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14" activeTab="0"/>
  </bookViews>
  <sheets>
    <sheet name="МР" sheetId="1" r:id="rId1"/>
    <sheet name="МО г.Ртищево" sheetId="2" r:id="rId2"/>
    <sheet name="Кр-звезда" sheetId="3" r:id="rId3"/>
    <sheet name="Макарово" sheetId="4" r:id="rId4"/>
    <sheet name="Октябрьский" sheetId="5" r:id="rId5"/>
    <sheet name="Салтыковка" sheetId="6" r:id="rId6"/>
    <sheet name="Урусово" sheetId="7" r:id="rId7"/>
    <sheet name="Ш-Голицыно" sheetId="8" r:id="rId8"/>
    <sheet name="Консолидация" sheetId="9" r:id="rId9"/>
  </sheets>
  <definedNames/>
  <calcPr fullCalcOnLoad="1"/>
</workbook>
</file>

<file path=xl/sharedStrings.xml><?xml version="1.0" encoding="utf-8"?>
<sst xmlns="http://schemas.openxmlformats.org/spreadsheetml/2006/main" count="1333" uniqueCount="425">
  <si>
    <t>Субсидия на капитальный ремонт и ремонт дворовых территорий многоквартирных домов, проездов к дво-ровым территориям многоквартирных домов населен-ных пунктов в рамках подпрограммы «Модернизация и развитие автомобильных дорог общего пользования регионального и межмуниципального значения Сара-товской области» за счет средств областного дорожно-го фонда</t>
  </si>
  <si>
    <t>Субсидия на капитальный ремонт и ремонт автомо-бильных дорог общего пользования населенных пунк-тов в рамках подпрограммы «Модернизация и развитие автомобильных дорог общего пользования региональ-ного и межмуниципального значения Саратовской об-ласти» за счет средств областного дорожного фонда</t>
  </si>
  <si>
    <t>ДОХОДЫ</t>
  </si>
  <si>
    <t>год. план</t>
  </si>
  <si>
    <t>исполнение</t>
  </si>
  <si>
    <t>% к год. плану</t>
  </si>
  <si>
    <t>Налог на доходы физ.лиц</t>
  </si>
  <si>
    <t>Единый налог на вменен.дох.</t>
  </si>
  <si>
    <t>Единый с/х налог</t>
  </si>
  <si>
    <t>Налог на имущество физ.лиц</t>
  </si>
  <si>
    <t>Земельный налог</t>
  </si>
  <si>
    <t>Задолж. и перерасч. по отмен.налогам</t>
  </si>
  <si>
    <t>Арендная плата за земли</t>
  </si>
  <si>
    <t>Доходы от сдачи в ар имущ.</t>
  </si>
  <si>
    <t>Доходы от перечисления части прибыли</t>
  </si>
  <si>
    <t>Проч.дох.от исп. имущ. (наем)</t>
  </si>
  <si>
    <t>Плат.за негат.возд.на окр.ср.</t>
  </si>
  <si>
    <t>Доходы от предпринимательской деятельности</t>
  </si>
  <si>
    <t>Доходы от оказ.пл.усл. (компенсация затрат )</t>
  </si>
  <si>
    <t>Доходы мест. бюдж. от продажи имущ.</t>
  </si>
  <si>
    <t>Штраф.,санкц, возм. ущерба, в т.ч.:</t>
  </si>
  <si>
    <t>Штрафы от ГРОВД</t>
  </si>
  <si>
    <t xml:space="preserve">Невыясненные поступления </t>
  </si>
  <si>
    <t>БЕЗВОЗМЕЗДНЫЕ ПЕРЕЧИСЛЕНИЯ</t>
  </si>
  <si>
    <t>Дотации</t>
  </si>
  <si>
    <t xml:space="preserve">Субвенции </t>
  </si>
  <si>
    <t>Субсидии</t>
  </si>
  <si>
    <t>ПРОЧИЕ БЕЗВОЗМЕЗДНЫЕ ПОСТУПЛЕНИЯ (спонсорская помощь)</t>
  </si>
  <si>
    <t>ИТОГО доходов</t>
  </si>
  <si>
    <t>РАСХОДЫ</t>
  </si>
  <si>
    <t>ОБЩЕГОСУДАРСТВЕННЫЕ ВОПРОСЫ</t>
  </si>
  <si>
    <t>Районное Собрание</t>
  </si>
  <si>
    <t>Центральный аппарат, в т.ч.</t>
  </si>
  <si>
    <t>Администрация МР</t>
  </si>
  <si>
    <t>Финансовые органы, в т.ч.</t>
  </si>
  <si>
    <t>Резервный фонд</t>
  </si>
  <si>
    <t>Другие общегосударственные вопросы, в т.ч.</t>
  </si>
  <si>
    <t>Уплата чл.взносов в Ассоциацию</t>
  </si>
  <si>
    <t>ПРАВООХРАНИТЕЛЬНАЯ ДЕЯТЕЛЬНОСТЬ</t>
  </si>
  <si>
    <t>Целевые программы</t>
  </si>
  <si>
    <t>НАЦИОНАЛЬНАЯ ЭКОНОМИКА</t>
  </si>
  <si>
    <t>ЖИЛИЩНО-КОММУНАЛЬНОЕ ХОЗЯЙСТВО</t>
  </si>
  <si>
    <t>Жилищное хозяйство, в т.ч.</t>
  </si>
  <si>
    <t>Коммунальное хозяйство, в т.ч.</t>
  </si>
  <si>
    <t>0503</t>
  </si>
  <si>
    <t>Благоустройство</t>
  </si>
  <si>
    <t>0700</t>
  </si>
  <si>
    <t>ОБРАЗОВАНИЕ</t>
  </si>
  <si>
    <t>0701</t>
  </si>
  <si>
    <t>Дошкольное образование, в т.ч.</t>
  </si>
  <si>
    <t>0702</t>
  </si>
  <si>
    <t>0707</t>
  </si>
  <si>
    <t>Оздоровительные мероприятия</t>
  </si>
  <si>
    <t>0709</t>
  </si>
  <si>
    <t>Другие вопросы в области образования, в т.ч.</t>
  </si>
  <si>
    <t xml:space="preserve">        Целевые программы</t>
  </si>
  <si>
    <t>0800</t>
  </si>
  <si>
    <t>0801</t>
  </si>
  <si>
    <t>Культура</t>
  </si>
  <si>
    <t>0804</t>
  </si>
  <si>
    <t>1000</t>
  </si>
  <si>
    <t>СОЦИАЛЬНАЯ ПОЛИТИКА</t>
  </si>
  <si>
    <t>1001</t>
  </si>
  <si>
    <t>1003</t>
  </si>
  <si>
    <t>1004</t>
  </si>
  <si>
    <t>1100</t>
  </si>
  <si>
    <t>1101</t>
  </si>
  <si>
    <t>Иные межбюджетные трансферты</t>
  </si>
  <si>
    <t>ИТОГО РАСХОДОВ</t>
  </si>
  <si>
    <t>0100</t>
  </si>
  <si>
    <t>0102</t>
  </si>
  <si>
    <t>0103</t>
  </si>
  <si>
    <t>0104</t>
  </si>
  <si>
    <t>0106</t>
  </si>
  <si>
    <t>0111</t>
  </si>
  <si>
    <t>0300</t>
  </si>
  <si>
    <t>0400</t>
  </si>
  <si>
    <t>0412</t>
  </si>
  <si>
    <t>0500</t>
  </si>
  <si>
    <t>0501</t>
  </si>
  <si>
    <t>0502</t>
  </si>
  <si>
    <t>БЕЗВОЗМЕЗДНЫЕ ПЕРЕЧИСЛЕНИЯ, в том числе:</t>
  </si>
  <si>
    <t xml:space="preserve">Налоговые и неналоговые доходы </t>
  </si>
  <si>
    <t>в том числе внутренние обороты:</t>
  </si>
  <si>
    <t xml:space="preserve">-Получен бюджетный кредит </t>
  </si>
  <si>
    <t xml:space="preserve">от вышестоящего бюджета      </t>
  </si>
  <si>
    <t>-Получен бюджетный кредит</t>
  </si>
  <si>
    <t xml:space="preserve">от кредитных организаций      </t>
  </si>
  <si>
    <t xml:space="preserve">-Погашен бюджетный кредит                             </t>
  </si>
  <si>
    <t xml:space="preserve">от вышестоящего бюджета    </t>
  </si>
  <si>
    <t>-Погашен бюджетный кредит</t>
  </si>
  <si>
    <t xml:space="preserve">от кредитных организаций     </t>
  </si>
  <si>
    <t xml:space="preserve">-Изменение остатков        </t>
  </si>
  <si>
    <t>Ост на начало года</t>
  </si>
  <si>
    <t xml:space="preserve">Начальник финансового </t>
  </si>
  <si>
    <t>управления администрации</t>
  </si>
  <si>
    <t>Ртищевского муниципального района                                             М.А.Балашова</t>
  </si>
  <si>
    <t>Проч.дох.от исп. Имущ. (наем)</t>
  </si>
  <si>
    <t xml:space="preserve">Уличное освещение </t>
  </si>
  <si>
    <t>МЕЖБЮДЖЕТНЫЕ ТРАНСФЕРТЫ</t>
  </si>
  <si>
    <t>Межбюджетные трансферты из бюджетов поселений бюджету МР</t>
  </si>
  <si>
    <t>Субвенции по воинскому учету</t>
  </si>
  <si>
    <t>Содержание главы МО</t>
  </si>
  <si>
    <t>НАЦИОНАЛЬНАЯ ОБОРОНА</t>
  </si>
  <si>
    <t>Первичный воинский учет на территориях, где отсутствуют воен.комиссариаты (субвенции)</t>
  </si>
  <si>
    <t>Обеспечение пожарной безопасности</t>
  </si>
  <si>
    <t>Госпошлина</t>
  </si>
  <si>
    <t>в том числе собственные доходы</t>
  </si>
  <si>
    <t>Инвентаризация</t>
  </si>
  <si>
    <t>Другие вопросы в области культуры, в том числе:</t>
  </si>
  <si>
    <t>0200</t>
  </si>
  <si>
    <t>0203</t>
  </si>
  <si>
    <t>0310</t>
  </si>
  <si>
    <t>Доходы от предпринимательской деятельности (компенсация затрат)</t>
  </si>
  <si>
    <t>МЦП "Обеспечение первичных мер пожарной безопасности на территории Шило-Голицынского МО"</t>
  </si>
  <si>
    <t>Членские взносы в Ассоциацию ОМО Саратовской области</t>
  </si>
  <si>
    <t>Доходы от оказ.пл.усл.(компенсация затрат)</t>
  </si>
  <si>
    <t>Другие общегосударственные вопросы в т.ч.</t>
  </si>
  <si>
    <t>Оздоровительные мероприятия в т.ч.</t>
  </si>
  <si>
    <t>Штраф.,санкц, возм. Ущерба</t>
  </si>
  <si>
    <t>0409</t>
  </si>
  <si>
    <t>0605</t>
  </si>
  <si>
    <t xml:space="preserve">Другие общегосударственные вопросы </t>
  </si>
  <si>
    <t>Компенсация затрат</t>
  </si>
  <si>
    <t>Мероприятия по землеустройству и землепользованию</t>
  </si>
  <si>
    <t>ОХРАНА ОКРУЖАЮЩЕЙ СРЕДЫ</t>
  </si>
  <si>
    <t>Другие общегосударственные вопросы</t>
  </si>
  <si>
    <t>0600</t>
  </si>
  <si>
    <t>Другие вопросы в области охраны окружающей среды</t>
  </si>
  <si>
    <t>0113</t>
  </si>
  <si>
    <t>ФИЗИЧЕСКАЯ КУЛЬТУРА И СПОРТ</t>
  </si>
  <si>
    <t>Физическая культура</t>
  </si>
  <si>
    <t>1105</t>
  </si>
  <si>
    <t>Другие вопросы в области физической культуры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</si>
  <si>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</si>
  <si>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</si>
  <si>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</si>
  <si>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</si>
  <si>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</si>
  <si>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ОБСЛУЖИВАНИЕ ГОСУДАРСТВЕННОГО И МУНИЦИПАЛЬНОГО ДОЛГА</t>
  </si>
  <si>
    <t>Обслуживание внутреннего муниципального долга</t>
  </si>
  <si>
    <t>1301</t>
  </si>
  <si>
    <t>1400</t>
  </si>
  <si>
    <t>1401</t>
  </si>
  <si>
    <t>1403</t>
  </si>
  <si>
    <t xml:space="preserve">МЕЖБЮДЖЕТНЫЕ ТРАНСФЕРТЫ </t>
  </si>
  <si>
    <t>% к год.плану</t>
  </si>
  <si>
    <t>Осуществление полномочий по подготовке проведения статистических переписей</t>
  </si>
  <si>
    <t>Иные межбюджетные трансферты на выполнение полномочий  (бюджету МР из бюджетов поселений)</t>
  </si>
  <si>
    <t>Дошкольное образование</t>
  </si>
  <si>
    <t>Общее образование</t>
  </si>
  <si>
    <t>Централизованная бухгалтерия и АХГР</t>
  </si>
  <si>
    <t>КУЛЬТУРА И КИНЕМАТОГРАФИЯ</t>
  </si>
  <si>
    <t>МЦП "Комплексное благоустройство МО г. Ртищево на 2012 год</t>
  </si>
  <si>
    <t>Возврат остатков субсидий, субвенций и иных</t>
  </si>
  <si>
    <t xml:space="preserve">КУЛЬТУРА </t>
  </si>
  <si>
    <t>Возврат остатков субсидий, субвенций и иных (219 + 218 коды)</t>
  </si>
  <si>
    <t>0314</t>
  </si>
  <si>
    <t>раздел</t>
  </si>
  <si>
    <t>Из них субвенции по воинскому учету:</t>
  </si>
  <si>
    <t>Классификация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</si>
  <si>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</si>
  <si>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</si>
  <si>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</si>
  <si>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</si>
  <si>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 xml:space="preserve">Отдел по управл.имуществом 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</si>
  <si>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</si>
  <si>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</si>
  <si>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</si>
  <si>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5220610</t>
  </si>
  <si>
    <t>5220611</t>
  </si>
  <si>
    <t>Субсидия на капитальный ремонт и ремонт автомо-бильных дорог общего пользования населенных пунктов в рамках подпрограммы «Модернизация и развитие автомобильных дорог общего пользования регионального и межмуниципального значения Саратовской об-ласти» за счет средств областного дорожного фонда</t>
  </si>
  <si>
    <t>Капитальный ремонт муниципального жилищного фонда</t>
  </si>
  <si>
    <t>Полномочия по организации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форм, в том числе:</t>
  </si>
  <si>
    <t>Уличное освещение</t>
  </si>
  <si>
    <t>6000100  08.00.35</t>
  </si>
  <si>
    <t>Прочие мероприятия по благоустройству</t>
  </si>
  <si>
    <t>6000500 08.00.35</t>
  </si>
  <si>
    <t>79554..  08.00.35</t>
  </si>
  <si>
    <t>Пенсионное обеспечение</t>
  </si>
  <si>
    <t>Предоставление гражданам субсидий на оплату жилого помещения и коммунальных услуг за счет средств областного бюджета</t>
  </si>
  <si>
    <t>МЦП "Обеспечение жильем молодых семей по Ртищевскому муниципальному  району Саратовской области "</t>
  </si>
  <si>
    <t>7951600  1003</t>
  </si>
  <si>
    <t>Обслуживание внутреннего государственного и муниципального долга</t>
  </si>
  <si>
    <t>Резервный фонд местной администрации</t>
  </si>
  <si>
    <t>0920300</t>
  </si>
  <si>
    <t>Другие вопросы в области национальной безопасности и правоохранительной деятельности, в том числе:</t>
  </si>
  <si>
    <t>Дорожное хозяйство(дорожные фонды), в том числе:</t>
  </si>
  <si>
    <t>5210600</t>
  </si>
  <si>
    <t>классификация</t>
  </si>
  <si>
    <t>0013600</t>
  </si>
  <si>
    <t>МЦП "Обеспечение первичных мер пожарной безопасности на территории Краснозвездинского муниципального образования"</t>
  </si>
  <si>
    <t>7954201</t>
  </si>
  <si>
    <t>250</t>
  </si>
  <si>
    <t>7954203</t>
  </si>
  <si>
    <t>МЦП "Обеспечение первичных мер пожарной безопасности на территории Октябрьского муниципального образования"</t>
  </si>
  <si>
    <t>7954205</t>
  </si>
  <si>
    <t>МЦП "Обеспечение первичных мер пожарной безопасности на территории Урусовского муниципального образования"</t>
  </si>
  <si>
    <t>выполнение других обязательств</t>
  </si>
  <si>
    <t>7954206</t>
  </si>
  <si>
    <t>0107</t>
  </si>
  <si>
    <t>Проведение выборов в представительные органы мунципального образования</t>
  </si>
  <si>
    <t>Другие вопросы в области национальной экономики, в том числе:</t>
  </si>
  <si>
    <t>Иные межбюджетные трансферты из областного бюджета (комплект книж.фондов)</t>
  </si>
  <si>
    <t>0103 9110200</t>
  </si>
  <si>
    <t>Оценка недвижимости, признание прав и регулирование отношений по муниципальной собственности</t>
  </si>
  <si>
    <t>Расходы на оплату членских взносов в ассоциации</t>
  </si>
  <si>
    <t>9148200</t>
  </si>
  <si>
    <t>054</t>
  </si>
  <si>
    <t>Расходы на обеспечение деятельности муниципальных казенных учреждений  (МУ "ЦБ",     МУ "АХГР")</t>
  </si>
  <si>
    <t>056</t>
  </si>
  <si>
    <t>0203 0105118</t>
  </si>
  <si>
    <t>в том числе Мероприятия по приобретению материальных ценностей(приобретение инвентаря для детского сада)</t>
  </si>
  <si>
    <t>Доплаты к пенсиям муниципальных служащих</t>
  </si>
  <si>
    <t>5107310  1003</t>
  </si>
  <si>
    <t>Прочие межбюджетные трансферты из бюджета муниципального района бюджетам поселений</t>
  </si>
  <si>
    <t>0402</t>
  </si>
  <si>
    <t>Подпрограмма " Энергосбережение и повышение энергоэффективности систем коммунальной инфраструктуры"</t>
  </si>
  <si>
    <t>7410000</t>
  </si>
  <si>
    <t>9510300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</si>
  <si>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</si>
  <si>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(дополнит. площади)</t>
  </si>
  <si>
    <t>Обеспечение деятельности представительного органа муниципального образования</t>
  </si>
  <si>
    <t>Подпрограмма "Осуществление профилактики правонарушений, усиление борьбы с преступностью на территории Ртищевского муниципального района"</t>
  </si>
  <si>
    <t>Отлов и содержание безнадзорных животных</t>
  </si>
  <si>
    <t>Предоставление субсидий бюджетным учреждениям (ДЮСШ)</t>
  </si>
  <si>
    <t>Предоставление субсидий бюджетным учреждениям  (ФОК, Локомотив)</t>
  </si>
  <si>
    <t>Озеленение</t>
  </si>
  <si>
    <t>Мероприятия в области молодежной политики муниципального образования</t>
  </si>
  <si>
    <t>9920200</t>
  </si>
  <si>
    <t>0105118</t>
  </si>
  <si>
    <t>7800002</t>
  </si>
  <si>
    <t>Муниципальная  программа "Обеспечение первичных мер пожарной безопасности на территории Макаровского муниципального образования"</t>
  </si>
  <si>
    <t>Экологическое оздоровление муниципального образования</t>
  </si>
  <si>
    <t>Муниципальная  программа "Обеспечение первичных мер пожарной безопасности на территории Салтыковского муниципального образования"</t>
  </si>
  <si>
    <t>7800004</t>
  </si>
  <si>
    <t>9148600</t>
  </si>
  <si>
    <t>Выполнение других обязательств муниципального образования</t>
  </si>
  <si>
    <t>Подпрограмма "Модернизация  объектов коммунальной инфраструктуры"</t>
  </si>
  <si>
    <t>Благоустройство, в том числе:</t>
  </si>
  <si>
    <t>В том числе внутренние обороты</t>
  </si>
  <si>
    <t>ИТОГО конс. доходы без оборотов</t>
  </si>
  <si>
    <t>9412000</t>
  </si>
  <si>
    <t>5209502  5209602</t>
  </si>
  <si>
    <t>Оплата за газ для поддержания вечного огня</t>
  </si>
  <si>
    <t>Расходы на судебные издержки и исполнение судебных решений (Фин.управление)</t>
  </si>
  <si>
    <t>9148500</t>
  </si>
  <si>
    <t>Дорожное хозяйство (дорожные фонды), в том числе</t>
  </si>
  <si>
    <t>Коммунальное хозяйство, в том числе:</t>
  </si>
  <si>
    <t xml:space="preserve">      - Улучшение эстетического состояния города (озеленение)</t>
  </si>
  <si>
    <t xml:space="preserve">       - Создание мест для полноценного отдыха граждан</t>
  </si>
  <si>
    <t xml:space="preserve">        -  Улучшение эстетического вида территорий городских кладбищ</t>
  </si>
  <si>
    <t xml:space="preserve">        -Улучшение архитектурного вида города</t>
  </si>
  <si>
    <t xml:space="preserve">        - Отлов и содержание безнадзорных животных</t>
  </si>
  <si>
    <t>Акцизы на нефтепродукты</t>
  </si>
  <si>
    <t>Расходы на судебные издержки и исполнение судебных решений</t>
  </si>
  <si>
    <t>Погашение задолженности по муниципальной целевой программе "Ремонт дорог общего пользования на территории муниципального образования г. Ртищево в 2013 году" - строительный контроль за строительством дорог</t>
  </si>
  <si>
    <t>9931001</t>
  </si>
  <si>
    <t>7411003</t>
  </si>
  <si>
    <t>Погашение кредиторской задолженности по формированию схемы теплоснабжения</t>
  </si>
  <si>
    <t>Подпрограмма "Обеспечение жилыми помещениями молодых семей"</t>
  </si>
  <si>
    <t>Обеспечение мероприятий по переселению граждан из аварийного жилищного фонда (остатки 2013 года)за счет средств фонда и обл. бюджета</t>
  </si>
  <si>
    <t>5209502</t>
  </si>
  <si>
    <t>5209602</t>
  </si>
  <si>
    <t>Обеспечение мероприятий по переселению граждан из аварийного жилищного фонда за счет средств областного бюджета</t>
  </si>
  <si>
    <t>Обеспечение мероприятий по переселению граждан из аварийного жилищного фонда за счет ср-в Фонда содействия и реформирования</t>
  </si>
  <si>
    <t>Субсидии (переселение )</t>
  </si>
  <si>
    <t>Обеспечение мероприятий по переселению граждан из аварийного жилищного фонда за счет средств местного бюджета</t>
  </si>
  <si>
    <t>5209602 010000</t>
  </si>
  <si>
    <t>0701  9950100.9950200</t>
  </si>
  <si>
    <t>Субсидии на мероприятия подпрограммы "Обеспечение жильем молодых семей"</t>
  </si>
  <si>
    <t>6115020</t>
  </si>
  <si>
    <t>6127570</t>
  </si>
  <si>
    <t>Возврат остатков субсидии из областного бюджета на обеспечение жильем молодых семей в рамках подпрограммы "Обеспечение жильем молодых семей" ФЦП "Жилище" на 2011-2015 г.г.</t>
  </si>
  <si>
    <t>5209501</t>
  </si>
  <si>
    <t>Обеспечение мероприятий по капитальному ремонту многоквартирных домов за счет ГК-Фонд содействию реформированию ЖКХ</t>
  </si>
  <si>
    <t>Субсидии (кап. ремонт))</t>
  </si>
  <si>
    <t>0105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</si>
  <si>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</si>
  <si>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0405</t>
  </si>
  <si>
    <t>Судебная система</t>
  </si>
  <si>
    <t>в том числе: Иные межбюджетные трансферты на обеспечение временного социально-бытового обустройства лиц, вынужденно покинувших территорию Украины и находящихся в пунктах временного размещения на территории Саратовской области в рамках государственной программы Саратовской области "Социальная поддержка граждан"</t>
  </si>
  <si>
    <t>0305224</t>
  </si>
  <si>
    <t>5209601</t>
  </si>
  <si>
    <t>Обеспечение мероприятий по капитальному ремонту многоквартирных домов за счет средств местного бюджета</t>
  </si>
  <si>
    <t>Доходы мест. бюдж. от продажи имущ.зем</t>
  </si>
  <si>
    <t>Доходы мест. бюдж. от продажи земли.</t>
  </si>
  <si>
    <t>Доходы мест. бюдж. от продажи зем, имущ.</t>
  </si>
  <si>
    <t>Доходы мест.бюдж.от продажи имущ.зем</t>
  </si>
  <si>
    <t>6215064</t>
  </si>
  <si>
    <t>6317620</t>
  </si>
  <si>
    <t>Субсидии из областного бюджета на софинансирование расходных обязательств муниципальных районов и городских округов области по реализации мероприятий муниципальных программ развития малого и среднего предпринимательства</t>
  </si>
  <si>
    <t>Субсидии на государственную поддержку малого и среднего предпринимательства, включая крестьянские (фермерские) хозяйства (федеральные средства)</t>
  </si>
  <si>
    <t>В том числе Исполнение полномочий по соглашениям на организацию в границах поселений тепло-водоснабжения, водоотведения, снабжения населения топливом (убытки)</t>
  </si>
  <si>
    <t xml:space="preserve">Доходы мест. бюдж. от продажи имущ.и земли </t>
  </si>
  <si>
    <t>Доходы мест. бюдж. от продажи имущ.земл</t>
  </si>
  <si>
    <t>7240000</t>
  </si>
  <si>
    <t>Подпрограмма "Градостроительное планирование развития территорий поселений Ртищевского муниципального района на 2014-2016 годы"</t>
  </si>
  <si>
    <t>В ТОМ ЧИСЛЕ за счет полномочий</t>
  </si>
  <si>
    <t>Молодежная политика и оздоровление детей</t>
  </si>
  <si>
    <t>Улучшение санитарного состояния города (Ликвидация несанкционированных свалок)</t>
  </si>
  <si>
    <t>Содержание мест захоронения</t>
  </si>
  <si>
    <t>перечисление остатков субсидий бюджетного учреждения 2014 года</t>
  </si>
  <si>
    <t>9140008200</t>
  </si>
  <si>
    <t>9530005310</t>
  </si>
  <si>
    <t>9530005330</t>
  </si>
  <si>
    <t>9530005340</t>
  </si>
  <si>
    <t>9530005350</t>
  </si>
  <si>
    <t>9930006400</t>
  </si>
  <si>
    <t>9610007100</t>
  </si>
  <si>
    <t>9930008100</t>
  </si>
  <si>
    <t>Расходы на обеспечение функций центрального аппарата</t>
  </si>
  <si>
    <t>9130002200</t>
  </si>
  <si>
    <t>9390004200</t>
  </si>
  <si>
    <t>Расходы по исполнительным листам</t>
  </si>
  <si>
    <t>9910008510</t>
  </si>
  <si>
    <t>79103V0000</t>
  </si>
  <si>
    <t>7920100940</t>
  </si>
  <si>
    <t>79302V0000</t>
  </si>
  <si>
    <t>Подпрограмма "Проведение усиления антитеррористической защищенности населения на территории Ртищевского муниципального района на 2014 - 2016 годы"</t>
  </si>
  <si>
    <t>Подпрограмма "Осуществление противодействия злоупотреблению наркотическим и психотропным веществам и их незаконному обороту на территории Ртищевского муниципального района на 2014 - 2016 годы"</t>
  </si>
  <si>
    <t>75301G0800</t>
  </si>
  <si>
    <t>Подпрограмма "Ремонт автомобильных дорог и искусственных сооружений на них в границах городских и сельских поселений"</t>
  </si>
  <si>
    <t>Обязательные платежи и (или) взносы собственников помещений многоквартирных домов за капитальный ремонт, согласно ЖК РФ ст. 158 ч. 1</t>
  </si>
  <si>
    <t>9510005150</t>
  </si>
  <si>
    <t>9510005110</t>
  </si>
  <si>
    <t>Мероприятия в области коммунального хозяйства</t>
  </si>
  <si>
    <t>9520005210</t>
  </si>
  <si>
    <t>Ведомственная целевая программа "Комплексное благоустройство города Ртищево" на 2016 год, в том числе:</t>
  </si>
  <si>
    <t>Формовочная обрезка деревьев</t>
  </si>
  <si>
    <t>8000100820</t>
  </si>
  <si>
    <t>Приобретение и посадка цветочной рассады</t>
  </si>
  <si>
    <t>8000100830</t>
  </si>
  <si>
    <t>Спил отдельно стоящих аварийных деревьев</t>
  </si>
  <si>
    <t>8000100840</t>
  </si>
  <si>
    <t>Ликвидация несанкционированных свалок</t>
  </si>
  <si>
    <t>8000200850</t>
  </si>
  <si>
    <t>Обустройство городского пляжа</t>
  </si>
  <si>
    <t>8000300860</t>
  </si>
  <si>
    <t>8000400870</t>
  </si>
  <si>
    <t>Уборка территорий городских кладбищ</t>
  </si>
  <si>
    <t>8000600880</t>
  </si>
  <si>
    <t>80007V0000</t>
  </si>
  <si>
    <t>Основное мероприятие "Асфальтирование пешеходных дорожек в городском Парке культуры и отдыха"</t>
  </si>
  <si>
    <t>8000800890</t>
  </si>
  <si>
    <t>Асфальтирование пешеходных дорожек</t>
  </si>
  <si>
    <t>Укладка бордюрного камня</t>
  </si>
  <si>
    <t>8000800900</t>
  </si>
  <si>
    <t>8000800910</t>
  </si>
  <si>
    <t>Изготовление и установка парковых скамеек</t>
  </si>
  <si>
    <t>8000800920</t>
  </si>
  <si>
    <t>Установка светильников</t>
  </si>
  <si>
    <t>8000800930</t>
  </si>
  <si>
    <t>Изготовление и установка урн для мусора</t>
  </si>
  <si>
    <t>9330004110</t>
  </si>
  <si>
    <t xml:space="preserve">Выполнение других обязательств муниципального образования </t>
  </si>
  <si>
    <t>9910008520      9910008510</t>
  </si>
  <si>
    <t>9400006600</t>
  </si>
  <si>
    <t>75101V0000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</si>
  <si>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 в том числе:</t>
  </si>
  <si>
    <t>7510000000</t>
  </si>
  <si>
    <t>Основное мероприятие "Обустройство улично-дорожной сети дорожными знаками"</t>
  </si>
  <si>
    <t>Основное мероприятие "Нанесение дорожной разметки на улично-дорожную сеть"</t>
  </si>
  <si>
    <t>75103V0000</t>
  </si>
  <si>
    <t>9930077Д00</t>
  </si>
  <si>
    <t>Проведение мероприятий по отлову и содержанию безнадзорных животных</t>
  </si>
  <si>
    <t>75302G0800</t>
  </si>
  <si>
    <t>Реализация основного мероприятия за счет средств муниципального дорожного фонда (собственные средства муниципального образования)</t>
  </si>
  <si>
    <t>75401D7300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</si>
  <si>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собственность, за счет средств областного дорожного фонда</t>
  </si>
  <si>
    <t>75401S7300</t>
  </si>
  <si>
    <t>Капитальный ремонт, ремонт и содержание автомобильных дорог общего пользования местного значения, переданных из государственной собственности области в муниципальную собственность (софинансирование местный бюджет)</t>
  </si>
  <si>
    <t>9400006700</t>
  </si>
  <si>
    <t>72301V0000</t>
  </si>
  <si>
    <t xml:space="preserve"> Социальное обеспечение населения (субсидии гражданам)</t>
  </si>
  <si>
    <t>9620077В00   9620007300</t>
  </si>
  <si>
    <t>9130077И00   9630077900</t>
  </si>
  <si>
    <t>Охрана семьи и детства  (Компенсация части родит.платы, опека несовершеннолетних)</t>
  </si>
  <si>
    <t>Дотация на выравнивание бюджетной обеспеченности поселений за счет субвенции на исполнение государственных полномочий по расчету и предоставлению дотаций поселениям</t>
  </si>
  <si>
    <t>1401 9810076100</t>
  </si>
  <si>
    <t>Дотация на выравнивание бюджетной обеспеченности поселений из районного фонда финансовой поддержки</t>
  </si>
  <si>
    <t>9810091000</t>
  </si>
  <si>
    <t>1403  9820092000</t>
  </si>
  <si>
    <t>Подпрограмма "Обеспечение надежности и безопасности движения по автомобильным дорогам муниципального значения Ртищевского муниципального района на 2014 - 2016 годы",</t>
  </si>
  <si>
    <t>Ведомственная целевая программа  "Комплексное благоустройство города Ртищево" на 2014 год</t>
  </si>
  <si>
    <t>Социальное обеспечение населения (субсидии гражданам)</t>
  </si>
  <si>
    <t>Межбюджетные трансферты бюджетам муниципальных районов области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</si>
  <si>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Строительство объекта "Внутрипоселковый газопровод среднего давления от врезки у ГРП п. Ртищевский до северной части п. Ртищевский"</t>
  </si>
  <si>
    <t>7230300790</t>
  </si>
  <si>
    <t>9140008600</t>
  </si>
  <si>
    <t>9010053910</t>
  </si>
  <si>
    <t>Проведение Всероссийской сельскохозяйственной переписи в 2016 году</t>
  </si>
  <si>
    <t>Техническое обслуживание систем газораспределения и газопотребления</t>
  </si>
  <si>
    <t>7230200740</t>
  </si>
  <si>
    <t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 в рамках подпрограммы "Искусство" государственной программы Российской Федерации "Развитие культуры и туризма"</t>
  </si>
  <si>
    <t>7210150200</t>
  </si>
  <si>
    <t>Мероприятия  подпрограммы «Обеспечение жильем молодых семей» федеральной целевой программы «Жилище» на 2015 - 2020 годы</t>
  </si>
  <si>
    <t>72101L0200</t>
  </si>
  <si>
    <t>Обеспечение жильем молодых семей за счет средств местного бюджета</t>
  </si>
  <si>
    <t>72101R0200</t>
  </si>
  <si>
    <t>7530354200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</si>
  <si>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государственно-частного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</t>
  </si>
  <si>
    <t>75303L4200</t>
  </si>
  <si>
    <t>Реализация мероприятий региональных программ в сфере дорожного хозяйства, включая проекты, реализуемые с применением механизмов государственночастного партнерства, и строительство, реконструкцию и ремонт уникальных искусственных дорожных сооружений по решениям Правительства Российской Федерации за счет средств местного бюджета</t>
  </si>
  <si>
    <t>Межбюджетные трансферты, передаваемые бюджетам городских поселений на реализацию мероприятий региональных программ в сфере дорожного хозяйства по решениям Правительства Российской Федерации</t>
  </si>
  <si>
    <t>914008200</t>
  </si>
  <si>
    <t>9010051180</t>
  </si>
  <si>
    <t>Патент</t>
  </si>
  <si>
    <t>план на 9 месяцев</t>
  </si>
  <si>
    <t>% к плану 9 месяцев</t>
  </si>
  <si>
    <t>9010051200</t>
  </si>
  <si>
    <t>Основное мероприятие "Предоставление грантов начинающим субъектам малого предпринимательства на создание собственного бизнеса"</t>
  </si>
  <si>
    <t>77008V0000</t>
  </si>
  <si>
    <t>Отдел по управл.имуществом</t>
  </si>
  <si>
    <t>Другие вопросы в области национальной экономики</t>
  </si>
  <si>
    <t xml:space="preserve">СПРАВКА
об исполнении бюджета Ртищевского района
на 01.10.2016 г.
</t>
  </si>
  <si>
    <t xml:space="preserve">СПРАВКА
об исполнении бюджета МО г. Ртищево
на 01.10.2016г.
</t>
  </si>
  <si>
    <t xml:space="preserve">СПРАВКА
об исполнении бюджета Краснозвездинского МО
на 01.10.2016г.
</t>
  </si>
  <si>
    <t xml:space="preserve">СПРАВКА
об исполнении бюджета Макаровского МО
на 01.10.2016г.
</t>
  </si>
  <si>
    <t xml:space="preserve">СПРАВКА
об исполнении бюджета Октябрьского МО
на 01.10.2016г.
</t>
  </si>
  <si>
    <t xml:space="preserve">СПРАВКА
об исполнении бюджета Салтыковского МО
на 01.10.2016г.
</t>
  </si>
  <si>
    <t xml:space="preserve">СПРАВКА
об исполнении бюджета Урусовского МО
на 01.10.2016г.
</t>
  </si>
  <si>
    <t xml:space="preserve">СПРАВКА
об исполнении бюджета Шило-Голицинского МО
на 01.10.2016г.
</t>
  </si>
  <si>
    <t xml:space="preserve">СПРАВКА
об исполнении бюджета Ртищевского района (консолидация)
на 01.10.2016г.
</t>
  </si>
  <si>
    <t>131,8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</si>
</sst>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%"/>
    <numFmt numFmtId="177" formatCode="#,##0.0"/>
    <numFmt numFmtId="178" formatCode="0.0"/>
    <numFmt numFmtId="179" formatCode="#,##0.00&quot;р.&quot;"/>
    <numFmt numFmtId="180" formatCode="#,##0.000"/>
    <numFmt numFmtId="181" formatCode="#,##0.0000"/>
    <numFmt numFmtId="182" formatCode="#,##0.00000"/>
    <numFmt numFmtId="183" formatCode="_(* #,##0.000_);_(* \(#,##0.000\);_(* &quot;-&quot;??_);_(@_)"/>
    <numFmt numFmtId="184" formatCode="_(* #,##0.0_);_(* \(#,##0.0\);_(* &quot;-&quot;??_);_(@_)"/>
    <numFmt numFmtId="185" formatCode="_-* #,##0.0_р_._-;\-* #,##0.0_р_._-;_-* &quot;-&quot;?_р_._-;_-@_-"/>
    <numFmt numFmtId="186" formatCode="#,##0.00_р_."/>
    <numFmt numFmtId="187" formatCode="0000000"/>
    <numFmt numFmtId="188" formatCode="#,##0.00;[Red]\-#,##0.00;0.00"/>
    <numFmt numFmtId="189" formatCode="000000000"/>
    <numFmt numFmtId="190" formatCode="00\.00\.00"/>
    <numFmt numFmtId="191" formatCode="#,##0.0&quot;р.&quot;"/>
    <numFmt numFmtId="192" formatCode="#,##0.0_р_."/>
  </numFmts>
  <fonts count="57">
    <font>
      <sz val="10"/>
      <name val="Arial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14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i/>
      <sz val="10"/>
      <color indexed="10"/>
      <name val="Arial"/>
      <family val="2"/>
    </font>
    <font>
      <i/>
      <sz val="12"/>
      <name val="Times New Roman"/>
      <family val="1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2" fillId="0" borderId="0" xfId="0" applyNumberFormat="1" applyFont="1" applyFill="1" applyAlignment="1">
      <alignment horizontal="left"/>
    </xf>
    <xf numFmtId="0" fontId="0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vertical="top" wrapText="1"/>
    </xf>
    <xf numFmtId="9" fontId="2" fillId="0" borderId="0" xfId="0" applyNumberFormat="1" applyFont="1" applyFill="1" applyBorder="1" applyAlignment="1">
      <alignment horizontal="left" vertical="top" wrapText="1"/>
    </xf>
    <xf numFmtId="9" fontId="6" fillId="0" borderId="0" xfId="0" applyNumberFormat="1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/>
    </xf>
    <xf numFmtId="177" fontId="6" fillId="0" borderId="0" xfId="0" applyNumberFormat="1" applyFont="1" applyFill="1" applyBorder="1" applyAlignment="1">
      <alignment horizontal="left" vertical="top" wrapText="1"/>
    </xf>
    <xf numFmtId="9" fontId="6" fillId="0" borderId="10" xfId="0" applyNumberFormat="1" applyFont="1" applyFill="1" applyBorder="1" applyAlignment="1">
      <alignment horizontal="left" vertical="top" wrapText="1"/>
    </xf>
    <xf numFmtId="9" fontId="11" fillId="0" borderId="10" xfId="0" applyNumberFormat="1" applyFont="1" applyFill="1" applyBorder="1" applyAlignment="1">
      <alignment horizontal="left" vertical="top" wrapText="1"/>
    </xf>
    <xf numFmtId="9" fontId="11" fillId="0" borderId="0" xfId="0" applyNumberFormat="1" applyFont="1" applyFill="1" applyBorder="1" applyAlignment="1">
      <alignment horizontal="left" vertical="top" wrapText="1"/>
    </xf>
    <xf numFmtId="9" fontId="1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/>
    </xf>
    <xf numFmtId="9" fontId="11" fillId="0" borderId="0" xfId="0" applyNumberFormat="1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left" vertical="center"/>
    </xf>
    <xf numFmtId="9" fontId="6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16" fillId="33" borderId="0" xfId="0" applyFont="1" applyFill="1" applyAlignment="1">
      <alignment horizontal="left"/>
    </xf>
    <xf numFmtId="0" fontId="0" fillId="0" borderId="0" xfId="0" applyFont="1" applyFill="1" applyAlignment="1">
      <alignment horizontal="center" wrapText="1"/>
    </xf>
    <xf numFmtId="49" fontId="13" fillId="0" borderId="0" xfId="0" applyNumberFormat="1" applyFont="1" applyFill="1" applyBorder="1" applyAlignment="1">
      <alignment horizontal="center"/>
    </xf>
    <xf numFmtId="0" fontId="0" fillId="33" borderId="0" xfId="0" applyFont="1" applyFill="1" applyAlignment="1">
      <alignment horizontal="left"/>
    </xf>
    <xf numFmtId="0" fontId="13" fillId="33" borderId="0" xfId="0" applyFont="1" applyFill="1" applyAlignment="1">
      <alignment horizontal="left"/>
    </xf>
    <xf numFmtId="0" fontId="9" fillId="33" borderId="0" xfId="0" applyFont="1" applyFill="1" applyAlignment="1">
      <alignment horizontal="left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0" fontId="5" fillId="33" borderId="0" xfId="0" applyFont="1" applyFill="1" applyAlignment="1">
      <alignment horizontal="left"/>
    </xf>
    <xf numFmtId="0" fontId="14" fillId="33" borderId="0" xfId="0" applyFont="1" applyFill="1" applyAlignment="1">
      <alignment horizontal="left"/>
    </xf>
    <xf numFmtId="0" fontId="18" fillId="33" borderId="11" xfId="0" applyFont="1" applyFill="1" applyBorder="1" applyAlignment="1">
      <alignment horizontal="left"/>
    </xf>
    <xf numFmtId="0" fontId="19" fillId="33" borderId="11" xfId="0" applyFont="1" applyFill="1" applyBorder="1" applyAlignment="1">
      <alignment horizontal="left" vertical="top" wrapText="1"/>
    </xf>
    <xf numFmtId="49" fontId="19" fillId="33" borderId="11" xfId="0" applyNumberFormat="1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center" vertical="top" wrapText="1"/>
    </xf>
    <xf numFmtId="9" fontId="7" fillId="33" borderId="11" xfId="0" applyNumberFormat="1" applyFont="1" applyFill="1" applyBorder="1" applyAlignment="1">
      <alignment horizontal="center" vertical="center" wrapText="1"/>
    </xf>
    <xf numFmtId="177" fontId="19" fillId="33" borderId="11" xfId="0" applyNumberFormat="1" applyFont="1" applyFill="1" applyBorder="1" applyAlignment="1">
      <alignment horizontal="center" vertical="top" wrapText="1"/>
    </xf>
    <xf numFmtId="9" fontId="19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top" wrapText="1"/>
    </xf>
    <xf numFmtId="49" fontId="7" fillId="33" borderId="11" xfId="0" applyNumberFormat="1" applyFont="1" applyFill="1" applyBorder="1" applyAlignment="1">
      <alignment horizontal="left" vertical="top" wrapText="1"/>
    </xf>
    <xf numFmtId="0" fontId="19" fillId="33" borderId="12" xfId="0" applyFont="1" applyFill="1" applyBorder="1" applyAlignment="1">
      <alignment horizontal="left" vertical="top" wrapText="1"/>
    </xf>
    <xf numFmtId="49" fontId="19" fillId="33" borderId="12" xfId="0" applyNumberFormat="1" applyFont="1" applyFill="1" applyBorder="1" applyAlignment="1">
      <alignment horizontal="left" vertical="top" wrapText="1"/>
    </xf>
    <xf numFmtId="0" fontId="7" fillId="33" borderId="13" xfId="54" applyNumberFormat="1" applyFont="1" applyFill="1" applyBorder="1" applyAlignment="1" applyProtection="1">
      <alignment horizontal="left" vertical="center" wrapText="1"/>
      <protection hidden="1"/>
    </xf>
    <xf numFmtId="49" fontId="7" fillId="33" borderId="12" xfId="54" applyNumberFormat="1" applyFont="1" applyFill="1" applyBorder="1" applyAlignment="1" applyProtection="1">
      <alignment horizontal="left" vertical="center" wrapText="1"/>
      <protection hidden="1"/>
    </xf>
    <xf numFmtId="177" fontId="7" fillId="33" borderId="11" xfId="0" applyNumberFormat="1" applyFont="1" applyFill="1" applyBorder="1" applyAlignment="1">
      <alignment horizontal="left" vertical="top" wrapText="1"/>
    </xf>
    <xf numFmtId="177" fontId="19" fillId="33" borderId="11" xfId="0" applyNumberFormat="1" applyFont="1" applyFill="1" applyBorder="1" applyAlignment="1">
      <alignment horizontal="left" vertical="top" wrapText="1"/>
    </xf>
    <xf numFmtId="49" fontId="15" fillId="33" borderId="11" xfId="0" applyNumberFormat="1" applyFont="1" applyFill="1" applyBorder="1" applyAlignment="1">
      <alignment horizontal="left" vertical="top" wrapText="1"/>
    </xf>
    <xf numFmtId="0" fontId="15" fillId="33" borderId="11" xfId="0" applyFont="1" applyFill="1" applyBorder="1" applyAlignment="1">
      <alignment horizontal="left" vertical="top" wrapText="1"/>
    </xf>
    <xf numFmtId="177" fontId="15" fillId="33" borderId="11" xfId="0" applyNumberFormat="1" applyFont="1" applyFill="1" applyBorder="1" applyAlignment="1">
      <alignment horizontal="left" vertical="top" wrapText="1"/>
    </xf>
    <xf numFmtId="49" fontId="22" fillId="33" borderId="11" xfId="0" applyNumberFormat="1" applyFont="1" applyFill="1" applyBorder="1" applyAlignment="1">
      <alignment horizontal="left" vertical="top" wrapText="1"/>
    </xf>
    <xf numFmtId="0" fontId="22" fillId="33" borderId="11" xfId="0" applyFont="1" applyFill="1" applyBorder="1" applyAlignment="1">
      <alignment horizontal="left" vertical="top" wrapText="1"/>
    </xf>
    <xf numFmtId="49" fontId="21" fillId="33" borderId="11" xfId="0" applyNumberFormat="1" applyFont="1" applyFill="1" applyBorder="1" applyAlignment="1">
      <alignment horizontal="left" vertical="top" wrapText="1"/>
    </xf>
    <xf numFmtId="0" fontId="21" fillId="33" borderId="11" xfId="0" applyFont="1" applyFill="1" applyBorder="1" applyAlignment="1">
      <alignment horizontal="left" vertical="top" wrapText="1"/>
    </xf>
    <xf numFmtId="49" fontId="19" fillId="33" borderId="11" xfId="0" applyNumberFormat="1" applyFont="1" applyFill="1" applyBorder="1" applyAlignment="1">
      <alignment horizontal="left" vertical="center" wrapText="1"/>
    </xf>
    <xf numFmtId="187" fontId="19" fillId="33" borderId="11" xfId="52" applyNumberFormat="1" applyFont="1" applyFill="1" applyBorder="1" applyAlignment="1" applyProtection="1">
      <alignment vertical="center" wrapText="1"/>
      <protection hidden="1"/>
    </xf>
    <xf numFmtId="49" fontId="19" fillId="33" borderId="11" xfId="52" applyNumberFormat="1" applyFont="1" applyFill="1" applyBorder="1" applyAlignment="1" applyProtection="1">
      <alignment vertical="center" wrapText="1"/>
      <protection hidden="1"/>
    </xf>
    <xf numFmtId="177" fontId="19" fillId="33" borderId="11" xfId="0" applyNumberFormat="1" applyFont="1" applyFill="1" applyBorder="1" applyAlignment="1">
      <alignment horizontal="left" vertical="center" wrapText="1"/>
    </xf>
    <xf numFmtId="49" fontId="15" fillId="33" borderId="11" xfId="0" applyNumberFormat="1" applyFont="1" applyFill="1" applyBorder="1" applyAlignment="1">
      <alignment horizontal="left" vertical="center" wrapText="1"/>
    </xf>
    <xf numFmtId="187" fontId="19" fillId="33" borderId="11" xfId="52" applyNumberFormat="1" applyFont="1" applyFill="1" applyBorder="1" applyAlignment="1" applyProtection="1">
      <alignment wrapText="1"/>
      <protection hidden="1"/>
    </xf>
    <xf numFmtId="49" fontId="15" fillId="33" borderId="11" xfId="52" applyNumberFormat="1" applyFont="1" applyFill="1" applyBorder="1" applyAlignment="1" applyProtection="1">
      <alignment wrapText="1"/>
      <protection hidden="1"/>
    </xf>
    <xf numFmtId="177" fontId="15" fillId="33" borderId="11" xfId="0" applyNumberFormat="1" applyFont="1" applyFill="1" applyBorder="1" applyAlignment="1">
      <alignment horizontal="left" vertical="center" wrapText="1"/>
    </xf>
    <xf numFmtId="187" fontId="15" fillId="33" borderId="11" xfId="52" applyNumberFormat="1" applyFont="1" applyFill="1" applyBorder="1" applyAlignment="1" applyProtection="1">
      <alignment wrapText="1"/>
      <protection hidden="1"/>
    </xf>
    <xf numFmtId="0" fontId="15" fillId="33" borderId="11" xfId="0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vertical="top" wrapText="1"/>
    </xf>
    <xf numFmtId="49" fontId="15" fillId="33" borderId="11" xfId="0" applyNumberFormat="1" applyFont="1" applyFill="1" applyBorder="1" applyAlignment="1">
      <alignment vertical="top" wrapText="1"/>
    </xf>
    <xf numFmtId="0" fontId="15" fillId="33" borderId="11" xfId="0" applyFont="1" applyFill="1" applyBorder="1" applyAlignment="1">
      <alignment vertical="top" wrapText="1"/>
    </xf>
    <xf numFmtId="49" fontId="7" fillId="33" borderId="11" xfId="0" applyNumberFormat="1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177" fontId="7" fillId="33" borderId="11" xfId="0" applyNumberFormat="1" applyFont="1" applyFill="1" applyBorder="1" applyAlignment="1">
      <alignment horizontal="left" vertical="center" wrapText="1"/>
    </xf>
    <xf numFmtId="0" fontId="19" fillId="33" borderId="11" xfId="0" applyFont="1" applyFill="1" applyBorder="1" applyAlignment="1">
      <alignment horizontal="left" vertical="center" wrapText="1"/>
    </xf>
    <xf numFmtId="177" fontId="18" fillId="33" borderId="11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left"/>
    </xf>
    <xf numFmtId="49" fontId="18" fillId="33" borderId="0" xfId="0" applyNumberFormat="1" applyFont="1" applyFill="1" applyAlignment="1">
      <alignment horizontal="left"/>
    </xf>
    <xf numFmtId="177" fontId="18" fillId="33" borderId="0" xfId="0" applyNumberFormat="1" applyFont="1" applyFill="1" applyAlignment="1">
      <alignment horizontal="left"/>
    </xf>
    <xf numFmtId="177" fontId="18" fillId="33" borderId="0" xfId="0" applyNumberFormat="1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9" fillId="33" borderId="0" xfId="0" applyFont="1" applyFill="1" applyAlignment="1">
      <alignment horizontal="left"/>
    </xf>
    <xf numFmtId="49" fontId="19" fillId="33" borderId="0" xfId="0" applyNumberFormat="1" applyFont="1" applyFill="1" applyAlignment="1">
      <alignment horizontal="left"/>
    </xf>
    <xf numFmtId="49" fontId="19" fillId="33" borderId="0" xfId="0" applyNumberFormat="1" applyFont="1" applyFill="1" applyAlignment="1">
      <alignment horizontal="center" vertical="center"/>
    </xf>
    <xf numFmtId="0" fontId="19" fillId="33" borderId="0" xfId="0" applyFont="1" applyFill="1" applyAlignment="1">
      <alignment horizontal="center" vertical="center"/>
    </xf>
    <xf numFmtId="192" fontId="19" fillId="33" borderId="0" xfId="0" applyNumberFormat="1" applyFont="1" applyFill="1" applyAlignment="1">
      <alignment horizontal="center" vertical="center"/>
    </xf>
    <xf numFmtId="177" fontId="19" fillId="33" borderId="0" xfId="0" applyNumberFormat="1" applyFont="1" applyFill="1" applyAlignment="1">
      <alignment horizontal="center" vertical="center"/>
    </xf>
    <xf numFmtId="0" fontId="0" fillId="33" borderId="11" xfId="0" applyFont="1" applyFill="1" applyBorder="1" applyAlignment="1">
      <alignment horizontal="left"/>
    </xf>
    <xf numFmtId="49" fontId="8" fillId="33" borderId="11" xfId="0" applyNumberFormat="1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left"/>
    </xf>
    <xf numFmtId="0" fontId="2" fillId="33" borderId="11" xfId="0" applyFont="1" applyFill="1" applyBorder="1" applyAlignment="1">
      <alignment horizontal="left" vertical="top" wrapText="1"/>
    </xf>
    <xf numFmtId="49" fontId="2" fillId="33" borderId="11" xfId="0" applyNumberFormat="1" applyFont="1" applyFill="1" applyBorder="1" applyAlignment="1">
      <alignment horizontal="left" vertical="top" wrapText="1"/>
    </xf>
    <xf numFmtId="177" fontId="8" fillId="33" borderId="11" xfId="0" applyNumberFormat="1" applyFont="1" applyFill="1" applyBorder="1" applyAlignment="1">
      <alignment horizontal="center" vertical="center" wrapText="1"/>
    </xf>
    <xf numFmtId="9" fontId="8" fillId="33" borderId="11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top" wrapText="1"/>
    </xf>
    <xf numFmtId="177" fontId="1" fillId="33" borderId="11" xfId="0" applyNumberFormat="1" applyFont="1" applyFill="1" applyBorder="1" applyAlignment="1">
      <alignment horizontal="center" vertical="center" wrapText="1"/>
    </xf>
    <xf numFmtId="9" fontId="2" fillId="33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top" wrapText="1"/>
    </xf>
    <xf numFmtId="0" fontId="1" fillId="33" borderId="14" xfId="56" applyNumberFormat="1" applyFont="1" applyFill="1" applyBorder="1" applyAlignment="1" applyProtection="1">
      <alignment horizontal="left" wrapText="1"/>
      <protection hidden="1"/>
    </xf>
    <xf numFmtId="49" fontId="1" fillId="33" borderId="14" xfId="56" applyNumberFormat="1" applyFont="1" applyFill="1" applyBorder="1" applyAlignment="1" applyProtection="1">
      <alignment horizontal="left" wrapText="1"/>
      <protection hidden="1"/>
    </xf>
    <xf numFmtId="0" fontId="4" fillId="33" borderId="13" xfId="56" applyNumberFormat="1" applyFont="1" applyFill="1" applyBorder="1" applyAlignment="1" applyProtection="1">
      <alignment horizontal="left" wrapText="1"/>
      <protection hidden="1"/>
    </xf>
    <xf numFmtId="4" fontId="1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left" vertical="top" wrapText="1"/>
    </xf>
    <xf numFmtId="49" fontId="3" fillId="33" borderId="11" xfId="0" applyNumberFormat="1" applyFont="1" applyFill="1" applyBorder="1" applyAlignment="1">
      <alignment horizontal="left" vertical="top" wrapText="1"/>
    </xf>
    <xf numFmtId="177" fontId="2" fillId="33" borderId="11" xfId="0" applyNumberFormat="1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left" vertical="top" wrapText="1"/>
    </xf>
    <xf numFmtId="9" fontId="6" fillId="33" borderId="11" xfId="0" applyNumberFormat="1" applyFont="1" applyFill="1" applyBorder="1" applyAlignment="1">
      <alignment horizontal="right" vertical="top" wrapText="1"/>
    </xf>
    <xf numFmtId="177" fontId="1" fillId="33" borderId="11" xfId="0" applyNumberFormat="1" applyFont="1" applyFill="1" applyBorder="1" applyAlignment="1">
      <alignment horizontal="left" vertical="top" wrapText="1"/>
    </xf>
    <xf numFmtId="49" fontId="12" fillId="33" borderId="11" xfId="0" applyNumberFormat="1" applyFont="1" applyFill="1" applyBorder="1" applyAlignment="1">
      <alignment horizontal="left" vertical="top" wrapText="1"/>
    </xf>
    <xf numFmtId="0" fontId="12" fillId="33" borderId="11" xfId="0" applyFont="1" applyFill="1" applyBorder="1" applyAlignment="1">
      <alignment horizontal="left" vertical="top" wrapText="1"/>
    </xf>
    <xf numFmtId="177" fontId="12" fillId="33" borderId="11" xfId="0" applyNumberFormat="1" applyFont="1" applyFill="1" applyBorder="1" applyAlignment="1">
      <alignment horizontal="left" vertical="top" wrapText="1"/>
    </xf>
    <xf numFmtId="49" fontId="6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49" fontId="11" fillId="33" borderId="11" xfId="0" applyNumberFormat="1" applyFont="1" applyFill="1" applyBorder="1" applyAlignment="1">
      <alignment horizontal="left" vertical="top" wrapText="1"/>
    </xf>
    <xf numFmtId="0" fontId="12" fillId="33" borderId="11" xfId="0" applyNumberFormat="1" applyFont="1" applyFill="1" applyBorder="1" applyAlignment="1">
      <alignment horizontal="left" vertical="top" wrapText="1"/>
    </xf>
    <xf numFmtId="49" fontId="0" fillId="33" borderId="11" xfId="0" applyNumberFormat="1" applyFont="1" applyFill="1" applyBorder="1" applyAlignment="1">
      <alignment horizontal="left"/>
    </xf>
    <xf numFmtId="177" fontId="0" fillId="33" borderId="11" xfId="0" applyNumberFormat="1" applyFont="1" applyFill="1" applyBorder="1" applyAlignment="1">
      <alignment horizontal="left" vertical="center"/>
    </xf>
    <xf numFmtId="0" fontId="2" fillId="33" borderId="0" xfId="0" applyFont="1" applyFill="1" applyAlignment="1">
      <alignment horizontal="left"/>
    </xf>
    <xf numFmtId="49" fontId="2" fillId="33" borderId="0" xfId="0" applyNumberFormat="1" applyFont="1" applyFill="1" applyAlignment="1">
      <alignment horizontal="left"/>
    </xf>
    <xf numFmtId="177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 horizontal="left"/>
    </xf>
    <xf numFmtId="49" fontId="8" fillId="33" borderId="15" xfId="0" applyNumberFormat="1" applyFont="1" applyFill="1" applyBorder="1" applyAlignment="1">
      <alignment horizontal="left" vertical="center" wrapText="1"/>
    </xf>
    <xf numFmtId="49" fontId="8" fillId="33" borderId="16" xfId="0" applyNumberFormat="1" applyFont="1" applyFill="1" applyBorder="1" applyAlignment="1">
      <alignment horizontal="left" vertical="center" wrapText="1"/>
    </xf>
    <xf numFmtId="0" fontId="1" fillId="33" borderId="13" xfId="54" applyNumberFormat="1" applyFont="1" applyFill="1" applyBorder="1" applyAlignment="1" applyProtection="1">
      <alignment horizontal="left" wrapText="1"/>
      <protection hidden="1"/>
    </xf>
    <xf numFmtId="49" fontId="1" fillId="33" borderId="12" xfId="54" applyNumberFormat="1" applyFont="1" applyFill="1" applyBorder="1" applyAlignment="1" applyProtection="1">
      <alignment horizontal="left" wrapText="1"/>
      <protection hidden="1"/>
    </xf>
    <xf numFmtId="0" fontId="9" fillId="33" borderId="11" xfId="0" applyFont="1" applyFill="1" applyBorder="1" applyAlignment="1">
      <alignment horizontal="left"/>
    </xf>
    <xf numFmtId="0" fontId="10" fillId="33" borderId="11" xfId="0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1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177" fontId="0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177" fontId="6" fillId="33" borderId="11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center" vertical="center" wrapText="1"/>
    </xf>
    <xf numFmtId="9" fontId="6" fillId="33" borderId="11" xfId="0" applyNumberFormat="1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left" vertical="top" wrapText="1"/>
    </xf>
    <xf numFmtId="49" fontId="8" fillId="33" borderId="16" xfId="0" applyNumberFormat="1" applyFont="1" applyFill="1" applyBorder="1" applyAlignment="1">
      <alignment horizontal="left" vertical="top" wrapText="1"/>
    </xf>
    <xf numFmtId="178" fontId="8" fillId="33" borderId="11" xfId="0" applyNumberFormat="1" applyFont="1" applyFill="1" applyBorder="1" applyAlignment="1">
      <alignment horizontal="center" vertical="center" wrapText="1"/>
    </xf>
    <xf numFmtId="178" fontId="1" fillId="33" borderId="11" xfId="0" applyNumberFormat="1" applyFont="1" applyFill="1" applyBorder="1" applyAlignment="1">
      <alignment horizontal="center" vertical="center" wrapText="1"/>
    </xf>
    <xf numFmtId="178" fontId="2" fillId="33" borderId="11" xfId="0" applyNumberFormat="1" applyFont="1" applyFill="1" applyBorder="1" applyAlignment="1">
      <alignment horizontal="center" vertical="center" wrapText="1"/>
    </xf>
    <xf numFmtId="178" fontId="0" fillId="33" borderId="0" xfId="0" applyNumberFormat="1" applyFont="1" applyFill="1" applyAlignment="1">
      <alignment horizontal="left"/>
    </xf>
    <xf numFmtId="49" fontId="0" fillId="33" borderId="0" xfId="0" applyNumberFormat="1" applyFont="1" applyFill="1" applyAlignment="1">
      <alignment/>
    </xf>
    <xf numFmtId="49" fontId="18" fillId="33" borderId="11" xfId="0" applyNumberFormat="1" applyFont="1" applyFill="1" applyBorder="1" applyAlignment="1">
      <alignment horizontal="left"/>
    </xf>
    <xf numFmtId="177" fontId="7" fillId="33" borderId="11" xfId="0" applyNumberFormat="1" applyFont="1" applyFill="1" applyBorder="1" applyAlignment="1">
      <alignment horizontal="center" vertical="center" wrapText="1"/>
    </xf>
    <xf numFmtId="177" fontId="19" fillId="33" borderId="11" xfId="0" applyNumberFormat="1" applyFont="1" applyFill="1" applyBorder="1" applyAlignment="1">
      <alignment horizontal="center" vertical="center" wrapText="1"/>
    </xf>
    <xf numFmtId="0" fontId="19" fillId="33" borderId="13" xfId="54" applyNumberFormat="1" applyFont="1" applyFill="1" applyBorder="1" applyAlignment="1" applyProtection="1">
      <alignment horizontal="left" vertical="center" wrapText="1"/>
      <protection hidden="1"/>
    </xf>
    <xf numFmtId="0" fontId="7" fillId="33" borderId="11" xfId="0" applyFont="1" applyFill="1" applyBorder="1" applyAlignment="1">
      <alignment horizontal="left" vertical="top" wrapText="1"/>
    </xf>
    <xf numFmtId="177" fontId="7" fillId="33" borderId="11" xfId="0" applyNumberFormat="1" applyFont="1" applyFill="1" applyBorder="1" applyAlignment="1">
      <alignment horizontal="right" vertical="center" wrapText="1"/>
    </xf>
    <xf numFmtId="49" fontId="20" fillId="33" borderId="11" xfId="0" applyNumberFormat="1" applyFont="1" applyFill="1" applyBorder="1" applyAlignment="1">
      <alignment horizontal="left" vertical="top" wrapText="1"/>
    </xf>
    <xf numFmtId="0" fontId="20" fillId="33" borderId="11" xfId="0" applyFont="1" applyFill="1" applyBorder="1" applyAlignment="1">
      <alignment horizontal="left" vertical="top" wrapText="1"/>
    </xf>
    <xf numFmtId="177" fontId="20" fillId="33" borderId="11" xfId="0" applyNumberFormat="1" applyFont="1" applyFill="1" applyBorder="1" applyAlignment="1">
      <alignment horizontal="right" vertical="center" wrapText="1"/>
    </xf>
    <xf numFmtId="177" fontId="19" fillId="33" borderId="11" xfId="0" applyNumberFormat="1" applyFont="1" applyFill="1" applyBorder="1" applyAlignment="1">
      <alignment horizontal="right" vertical="center" wrapText="1"/>
    </xf>
    <xf numFmtId="2" fontId="19" fillId="33" borderId="11" xfId="0" applyNumberFormat="1" applyFont="1" applyFill="1" applyBorder="1" applyAlignment="1">
      <alignment horizontal="right" vertical="top" wrapText="1"/>
    </xf>
    <xf numFmtId="2" fontId="19" fillId="33" borderId="11" xfId="0" applyNumberFormat="1" applyFont="1" applyFill="1" applyBorder="1" applyAlignment="1">
      <alignment horizontal="right" vertical="center" wrapText="1"/>
    </xf>
    <xf numFmtId="187" fontId="20" fillId="33" borderId="11" xfId="52" applyNumberFormat="1" applyFont="1" applyFill="1" applyBorder="1" applyAlignment="1" applyProtection="1">
      <alignment vertical="center" wrapText="1"/>
      <protection hidden="1"/>
    </xf>
    <xf numFmtId="0" fontId="20" fillId="33" borderId="11" xfId="0" applyFont="1" applyFill="1" applyBorder="1" applyAlignment="1">
      <alignment vertical="top" wrapText="1"/>
    </xf>
    <xf numFmtId="49" fontId="19" fillId="33" borderId="11" xfId="0" applyNumberFormat="1" applyFont="1" applyFill="1" applyBorder="1" applyAlignment="1">
      <alignment horizontal="left" wrapText="1"/>
    </xf>
    <xf numFmtId="0" fontId="19" fillId="33" borderId="11" xfId="0" applyFont="1" applyFill="1" applyBorder="1" applyAlignment="1">
      <alignment horizontal="left" wrapText="1"/>
    </xf>
    <xf numFmtId="9" fontId="7" fillId="33" borderId="0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/>
    </xf>
    <xf numFmtId="177" fontId="18" fillId="33" borderId="0" xfId="0" applyNumberFormat="1" applyFont="1" applyFill="1" applyBorder="1" applyAlignment="1">
      <alignment horizontal="center"/>
    </xf>
    <xf numFmtId="177" fontId="18" fillId="33" borderId="0" xfId="0" applyNumberFormat="1" applyFont="1" applyFill="1" applyAlignment="1">
      <alignment horizontal="center"/>
    </xf>
    <xf numFmtId="49" fontId="19" fillId="33" borderId="0" xfId="0" applyNumberFormat="1" applyFont="1" applyFill="1" applyAlignment="1">
      <alignment horizontal="center"/>
    </xf>
    <xf numFmtId="0" fontId="19" fillId="33" borderId="0" xfId="0" applyFont="1" applyFill="1" applyAlignment="1">
      <alignment horizontal="center"/>
    </xf>
    <xf numFmtId="2" fontId="19" fillId="33" borderId="0" xfId="0" applyNumberFormat="1" applyFont="1" applyFill="1" applyAlignment="1">
      <alignment horizontal="center"/>
    </xf>
    <xf numFmtId="178" fontId="19" fillId="33" borderId="0" xfId="0" applyNumberFormat="1" applyFont="1" applyFill="1" applyAlignment="1">
      <alignment horizontal="center"/>
    </xf>
    <xf numFmtId="177" fontId="19" fillId="33" borderId="0" xfId="0" applyNumberFormat="1" applyFont="1" applyFill="1" applyAlignment="1">
      <alignment horizontal="center"/>
    </xf>
    <xf numFmtId="9" fontId="1" fillId="33" borderId="11" xfId="0" applyNumberFormat="1" applyFont="1" applyFill="1" applyBorder="1" applyAlignment="1">
      <alignment horizontal="right" vertical="top" wrapText="1"/>
    </xf>
    <xf numFmtId="9" fontId="1" fillId="33" borderId="11" xfId="0" applyNumberFormat="1" applyFont="1" applyFill="1" applyBorder="1" applyAlignment="1">
      <alignment horizontal="left" vertical="top" wrapText="1"/>
    </xf>
    <xf numFmtId="0" fontId="17" fillId="33" borderId="17" xfId="0" applyFont="1" applyFill="1" applyBorder="1" applyAlignment="1">
      <alignment horizontal="center" wrapText="1"/>
    </xf>
    <xf numFmtId="0" fontId="19" fillId="33" borderId="11" xfId="0" applyFont="1" applyFill="1" applyBorder="1" applyAlignment="1">
      <alignment horizontal="left" vertical="top" wrapText="1"/>
    </xf>
    <xf numFmtId="0" fontId="19" fillId="33" borderId="15" xfId="0" applyFont="1" applyFill="1" applyBorder="1" applyAlignment="1">
      <alignment horizontal="center" vertical="top" wrapText="1"/>
    </xf>
    <xf numFmtId="0" fontId="19" fillId="33" borderId="16" xfId="0" applyFont="1" applyFill="1" applyBorder="1" applyAlignment="1">
      <alignment horizontal="center" vertical="top" wrapText="1"/>
    </xf>
    <xf numFmtId="177" fontId="19" fillId="33" borderId="11" xfId="0" applyNumberFormat="1" applyFont="1" applyFill="1" applyBorder="1" applyAlignment="1">
      <alignment horizontal="left" vertical="top" wrapText="1"/>
    </xf>
    <xf numFmtId="0" fontId="18" fillId="33" borderId="14" xfId="0" applyFont="1" applyFill="1" applyBorder="1" applyAlignment="1">
      <alignment horizontal="left"/>
    </xf>
    <xf numFmtId="0" fontId="18" fillId="33" borderId="18" xfId="0" applyFont="1" applyFill="1" applyBorder="1" applyAlignment="1">
      <alignment/>
    </xf>
    <xf numFmtId="0" fontId="18" fillId="33" borderId="19" xfId="0" applyFont="1" applyFill="1" applyBorder="1" applyAlignment="1">
      <alignment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1" xfId="0" applyFont="1" applyFill="1" applyBorder="1" applyAlignment="1">
      <alignment horizontal="center" vertical="top" wrapText="1"/>
    </xf>
    <xf numFmtId="0" fontId="18" fillId="33" borderId="11" xfId="0" applyFont="1" applyFill="1" applyBorder="1" applyAlignment="1">
      <alignment horizontal="left"/>
    </xf>
    <xf numFmtId="0" fontId="7" fillId="33" borderId="11" xfId="0" applyFont="1" applyFill="1" applyBorder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 wrapText="1"/>
    </xf>
    <xf numFmtId="49" fontId="0" fillId="0" borderId="0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top" wrapText="1"/>
    </xf>
    <xf numFmtId="0" fontId="0" fillId="33" borderId="14" xfId="0" applyFont="1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177" fontId="2" fillId="33" borderId="11" xfId="0" applyNumberFormat="1" applyFont="1" applyFill="1" applyBorder="1" applyAlignment="1">
      <alignment horizontal="left" vertical="top" wrapText="1"/>
    </xf>
    <xf numFmtId="0" fontId="2" fillId="33" borderId="15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49" fontId="6" fillId="33" borderId="15" xfId="0" applyNumberFormat="1" applyFont="1" applyFill="1" applyBorder="1" applyAlignment="1">
      <alignment horizontal="center" vertical="center" wrapText="1"/>
    </xf>
    <xf numFmtId="49" fontId="6" fillId="33" borderId="16" xfId="0" applyNumberFormat="1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49" fontId="1" fillId="33" borderId="15" xfId="0" applyNumberFormat="1" applyFont="1" applyFill="1" applyBorder="1" applyAlignment="1">
      <alignment horizontal="left" vertical="center" wrapText="1"/>
    </xf>
    <xf numFmtId="49" fontId="1" fillId="33" borderId="16" xfId="0" applyNumberFormat="1" applyFont="1" applyFill="1" applyBorder="1" applyAlignment="1">
      <alignment horizontal="left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left" vertical="top" wrapText="1"/>
    </xf>
    <xf numFmtId="49" fontId="8" fillId="33" borderId="15" xfId="0" applyNumberFormat="1" applyFont="1" applyFill="1" applyBorder="1" applyAlignment="1">
      <alignment horizontal="center" vertical="top" wrapText="1"/>
    </xf>
    <xf numFmtId="49" fontId="8" fillId="33" borderId="16" xfId="0" applyNumberFormat="1" applyFont="1" applyFill="1" applyBorder="1" applyAlignment="1">
      <alignment horizontal="center" vertical="top" wrapText="1"/>
    </xf>
    <xf numFmtId="0" fontId="2" fillId="33" borderId="15" xfId="0" applyFont="1" applyFill="1" applyBorder="1" applyAlignment="1">
      <alignment horizontal="left" vertical="top" wrapText="1"/>
    </xf>
    <xf numFmtId="0" fontId="2" fillId="33" borderId="16" xfId="0" applyFont="1" applyFill="1" applyBorder="1" applyAlignment="1">
      <alignment horizontal="left" vertical="top" wrapText="1"/>
    </xf>
    <xf numFmtId="0" fontId="0" fillId="33" borderId="18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49" fontId="1" fillId="33" borderId="11" xfId="0" applyNumberFormat="1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left" vertical="top" wrapText="1"/>
    </xf>
    <xf numFmtId="0" fontId="8" fillId="33" borderId="15" xfId="0" applyFont="1" applyFill="1" applyBorder="1" applyAlignment="1">
      <alignment horizontal="left" vertical="top" wrapText="1"/>
    </xf>
    <xf numFmtId="0" fontId="8" fillId="33" borderId="16" xfId="0" applyFont="1" applyFill="1" applyBorder="1" applyAlignment="1">
      <alignment horizontal="left" vertical="top" wrapText="1"/>
    </xf>
    <xf numFmtId="0" fontId="0" fillId="33" borderId="16" xfId="0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wrapText="1"/>
    </xf>
    <xf numFmtId="177" fontId="2" fillId="33" borderId="15" xfId="0" applyNumberFormat="1" applyFont="1" applyFill="1" applyBorder="1" applyAlignment="1">
      <alignment horizontal="center" vertical="top" wrapText="1"/>
    </xf>
    <xf numFmtId="177" fontId="2" fillId="33" borderId="16" xfId="0" applyNumberFormat="1" applyFont="1" applyFill="1" applyBorder="1" applyAlignment="1">
      <alignment horizontal="center" vertical="top" wrapText="1"/>
    </xf>
    <xf numFmtId="0" fontId="1" fillId="33" borderId="11" xfId="0" applyFont="1" applyFill="1" applyBorder="1" applyAlignment="1">
      <alignment horizontal="left" vertical="top" wrapText="1"/>
    </xf>
    <xf numFmtId="49" fontId="18" fillId="33" borderId="14" xfId="0" applyNumberFormat="1" applyFont="1" applyFill="1" applyBorder="1" applyAlignment="1">
      <alignment horizontal="left"/>
    </xf>
    <xf numFmtId="0" fontId="18" fillId="33" borderId="18" xfId="0" applyFont="1" applyFill="1" applyBorder="1" applyAlignment="1">
      <alignment horizontal="left"/>
    </xf>
    <xf numFmtId="0" fontId="18" fillId="33" borderId="19" xfId="0" applyFont="1" applyFill="1" applyBorder="1" applyAlignment="1">
      <alignment horizontal="left"/>
    </xf>
    <xf numFmtId="49" fontId="19" fillId="33" borderId="11" xfId="0" applyNumberFormat="1" applyFont="1" applyFill="1" applyBorder="1" applyAlignment="1">
      <alignment horizontal="left" vertical="top" wrapText="1"/>
    </xf>
    <xf numFmtId="49" fontId="18" fillId="33" borderId="11" xfId="0" applyNumberFormat="1" applyFont="1" applyFill="1" applyBorder="1" applyAlignment="1">
      <alignment horizontal="left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14" xfId="53"/>
    <cellStyle name="Обычный 2 2" xfId="54"/>
    <cellStyle name="Обычный 3" xfId="55"/>
    <cellStyle name="Обычный_tmp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N153"/>
  <sheetViews>
    <sheetView tabSelected="1" zoomScale="90" zoomScaleNormal="90" workbookViewId="0" topLeftCell="A119">
      <selection activeCell="B132" sqref="B132"/>
    </sheetView>
  </sheetViews>
  <sheetFormatPr defaultColWidth="9.140625" defaultRowHeight="12.75"/>
  <cols>
    <col min="1" max="1" width="6.57421875" style="84" customWidth="1"/>
    <col min="2" max="2" width="61.00390625" style="84" customWidth="1"/>
    <col min="3" max="3" width="14.140625" style="85" hidden="1" customWidth="1"/>
    <col min="4" max="4" width="15.00390625" style="84" customWidth="1"/>
    <col min="5" max="5" width="14.57421875" style="84" customWidth="1"/>
    <col min="6" max="6" width="13.00390625" style="84" customWidth="1"/>
    <col min="7" max="7" width="11.28125" style="88" customWidth="1"/>
    <col min="8" max="8" width="12.57421875" style="88" customWidth="1"/>
    <col min="9" max="9" width="12.57421875" style="1" customWidth="1"/>
    <col min="10" max="10" width="14.57421875" style="1" customWidth="1"/>
    <col min="11" max="11" width="7.140625" style="1" customWidth="1"/>
    <col min="12" max="12" width="17.57421875" style="1" customWidth="1"/>
    <col min="13" max="16384" width="9.140625" style="1" customWidth="1"/>
  </cols>
  <sheetData>
    <row r="1" spans="1:9" s="8" customFormat="1" ht="79.5" customHeight="1">
      <c r="A1" s="181" t="s">
        <v>415</v>
      </c>
      <c r="B1" s="181"/>
      <c r="C1" s="181"/>
      <c r="D1" s="181"/>
      <c r="E1" s="181"/>
      <c r="F1" s="181"/>
      <c r="G1" s="181"/>
      <c r="H1" s="181"/>
      <c r="I1" s="12"/>
    </row>
    <row r="2" spans="1:9" ht="12.75" customHeight="1">
      <c r="A2" s="191"/>
      <c r="B2" s="192" t="s">
        <v>2</v>
      </c>
      <c r="C2" s="193" t="s">
        <v>160</v>
      </c>
      <c r="D2" s="190" t="s">
        <v>3</v>
      </c>
      <c r="E2" s="183" t="s">
        <v>408</v>
      </c>
      <c r="F2" s="190" t="s">
        <v>4</v>
      </c>
      <c r="G2" s="189" t="s">
        <v>5</v>
      </c>
      <c r="H2" s="183" t="s">
        <v>409</v>
      </c>
      <c r="I2" s="13"/>
    </row>
    <row r="3" spans="1:9" ht="21" customHeight="1">
      <c r="A3" s="191"/>
      <c r="B3" s="192"/>
      <c r="C3" s="194"/>
      <c r="D3" s="190"/>
      <c r="E3" s="184"/>
      <c r="F3" s="190"/>
      <c r="G3" s="189"/>
      <c r="H3" s="184"/>
      <c r="I3" s="13"/>
    </row>
    <row r="4" spans="1:9" ht="15" customHeight="1">
      <c r="A4" s="43"/>
      <c r="B4" s="44" t="s">
        <v>82</v>
      </c>
      <c r="C4" s="45"/>
      <c r="D4" s="46">
        <f>D5+D6+D7+D8+D9+D10+D11+D12+D13+D14+D15+D16+D17+D18+D19+D20+D21+D23</f>
        <v>161887.49999999997</v>
      </c>
      <c r="E4" s="46">
        <f>E5+E6+E7+E8+E9+E10+E11+E12+E13+E14+E15+E16+E17+E18+E19+E20+E21+E23</f>
        <v>118276</v>
      </c>
      <c r="F4" s="46">
        <f>F5+F6+F7+F8+F9+F10+F11+F12+F13+F14+F15+F16+F17+F18+F19+F20+F21+F23</f>
        <v>126364.90000000001</v>
      </c>
      <c r="G4" s="47">
        <f>F4/D4</f>
        <v>0.7805723110184544</v>
      </c>
      <c r="H4" s="47">
        <f>F4/E4</f>
        <v>1.0683900368629309</v>
      </c>
      <c r="I4" s="14"/>
    </row>
    <row r="5" spans="1:9" ht="15.75">
      <c r="A5" s="43"/>
      <c r="B5" s="44" t="s">
        <v>6</v>
      </c>
      <c r="C5" s="45"/>
      <c r="D5" s="48">
        <v>105860</v>
      </c>
      <c r="E5" s="48">
        <v>74800</v>
      </c>
      <c r="F5" s="48">
        <v>76399</v>
      </c>
      <c r="G5" s="49">
        <f aca="true" t="shared" si="0" ref="G5:G36">F5/D5</f>
        <v>0.7216984696769317</v>
      </c>
      <c r="H5" s="49">
        <f aca="true" t="shared" si="1" ref="H5:H36">F5/E5</f>
        <v>1.0213770053475937</v>
      </c>
      <c r="I5" s="14"/>
    </row>
    <row r="6" spans="1:9" ht="15.75">
      <c r="A6" s="43"/>
      <c r="B6" s="44" t="s">
        <v>7</v>
      </c>
      <c r="C6" s="45"/>
      <c r="D6" s="48">
        <v>19000</v>
      </c>
      <c r="E6" s="48">
        <v>14000</v>
      </c>
      <c r="F6" s="48">
        <v>14381.6</v>
      </c>
      <c r="G6" s="49">
        <f t="shared" si="0"/>
        <v>0.7569263157894737</v>
      </c>
      <c r="H6" s="49">
        <f t="shared" si="1"/>
        <v>1.0272571428571429</v>
      </c>
      <c r="I6" s="14"/>
    </row>
    <row r="7" spans="1:9" ht="15.75">
      <c r="A7" s="43"/>
      <c r="B7" s="44" t="s">
        <v>8</v>
      </c>
      <c r="C7" s="45"/>
      <c r="D7" s="48">
        <v>12100</v>
      </c>
      <c r="E7" s="48">
        <v>11000</v>
      </c>
      <c r="F7" s="48">
        <v>11973.5</v>
      </c>
      <c r="G7" s="49">
        <f t="shared" si="0"/>
        <v>0.9895454545454545</v>
      </c>
      <c r="H7" s="49">
        <f t="shared" si="1"/>
        <v>1.0885</v>
      </c>
      <c r="I7" s="14"/>
    </row>
    <row r="8" spans="1:9" ht="15.75">
      <c r="A8" s="43"/>
      <c r="B8" s="44" t="s">
        <v>9</v>
      </c>
      <c r="C8" s="45"/>
      <c r="D8" s="48">
        <v>0</v>
      </c>
      <c r="E8" s="48">
        <v>0</v>
      </c>
      <c r="F8" s="48">
        <v>0</v>
      </c>
      <c r="G8" s="49">
        <v>0</v>
      </c>
      <c r="H8" s="49">
        <v>0</v>
      </c>
      <c r="I8" s="14"/>
    </row>
    <row r="9" spans="1:9" ht="15.75">
      <c r="A9" s="43"/>
      <c r="B9" s="44" t="s">
        <v>254</v>
      </c>
      <c r="C9" s="45"/>
      <c r="D9" s="48">
        <v>13131.3</v>
      </c>
      <c r="E9" s="48">
        <v>9840</v>
      </c>
      <c r="F9" s="48">
        <v>12445.8</v>
      </c>
      <c r="G9" s="49">
        <f t="shared" si="0"/>
        <v>0.9477964862580247</v>
      </c>
      <c r="H9" s="49">
        <f t="shared" si="1"/>
        <v>1.2648170731707316</v>
      </c>
      <c r="I9" s="14"/>
    </row>
    <row r="10" spans="1:9" ht="15.75">
      <c r="A10" s="43"/>
      <c r="B10" s="44" t="s">
        <v>10</v>
      </c>
      <c r="C10" s="45"/>
      <c r="D10" s="48">
        <v>0</v>
      </c>
      <c r="E10" s="48">
        <v>0</v>
      </c>
      <c r="F10" s="48">
        <v>0</v>
      </c>
      <c r="G10" s="49">
        <v>0</v>
      </c>
      <c r="H10" s="49">
        <v>0</v>
      </c>
      <c r="I10" s="14"/>
    </row>
    <row r="11" spans="1:9" ht="15.75">
      <c r="A11" s="43"/>
      <c r="B11" s="44" t="s">
        <v>106</v>
      </c>
      <c r="C11" s="45"/>
      <c r="D11" s="48">
        <v>3420</v>
      </c>
      <c r="E11" s="48">
        <v>2300</v>
      </c>
      <c r="F11" s="48">
        <v>2656.4</v>
      </c>
      <c r="G11" s="49">
        <f t="shared" si="0"/>
        <v>0.7767251461988305</v>
      </c>
      <c r="H11" s="49">
        <f t="shared" si="1"/>
        <v>1.1549565217391304</v>
      </c>
      <c r="I11" s="14"/>
    </row>
    <row r="12" spans="1:9" ht="15.75">
      <c r="A12" s="43"/>
      <c r="B12" s="44" t="s">
        <v>407</v>
      </c>
      <c r="C12" s="45"/>
      <c r="D12" s="48">
        <v>0</v>
      </c>
      <c r="E12" s="48">
        <v>0</v>
      </c>
      <c r="F12" s="48">
        <v>17</v>
      </c>
      <c r="G12" s="49">
        <v>0</v>
      </c>
      <c r="H12" s="49">
        <v>0</v>
      </c>
      <c r="I12" s="14"/>
    </row>
    <row r="13" spans="1:9" ht="15.75">
      <c r="A13" s="43"/>
      <c r="B13" s="44" t="s">
        <v>12</v>
      </c>
      <c r="C13" s="45"/>
      <c r="D13" s="48">
        <v>4000</v>
      </c>
      <c r="E13" s="48">
        <v>2950</v>
      </c>
      <c r="F13" s="48">
        <v>3750.8</v>
      </c>
      <c r="G13" s="49">
        <f t="shared" si="0"/>
        <v>0.9377000000000001</v>
      </c>
      <c r="H13" s="49">
        <f t="shared" si="1"/>
        <v>1.2714576271186442</v>
      </c>
      <c r="I13" s="14"/>
    </row>
    <row r="14" spans="1:9" ht="15.75">
      <c r="A14" s="43"/>
      <c r="B14" s="44" t="s">
        <v>13</v>
      </c>
      <c r="C14" s="45"/>
      <c r="D14" s="48">
        <v>740</v>
      </c>
      <c r="E14" s="48">
        <v>640</v>
      </c>
      <c r="F14" s="48">
        <v>600.1</v>
      </c>
      <c r="G14" s="49">
        <f t="shared" si="0"/>
        <v>0.8109459459459459</v>
      </c>
      <c r="H14" s="49">
        <f t="shared" si="1"/>
        <v>0.9376562500000001</v>
      </c>
      <c r="I14" s="14"/>
    </row>
    <row r="15" spans="1:9" ht="15.75">
      <c r="A15" s="43"/>
      <c r="B15" s="44" t="s">
        <v>14</v>
      </c>
      <c r="C15" s="45"/>
      <c r="D15" s="48">
        <v>0</v>
      </c>
      <c r="E15" s="48">
        <v>0</v>
      </c>
      <c r="F15" s="48">
        <v>37.8</v>
      </c>
      <c r="G15" s="49">
        <v>0</v>
      </c>
      <c r="H15" s="49">
        <v>0</v>
      </c>
      <c r="I15" s="14"/>
    </row>
    <row r="16" spans="1:9" ht="15.75">
      <c r="A16" s="43"/>
      <c r="B16" s="44" t="s">
        <v>15</v>
      </c>
      <c r="C16" s="45"/>
      <c r="D16" s="48">
        <v>0</v>
      </c>
      <c r="E16" s="48">
        <v>0</v>
      </c>
      <c r="F16" s="48">
        <v>0</v>
      </c>
      <c r="G16" s="49">
        <v>0</v>
      </c>
      <c r="H16" s="49">
        <v>0</v>
      </c>
      <c r="I16" s="14"/>
    </row>
    <row r="17" spans="1:9" ht="15.75">
      <c r="A17" s="43"/>
      <c r="B17" s="44" t="s">
        <v>16</v>
      </c>
      <c r="C17" s="45"/>
      <c r="D17" s="48">
        <v>436.6</v>
      </c>
      <c r="E17" s="48">
        <v>300</v>
      </c>
      <c r="F17" s="48">
        <v>706.9</v>
      </c>
      <c r="G17" s="49">
        <f t="shared" si="0"/>
        <v>1.619102153000458</v>
      </c>
      <c r="H17" s="49">
        <f t="shared" si="1"/>
        <v>2.356333333333333</v>
      </c>
      <c r="I17" s="14"/>
    </row>
    <row r="18" spans="1:9" ht="15.75" hidden="1">
      <c r="A18" s="43"/>
      <c r="B18" s="44"/>
      <c r="C18" s="45"/>
      <c r="D18" s="48">
        <v>0</v>
      </c>
      <c r="E18" s="48">
        <v>0</v>
      </c>
      <c r="F18" s="48"/>
      <c r="G18" s="49" t="e">
        <f t="shared" si="0"/>
        <v>#DIV/0!</v>
      </c>
      <c r="H18" s="49" t="e">
        <f t="shared" si="1"/>
        <v>#DIV/0!</v>
      </c>
      <c r="I18" s="14"/>
    </row>
    <row r="19" spans="1:9" ht="15.75">
      <c r="A19" s="43"/>
      <c r="B19" s="44" t="s">
        <v>18</v>
      </c>
      <c r="C19" s="45"/>
      <c r="D19" s="48">
        <v>115</v>
      </c>
      <c r="E19" s="48">
        <v>115</v>
      </c>
      <c r="F19" s="48">
        <v>120.8</v>
      </c>
      <c r="G19" s="49">
        <f t="shared" si="0"/>
        <v>1.0504347826086957</v>
      </c>
      <c r="H19" s="49">
        <f t="shared" si="1"/>
        <v>1.0504347826086957</v>
      </c>
      <c r="I19" s="14"/>
    </row>
    <row r="20" spans="1:9" ht="15.75">
      <c r="A20" s="43"/>
      <c r="B20" s="44" t="s">
        <v>294</v>
      </c>
      <c r="C20" s="45"/>
      <c r="D20" s="48">
        <v>1181.3</v>
      </c>
      <c r="E20" s="48">
        <v>995</v>
      </c>
      <c r="F20" s="48">
        <v>1121.1</v>
      </c>
      <c r="G20" s="49">
        <f t="shared" si="0"/>
        <v>0.9490391941081858</v>
      </c>
      <c r="H20" s="49">
        <f t="shared" si="1"/>
        <v>1.1267336683417084</v>
      </c>
      <c r="I20" s="14"/>
    </row>
    <row r="21" spans="1:9" ht="15.75">
      <c r="A21" s="43"/>
      <c r="B21" s="44" t="s">
        <v>20</v>
      </c>
      <c r="C21" s="45"/>
      <c r="D21" s="48">
        <v>1903.3</v>
      </c>
      <c r="E21" s="48">
        <v>1336</v>
      </c>
      <c r="F21" s="48">
        <v>2173.7</v>
      </c>
      <c r="G21" s="49">
        <f t="shared" si="0"/>
        <v>1.1420690379866547</v>
      </c>
      <c r="H21" s="49">
        <f t="shared" si="1"/>
        <v>1.6270209580838322</v>
      </c>
      <c r="I21" s="14"/>
    </row>
    <row r="22" spans="1:9" ht="15.75">
      <c r="A22" s="43"/>
      <c r="B22" s="44" t="s">
        <v>21</v>
      </c>
      <c r="C22" s="45"/>
      <c r="D22" s="48">
        <v>910</v>
      </c>
      <c r="E22" s="48">
        <v>625</v>
      </c>
      <c r="F22" s="48">
        <v>960.6</v>
      </c>
      <c r="G22" s="49">
        <f t="shared" si="0"/>
        <v>1.0556043956043957</v>
      </c>
      <c r="H22" s="49">
        <f t="shared" si="1"/>
        <v>1.53696</v>
      </c>
      <c r="I22" s="14"/>
    </row>
    <row r="23" spans="1:9" ht="15.75">
      <c r="A23" s="43"/>
      <c r="B23" s="44" t="s">
        <v>22</v>
      </c>
      <c r="C23" s="45"/>
      <c r="D23" s="48">
        <v>0</v>
      </c>
      <c r="E23" s="48">
        <v>0</v>
      </c>
      <c r="F23" s="48">
        <v>-19.6</v>
      </c>
      <c r="G23" s="49">
        <v>0</v>
      </c>
      <c r="H23" s="49">
        <v>0</v>
      </c>
      <c r="I23" s="14"/>
    </row>
    <row r="24" spans="1:9" ht="15.75">
      <c r="A24" s="43"/>
      <c r="B24" s="50" t="s">
        <v>81</v>
      </c>
      <c r="C24" s="51"/>
      <c r="D24" s="48">
        <f>D25+D26+D27+D28+D29+D32+D34+D30+D31+D33</f>
        <v>464448.70000000007</v>
      </c>
      <c r="E24" s="48">
        <f>E25+E26+E27+E28+E29+E32+E34+E30+E31+E33</f>
        <v>360064.60000000003</v>
      </c>
      <c r="F24" s="48">
        <f>F25+F26+F27+F28+F29+F32+F34+F30+F31+F33</f>
        <v>316478.19999999995</v>
      </c>
      <c r="G24" s="49">
        <f t="shared" si="0"/>
        <v>0.6814061488383968</v>
      </c>
      <c r="H24" s="49">
        <f t="shared" si="1"/>
        <v>0.8789483887058043</v>
      </c>
      <c r="I24" s="14"/>
    </row>
    <row r="25" spans="1:9" ht="15.75">
      <c r="A25" s="43"/>
      <c r="B25" s="44" t="s">
        <v>24</v>
      </c>
      <c r="C25" s="45"/>
      <c r="D25" s="48">
        <v>81675.6</v>
      </c>
      <c r="E25" s="48">
        <v>60087.9</v>
      </c>
      <c r="F25" s="48">
        <v>64427</v>
      </c>
      <c r="G25" s="49">
        <f t="shared" si="0"/>
        <v>0.7888157540318038</v>
      </c>
      <c r="H25" s="49">
        <f t="shared" si="1"/>
        <v>1.0722125419593629</v>
      </c>
      <c r="I25" s="14"/>
    </row>
    <row r="26" spans="1:9" ht="15.75">
      <c r="A26" s="43"/>
      <c r="B26" s="44" t="s">
        <v>25</v>
      </c>
      <c r="C26" s="45"/>
      <c r="D26" s="48">
        <v>357963.2</v>
      </c>
      <c r="E26" s="48">
        <v>275841.5</v>
      </c>
      <c r="F26" s="48">
        <v>243420.9</v>
      </c>
      <c r="G26" s="49">
        <f t="shared" si="0"/>
        <v>0.680016549187179</v>
      </c>
      <c r="H26" s="49">
        <f t="shared" si="1"/>
        <v>0.8824665614129853</v>
      </c>
      <c r="I26" s="14"/>
    </row>
    <row r="27" spans="1:9" ht="15.75">
      <c r="A27" s="43"/>
      <c r="B27" s="44" t="s">
        <v>26</v>
      </c>
      <c r="C27" s="45"/>
      <c r="D27" s="48">
        <v>16350.3</v>
      </c>
      <c r="E27" s="48">
        <v>16350.3</v>
      </c>
      <c r="F27" s="48">
        <v>1418.3</v>
      </c>
      <c r="G27" s="49">
        <f t="shared" si="0"/>
        <v>0.08674458572625579</v>
      </c>
      <c r="H27" s="49">
        <f t="shared" si="1"/>
        <v>0.08674458572625579</v>
      </c>
      <c r="I27" s="14"/>
    </row>
    <row r="28" spans="1:9" ht="29.25" customHeight="1" hidden="1">
      <c r="A28" s="43"/>
      <c r="B28" s="44" t="s">
        <v>203</v>
      </c>
      <c r="C28" s="45"/>
      <c r="D28" s="48">
        <v>0</v>
      </c>
      <c r="E28" s="48">
        <v>0</v>
      </c>
      <c r="F28" s="48">
        <v>0</v>
      </c>
      <c r="G28" s="49" t="e">
        <f t="shared" si="0"/>
        <v>#DIV/0!</v>
      </c>
      <c r="H28" s="49" t="e">
        <f t="shared" si="1"/>
        <v>#DIV/0!</v>
      </c>
      <c r="I28" s="14"/>
    </row>
    <row r="29" spans="1:9" ht="42" customHeight="1">
      <c r="A29" s="43"/>
      <c r="B29" s="50" t="s">
        <v>148</v>
      </c>
      <c r="C29" s="51"/>
      <c r="D29" s="48">
        <v>8490.9</v>
      </c>
      <c r="E29" s="48">
        <v>7816.2</v>
      </c>
      <c r="F29" s="48">
        <v>7255</v>
      </c>
      <c r="G29" s="49">
        <f t="shared" si="0"/>
        <v>0.8544441696404387</v>
      </c>
      <c r="H29" s="49">
        <f t="shared" si="1"/>
        <v>0.928200404288529</v>
      </c>
      <c r="I29" s="14"/>
    </row>
    <row r="30" spans="1:9" ht="36.75" customHeight="1">
      <c r="A30" s="43"/>
      <c r="B30" s="44" t="s">
        <v>203</v>
      </c>
      <c r="C30" s="51"/>
      <c r="D30" s="48">
        <v>19.2</v>
      </c>
      <c r="E30" s="48">
        <v>19.2</v>
      </c>
      <c r="F30" s="48">
        <v>16.8</v>
      </c>
      <c r="G30" s="49">
        <f t="shared" si="0"/>
        <v>0.8750000000000001</v>
      </c>
      <c r="H30" s="49">
        <f t="shared" si="1"/>
        <v>0.8750000000000001</v>
      </c>
      <c r="I30" s="14"/>
    </row>
    <row r="31" spans="1:9" ht="84" customHeight="1">
      <c r="A31" s="43"/>
      <c r="B31" s="44" t="s">
        <v>386</v>
      </c>
      <c r="C31" s="51"/>
      <c r="D31" s="48">
        <v>74.4</v>
      </c>
      <c r="E31" s="48">
        <v>74.4</v>
      </c>
      <c r="F31" s="48">
        <v>65.1</v>
      </c>
      <c r="G31" s="49">
        <f t="shared" si="0"/>
        <v>0.8749999999999999</v>
      </c>
      <c r="H31" s="49">
        <f t="shared" si="1"/>
        <v>0.8749999999999999</v>
      </c>
      <c r="I31" s="14"/>
    </row>
    <row r="32" spans="1:9" ht="17.25" customHeight="1" hidden="1">
      <c r="A32" s="43"/>
      <c r="B32" s="44" t="s">
        <v>302</v>
      </c>
      <c r="C32" s="45"/>
      <c r="D32" s="48">
        <v>0</v>
      </c>
      <c r="E32" s="48">
        <v>0</v>
      </c>
      <c r="F32" s="48">
        <v>0</v>
      </c>
      <c r="G32" s="49" t="e">
        <f t="shared" si="0"/>
        <v>#DIV/0!</v>
      </c>
      <c r="H32" s="49" t="e">
        <f t="shared" si="1"/>
        <v>#DIV/0!</v>
      </c>
      <c r="I32" s="14"/>
    </row>
    <row r="33" spans="1:9" ht="100.5" customHeight="1">
      <c r="A33" s="43"/>
      <c r="B33" s="52" t="s">
        <v>394</v>
      </c>
      <c r="C33" s="53"/>
      <c r="D33" s="48">
        <v>50</v>
      </c>
      <c r="E33" s="48">
        <v>50</v>
      </c>
      <c r="F33" s="48">
        <v>50</v>
      </c>
      <c r="G33" s="49">
        <f t="shared" si="0"/>
        <v>1</v>
      </c>
      <c r="H33" s="49">
        <f t="shared" si="1"/>
        <v>1</v>
      </c>
      <c r="I33" s="14"/>
    </row>
    <row r="34" spans="1:9" ht="37.5" customHeight="1" thickBot="1">
      <c r="A34" s="43"/>
      <c r="B34" s="54" t="s">
        <v>156</v>
      </c>
      <c r="C34" s="55"/>
      <c r="D34" s="48">
        <v>-174.9</v>
      </c>
      <c r="E34" s="48">
        <v>-174.9</v>
      </c>
      <c r="F34" s="48">
        <v>-174.9</v>
      </c>
      <c r="G34" s="49">
        <f t="shared" si="0"/>
        <v>1</v>
      </c>
      <c r="H34" s="49">
        <f t="shared" si="1"/>
        <v>1</v>
      </c>
      <c r="I34" s="14"/>
    </row>
    <row r="35" spans="1:9" ht="15.75">
      <c r="A35" s="43"/>
      <c r="B35" s="44" t="s">
        <v>28</v>
      </c>
      <c r="C35" s="45"/>
      <c r="D35" s="48">
        <f>D4+D24</f>
        <v>626336.2000000001</v>
      </c>
      <c r="E35" s="48">
        <f>E4+E24</f>
        <v>478340.60000000003</v>
      </c>
      <c r="F35" s="48">
        <f>F4+F24</f>
        <v>442843.1</v>
      </c>
      <c r="G35" s="49">
        <f t="shared" si="0"/>
        <v>0.7070373706645088</v>
      </c>
      <c r="H35" s="49">
        <f t="shared" si="1"/>
        <v>0.9257903259727481</v>
      </c>
      <c r="I35" s="14"/>
    </row>
    <row r="36" spans="1:9" ht="15.75">
      <c r="A36" s="43"/>
      <c r="B36" s="44" t="s">
        <v>107</v>
      </c>
      <c r="C36" s="45"/>
      <c r="D36" s="48">
        <f>D4</f>
        <v>161887.49999999997</v>
      </c>
      <c r="E36" s="48">
        <f>E4</f>
        <v>118276</v>
      </c>
      <c r="F36" s="48">
        <f>F4</f>
        <v>126364.90000000001</v>
      </c>
      <c r="G36" s="49">
        <f t="shared" si="0"/>
        <v>0.7805723110184544</v>
      </c>
      <c r="H36" s="49">
        <f t="shared" si="1"/>
        <v>1.0683900368629309</v>
      </c>
      <c r="I36" s="14"/>
    </row>
    <row r="37" spans="1:9" ht="15">
      <c r="A37" s="186"/>
      <c r="B37" s="187"/>
      <c r="C37" s="187"/>
      <c r="D37" s="187"/>
      <c r="E37" s="187"/>
      <c r="F37" s="187"/>
      <c r="G37" s="187"/>
      <c r="H37" s="188"/>
      <c r="I37" s="10"/>
    </row>
    <row r="38" spans="1:9" ht="15" customHeight="1">
      <c r="A38" s="182" t="s">
        <v>158</v>
      </c>
      <c r="B38" s="182" t="s">
        <v>29</v>
      </c>
      <c r="C38" s="193" t="s">
        <v>160</v>
      </c>
      <c r="D38" s="185" t="s">
        <v>3</v>
      </c>
      <c r="E38" s="183" t="s">
        <v>408</v>
      </c>
      <c r="F38" s="185" t="s">
        <v>4</v>
      </c>
      <c r="G38" s="189" t="s">
        <v>5</v>
      </c>
      <c r="H38" s="183" t="s">
        <v>409</v>
      </c>
      <c r="I38" s="13"/>
    </row>
    <row r="39" spans="1:9" ht="20.25" customHeight="1">
      <c r="A39" s="182"/>
      <c r="B39" s="182"/>
      <c r="C39" s="194"/>
      <c r="D39" s="185"/>
      <c r="E39" s="184"/>
      <c r="F39" s="185"/>
      <c r="G39" s="189"/>
      <c r="H39" s="184"/>
      <c r="I39" s="13"/>
    </row>
    <row r="40" spans="1:9" ht="19.5" customHeight="1">
      <c r="A40" s="51" t="s">
        <v>69</v>
      </c>
      <c r="B40" s="50" t="s">
        <v>30</v>
      </c>
      <c r="C40" s="51"/>
      <c r="D40" s="56">
        <f>D41+D42+D47+D48+D45+D46+D44</f>
        <v>47409.3</v>
      </c>
      <c r="E40" s="56">
        <f>E41+E42+E47+E48+E45+E46+E44</f>
        <v>42156.6</v>
      </c>
      <c r="F40" s="56">
        <f>F41+F42+F47+F48+F45+F46+F44</f>
        <v>37642.4</v>
      </c>
      <c r="G40" s="49">
        <f aca="true" t="shared" si="2" ref="G40:G112">F40/D40</f>
        <v>0.7939876775231863</v>
      </c>
      <c r="H40" s="49">
        <f>F40/E40</f>
        <v>0.8929183093513234</v>
      </c>
      <c r="I40" s="17"/>
    </row>
    <row r="41" spans="1:9" ht="57" customHeight="1">
      <c r="A41" s="45" t="s">
        <v>71</v>
      </c>
      <c r="B41" s="44" t="s">
        <v>161</v>
      </c>
      <c r="C41" s="45" t="s">
        <v>204</v>
      </c>
      <c r="D41" s="57">
        <v>1017</v>
      </c>
      <c r="E41" s="57">
        <v>930.3</v>
      </c>
      <c r="F41" s="57">
        <v>930.3</v>
      </c>
      <c r="G41" s="49">
        <f t="shared" si="2"/>
        <v>0.9147492625368732</v>
      </c>
      <c r="H41" s="49">
        <f aca="true" t="shared" si="3" ref="H41:H104">F41/E41</f>
        <v>1</v>
      </c>
      <c r="I41" s="15"/>
    </row>
    <row r="42" spans="1:14" ht="55.5" customHeight="1">
      <c r="A42" s="45" t="s">
        <v>72</v>
      </c>
      <c r="B42" s="44" t="s">
        <v>162</v>
      </c>
      <c r="C42" s="45" t="s">
        <v>72</v>
      </c>
      <c r="D42" s="57">
        <f>D43</f>
        <v>23514.9</v>
      </c>
      <c r="E42" s="57">
        <f>E43</f>
        <v>20886.1</v>
      </c>
      <c r="F42" s="57">
        <f>F43</f>
        <v>18576.7</v>
      </c>
      <c r="G42" s="49">
        <f t="shared" si="2"/>
        <v>0.7899969806378083</v>
      </c>
      <c r="H42" s="49">
        <f t="shared" si="3"/>
        <v>0.8894288545970767</v>
      </c>
      <c r="I42" s="18"/>
      <c r="J42" s="196"/>
      <c r="K42" s="196"/>
      <c r="L42" s="195"/>
      <c r="M42" s="195"/>
      <c r="N42" s="195"/>
    </row>
    <row r="43" spans="1:14" s="16" customFormat="1" ht="23.25" customHeight="1">
      <c r="A43" s="58"/>
      <c r="B43" s="59" t="s">
        <v>33</v>
      </c>
      <c r="C43" s="58" t="s">
        <v>72</v>
      </c>
      <c r="D43" s="60">
        <v>23514.9</v>
      </c>
      <c r="E43" s="60">
        <v>20886.1</v>
      </c>
      <c r="F43" s="60">
        <v>18576.7</v>
      </c>
      <c r="G43" s="49">
        <f t="shared" si="2"/>
        <v>0.7899969806378083</v>
      </c>
      <c r="H43" s="49">
        <f t="shared" si="3"/>
        <v>0.8894288545970767</v>
      </c>
      <c r="I43" s="19"/>
      <c r="J43" s="197"/>
      <c r="K43" s="197"/>
      <c r="L43" s="195"/>
      <c r="M43" s="195"/>
      <c r="N43" s="195"/>
    </row>
    <row r="44" spans="1:14" s="16" customFormat="1" ht="68.25" customHeight="1">
      <c r="A44" s="58" t="s">
        <v>277</v>
      </c>
      <c r="B44" s="44" t="s">
        <v>278</v>
      </c>
      <c r="C44" s="58" t="s">
        <v>410</v>
      </c>
      <c r="D44" s="60">
        <v>44.9</v>
      </c>
      <c r="E44" s="60">
        <v>44.9</v>
      </c>
      <c r="F44" s="60">
        <v>26.2</v>
      </c>
      <c r="G44" s="49">
        <f t="shared" si="2"/>
        <v>0.5835189309576837</v>
      </c>
      <c r="H44" s="49">
        <f t="shared" si="3"/>
        <v>0.5835189309576837</v>
      </c>
      <c r="I44" s="20"/>
      <c r="J44" s="35"/>
      <c r="K44" s="35"/>
      <c r="L44" s="34"/>
      <c r="M44" s="34"/>
      <c r="N44" s="34"/>
    </row>
    <row r="45" spans="1:14" s="29" customFormat="1" ht="60.75" customHeight="1">
      <c r="A45" s="45" t="s">
        <v>73</v>
      </c>
      <c r="B45" s="44" t="s">
        <v>163</v>
      </c>
      <c r="C45" s="45" t="s">
        <v>73</v>
      </c>
      <c r="D45" s="57">
        <v>7054.9</v>
      </c>
      <c r="E45" s="57">
        <v>5756.7</v>
      </c>
      <c r="F45" s="57">
        <v>5508.8</v>
      </c>
      <c r="G45" s="49">
        <f t="shared" si="2"/>
        <v>0.7808473543211102</v>
      </c>
      <c r="H45" s="49">
        <f t="shared" si="3"/>
        <v>0.9569371341219797</v>
      </c>
      <c r="I45" s="15"/>
      <c r="J45" s="27"/>
      <c r="K45" s="27"/>
      <c r="L45" s="28"/>
      <c r="M45" s="28"/>
      <c r="N45" s="28"/>
    </row>
    <row r="46" spans="1:14" s="29" customFormat="1" ht="30" customHeight="1" hidden="1">
      <c r="A46" s="45" t="s">
        <v>200</v>
      </c>
      <c r="B46" s="44" t="s">
        <v>201</v>
      </c>
      <c r="C46" s="45" t="s">
        <v>200</v>
      </c>
      <c r="D46" s="57">
        <v>0</v>
      </c>
      <c r="E46" s="57">
        <v>0</v>
      </c>
      <c r="F46" s="57">
        <v>0</v>
      </c>
      <c r="G46" s="49" t="e">
        <f t="shared" si="2"/>
        <v>#DIV/0!</v>
      </c>
      <c r="H46" s="49" t="e">
        <f t="shared" si="3"/>
        <v>#DIV/0!</v>
      </c>
      <c r="I46" s="15"/>
      <c r="J46" s="27"/>
      <c r="K46" s="27"/>
      <c r="L46" s="28"/>
      <c r="M46" s="28"/>
      <c r="N46" s="28"/>
    </row>
    <row r="47" spans="1:9" ht="17.25" customHeight="1">
      <c r="A47" s="45" t="s">
        <v>74</v>
      </c>
      <c r="B47" s="44" t="s">
        <v>164</v>
      </c>
      <c r="C47" s="45" t="s">
        <v>74</v>
      </c>
      <c r="D47" s="57">
        <v>400</v>
      </c>
      <c r="E47" s="57">
        <v>300</v>
      </c>
      <c r="F47" s="57">
        <v>0</v>
      </c>
      <c r="G47" s="49">
        <f t="shared" si="2"/>
        <v>0</v>
      </c>
      <c r="H47" s="49">
        <f t="shared" si="3"/>
        <v>0</v>
      </c>
      <c r="I47" s="15"/>
    </row>
    <row r="48" spans="1:9" ht="18" customHeight="1">
      <c r="A48" s="61" t="s">
        <v>129</v>
      </c>
      <c r="B48" s="62" t="s">
        <v>36</v>
      </c>
      <c r="C48" s="61"/>
      <c r="D48" s="57">
        <f>D49+D50+D51+D52+D53+D55+D56</f>
        <v>15377.600000000002</v>
      </c>
      <c r="E48" s="57">
        <f>E49+E50+E51+E52+E53+E55+E56</f>
        <v>14238.6</v>
      </c>
      <c r="F48" s="57">
        <f>F49+F50+F51+F52+F53+F55+F56</f>
        <v>12600.4</v>
      </c>
      <c r="G48" s="49">
        <f t="shared" si="2"/>
        <v>0.8193996462386847</v>
      </c>
      <c r="H48" s="49">
        <f t="shared" si="3"/>
        <v>0.8849465537342154</v>
      </c>
      <c r="I48" s="15"/>
    </row>
    <row r="49" spans="1:9" s="16" customFormat="1" ht="30" customHeight="1">
      <c r="A49" s="63"/>
      <c r="B49" s="64" t="s">
        <v>209</v>
      </c>
      <c r="C49" s="63" t="s">
        <v>210</v>
      </c>
      <c r="D49" s="60">
        <v>7949.1</v>
      </c>
      <c r="E49" s="60">
        <v>6908.9</v>
      </c>
      <c r="F49" s="60">
        <v>6302.7</v>
      </c>
      <c r="G49" s="49">
        <f t="shared" si="2"/>
        <v>0.792882213080726</v>
      </c>
      <c r="H49" s="49">
        <f t="shared" si="3"/>
        <v>0.9122581018686042</v>
      </c>
      <c r="I49" s="20"/>
    </row>
    <row r="50" spans="1:9" s="16" customFormat="1" ht="25.5" customHeight="1" hidden="1">
      <c r="A50" s="63"/>
      <c r="B50" s="64" t="s">
        <v>147</v>
      </c>
      <c r="C50" s="63"/>
      <c r="D50" s="60">
        <v>0</v>
      </c>
      <c r="E50" s="60">
        <v>0</v>
      </c>
      <c r="F50" s="60">
        <v>0</v>
      </c>
      <c r="G50" s="49" t="e">
        <f t="shared" si="2"/>
        <v>#DIV/0!</v>
      </c>
      <c r="H50" s="49" t="e">
        <f t="shared" si="3"/>
        <v>#DIV/0!</v>
      </c>
      <c r="I50" s="20"/>
    </row>
    <row r="51" spans="1:9" s="16" customFormat="1" ht="15.75" hidden="1">
      <c r="A51" s="63"/>
      <c r="B51" s="64" t="s">
        <v>206</v>
      </c>
      <c r="C51" s="63" t="s">
        <v>207</v>
      </c>
      <c r="D51" s="60">
        <v>0</v>
      </c>
      <c r="E51" s="60">
        <v>0</v>
      </c>
      <c r="F51" s="60">
        <v>0</v>
      </c>
      <c r="G51" s="49" t="e">
        <f t="shared" si="2"/>
        <v>#DIV/0!</v>
      </c>
      <c r="H51" s="49" t="e">
        <f t="shared" si="3"/>
        <v>#DIV/0!</v>
      </c>
      <c r="I51" s="20"/>
    </row>
    <row r="52" spans="1:9" s="16" customFormat="1" ht="31.5">
      <c r="A52" s="63"/>
      <c r="B52" s="64" t="s">
        <v>205</v>
      </c>
      <c r="C52" s="63" t="s">
        <v>357</v>
      </c>
      <c r="D52" s="60">
        <v>74.6</v>
      </c>
      <c r="E52" s="60">
        <v>74.6</v>
      </c>
      <c r="F52" s="60">
        <v>71.6</v>
      </c>
      <c r="G52" s="49">
        <f t="shared" si="2"/>
        <v>0.9597855227882037</v>
      </c>
      <c r="H52" s="49">
        <f t="shared" si="3"/>
        <v>0.9597855227882037</v>
      </c>
      <c r="I52" s="20"/>
    </row>
    <row r="53" spans="1:9" s="16" customFormat="1" ht="15.75">
      <c r="A53" s="63"/>
      <c r="B53" s="64" t="s">
        <v>165</v>
      </c>
      <c r="C53" s="63" t="s">
        <v>208</v>
      </c>
      <c r="D53" s="60">
        <v>3359.7</v>
      </c>
      <c r="E53" s="60">
        <v>3263.2</v>
      </c>
      <c r="F53" s="60">
        <v>2869.7</v>
      </c>
      <c r="G53" s="49">
        <f t="shared" si="2"/>
        <v>0.8541536446706551</v>
      </c>
      <c r="H53" s="49">
        <f t="shared" si="3"/>
        <v>0.8794128462858544</v>
      </c>
      <c r="I53" s="20"/>
    </row>
    <row r="54" spans="1:9" s="16" customFormat="1" ht="77.25" customHeight="1" hidden="1">
      <c r="A54" s="63"/>
      <c r="B54" s="64" t="s">
        <v>281</v>
      </c>
      <c r="C54" s="63" t="s">
        <v>282</v>
      </c>
      <c r="D54" s="60">
        <v>0</v>
      </c>
      <c r="E54" s="60">
        <v>0</v>
      </c>
      <c r="F54" s="60">
        <v>0</v>
      </c>
      <c r="G54" s="49" t="e">
        <f t="shared" si="2"/>
        <v>#DIV/0!</v>
      </c>
      <c r="H54" s="49" t="e">
        <f t="shared" si="3"/>
        <v>#DIV/0!</v>
      </c>
      <c r="I54" s="20"/>
    </row>
    <row r="55" spans="1:9" s="16" customFormat="1" ht="39" customHeight="1">
      <c r="A55" s="63"/>
      <c r="B55" s="64" t="s">
        <v>245</v>
      </c>
      <c r="C55" s="63" t="s">
        <v>356</v>
      </c>
      <c r="D55" s="60">
        <v>3994.2</v>
      </c>
      <c r="E55" s="60">
        <v>3991.9</v>
      </c>
      <c r="F55" s="60">
        <v>3356.4</v>
      </c>
      <c r="G55" s="49">
        <f t="shared" si="2"/>
        <v>0.8403184617695659</v>
      </c>
      <c r="H55" s="49">
        <f t="shared" si="3"/>
        <v>0.8408026253162655</v>
      </c>
      <c r="I55" s="20"/>
    </row>
    <row r="56" spans="1:9" s="16" customFormat="1" ht="24.75" customHeight="1" hidden="1">
      <c r="A56" s="63"/>
      <c r="B56" s="64" t="s">
        <v>355</v>
      </c>
      <c r="C56" s="63" t="s">
        <v>236</v>
      </c>
      <c r="D56" s="60">
        <v>0</v>
      </c>
      <c r="E56" s="60">
        <v>0</v>
      </c>
      <c r="F56" s="60">
        <v>0</v>
      </c>
      <c r="G56" s="49" t="e">
        <f t="shared" si="2"/>
        <v>#DIV/0!</v>
      </c>
      <c r="H56" s="49" t="e">
        <f t="shared" si="3"/>
        <v>#DIV/0!</v>
      </c>
      <c r="I56" s="20"/>
    </row>
    <row r="57" spans="1:9" s="16" customFormat="1" ht="24.75" customHeight="1" hidden="1">
      <c r="A57" s="63"/>
      <c r="B57" s="64" t="s">
        <v>314</v>
      </c>
      <c r="C57" s="63"/>
      <c r="D57" s="60"/>
      <c r="E57" s="60"/>
      <c r="F57" s="60"/>
      <c r="G57" s="49" t="e">
        <f t="shared" si="2"/>
        <v>#DIV/0!</v>
      </c>
      <c r="H57" s="49" t="e">
        <f t="shared" si="3"/>
        <v>#DIV/0!</v>
      </c>
      <c r="I57" s="20"/>
    </row>
    <row r="58" spans="1:9" ht="15.75" hidden="1">
      <c r="A58" s="51" t="s">
        <v>110</v>
      </c>
      <c r="B58" s="50" t="s">
        <v>103</v>
      </c>
      <c r="C58" s="51"/>
      <c r="D58" s="56">
        <f>D59</f>
        <v>0</v>
      </c>
      <c r="E58" s="56">
        <f>E59</f>
        <v>0</v>
      </c>
      <c r="F58" s="56">
        <f>F59</f>
        <v>0</v>
      </c>
      <c r="G58" s="49" t="e">
        <f t="shared" si="2"/>
        <v>#DIV/0!</v>
      </c>
      <c r="H58" s="49" t="e">
        <f t="shared" si="3"/>
        <v>#DIV/0!</v>
      </c>
      <c r="I58" s="15"/>
    </row>
    <row r="59" spans="1:9" ht="27.75" customHeight="1" hidden="1">
      <c r="A59" s="45" t="s">
        <v>111</v>
      </c>
      <c r="B59" s="44" t="s">
        <v>166</v>
      </c>
      <c r="C59" s="45" t="s">
        <v>211</v>
      </c>
      <c r="D59" s="57">
        <v>0</v>
      </c>
      <c r="E59" s="57">
        <v>0</v>
      </c>
      <c r="F59" s="57">
        <v>0</v>
      </c>
      <c r="G59" s="49" t="e">
        <f t="shared" si="2"/>
        <v>#DIV/0!</v>
      </c>
      <c r="H59" s="49" t="e">
        <f t="shared" si="3"/>
        <v>#DIV/0!</v>
      </c>
      <c r="I59" s="15"/>
    </row>
    <row r="60" spans="1:9" ht="20.25" customHeight="1">
      <c r="A60" s="51" t="s">
        <v>75</v>
      </c>
      <c r="B60" s="50" t="s">
        <v>167</v>
      </c>
      <c r="C60" s="51"/>
      <c r="D60" s="56">
        <f aca="true" t="shared" si="4" ref="D60:F61">D61</f>
        <v>200</v>
      </c>
      <c r="E60" s="56">
        <f t="shared" si="4"/>
        <v>200</v>
      </c>
      <c r="F60" s="56">
        <f t="shared" si="4"/>
        <v>199.8</v>
      </c>
      <c r="G60" s="49">
        <f t="shared" si="2"/>
        <v>0.9990000000000001</v>
      </c>
      <c r="H60" s="49">
        <f t="shared" si="3"/>
        <v>0.9990000000000001</v>
      </c>
      <c r="I60" s="15"/>
    </row>
    <row r="61" spans="1:9" ht="34.5" customHeight="1">
      <c r="A61" s="45" t="s">
        <v>157</v>
      </c>
      <c r="B61" s="44" t="s">
        <v>168</v>
      </c>
      <c r="C61" s="45"/>
      <c r="D61" s="57">
        <f t="shared" si="4"/>
        <v>200</v>
      </c>
      <c r="E61" s="57">
        <f t="shared" si="4"/>
        <v>200</v>
      </c>
      <c r="F61" s="57">
        <f t="shared" si="4"/>
        <v>199.8</v>
      </c>
      <c r="G61" s="49">
        <f t="shared" si="2"/>
        <v>0.9990000000000001</v>
      </c>
      <c r="H61" s="49">
        <f t="shared" si="3"/>
        <v>0.9990000000000001</v>
      </c>
      <c r="I61" s="15"/>
    </row>
    <row r="62" spans="1:9" s="16" customFormat="1" ht="69.75" customHeight="1">
      <c r="A62" s="58"/>
      <c r="B62" s="59" t="s">
        <v>359</v>
      </c>
      <c r="C62" s="58" t="s">
        <v>360</v>
      </c>
      <c r="D62" s="60">
        <f>D63+D64</f>
        <v>200</v>
      </c>
      <c r="E62" s="60">
        <f>E63+E64</f>
        <v>200</v>
      </c>
      <c r="F62" s="60">
        <f>F63+F64</f>
        <v>199.8</v>
      </c>
      <c r="G62" s="49">
        <f t="shared" si="2"/>
        <v>0.9990000000000001</v>
      </c>
      <c r="H62" s="49">
        <f t="shared" si="3"/>
        <v>0.9990000000000001</v>
      </c>
      <c r="I62" s="20"/>
    </row>
    <row r="63" spans="1:9" s="16" customFormat="1" ht="38.25" customHeight="1">
      <c r="A63" s="58"/>
      <c r="B63" s="59" t="s">
        <v>361</v>
      </c>
      <c r="C63" s="58" t="s">
        <v>358</v>
      </c>
      <c r="D63" s="60">
        <v>100</v>
      </c>
      <c r="E63" s="60">
        <v>100</v>
      </c>
      <c r="F63" s="60">
        <v>99.9</v>
      </c>
      <c r="G63" s="49">
        <f t="shared" si="2"/>
        <v>0.9990000000000001</v>
      </c>
      <c r="H63" s="49">
        <f t="shared" si="3"/>
        <v>0.9990000000000001</v>
      </c>
      <c r="I63" s="20"/>
    </row>
    <row r="64" spans="1:9" s="16" customFormat="1" ht="34.5" customHeight="1">
      <c r="A64" s="58"/>
      <c r="B64" s="59" t="s">
        <v>362</v>
      </c>
      <c r="C64" s="58" t="s">
        <v>363</v>
      </c>
      <c r="D64" s="60">
        <v>100</v>
      </c>
      <c r="E64" s="60">
        <v>100</v>
      </c>
      <c r="F64" s="60">
        <v>99.9</v>
      </c>
      <c r="G64" s="49">
        <f t="shared" si="2"/>
        <v>0.9990000000000001</v>
      </c>
      <c r="H64" s="49">
        <f t="shared" si="3"/>
        <v>0.9990000000000001</v>
      </c>
      <c r="I64" s="20"/>
    </row>
    <row r="65" spans="1:9" ht="19.5" customHeight="1">
      <c r="A65" s="51" t="s">
        <v>76</v>
      </c>
      <c r="B65" s="50" t="s">
        <v>40</v>
      </c>
      <c r="C65" s="51"/>
      <c r="D65" s="56">
        <f>D70+D74+D66+D67+D68+D71+D72+D69</f>
        <v>34160.00000000001</v>
      </c>
      <c r="E65" s="56">
        <f>E70+E74+E66+E67+E68+E71+E72+E69</f>
        <v>34105.6</v>
      </c>
      <c r="F65" s="56">
        <f>F70+F74+F66+F67+F68+F71+F72+F69</f>
        <v>3463.5</v>
      </c>
      <c r="G65" s="49">
        <f t="shared" si="2"/>
        <v>0.10139051522248241</v>
      </c>
      <c r="H65" s="49">
        <f t="shared" si="3"/>
        <v>0.1015522377556765</v>
      </c>
      <c r="I65" s="15"/>
    </row>
    <row r="66" spans="1:9" ht="33" customHeight="1" hidden="1">
      <c r="A66" s="45" t="s">
        <v>216</v>
      </c>
      <c r="B66" s="44" t="s">
        <v>217</v>
      </c>
      <c r="C66" s="45" t="s">
        <v>218</v>
      </c>
      <c r="D66" s="57">
        <v>0</v>
      </c>
      <c r="E66" s="57">
        <v>0</v>
      </c>
      <c r="F66" s="57">
        <v>0</v>
      </c>
      <c r="G66" s="49" t="e">
        <f t="shared" si="2"/>
        <v>#DIV/0!</v>
      </c>
      <c r="H66" s="49" t="e">
        <f t="shared" si="3"/>
        <v>#DIV/0!</v>
      </c>
      <c r="I66" s="15"/>
    </row>
    <row r="67" spans="1:9" ht="33" customHeight="1" hidden="1">
      <c r="A67" s="45" t="s">
        <v>216</v>
      </c>
      <c r="B67" s="44" t="s">
        <v>259</v>
      </c>
      <c r="C67" s="45" t="s">
        <v>258</v>
      </c>
      <c r="D67" s="57">
        <v>0</v>
      </c>
      <c r="E67" s="57">
        <v>0</v>
      </c>
      <c r="F67" s="57">
        <v>0</v>
      </c>
      <c r="G67" s="49" t="e">
        <f t="shared" si="2"/>
        <v>#DIV/0!</v>
      </c>
      <c r="H67" s="49" t="e">
        <f t="shared" si="3"/>
        <v>#DIV/0!</v>
      </c>
      <c r="I67" s="15"/>
    </row>
    <row r="68" spans="1:9" ht="32.25" customHeight="1">
      <c r="A68" s="45" t="s">
        <v>279</v>
      </c>
      <c r="B68" s="44" t="s">
        <v>365</v>
      </c>
      <c r="C68" s="45" t="s">
        <v>364</v>
      </c>
      <c r="D68" s="57">
        <v>217.4</v>
      </c>
      <c r="E68" s="57">
        <v>163</v>
      </c>
      <c r="F68" s="57">
        <v>0</v>
      </c>
      <c r="G68" s="49">
        <f t="shared" si="2"/>
        <v>0</v>
      </c>
      <c r="H68" s="49">
        <f t="shared" si="3"/>
        <v>0</v>
      </c>
      <c r="I68" s="15"/>
    </row>
    <row r="69" spans="1:9" ht="36.75" customHeight="1">
      <c r="A69" s="45"/>
      <c r="B69" s="44" t="s">
        <v>391</v>
      </c>
      <c r="C69" s="45" t="s">
        <v>390</v>
      </c>
      <c r="D69" s="57">
        <v>1307.4</v>
      </c>
      <c r="E69" s="57">
        <v>1307.4</v>
      </c>
      <c r="F69" s="57">
        <v>330.8</v>
      </c>
      <c r="G69" s="49">
        <f t="shared" si="2"/>
        <v>0.2530212635765642</v>
      </c>
      <c r="H69" s="49">
        <f t="shared" si="3"/>
        <v>0.2530212635765642</v>
      </c>
      <c r="I69" s="15"/>
    </row>
    <row r="70" spans="1:9" s="22" customFormat="1" ht="50.25" customHeight="1">
      <c r="A70" s="65" t="s">
        <v>120</v>
      </c>
      <c r="B70" s="66" t="s">
        <v>367</v>
      </c>
      <c r="C70" s="67" t="s">
        <v>366</v>
      </c>
      <c r="D70" s="68">
        <v>17298.4</v>
      </c>
      <c r="E70" s="68">
        <v>17298.4</v>
      </c>
      <c r="F70" s="68">
        <v>2993.1</v>
      </c>
      <c r="G70" s="49">
        <f t="shared" si="2"/>
        <v>0.17302756324284324</v>
      </c>
      <c r="H70" s="49">
        <f t="shared" si="3"/>
        <v>0.17302756324284324</v>
      </c>
      <c r="I70" s="21"/>
    </row>
    <row r="71" spans="1:9" s="22" customFormat="1" ht="76.5" customHeight="1">
      <c r="A71" s="65"/>
      <c r="B71" s="66" t="s">
        <v>369</v>
      </c>
      <c r="C71" s="67" t="s">
        <v>368</v>
      </c>
      <c r="D71" s="68">
        <v>14932</v>
      </c>
      <c r="E71" s="68">
        <v>14932</v>
      </c>
      <c r="F71" s="68">
        <v>0</v>
      </c>
      <c r="G71" s="49">
        <f t="shared" si="2"/>
        <v>0</v>
      </c>
      <c r="H71" s="49">
        <f t="shared" si="3"/>
        <v>0</v>
      </c>
      <c r="I71" s="21"/>
    </row>
    <row r="72" spans="1:9" s="24" customFormat="1" ht="64.5" customHeight="1">
      <c r="A72" s="69"/>
      <c r="B72" s="70" t="s">
        <v>371</v>
      </c>
      <c r="C72" s="71" t="s">
        <v>370</v>
      </c>
      <c r="D72" s="72">
        <v>172.5</v>
      </c>
      <c r="E72" s="72">
        <v>172.5</v>
      </c>
      <c r="F72" s="72">
        <v>0</v>
      </c>
      <c r="G72" s="49">
        <f t="shared" si="2"/>
        <v>0</v>
      </c>
      <c r="H72" s="49">
        <f t="shared" si="3"/>
        <v>0</v>
      </c>
      <c r="I72" s="23"/>
    </row>
    <row r="73" spans="1:9" s="24" customFormat="1" ht="66.75" customHeight="1" hidden="1">
      <c r="A73" s="69"/>
      <c r="B73" s="73" t="s">
        <v>171</v>
      </c>
      <c r="C73" s="71" t="s">
        <v>170</v>
      </c>
      <c r="D73" s="72">
        <v>0</v>
      </c>
      <c r="E73" s="72">
        <v>0</v>
      </c>
      <c r="F73" s="72">
        <v>0</v>
      </c>
      <c r="G73" s="49" t="e">
        <f t="shared" si="2"/>
        <v>#DIV/0!</v>
      </c>
      <c r="H73" s="49" t="e">
        <f t="shared" si="3"/>
        <v>#DIV/0!</v>
      </c>
      <c r="I73" s="23"/>
    </row>
    <row r="74" spans="1:9" s="22" customFormat="1" ht="30.75" customHeight="1">
      <c r="A74" s="65" t="s">
        <v>77</v>
      </c>
      <c r="B74" s="66" t="s">
        <v>202</v>
      </c>
      <c r="C74" s="67"/>
      <c r="D74" s="68">
        <f>D75+D79+D77+D78+D76</f>
        <v>232.3</v>
      </c>
      <c r="E74" s="68">
        <f>E75+E79+E77+E78+E76</f>
        <v>232.3</v>
      </c>
      <c r="F74" s="68">
        <f>F75+F79+F77+F78+F76</f>
        <v>139.6</v>
      </c>
      <c r="G74" s="49">
        <f t="shared" si="2"/>
        <v>0.6009470512268618</v>
      </c>
      <c r="H74" s="49">
        <f t="shared" si="3"/>
        <v>0.6009470512268618</v>
      </c>
      <c r="I74" s="25"/>
    </row>
    <row r="75" spans="1:9" s="24" customFormat="1" ht="29.25" customHeight="1">
      <c r="A75" s="69"/>
      <c r="B75" s="74" t="s">
        <v>124</v>
      </c>
      <c r="C75" s="69" t="s">
        <v>372</v>
      </c>
      <c r="D75" s="72">
        <v>222.3</v>
      </c>
      <c r="E75" s="72">
        <v>222.3</v>
      </c>
      <c r="F75" s="72">
        <v>139.6</v>
      </c>
      <c r="G75" s="49">
        <f t="shared" si="2"/>
        <v>0.6279802069275753</v>
      </c>
      <c r="H75" s="49">
        <f t="shared" si="3"/>
        <v>0.6279802069275753</v>
      </c>
      <c r="I75" s="23"/>
    </row>
    <row r="76" spans="1:9" s="24" customFormat="1" ht="38.25" customHeight="1" hidden="1">
      <c r="A76" s="69"/>
      <c r="B76" s="74" t="s">
        <v>297</v>
      </c>
      <c r="C76" s="69" t="s">
        <v>296</v>
      </c>
      <c r="D76" s="72">
        <v>0</v>
      </c>
      <c r="E76" s="72">
        <v>0</v>
      </c>
      <c r="F76" s="72">
        <v>0</v>
      </c>
      <c r="G76" s="49" t="e">
        <f t="shared" si="2"/>
        <v>#DIV/0!</v>
      </c>
      <c r="H76" s="49" t="e">
        <f t="shared" si="3"/>
        <v>#DIV/0!</v>
      </c>
      <c r="I76" s="23"/>
    </row>
    <row r="77" spans="1:9" s="24" customFormat="1" ht="40.5" customHeight="1" hidden="1">
      <c r="A77" s="69"/>
      <c r="B77" s="74" t="s">
        <v>292</v>
      </c>
      <c r="C77" s="69" t="s">
        <v>289</v>
      </c>
      <c r="D77" s="72">
        <v>0</v>
      </c>
      <c r="E77" s="72"/>
      <c r="F77" s="72">
        <v>0</v>
      </c>
      <c r="G77" s="49" t="e">
        <f t="shared" si="2"/>
        <v>#DIV/0!</v>
      </c>
      <c r="H77" s="49" t="e">
        <f t="shared" si="3"/>
        <v>#DIV/0!</v>
      </c>
      <c r="I77" s="23"/>
    </row>
    <row r="78" spans="1:9" s="24" customFormat="1" ht="58.5" customHeight="1" hidden="1">
      <c r="A78" s="69"/>
      <c r="B78" s="74" t="s">
        <v>291</v>
      </c>
      <c r="C78" s="69" t="s">
        <v>290</v>
      </c>
      <c r="D78" s="72">
        <v>0</v>
      </c>
      <c r="E78" s="72"/>
      <c r="F78" s="72">
        <v>0</v>
      </c>
      <c r="G78" s="49" t="e">
        <f t="shared" si="2"/>
        <v>#DIV/0!</v>
      </c>
      <c r="H78" s="49" t="e">
        <f t="shared" si="3"/>
        <v>#DIV/0!</v>
      </c>
      <c r="I78" s="23"/>
    </row>
    <row r="79" spans="1:9" s="24" customFormat="1" ht="51.75" customHeight="1">
      <c r="A79" s="69"/>
      <c r="B79" s="74" t="s">
        <v>411</v>
      </c>
      <c r="C79" s="69" t="s">
        <v>412</v>
      </c>
      <c r="D79" s="72">
        <v>10</v>
      </c>
      <c r="E79" s="72">
        <v>10</v>
      </c>
      <c r="F79" s="72">
        <v>0</v>
      </c>
      <c r="G79" s="49">
        <f t="shared" si="2"/>
        <v>0</v>
      </c>
      <c r="H79" s="49">
        <f t="shared" si="3"/>
        <v>0</v>
      </c>
      <c r="I79" s="23"/>
    </row>
    <row r="80" spans="1:9" ht="21" customHeight="1">
      <c r="A80" s="51" t="s">
        <v>78</v>
      </c>
      <c r="B80" s="50" t="s">
        <v>41</v>
      </c>
      <c r="C80" s="51"/>
      <c r="D80" s="56">
        <f>D81+D84</f>
        <v>8851</v>
      </c>
      <c r="E80" s="56">
        <f>E81+E84</f>
        <v>8851</v>
      </c>
      <c r="F80" s="56">
        <f>F81+F84</f>
        <v>7514.1</v>
      </c>
      <c r="G80" s="49">
        <f t="shared" si="2"/>
        <v>0.8489549203479834</v>
      </c>
      <c r="H80" s="49">
        <f t="shared" si="3"/>
        <v>0.8489549203479834</v>
      </c>
      <c r="I80" s="15"/>
    </row>
    <row r="81" spans="1:9" ht="18.75" customHeight="1">
      <c r="A81" s="45" t="s">
        <v>79</v>
      </c>
      <c r="B81" s="50" t="s">
        <v>42</v>
      </c>
      <c r="C81" s="51"/>
      <c r="D81" s="57">
        <f>D83+D82</f>
        <v>100</v>
      </c>
      <c r="E81" s="57">
        <f>E83+E82</f>
        <v>100</v>
      </c>
      <c r="F81" s="57">
        <f>F83+F82</f>
        <v>100</v>
      </c>
      <c r="G81" s="49">
        <f t="shared" si="2"/>
        <v>1</v>
      </c>
      <c r="H81" s="49">
        <f t="shared" si="3"/>
        <v>1</v>
      </c>
      <c r="I81" s="15"/>
    </row>
    <row r="82" spans="1:9" ht="30" customHeight="1" hidden="1">
      <c r="A82" s="45"/>
      <c r="B82" s="44" t="s">
        <v>221</v>
      </c>
      <c r="C82" s="45" t="s">
        <v>219</v>
      </c>
      <c r="D82" s="57">
        <v>0</v>
      </c>
      <c r="E82" s="57">
        <v>0</v>
      </c>
      <c r="F82" s="57">
        <v>0</v>
      </c>
      <c r="G82" s="49" t="e">
        <f t="shared" si="2"/>
        <v>#DIV/0!</v>
      </c>
      <c r="H82" s="49" t="e">
        <f t="shared" si="3"/>
        <v>#DIV/0!</v>
      </c>
      <c r="I82" s="15"/>
    </row>
    <row r="83" spans="1:9" ht="18.75" customHeight="1">
      <c r="A83" s="45"/>
      <c r="B83" s="44" t="s">
        <v>172</v>
      </c>
      <c r="C83" s="45" t="s">
        <v>325</v>
      </c>
      <c r="D83" s="57">
        <v>100</v>
      </c>
      <c r="E83" s="57">
        <v>100</v>
      </c>
      <c r="F83" s="57">
        <v>100</v>
      </c>
      <c r="G83" s="49">
        <f t="shared" si="2"/>
        <v>1</v>
      </c>
      <c r="H83" s="49">
        <f t="shared" si="3"/>
        <v>1</v>
      </c>
      <c r="I83" s="15"/>
    </row>
    <row r="84" spans="1:9" ht="15.75">
      <c r="A84" s="45" t="s">
        <v>80</v>
      </c>
      <c r="B84" s="44" t="s">
        <v>43</v>
      </c>
      <c r="C84" s="51"/>
      <c r="D84" s="56">
        <f>D90+D85+D89</f>
        <v>8751</v>
      </c>
      <c r="E84" s="56">
        <f>E90+E85+E89</f>
        <v>8751</v>
      </c>
      <c r="F84" s="56">
        <f>F90+F85+F89</f>
        <v>7414.1</v>
      </c>
      <c r="G84" s="49">
        <f t="shared" si="2"/>
        <v>0.8472288881270712</v>
      </c>
      <c r="H84" s="49">
        <f t="shared" si="3"/>
        <v>0.8472288881270712</v>
      </c>
      <c r="I84" s="15"/>
    </row>
    <row r="85" spans="1:9" ht="31.5">
      <c r="A85" s="51"/>
      <c r="B85" s="44" t="s">
        <v>238</v>
      </c>
      <c r="C85" s="45"/>
      <c r="D85" s="57">
        <f>D86+D87+D88</f>
        <v>8689</v>
      </c>
      <c r="E85" s="57">
        <f>E86+E87+E88</f>
        <v>8689</v>
      </c>
      <c r="F85" s="57">
        <f>F86+F87+F88</f>
        <v>7352.5</v>
      </c>
      <c r="G85" s="49">
        <f t="shared" si="2"/>
        <v>0.846184831396018</v>
      </c>
      <c r="H85" s="49">
        <f t="shared" si="3"/>
        <v>0.846184831396018</v>
      </c>
      <c r="I85" s="15"/>
    </row>
    <row r="86" spans="1:9" ht="18.75" customHeight="1">
      <c r="A86" s="51"/>
      <c r="B86" s="75" t="s">
        <v>298</v>
      </c>
      <c r="C86" s="76" t="s">
        <v>373</v>
      </c>
      <c r="D86" s="57">
        <v>8330</v>
      </c>
      <c r="E86" s="57">
        <v>8330</v>
      </c>
      <c r="F86" s="57">
        <v>7051.5</v>
      </c>
      <c r="G86" s="49">
        <f t="shared" si="2"/>
        <v>0.8465186074429772</v>
      </c>
      <c r="H86" s="49">
        <f t="shared" si="3"/>
        <v>0.8465186074429772</v>
      </c>
      <c r="I86" s="15"/>
    </row>
    <row r="87" spans="1:9" s="16" customFormat="1" ht="48.75" customHeight="1">
      <c r="A87" s="58"/>
      <c r="B87" s="44" t="s">
        <v>387</v>
      </c>
      <c r="C87" s="77" t="s">
        <v>388</v>
      </c>
      <c r="D87" s="60">
        <v>308</v>
      </c>
      <c r="E87" s="60">
        <v>308</v>
      </c>
      <c r="F87" s="60">
        <v>250</v>
      </c>
      <c r="G87" s="49">
        <f t="shared" si="2"/>
        <v>0.8116883116883117</v>
      </c>
      <c r="H87" s="49">
        <f t="shared" si="3"/>
        <v>0.8116883116883117</v>
      </c>
      <c r="I87" s="20"/>
    </row>
    <row r="88" spans="1:9" s="16" customFormat="1" ht="39" customHeight="1">
      <c r="A88" s="58"/>
      <c r="B88" s="44" t="s">
        <v>392</v>
      </c>
      <c r="C88" s="77" t="s">
        <v>393</v>
      </c>
      <c r="D88" s="60">
        <v>51</v>
      </c>
      <c r="E88" s="60">
        <v>51</v>
      </c>
      <c r="F88" s="60">
        <v>51</v>
      </c>
      <c r="G88" s="49">
        <f t="shared" si="2"/>
        <v>1</v>
      </c>
      <c r="H88" s="49">
        <f t="shared" si="3"/>
        <v>1</v>
      </c>
      <c r="I88" s="20"/>
    </row>
    <row r="89" spans="1:9" s="16" customFormat="1" ht="30" customHeight="1">
      <c r="A89" s="58"/>
      <c r="B89" s="44" t="s">
        <v>326</v>
      </c>
      <c r="C89" s="77" t="s">
        <v>327</v>
      </c>
      <c r="D89" s="60">
        <v>62</v>
      </c>
      <c r="E89" s="60">
        <v>62</v>
      </c>
      <c r="F89" s="60">
        <v>61.6</v>
      </c>
      <c r="G89" s="49">
        <f t="shared" si="2"/>
        <v>0.9935483870967742</v>
      </c>
      <c r="H89" s="49">
        <f t="shared" si="3"/>
        <v>0.9935483870967742</v>
      </c>
      <c r="I89" s="20"/>
    </row>
    <row r="90" spans="1:9" ht="55.5" customHeight="1" hidden="1">
      <c r="A90" s="45" t="s">
        <v>44</v>
      </c>
      <c r="B90" s="75" t="s">
        <v>173</v>
      </c>
      <c r="C90" s="76"/>
      <c r="D90" s="57">
        <f>D91+D92+D93</f>
        <v>0</v>
      </c>
      <c r="E90" s="57">
        <f>E91+E92+E93</f>
        <v>0</v>
      </c>
      <c r="F90" s="57">
        <f>F91+F92+F93</f>
        <v>0</v>
      </c>
      <c r="G90" s="49" t="e">
        <f t="shared" si="2"/>
        <v>#DIV/0!</v>
      </c>
      <c r="H90" s="49" t="e">
        <f t="shared" si="3"/>
        <v>#DIV/0!</v>
      </c>
      <c r="I90" s="15"/>
    </row>
    <row r="91" spans="1:9" s="16" customFormat="1" ht="16.5" customHeight="1" hidden="1">
      <c r="A91" s="58"/>
      <c r="B91" s="78" t="s">
        <v>174</v>
      </c>
      <c r="C91" s="77" t="s">
        <v>175</v>
      </c>
      <c r="D91" s="60">
        <v>0</v>
      </c>
      <c r="E91" s="60">
        <v>0</v>
      </c>
      <c r="F91" s="60">
        <v>0</v>
      </c>
      <c r="G91" s="49" t="e">
        <f t="shared" si="2"/>
        <v>#DIV/0!</v>
      </c>
      <c r="H91" s="49" t="e">
        <f t="shared" si="3"/>
        <v>#DIV/0!</v>
      </c>
      <c r="I91" s="20"/>
    </row>
    <row r="92" spans="1:9" s="16" customFormat="1" ht="19.5" customHeight="1" hidden="1">
      <c r="A92" s="58"/>
      <c r="B92" s="78" t="s">
        <v>176</v>
      </c>
      <c r="C92" s="77" t="s">
        <v>177</v>
      </c>
      <c r="D92" s="60">
        <v>0</v>
      </c>
      <c r="E92" s="60">
        <v>0</v>
      </c>
      <c r="F92" s="60">
        <v>0</v>
      </c>
      <c r="G92" s="49" t="e">
        <f t="shared" si="2"/>
        <v>#DIV/0!</v>
      </c>
      <c r="H92" s="49" t="e">
        <f t="shared" si="3"/>
        <v>#DIV/0!</v>
      </c>
      <c r="I92" s="20"/>
    </row>
    <row r="93" spans="1:9" s="16" customFormat="1" ht="19.5" customHeight="1" hidden="1">
      <c r="A93" s="58"/>
      <c r="B93" s="78" t="s">
        <v>153</v>
      </c>
      <c r="C93" s="77" t="s">
        <v>178</v>
      </c>
      <c r="D93" s="60">
        <v>0</v>
      </c>
      <c r="E93" s="60">
        <v>0</v>
      </c>
      <c r="F93" s="60">
        <v>0</v>
      </c>
      <c r="G93" s="49" t="e">
        <f t="shared" si="2"/>
        <v>#DIV/0!</v>
      </c>
      <c r="H93" s="49" t="e">
        <f t="shared" si="3"/>
        <v>#DIV/0!</v>
      </c>
      <c r="I93" s="20"/>
    </row>
    <row r="94" spans="1:9" ht="14.25" customHeight="1">
      <c r="A94" s="51" t="s">
        <v>46</v>
      </c>
      <c r="B94" s="50" t="s">
        <v>47</v>
      </c>
      <c r="C94" s="51"/>
      <c r="D94" s="56">
        <f>D95+D97+D98+D100</f>
        <v>462670.3</v>
      </c>
      <c r="E94" s="56">
        <f>E95+E97+E98+E100</f>
        <v>372376.99999999994</v>
      </c>
      <c r="F94" s="56">
        <f>F95+F97+F98+F100</f>
        <v>333689.89999999997</v>
      </c>
      <c r="G94" s="49">
        <f t="shared" si="2"/>
        <v>0.7212261085269575</v>
      </c>
      <c r="H94" s="49">
        <f t="shared" si="3"/>
        <v>0.8961077080485638</v>
      </c>
      <c r="I94" s="15"/>
    </row>
    <row r="95" spans="1:9" ht="14.25" customHeight="1">
      <c r="A95" s="45" t="s">
        <v>48</v>
      </c>
      <c r="B95" s="44" t="s">
        <v>149</v>
      </c>
      <c r="C95" s="45" t="s">
        <v>48</v>
      </c>
      <c r="D95" s="57">
        <v>131791.2</v>
      </c>
      <c r="E95" s="57">
        <v>108708</v>
      </c>
      <c r="F95" s="57">
        <v>99442.4</v>
      </c>
      <c r="G95" s="49">
        <f t="shared" si="2"/>
        <v>0.7545450682594892</v>
      </c>
      <c r="H95" s="49">
        <f t="shared" si="3"/>
        <v>0.9147661625639327</v>
      </c>
      <c r="I95" s="15"/>
    </row>
    <row r="96" spans="1:9" s="16" customFormat="1" ht="47.25" hidden="1">
      <c r="A96" s="58"/>
      <c r="B96" s="59" t="s">
        <v>212</v>
      </c>
      <c r="C96" s="58" t="s">
        <v>269</v>
      </c>
      <c r="D96" s="60">
        <v>0</v>
      </c>
      <c r="E96" s="60">
        <v>0</v>
      </c>
      <c r="F96" s="60">
        <v>0</v>
      </c>
      <c r="G96" s="49" t="e">
        <f t="shared" si="2"/>
        <v>#DIV/0!</v>
      </c>
      <c r="H96" s="49" t="e">
        <f t="shared" si="3"/>
        <v>#DIV/0!</v>
      </c>
      <c r="I96" s="20"/>
    </row>
    <row r="97" spans="1:9" ht="16.5" customHeight="1">
      <c r="A97" s="45" t="s">
        <v>50</v>
      </c>
      <c r="B97" s="44" t="s">
        <v>150</v>
      </c>
      <c r="C97" s="45" t="s">
        <v>50</v>
      </c>
      <c r="D97" s="57">
        <v>303761.2</v>
      </c>
      <c r="E97" s="57">
        <v>238962.1</v>
      </c>
      <c r="F97" s="57">
        <v>213333.3</v>
      </c>
      <c r="G97" s="49">
        <f t="shared" si="2"/>
        <v>0.7023059561260622</v>
      </c>
      <c r="H97" s="49">
        <f t="shared" si="3"/>
        <v>0.8927495196937086</v>
      </c>
      <c r="I97" s="15"/>
    </row>
    <row r="98" spans="1:9" ht="15.75" customHeight="1">
      <c r="A98" s="45" t="s">
        <v>51</v>
      </c>
      <c r="B98" s="44" t="s">
        <v>299</v>
      </c>
      <c r="C98" s="45" t="s">
        <v>51</v>
      </c>
      <c r="D98" s="57">
        <v>4332.1</v>
      </c>
      <c r="E98" s="57">
        <v>4252.8</v>
      </c>
      <c r="F98" s="57">
        <v>3205.7</v>
      </c>
      <c r="G98" s="49">
        <f t="shared" si="2"/>
        <v>0.739987534913783</v>
      </c>
      <c r="H98" s="49">
        <f t="shared" si="3"/>
        <v>0.753785741158766</v>
      </c>
      <c r="I98" s="15"/>
    </row>
    <row r="99" spans="1:9" s="16" customFormat="1" ht="15" customHeight="1" hidden="1">
      <c r="A99" s="58"/>
      <c r="B99" s="59" t="s">
        <v>39</v>
      </c>
      <c r="C99" s="58"/>
      <c r="D99" s="60">
        <v>0</v>
      </c>
      <c r="E99" s="60">
        <v>0</v>
      </c>
      <c r="F99" s="60">
        <v>0</v>
      </c>
      <c r="G99" s="49" t="e">
        <f t="shared" si="2"/>
        <v>#DIV/0!</v>
      </c>
      <c r="H99" s="49" t="e">
        <f t="shared" si="3"/>
        <v>#DIV/0!</v>
      </c>
      <c r="I99" s="20"/>
    </row>
    <row r="100" spans="1:9" ht="15.75">
      <c r="A100" s="45" t="s">
        <v>53</v>
      </c>
      <c r="B100" s="44" t="s">
        <v>54</v>
      </c>
      <c r="C100" s="45" t="s">
        <v>53</v>
      </c>
      <c r="D100" s="57">
        <v>22785.8</v>
      </c>
      <c r="E100" s="57">
        <v>20454.1</v>
      </c>
      <c r="F100" s="57">
        <v>17708.5</v>
      </c>
      <c r="G100" s="49">
        <f t="shared" si="2"/>
        <v>0.777172625055956</v>
      </c>
      <c r="H100" s="49">
        <f t="shared" si="3"/>
        <v>0.8657677433864116</v>
      </c>
      <c r="I100" s="15"/>
    </row>
    <row r="101" spans="1:9" s="16" customFormat="1" ht="15.75">
      <c r="A101" s="58"/>
      <c r="B101" s="59" t="s">
        <v>55</v>
      </c>
      <c r="C101" s="58"/>
      <c r="D101" s="60">
        <v>507</v>
      </c>
      <c r="E101" s="60">
        <v>490.7</v>
      </c>
      <c r="F101" s="60">
        <v>220.6</v>
      </c>
      <c r="G101" s="49">
        <f t="shared" si="2"/>
        <v>0.43510848126232743</v>
      </c>
      <c r="H101" s="49">
        <f t="shared" si="3"/>
        <v>0.4495618504177705</v>
      </c>
      <c r="I101" s="20"/>
    </row>
    <row r="102" spans="1:9" ht="17.25" customHeight="1">
      <c r="A102" s="51" t="s">
        <v>56</v>
      </c>
      <c r="B102" s="50" t="s">
        <v>152</v>
      </c>
      <c r="C102" s="51"/>
      <c r="D102" s="56">
        <f>D103++D104</f>
        <v>62700.7</v>
      </c>
      <c r="E102" s="56">
        <f>E103++E104</f>
        <v>56610.100000000006</v>
      </c>
      <c r="F102" s="56">
        <f>F103++F104</f>
        <v>51468.9</v>
      </c>
      <c r="G102" s="49">
        <f t="shared" si="2"/>
        <v>0.8208664337080767</v>
      </c>
      <c r="H102" s="49">
        <f t="shared" si="3"/>
        <v>0.9091822837267554</v>
      </c>
      <c r="I102" s="15"/>
    </row>
    <row r="103" spans="1:9" ht="15.75">
      <c r="A103" s="45" t="s">
        <v>57</v>
      </c>
      <c r="B103" s="44" t="s">
        <v>58</v>
      </c>
      <c r="C103" s="45" t="s">
        <v>57</v>
      </c>
      <c r="D103" s="57">
        <v>59596.7</v>
      </c>
      <c r="E103" s="57">
        <v>53816.8</v>
      </c>
      <c r="F103" s="57">
        <v>48768.3</v>
      </c>
      <c r="G103" s="49">
        <f t="shared" si="2"/>
        <v>0.8183053759688037</v>
      </c>
      <c r="H103" s="49">
        <f t="shared" si="3"/>
        <v>0.9061910035527939</v>
      </c>
      <c r="I103" s="15"/>
    </row>
    <row r="104" spans="1:9" ht="15.75">
      <c r="A104" s="45" t="s">
        <v>59</v>
      </c>
      <c r="B104" s="44" t="s">
        <v>109</v>
      </c>
      <c r="C104" s="45" t="s">
        <v>59</v>
      </c>
      <c r="D104" s="57">
        <v>3104</v>
      </c>
      <c r="E104" s="57">
        <v>2793.3</v>
      </c>
      <c r="F104" s="57">
        <v>2700.6</v>
      </c>
      <c r="G104" s="49">
        <f t="shared" si="2"/>
        <v>0.8700386597938145</v>
      </c>
      <c r="H104" s="49">
        <f t="shared" si="3"/>
        <v>0.9668134464611748</v>
      </c>
      <c r="I104" s="15"/>
    </row>
    <row r="105" spans="1:9" s="16" customFormat="1" ht="15.75" hidden="1">
      <c r="A105" s="58"/>
      <c r="B105" s="59" t="s">
        <v>39</v>
      </c>
      <c r="C105" s="58"/>
      <c r="D105" s="60">
        <v>0</v>
      </c>
      <c r="E105" s="60">
        <v>0</v>
      </c>
      <c r="F105" s="60">
        <v>0</v>
      </c>
      <c r="G105" s="49" t="e">
        <f t="shared" si="2"/>
        <v>#DIV/0!</v>
      </c>
      <c r="H105" s="49" t="e">
        <f aca="true" t="shared" si="5" ref="H105:H130">F105/E105</f>
        <v>#DIV/0!</v>
      </c>
      <c r="I105" s="20"/>
    </row>
    <row r="106" spans="1:9" ht="23.25" customHeight="1">
      <c r="A106" s="79" t="s">
        <v>60</v>
      </c>
      <c r="B106" s="80" t="s">
        <v>61</v>
      </c>
      <c r="C106" s="79"/>
      <c r="D106" s="81">
        <f>D107+D109+D112+D113+D116+D114+D115+D108+D110+D111</f>
        <v>19573.8</v>
      </c>
      <c r="E106" s="81">
        <f>E107+E109+E112+E113+E116+E114+E115+E108+E110+E111</f>
        <v>16041.2</v>
      </c>
      <c r="F106" s="81">
        <f>F107+F109+F112+F113+F116+F114+F115+F108+F110+F111</f>
        <v>12450.1</v>
      </c>
      <c r="G106" s="49">
        <f t="shared" si="2"/>
        <v>0.6360594263760742</v>
      </c>
      <c r="H106" s="49">
        <f t="shared" si="5"/>
        <v>0.7761327082761889</v>
      </c>
      <c r="I106" s="15"/>
    </row>
    <row r="107" spans="1:9" ht="30" customHeight="1">
      <c r="A107" s="65" t="s">
        <v>62</v>
      </c>
      <c r="B107" s="82" t="s">
        <v>213</v>
      </c>
      <c r="C107" s="65" t="s">
        <v>62</v>
      </c>
      <c r="D107" s="68">
        <v>1067.4</v>
      </c>
      <c r="E107" s="68">
        <v>1063.6</v>
      </c>
      <c r="F107" s="68">
        <v>855.2</v>
      </c>
      <c r="G107" s="49">
        <f t="shared" si="2"/>
        <v>0.8011991755667978</v>
      </c>
      <c r="H107" s="49">
        <f t="shared" si="5"/>
        <v>0.8040616773223017</v>
      </c>
      <c r="I107" s="15"/>
    </row>
    <row r="108" spans="1:9" ht="44.25" customHeight="1">
      <c r="A108" s="65" t="s">
        <v>63</v>
      </c>
      <c r="B108" s="82" t="s">
        <v>374</v>
      </c>
      <c r="C108" s="65" t="s">
        <v>375</v>
      </c>
      <c r="D108" s="68">
        <v>14545.4</v>
      </c>
      <c r="E108" s="68">
        <v>11035.2</v>
      </c>
      <c r="F108" s="68">
        <v>7963</v>
      </c>
      <c r="G108" s="49">
        <f t="shared" si="2"/>
        <v>0.5474583029686362</v>
      </c>
      <c r="H108" s="49">
        <f t="shared" si="5"/>
        <v>0.7215999710018848</v>
      </c>
      <c r="I108" s="15"/>
    </row>
    <row r="109" spans="1:9" ht="36" customHeight="1" hidden="1">
      <c r="A109" s="65" t="s">
        <v>63</v>
      </c>
      <c r="B109" s="82" t="s">
        <v>180</v>
      </c>
      <c r="C109" s="65" t="s">
        <v>214</v>
      </c>
      <c r="D109" s="68">
        <v>0</v>
      </c>
      <c r="E109" s="68">
        <v>0</v>
      </c>
      <c r="F109" s="68">
        <v>0</v>
      </c>
      <c r="G109" s="49" t="e">
        <f t="shared" si="2"/>
        <v>#DIV/0!</v>
      </c>
      <c r="H109" s="49" t="e">
        <f t="shared" si="5"/>
        <v>#DIV/0!</v>
      </c>
      <c r="I109" s="15"/>
    </row>
    <row r="110" spans="1:9" ht="48" customHeight="1">
      <c r="A110" s="65" t="s">
        <v>63</v>
      </c>
      <c r="B110" s="82" t="s">
        <v>396</v>
      </c>
      <c r="C110" s="65" t="s">
        <v>395</v>
      </c>
      <c r="D110" s="68">
        <v>157.8</v>
      </c>
      <c r="E110" s="68">
        <v>157.8</v>
      </c>
      <c r="F110" s="68">
        <v>73.7</v>
      </c>
      <c r="G110" s="49">
        <f t="shared" si="2"/>
        <v>0.4670468948035488</v>
      </c>
      <c r="H110" s="49">
        <f t="shared" si="5"/>
        <v>0.4670468948035488</v>
      </c>
      <c r="I110" s="15"/>
    </row>
    <row r="111" spans="1:9" ht="45" customHeight="1">
      <c r="A111" s="65" t="s">
        <v>63</v>
      </c>
      <c r="B111" s="82" t="s">
        <v>398</v>
      </c>
      <c r="C111" s="65" t="s">
        <v>397</v>
      </c>
      <c r="D111" s="68">
        <v>85</v>
      </c>
      <c r="E111" s="68">
        <v>85</v>
      </c>
      <c r="F111" s="68">
        <v>60</v>
      </c>
      <c r="G111" s="49">
        <f t="shared" si="2"/>
        <v>0.7058823529411765</v>
      </c>
      <c r="H111" s="49">
        <f t="shared" si="5"/>
        <v>0.7058823529411765</v>
      </c>
      <c r="I111" s="15"/>
    </row>
    <row r="112" spans="1:9" s="26" customFormat="1" ht="36" customHeight="1">
      <c r="A112" s="45" t="s">
        <v>63</v>
      </c>
      <c r="B112" s="44" t="s">
        <v>260</v>
      </c>
      <c r="C112" s="45" t="s">
        <v>399</v>
      </c>
      <c r="D112" s="57">
        <v>260.5</v>
      </c>
      <c r="E112" s="57">
        <v>260.5</v>
      </c>
      <c r="F112" s="57">
        <v>89.6</v>
      </c>
      <c r="G112" s="49">
        <f t="shared" si="2"/>
        <v>0.34395393474088287</v>
      </c>
      <c r="H112" s="49">
        <f t="shared" si="5"/>
        <v>0.34395393474088287</v>
      </c>
      <c r="I112" s="15"/>
    </row>
    <row r="113" spans="1:9" s="26" customFormat="1" ht="35.25" customHeight="1" hidden="1">
      <c r="A113" s="45" t="s">
        <v>63</v>
      </c>
      <c r="B113" s="44" t="s">
        <v>181</v>
      </c>
      <c r="C113" s="45" t="s">
        <v>182</v>
      </c>
      <c r="D113" s="68">
        <v>0</v>
      </c>
      <c r="E113" s="68">
        <v>0</v>
      </c>
      <c r="F113" s="68">
        <v>0</v>
      </c>
      <c r="G113" s="49" t="e">
        <f aca="true" t="shared" si="6" ref="G113:G130">F113/D113</f>
        <v>#DIV/0!</v>
      </c>
      <c r="H113" s="49" t="e">
        <f t="shared" si="5"/>
        <v>#DIV/0!</v>
      </c>
      <c r="I113" s="15"/>
    </row>
    <row r="114" spans="1:9" s="26" customFormat="1" ht="30.75" customHeight="1" hidden="1">
      <c r="A114" s="45" t="s">
        <v>63</v>
      </c>
      <c r="B114" s="44" t="s">
        <v>270</v>
      </c>
      <c r="C114" s="45" t="s">
        <v>271</v>
      </c>
      <c r="D114" s="68">
        <v>0</v>
      </c>
      <c r="E114" s="68">
        <v>0</v>
      </c>
      <c r="F114" s="68">
        <v>0</v>
      </c>
      <c r="G114" s="49" t="e">
        <f t="shared" si="6"/>
        <v>#DIV/0!</v>
      </c>
      <c r="H114" s="49" t="e">
        <f t="shared" si="5"/>
        <v>#DIV/0!</v>
      </c>
      <c r="I114" s="15"/>
    </row>
    <row r="115" spans="1:9" s="26" customFormat="1" ht="44.25" customHeight="1" hidden="1">
      <c r="A115" s="45" t="s">
        <v>63</v>
      </c>
      <c r="B115" s="44" t="s">
        <v>273</v>
      </c>
      <c r="C115" s="45" t="s">
        <v>272</v>
      </c>
      <c r="D115" s="68">
        <v>0</v>
      </c>
      <c r="E115" s="68">
        <v>0</v>
      </c>
      <c r="F115" s="68">
        <v>0</v>
      </c>
      <c r="G115" s="49" t="e">
        <f t="shared" si="6"/>
        <v>#DIV/0!</v>
      </c>
      <c r="H115" s="49" t="e">
        <f t="shared" si="5"/>
        <v>#DIV/0!</v>
      </c>
      <c r="I115" s="15"/>
    </row>
    <row r="116" spans="1:9" ht="36" customHeight="1">
      <c r="A116" s="45" t="s">
        <v>64</v>
      </c>
      <c r="B116" s="44" t="s">
        <v>377</v>
      </c>
      <c r="C116" s="45" t="s">
        <v>376</v>
      </c>
      <c r="D116" s="57">
        <v>3457.7</v>
      </c>
      <c r="E116" s="57">
        <v>3439.1</v>
      </c>
      <c r="F116" s="57">
        <v>3408.6</v>
      </c>
      <c r="G116" s="49">
        <f t="shared" si="6"/>
        <v>0.9857998091216705</v>
      </c>
      <c r="H116" s="49">
        <f t="shared" si="5"/>
        <v>0.9911314006571487</v>
      </c>
      <c r="I116" s="15"/>
    </row>
    <row r="117" spans="1:9" ht="26.25" customHeight="1">
      <c r="A117" s="51" t="s">
        <v>65</v>
      </c>
      <c r="B117" s="50" t="s">
        <v>130</v>
      </c>
      <c r="C117" s="51"/>
      <c r="D117" s="56">
        <f>D118+D119</f>
        <v>630</v>
      </c>
      <c r="E117" s="56">
        <f>E118+E119</f>
        <v>501.7</v>
      </c>
      <c r="F117" s="56">
        <f>F118+F119</f>
        <v>490.7</v>
      </c>
      <c r="G117" s="49">
        <f t="shared" si="6"/>
        <v>0.7788888888888889</v>
      </c>
      <c r="H117" s="49">
        <f t="shared" si="5"/>
        <v>0.9780745465417581</v>
      </c>
      <c r="I117" s="15"/>
    </row>
    <row r="118" spans="1:9" ht="23.25" customHeight="1" hidden="1">
      <c r="A118" s="45" t="s">
        <v>66</v>
      </c>
      <c r="B118" s="44" t="s">
        <v>131</v>
      </c>
      <c r="C118" s="45" t="s">
        <v>66</v>
      </c>
      <c r="D118" s="57">
        <v>0</v>
      </c>
      <c r="E118" s="57">
        <v>0</v>
      </c>
      <c r="F118" s="57">
        <v>0</v>
      </c>
      <c r="G118" s="49" t="e">
        <f t="shared" si="6"/>
        <v>#DIV/0!</v>
      </c>
      <c r="H118" s="49" t="e">
        <f t="shared" si="5"/>
        <v>#DIV/0!</v>
      </c>
      <c r="I118" s="15"/>
    </row>
    <row r="119" spans="1:9" ht="26.25" customHeight="1">
      <c r="A119" s="45" t="s">
        <v>132</v>
      </c>
      <c r="B119" s="44" t="s">
        <v>133</v>
      </c>
      <c r="C119" s="45" t="s">
        <v>132</v>
      </c>
      <c r="D119" s="57">
        <v>630</v>
      </c>
      <c r="E119" s="57">
        <v>501.7</v>
      </c>
      <c r="F119" s="57">
        <v>490.7</v>
      </c>
      <c r="G119" s="49">
        <f t="shared" si="6"/>
        <v>0.7788888888888889</v>
      </c>
      <c r="H119" s="49">
        <f t="shared" si="5"/>
        <v>0.9780745465417581</v>
      </c>
      <c r="I119" s="15"/>
    </row>
    <row r="120" spans="1:9" ht="26.25" customHeight="1" hidden="1">
      <c r="A120" s="45"/>
      <c r="B120" s="59" t="s">
        <v>39</v>
      </c>
      <c r="C120" s="45"/>
      <c r="D120" s="57">
        <v>0</v>
      </c>
      <c r="E120" s="57">
        <v>0</v>
      </c>
      <c r="F120" s="57">
        <v>0</v>
      </c>
      <c r="G120" s="49" t="e">
        <f t="shared" si="6"/>
        <v>#DIV/0!</v>
      </c>
      <c r="H120" s="49" t="e">
        <f t="shared" si="5"/>
        <v>#DIV/0!</v>
      </c>
      <c r="I120" s="15"/>
    </row>
    <row r="121" spans="1:9" ht="27" customHeight="1">
      <c r="A121" s="51" t="s">
        <v>134</v>
      </c>
      <c r="B121" s="50" t="s">
        <v>135</v>
      </c>
      <c r="C121" s="51"/>
      <c r="D121" s="56">
        <f>D122</f>
        <v>485</v>
      </c>
      <c r="E121" s="56">
        <f>E122</f>
        <v>478.6</v>
      </c>
      <c r="F121" s="56">
        <f>F122</f>
        <v>478.6</v>
      </c>
      <c r="G121" s="49">
        <f t="shared" si="6"/>
        <v>0.9868041237113403</v>
      </c>
      <c r="H121" s="49">
        <f t="shared" si="5"/>
        <v>1</v>
      </c>
      <c r="I121" s="15"/>
    </row>
    <row r="122" spans="1:9" ht="17.25" customHeight="1">
      <c r="A122" s="45" t="s">
        <v>136</v>
      </c>
      <c r="B122" s="44" t="s">
        <v>137</v>
      </c>
      <c r="C122" s="45" t="s">
        <v>136</v>
      </c>
      <c r="D122" s="57">
        <v>485</v>
      </c>
      <c r="E122" s="57">
        <v>478.6</v>
      </c>
      <c r="F122" s="57">
        <v>478.6</v>
      </c>
      <c r="G122" s="49">
        <f t="shared" si="6"/>
        <v>0.9868041237113403</v>
      </c>
      <c r="H122" s="49">
        <f t="shared" si="5"/>
        <v>1</v>
      </c>
      <c r="I122" s="15"/>
    </row>
    <row r="123" spans="1:9" ht="39.75" customHeight="1">
      <c r="A123" s="51" t="s">
        <v>138</v>
      </c>
      <c r="B123" s="50" t="s">
        <v>139</v>
      </c>
      <c r="C123" s="51"/>
      <c r="D123" s="56">
        <f>D124</f>
        <v>1240</v>
      </c>
      <c r="E123" s="56">
        <f>E124</f>
        <v>1084</v>
      </c>
      <c r="F123" s="56">
        <f>F124</f>
        <v>697.8</v>
      </c>
      <c r="G123" s="49">
        <f t="shared" si="6"/>
        <v>0.562741935483871</v>
      </c>
      <c r="H123" s="49">
        <f t="shared" si="5"/>
        <v>0.6437269372693727</v>
      </c>
      <c r="I123" s="15"/>
    </row>
    <row r="124" spans="1:9" ht="17.25" customHeight="1">
      <c r="A124" s="45" t="s">
        <v>141</v>
      </c>
      <c r="B124" s="44" t="s">
        <v>183</v>
      </c>
      <c r="C124" s="45" t="s">
        <v>141</v>
      </c>
      <c r="D124" s="57">
        <v>1240</v>
      </c>
      <c r="E124" s="57">
        <v>1084</v>
      </c>
      <c r="F124" s="57">
        <v>697.8</v>
      </c>
      <c r="G124" s="49">
        <f t="shared" si="6"/>
        <v>0.562741935483871</v>
      </c>
      <c r="H124" s="49">
        <f t="shared" si="5"/>
        <v>0.6437269372693727</v>
      </c>
      <c r="I124" s="15"/>
    </row>
    <row r="125" spans="1:9" ht="26.25" customHeight="1">
      <c r="A125" s="51" t="s">
        <v>142</v>
      </c>
      <c r="B125" s="50" t="s">
        <v>145</v>
      </c>
      <c r="C125" s="51"/>
      <c r="D125" s="56">
        <f>D126+D128+D127</f>
        <v>5130.9</v>
      </c>
      <c r="E125" s="56">
        <f>E126+E128+E127</f>
        <v>3848.1000000000004</v>
      </c>
      <c r="F125" s="56">
        <f>F126+F128+F127</f>
        <v>1869.3000000000002</v>
      </c>
      <c r="G125" s="49">
        <f t="shared" si="6"/>
        <v>0.36432204876337493</v>
      </c>
      <c r="H125" s="49">
        <f t="shared" si="5"/>
        <v>0.4857721992671708</v>
      </c>
      <c r="I125" s="15"/>
    </row>
    <row r="126" spans="1:9" ht="67.5" customHeight="1">
      <c r="A126" s="45" t="s">
        <v>143</v>
      </c>
      <c r="B126" s="44" t="s">
        <v>378</v>
      </c>
      <c r="C126" s="45" t="s">
        <v>379</v>
      </c>
      <c r="D126" s="57">
        <v>2278.6</v>
      </c>
      <c r="E126" s="57">
        <v>1708.9</v>
      </c>
      <c r="F126" s="57">
        <v>1667.4</v>
      </c>
      <c r="G126" s="49">
        <f t="shared" si="6"/>
        <v>0.731765118932678</v>
      </c>
      <c r="H126" s="49">
        <f t="shared" si="5"/>
        <v>0.9757153724618175</v>
      </c>
      <c r="I126" s="15"/>
    </row>
    <row r="127" spans="1:9" ht="42.75" customHeight="1">
      <c r="A127" s="45" t="s">
        <v>143</v>
      </c>
      <c r="B127" s="44" t="s">
        <v>380</v>
      </c>
      <c r="C127" s="45" t="s">
        <v>381</v>
      </c>
      <c r="D127" s="57">
        <v>1823.1</v>
      </c>
      <c r="E127" s="57">
        <v>1367.3</v>
      </c>
      <c r="F127" s="57">
        <v>201.9</v>
      </c>
      <c r="G127" s="49">
        <f t="shared" si="6"/>
        <v>0.11074543360210631</v>
      </c>
      <c r="H127" s="49">
        <f t="shared" si="5"/>
        <v>0.14766327799312515</v>
      </c>
      <c r="I127" s="15"/>
    </row>
    <row r="128" spans="1:9" ht="42" customHeight="1">
      <c r="A128" s="45" t="s">
        <v>144</v>
      </c>
      <c r="B128" s="44" t="s">
        <v>215</v>
      </c>
      <c r="C128" s="45" t="s">
        <v>382</v>
      </c>
      <c r="D128" s="57">
        <v>1029.2</v>
      </c>
      <c r="E128" s="57">
        <v>771.9</v>
      </c>
      <c r="F128" s="57">
        <v>0</v>
      </c>
      <c r="G128" s="49">
        <f t="shared" si="6"/>
        <v>0</v>
      </c>
      <c r="H128" s="49">
        <f t="shared" si="5"/>
        <v>0</v>
      </c>
      <c r="I128" s="15"/>
    </row>
    <row r="129" spans="1:9" ht="26.25" customHeight="1">
      <c r="A129" s="79"/>
      <c r="B129" s="80" t="s">
        <v>68</v>
      </c>
      <c r="C129" s="79"/>
      <c r="D129" s="81">
        <f>D40+D58+D60+D65+D80+D94+D102+D106+D117+D121+D123+D125</f>
        <v>643051</v>
      </c>
      <c r="E129" s="81">
        <f>E40+E58+E60+E65+E80+E94+E102+E106+E117+E121+E123+E125</f>
        <v>536253.8999999998</v>
      </c>
      <c r="F129" s="81">
        <f>F40+F58+F60+F65+F80+F94+F102+F106+F117+F121+F123+F125</f>
        <v>449965.0999999999</v>
      </c>
      <c r="G129" s="47">
        <f t="shared" si="6"/>
        <v>0.6997347022242403</v>
      </c>
      <c r="H129" s="47">
        <f t="shared" si="5"/>
        <v>0.8390896551055388</v>
      </c>
      <c r="I129" s="15"/>
    </row>
    <row r="130" spans="1:9" ht="19.5" customHeight="1">
      <c r="A130" s="43"/>
      <c r="B130" s="44" t="s">
        <v>83</v>
      </c>
      <c r="C130" s="45"/>
      <c r="D130" s="83">
        <f>D125+D59</f>
        <v>5130.9</v>
      </c>
      <c r="E130" s="83">
        <f>E125+E59</f>
        <v>3848.1000000000004</v>
      </c>
      <c r="F130" s="83">
        <f>F125+F59</f>
        <v>1869.3000000000002</v>
      </c>
      <c r="G130" s="49">
        <f t="shared" si="6"/>
        <v>0.36432204876337493</v>
      </c>
      <c r="H130" s="49">
        <f t="shared" si="5"/>
        <v>0.4857721992671708</v>
      </c>
      <c r="I130" s="15"/>
    </row>
    <row r="131" spans="4:7" ht="15">
      <c r="D131" s="86"/>
      <c r="E131" s="86"/>
      <c r="F131" s="86"/>
      <c r="G131" s="87"/>
    </row>
    <row r="132" spans="4:7" ht="15">
      <c r="D132" s="86"/>
      <c r="E132" s="86"/>
      <c r="F132" s="86"/>
      <c r="G132" s="87"/>
    </row>
    <row r="133" spans="2:7" ht="15.75">
      <c r="B133" s="89" t="s">
        <v>93</v>
      </c>
      <c r="C133" s="90"/>
      <c r="D133" s="86"/>
      <c r="E133" s="86"/>
      <c r="F133" s="86">
        <v>2546.5</v>
      </c>
      <c r="G133" s="87"/>
    </row>
    <row r="134" spans="2:7" ht="15.75">
      <c r="B134" s="89"/>
      <c r="C134" s="90"/>
      <c r="D134" s="86"/>
      <c r="E134" s="86"/>
      <c r="F134" s="86"/>
      <c r="G134" s="87"/>
    </row>
    <row r="135" spans="2:7" ht="15.75">
      <c r="B135" s="89" t="s">
        <v>84</v>
      </c>
      <c r="C135" s="90"/>
      <c r="D135" s="86"/>
      <c r="E135" s="86"/>
      <c r="F135" s="86"/>
      <c r="G135" s="87"/>
    </row>
    <row r="136" spans="2:9" ht="15.75">
      <c r="B136" s="89" t="s">
        <v>85</v>
      </c>
      <c r="C136" s="90"/>
      <c r="D136" s="86"/>
      <c r="E136" s="86"/>
      <c r="F136" s="86">
        <v>4000</v>
      </c>
      <c r="G136" s="87"/>
      <c r="H136" s="91"/>
      <c r="I136" s="6"/>
    </row>
    <row r="137" spans="2:7" ht="15.75">
      <c r="B137" s="89"/>
      <c r="C137" s="90"/>
      <c r="D137" s="86"/>
      <c r="E137" s="86"/>
      <c r="F137" s="86"/>
      <c r="G137" s="87"/>
    </row>
    <row r="138" spans="2:7" ht="15.75">
      <c r="B138" s="89" t="s">
        <v>86</v>
      </c>
      <c r="C138" s="90"/>
      <c r="D138" s="86"/>
      <c r="E138" s="86"/>
      <c r="F138" s="86"/>
      <c r="G138" s="87"/>
    </row>
    <row r="139" spans="2:9" ht="15.75">
      <c r="B139" s="89" t="s">
        <v>87</v>
      </c>
      <c r="C139" s="90"/>
      <c r="D139" s="86"/>
      <c r="E139" s="86"/>
      <c r="F139" s="86">
        <v>0</v>
      </c>
      <c r="G139" s="87"/>
      <c r="H139" s="91"/>
      <c r="I139" s="6"/>
    </row>
    <row r="140" spans="2:7" ht="15.75">
      <c r="B140" s="89"/>
      <c r="C140" s="90"/>
      <c r="D140" s="86"/>
      <c r="E140" s="86"/>
      <c r="F140" s="86"/>
      <c r="G140" s="87"/>
    </row>
    <row r="141" spans="2:7" ht="15.75">
      <c r="B141" s="89" t="s">
        <v>88</v>
      </c>
      <c r="C141" s="90"/>
      <c r="D141" s="86"/>
      <c r="E141" s="86"/>
      <c r="F141" s="86"/>
      <c r="G141" s="87"/>
    </row>
    <row r="142" spans="2:9" ht="15.75">
      <c r="B142" s="89" t="s">
        <v>89</v>
      </c>
      <c r="C142" s="90"/>
      <c r="D142" s="86"/>
      <c r="E142" s="86"/>
      <c r="F142" s="86">
        <v>6000</v>
      </c>
      <c r="G142" s="87"/>
      <c r="H142" s="92"/>
      <c r="I142" s="3"/>
    </row>
    <row r="143" spans="2:7" ht="15.75">
      <c r="B143" s="89"/>
      <c r="C143" s="90"/>
      <c r="D143" s="86"/>
      <c r="E143" s="86"/>
      <c r="F143" s="86"/>
      <c r="G143" s="87"/>
    </row>
    <row r="144" spans="2:7" ht="15.75">
      <c r="B144" s="89" t="s">
        <v>90</v>
      </c>
      <c r="C144" s="90"/>
      <c r="D144" s="86"/>
      <c r="E144" s="86"/>
      <c r="F144" s="86"/>
      <c r="G144" s="87"/>
    </row>
    <row r="145" spans="2:9" ht="15.75">
      <c r="B145" s="89" t="s">
        <v>91</v>
      </c>
      <c r="C145" s="90"/>
      <c r="D145" s="86"/>
      <c r="E145" s="86"/>
      <c r="F145" s="86">
        <v>6000</v>
      </c>
      <c r="G145" s="87"/>
      <c r="H145" s="93"/>
      <c r="I145" s="3"/>
    </row>
    <row r="146" spans="2:7" ht="15.75">
      <c r="B146" s="89"/>
      <c r="C146" s="90"/>
      <c r="D146" s="86"/>
      <c r="E146" s="86"/>
      <c r="F146" s="86"/>
      <c r="G146" s="87"/>
    </row>
    <row r="147" spans="2:7" ht="15.75">
      <c r="B147" s="89"/>
      <c r="C147" s="90"/>
      <c r="D147" s="86"/>
      <c r="E147" s="86"/>
      <c r="F147" s="86"/>
      <c r="G147" s="87"/>
    </row>
    <row r="148" spans="2:9" ht="15.75">
      <c r="B148" s="89" t="s">
        <v>92</v>
      </c>
      <c r="C148" s="90"/>
      <c r="D148" s="86"/>
      <c r="E148" s="86"/>
      <c r="F148" s="86">
        <f>F133+F35+F136+F139-F129-F142-F145</f>
        <v>-12575.499999999942</v>
      </c>
      <c r="G148" s="87"/>
      <c r="H148" s="94"/>
      <c r="I148" s="9"/>
    </row>
    <row r="149" spans="4:7" ht="15">
      <c r="D149" s="86"/>
      <c r="E149" s="86"/>
      <c r="F149" s="86"/>
      <c r="G149" s="87"/>
    </row>
    <row r="150" spans="4:7" ht="15">
      <c r="D150" s="86"/>
      <c r="E150" s="86"/>
      <c r="F150" s="86"/>
      <c r="G150" s="87"/>
    </row>
    <row r="151" spans="2:7" ht="15.75">
      <c r="B151" s="89" t="s">
        <v>94</v>
      </c>
      <c r="C151" s="90"/>
      <c r="D151" s="86"/>
      <c r="E151" s="86"/>
      <c r="F151" s="86"/>
      <c r="G151" s="87"/>
    </row>
    <row r="152" spans="2:7" ht="15.75">
      <c r="B152" s="89" t="s">
        <v>95</v>
      </c>
      <c r="C152" s="90"/>
      <c r="D152" s="86"/>
      <c r="E152" s="86"/>
      <c r="F152" s="86"/>
      <c r="G152" s="87"/>
    </row>
    <row r="153" spans="2:7" ht="15.75">
      <c r="B153" s="89" t="s">
        <v>96</v>
      </c>
      <c r="C153" s="90"/>
      <c r="D153" s="86"/>
      <c r="E153" s="86"/>
      <c r="F153" s="86"/>
      <c r="G153" s="87"/>
    </row>
  </sheetData>
  <sheetProtection/>
  <mergeCells count="21">
    <mergeCell ref="G38:G39"/>
    <mergeCell ref="B2:B3"/>
    <mergeCell ref="F2:F3"/>
    <mergeCell ref="C38:C39"/>
    <mergeCell ref="E2:E3"/>
    <mergeCell ref="C2:C3"/>
    <mergeCell ref="L42:N43"/>
    <mergeCell ref="F38:F39"/>
    <mergeCell ref="J42:K42"/>
    <mergeCell ref="H2:H3"/>
    <mergeCell ref="J43:K43"/>
    <mergeCell ref="A1:H1"/>
    <mergeCell ref="A38:A39"/>
    <mergeCell ref="H38:H39"/>
    <mergeCell ref="B38:B39"/>
    <mergeCell ref="D38:D39"/>
    <mergeCell ref="E38:E39"/>
    <mergeCell ref="A37:H37"/>
    <mergeCell ref="G2:G3"/>
    <mergeCell ref="D2:D3"/>
    <mergeCell ref="A2:A3"/>
  </mergeCells>
  <printOptions/>
  <pageMargins left="0.15748031496062992" right="0.2362204724409449" top="0.5511811023622047" bottom="0.5905511811023623" header="0" footer="0"/>
  <pageSetup fitToHeight="188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I124"/>
  <sheetViews>
    <sheetView zoomScalePageLayoutView="0" workbookViewId="0" topLeftCell="A86">
      <selection activeCell="G100" sqref="G100:H100"/>
    </sheetView>
  </sheetViews>
  <sheetFormatPr defaultColWidth="9.140625" defaultRowHeight="12.75"/>
  <cols>
    <col min="1" max="1" width="6.7109375" style="30" customWidth="1"/>
    <col min="2" max="2" width="45.8515625" style="30" customWidth="1"/>
    <col min="3" max="3" width="11.57421875" style="130" hidden="1" customWidth="1"/>
    <col min="4" max="4" width="14.421875" style="30" customWidth="1"/>
    <col min="5" max="5" width="14.8515625" style="30" customWidth="1"/>
    <col min="6" max="6" width="13.57421875" style="30" customWidth="1"/>
    <col min="7" max="7" width="11.57421875" style="30" customWidth="1"/>
    <col min="8" max="8" width="11.8515625" style="30" customWidth="1"/>
    <col min="9" max="9" width="12.28125" style="30" customWidth="1"/>
    <col min="10" max="16384" width="9.140625" style="1" customWidth="1"/>
  </cols>
  <sheetData>
    <row r="1" spans="1:9" s="8" customFormat="1" ht="55.5" customHeight="1">
      <c r="A1" s="198" t="s">
        <v>416</v>
      </c>
      <c r="B1" s="198"/>
      <c r="C1" s="198"/>
      <c r="D1" s="198"/>
      <c r="E1" s="198"/>
      <c r="F1" s="198"/>
      <c r="G1" s="198"/>
      <c r="H1" s="198"/>
      <c r="I1" s="32"/>
    </row>
    <row r="2" spans="1:8" ht="12.75" customHeight="1">
      <c r="A2" s="95"/>
      <c r="B2" s="206" t="s">
        <v>2</v>
      </c>
      <c r="C2" s="96"/>
      <c r="D2" s="199" t="s">
        <v>3</v>
      </c>
      <c r="E2" s="204" t="s">
        <v>408</v>
      </c>
      <c r="F2" s="199" t="s">
        <v>4</v>
      </c>
      <c r="G2" s="199" t="s">
        <v>5</v>
      </c>
      <c r="H2" s="204" t="s">
        <v>409</v>
      </c>
    </row>
    <row r="3" spans="1:8" ht="18" customHeight="1">
      <c r="A3" s="97"/>
      <c r="B3" s="206"/>
      <c r="C3" s="96"/>
      <c r="D3" s="199"/>
      <c r="E3" s="205"/>
      <c r="F3" s="199"/>
      <c r="G3" s="199"/>
      <c r="H3" s="205"/>
    </row>
    <row r="4" spans="1:8" ht="15">
      <c r="A4" s="97"/>
      <c r="B4" s="98" t="s">
        <v>82</v>
      </c>
      <c r="C4" s="99"/>
      <c r="D4" s="100">
        <f>D5+D6+D7+D8+D9+D10+D11+D12+D13+D14+D15+D16+D17+D18+D19</f>
        <v>67493.2</v>
      </c>
      <c r="E4" s="100">
        <f>E5+E6+E7+E8+E9+E10+E11+E12+E13+E14+E15+E16+E17+E18+E19</f>
        <v>49078.7</v>
      </c>
      <c r="F4" s="100">
        <f>F5+F6+F7+F8+F9+F10+F11+F12+F13+F14+F15+F16+F17+F18+F19</f>
        <v>45479</v>
      </c>
      <c r="G4" s="101">
        <f aca="true" t="shared" si="0" ref="G4:G28">F4/D4</f>
        <v>0.6738308451814405</v>
      </c>
      <c r="H4" s="101">
        <f>F4/E4</f>
        <v>0.9266545364893529</v>
      </c>
    </row>
    <row r="5" spans="1:8" ht="15">
      <c r="A5" s="97"/>
      <c r="B5" s="102" t="s">
        <v>6</v>
      </c>
      <c r="C5" s="103"/>
      <c r="D5" s="104">
        <v>38990</v>
      </c>
      <c r="E5" s="104">
        <v>28800</v>
      </c>
      <c r="F5" s="104">
        <v>27662.6</v>
      </c>
      <c r="G5" s="105">
        <f t="shared" si="0"/>
        <v>0.7094793536804308</v>
      </c>
      <c r="H5" s="105">
        <f aca="true" t="shared" si="1" ref="H5:H28">F5/E5</f>
        <v>0.9605069444444444</v>
      </c>
    </row>
    <row r="6" spans="1:8" ht="15">
      <c r="A6" s="97"/>
      <c r="B6" s="102" t="s">
        <v>254</v>
      </c>
      <c r="C6" s="103"/>
      <c r="D6" s="104">
        <v>4313.8</v>
      </c>
      <c r="E6" s="104">
        <v>3234</v>
      </c>
      <c r="F6" s="104">
        <v>4088.6</v>
      </c>
      <c r="G6" s="105">
        <f t="shared" si="0"/>
        <v>0.9477954471695488</v>
      </c>
      <c r="H6" s="105">
        <f t="shared" si="1"/>
        <v>1.2642547928262213</v>
      </c>
    </row>
    <row r="7" spans="1:8" ht="15">
      <c r="A7" s="97"/>
      <c r="B7" s="102" t="s">
        <v>8</v>
      </c>
      <c r="C7" s="103"/>
      <c r="D7" s="104">
        <v>800</v>
      </c>
      <c r="E7" s="104">
        <v>700</v>
      </c>
      <c r="F7" s="104">
        <v>743.3</v>
      </c>
      <c r="G7" s="105">
        <f t="shared" si="0"/>
        <v>0.929125</v>
      </c>
      <c r="H7" s="105">
        <f t="shared" si="1"/>
        <v>1.0618571428571428</v>
      </c>
    </row>
    <row r="8" spans="1:8" ht="15">
      <c r="A8" s="97"/>
      <c r="B8" s="102" t="s">
        <v>9</v>
      </c>
      <c r="C8" s="103"/>
      <c r="D8" s="104">
        <v>5940</v>
      </c>
      <c r="E8" s="104">
        <v>3500</v>
      </c>
      <c r="F8" s="104">
        <v>2244.6</v>
      </c>
      <c r="G8" s="105">
        <f t="shared" si="0"/>
        <v>0.37787878787878787</v>
      </c>
      <c r="H8" s="105">
        <f t="shared" si="1"/>
        <v>0.6413142857142857</v>
      </c>
    </row>
    <row r="9" spans="1:8" ht="15">
      <c r="A9" s="97"/>
      <c r="B9" s="102" t="s">
        <v>10</v>
      </c>
      <c r="C9" s="103"/>
      <c r="D9" s="104">
        <v>13000</v>
      </c>
      <c r="E9" s="104">
        <v>9400</v>
      </c>
      <c r="F9" s="104">
        <v>6827.6</v>
      </c>
      <c r="G9" s="105">
        <f t="shared" si="0"/>
        <v>0.5252</v>
      </c>
      <c r="H9" s="105">
        <f t="shared" si="1"/>
        <v>0.7263404255319149</v>
      </c>
    </row>
    <row r="10" spans="1:8" ht="15">
      <c r="A10" s="97"/>
      <c r="B10" s="102" t="s">
        <v>106</v>
      </c>
      <c r="C10" s="103"/>
      <c r="D10" s="104">
        <v>0</v>
      </c>
      <c r="E10" s="104">
        <v>0</v>
      </c>
      <c r="F10" s="104">
        <v>0</v>
      </c>
      <c r="G10" s="105">
        <v>0</v>
      </c>
      <c r="H10" s="105">
        <v>0</v>
      </c>
    </row>
    <row r="11" spans="1:8" ht="15">
      <c r="A11" s="97"/>
      <c r="B11" s="102" t="s">
        <v>407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1900</v>
      </c>
      <c r="E12" s="104">
        <v>1340</v>
      </c>
      <c r="F12" s="104">
        <v>1330.6</v>
      </c>
      <c r="G12" s="105">
        <f t="shared" si="0"/>
        <v>0.7003157894736841</v>
      </c>
      <c r="H12" s="105">
        <f t="shared" si="1"/>
        <v>0.9929850746268656</v>
      </c>
    </row>
    <row r="13" spans="1:8" ht="15">
      <c r="A13" s="97"/>
      <c r="B13" s="102" t="s">
        <v>13</v>
      </c>
      <c r="C13" s="103"/>
      <c r="D13" s="104">
        <v>1600</v>
      </c>
      <c r="E13" s="104">
        <v>1400</v>
      </c>
      <c r="F13" s="104">
        <v>1631.1</v>
      </c>
      <c r="G13" s="105">
        <f t="shared" si="0"/>
        <v>1.0194375</v>
      </c>
      <c r="H13" s="105">
        <f t="shared" si="1"/>
        <v>1.1650714285714285</v>
      </c>
    </row>
    <row r="14" spans="1:8" ht="15">
      <c r="A14" s="97"/>
      <c r="B14" s="102" t="s">
        <v>97</v>
      </c>
      <c r="C14" s="103"/>
      <c r="D14" s="104">
        <v>320</v>
      </c>
      <c r="E14" s="104">
        <v>220</v>
      </c>
      <c r="F14" s="104">
        <v>252.1</v>
      </c>
      <c r="G14" s="105">
        <f t="shared" si="0"/>
        <v>0.7878125</v>
      </c>
      <c r="H14" s="105">
        <f t="shared" si="1"/>
        <v>1.145909090909091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15">
      <c r="A16" s="97"/>
      <c r="B16" s="102" t="s">
        <v>123</v>
      </c>
      <c r="C16" s="103"/>
      <c r="D16" s="104">
        <v>0</v>
      </c>
      <c r="E16" s="104">
        <v>0</v>
      </c>
      <c r="F16" s="104">
        <v>3.3</v>
      </c>
      <c r="G16" s="105">
        <v>0</v>
      </c>
      <c r="H16" s="105">
        <v>0</v>
      </c>
    </row>
    <row r="17" spans="1:8" ht="15">
      <c r="A17" s="97"/>
      <c r="B17" s="102" t="s">
        <v>288</v>
      </c>
      <c r="C17" s="103"/>
      <c r="D17" s="104">
        <v>574.7</v>
      </c>
      <c r="E17" s="104">
        <v>430</v>
      </c>
      <c r="F17" s="104">
        <v>650.9</v>
      </c>
      <c r="G17" s="105">
        <f t="shared" si="0"/>
        <v>1.1325909170001738</v>
      </c>
      <c r="H17" s="105">
        <f t="shared" si="1"/>
        <v>1.513720930232558</v>
      </c>
    </row>
    <row r="18" spans="1:8" ht="15">
      <c r="A18" s="97"/>
      <c r="B18" s="102" t="s">
        <v>119</v>
      </c>
      <c r="C18" s="103"/>
      <c r="D18" s="104">
        <v>54.7</v>
      </c>
      <c r="E18" s="104">
        <v>54.7</v>
      </c>
      <c r="F18" s="104">
        <v>44.3</v>
      </c>
      <c r="G18" s="105">
        <f t="shared" si="0"/>
        <v>0.809872029250457</v>
      </c>
      <c r="H18" s="105">
        <f t="shared" si="1"/>
        <v>0.809872029250457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24.75" customHeight="1">
      <c r="A20" s="97"/>
      <c r="B20" s="106" t="s">
        <v>81</v>
      </c>
      <c r="C20" s="107"/>
      <c r="D20" s="104">
        <f>D21+D22+D24+D25+D23+D26</f>
        <v>31618.7</v>
      </c>
      <c r="E20" s="104">
        <f>E21+E22+E24+E25+E23+E26</f>
        <v>31214.1</v>
      </c>
      <c r="F20" s="104">
        <f>F21+F22+F24+F25+F23+F26</f>
        <v>31179</v>
      </c>
      <c r="G20" s="105">
        <f t="shared" si="0"/>
        <v>0.9860936724153744</v>
      </c>
      <c r="H20" s="105">
        <f t="shared" si="1"/>
        <v>0.9988755081838016</v>
      </c>
    </row>
    <row r="21" spans="1:8" ht="15">
      <c r="A21" s="97"/>
      <c r="B21" s="102" t="s">
        <v>24</v>
      </c>
      <c r="C21" s="103"/>
      <c r="D21" s="104">
        <v>1618.7</v>
      </c>
      <c r="E21" s="104">
        <v>1214.1</v>
      </c>
      <c r="F21" s="104">
        <v>1179</v>
      </c>
      <c r="G21" s="105">
        <f t="shared" si="0"/>
        <v>0.7283622660159387</v>
      </c>
      <c r="H21" s="105">
        <f t="shared" si="1"/>
        <v>0.9710896960711639</v>
      </c>
    </row>
    <row r="22" spans="1:8" ht="15" hidden="1">
      <c r="A22" s="97"/>
      <c r="B22" s="102" t="s">
        <v>266</v>
      </c>
      <c r="C22" s="103"/>
      <c r="D22" s="104">
        <v>0</v>
      </c>
      <c r="E22" s="104">
        <v>0</v>
      </c>
      <c r="F22" s="104">
        <v>0</v>
      </c>
      <c r="G22" s="105" t="e">
        <f t="shared" si="0"/>
        <v>#DIV/0!</v>
      </c>
      <c r="H22" s="105" t="e">
        <f t="shared" si="1"/>
        <v>#DIV/0!</v>
      </c>
    </row>
    <row r="23" spans="1:8" ht="15" hidden="1">
      <c r="A23" s="97"/>
      <c r="B23" s="108" t="s">
        <v>276</v>
      </c>
      <c r="C23" s="109"/>
      <c r="D23" s="104">
        <v>0</v>
      </c>
      <c r="E23" s="104">
        <v>0</v>
      </c>
      <c r="F23" s="104">
        <v>0</v>
      </c>
      <c r="G23" s="105" t="e">
        <f t="shared" si="0"/>
        <v>#DIV/0!</v>
      </c>
      <c r="H23" s="105" t="e">
        <f t="shared" si="1"/>
        <v>#DIV/0!</v>
      </c>
    </row>
    <row r="24" spans="1:8" ht="57" customHeight="1">
      <c r="A24" s="97"/>
      <c r="B24" s="102" t="s">
        <v>404</v>
      </c>
      <c r="C24" s="103"/>
      <c r="D24" s="104">
        <v>30000</v>
      </c>
      <c r="E24" s="104">
        <v>30000</v>
      </c>
      <c r="F24" s="104">
        <v>30000</v>
      </c>
      <c r="G24" s="105">
        <f t="shared" si="0"/>
        <v>1</v>
      </c>
      <c r="H24" s="105">
        <f t="shared" si="1"/>
        <v>1</v>
      </c>
    </row>
    <row r="25" spans="1:8" ht="29.25" customHeight="1" hidden="1">
      <c r="A25" s="97"/>
      <c r="B25" s="102" t="s">
        <v>27</v>
      </c>
      <c r="C25" s="103"/>
      <c r="D25" s="104">
        <v>0</v>
      </c>
      <c r="E25" s="104">
        <v>0</v>
      </c>
      <c r="F25" s="104">
        <v>0</v>
      </c>
      <c r="G25" s="105" t="e">
        <f t="shared" si="0"/>
        <v>#DIV/0!</v>
      </c>
      <c r="H25" s="105" t="e">
        <f t="shared" si="1"/>
        <v>#DIV/0!</v>
      </c>
    </row>
    <row r="26" spans="1:8" ht="14.25" customHeight="1" hidden="1" thickBot="1">
      <c r="A26" s="97"/>
      <c r="B26" s="110" t="s">
        <v>154</v>
      </c>
      <c r="C26" s="103"/>
      <c r="D26" s="111">
        <v>0</v>
      </c>
      <c r="E26" s="111">
        <v>0</v>
      </c>
      <c r="F26" s="111">
        <v>0</v>
      </c>
      <c r="G26" s="105" t="e">
        <f t="shared" si="0"/>
        <v>#DIV/0!</v>
      </c>
      <c r="H26" s="105" t="e">
        <f t="shared" si="1"/>
        <v>#DIV/0!</v>
      </c>
    </row>
    <row r="27" spans="1:8" ht="18.75">
      <c r="A27" s="97"/>
      <c r="B27" s="112" t="s">
        <v>28</v>
      </c>
      <c r="C27" s="113"/>
      <c r="D27" s="114">
        <f>D4+D20</f>
        <v>99111.9</v>
      </c>
      <c r="E27" s="114">
        <f>E4+E20</f>
        <v>80292.79999999999</v>
      </c>
      <c r="F27" s="114">
        <f>F4+F20</f>
        <v>76658</v>
      </c>
      <c r="G27" s="105">
        <f t="shared" si="0"/>
        <v>0.7734490005740986</v>
      </c>
      <c r="H27" s="105">
        <f t="shared" si="1"/>
        <v>0.9547306856903733</v>
      </c>
    </row>
    <row r="28" spans="1:8" ht="15">
      <c r="A28" s="97"/>
      <c r="B28" s="102" t="s">
        <v>107</v>
      </c>
      <c r="C28" s="103"/>
      <c r="D28" s="104">
        <f>D4</f>
        <v>67493.2</v>
      </c>
      <c r="E28" s="104">
        <f>E4</f>
        <v>49078.7</v>
      </c>
      <c r="F28" s="104">
        <f>F4</f>
        <v>45479</v>
      </c>
      <c r="G28" s="105">
        <f t="shared" si="0"/>
        <v>0.6738308451814405</v>
      </c>
      <c r="H28" s="105">
        <f t="shared" si="1"/>
        <v>0.9266545364893529</v>
      </c>
    </row>
    <row r="29" spans="1:8" ht="12.75">
      <c r="A29" s="201"/>
      <c r="B29" s="202"/>
      <c r="C29" s="202"/>
      <c r="D29" s="202"/>
      <c r="E29" s="202"/>
      <c r="F29" s="202"/>
      <c r="G29" s="202"/>
      <c r="H29" s="203"/>
    </row>
    <row r="30" spans="1:8" ht="15" customHeight="1">
      <c r="A30" s="207" t="s">
        <v>158</v>
      </c>
      <c r="B30" s="208" t="s">
        <v>29</v>
      </c>
      <c r="C30" s="212" t="s">
        <v>160</v>
      </c>
      <c r="D30" s="209" t="s">
        <v>3</v>
      </c>
      <c r="E30" s="210" t="s">
        <v>408</v>
      </c>
      <c r="F30" s="200" t="s">
        <v>4</v>
      </c>
      <c r="G30" s="200" t="s">
        <v>5</v>
      </c>
      <c r="H30" s="210" t="s">
        <v>409</v>
      </c>
    </row>
    <row r="31" spans="1:8" ht="15" customHeight="1">
      <c r="A31" s="207"/>
      <c r="B31" s="208"/>
      <c r="C31" s="213"/>
      <c r="D31" s="209"/>
      <c r="E31" s="211"/>
      <c r="F31" s="200"/>
      <c r="G31" s="200"/>
      <c r="H31" s="211"/>
    </row>
    <row r="32" spans="1:8" ht="12.75">
      <c r="A32" s="107" t="s">
        <v>69</v>
      </c>
      <c r="B32" s="106" t="s">
        <v>30</v>
      </c>
      <c r="C32" s="107"/>
      <c r="D32" s="115">
        <f>D33+D34+D35+D36</f>
        <v>2568</v>
      </c>
      <c r="E32" s="115">
        <f>E33+E34+E35+E36</f>
        <v>2287.8999999999996</v>
      </c>
      <c r="F32" s="115">
        <f>F33+F34+F35+F36</f>
        <v>1904.8999999999999</v>
      </c>
      <c r="G32" s="179">
        <f>F32/D32</f>
        <v>0.7417834890965731</v>
      </c>
      <c r="H32" s="179">
        <f>F32/E32</f>
        <v>0.8325975785654968</v>
      </c>
    </row>
    <row r="33" spans="1:8" ht="31.5" customHeight="1">
      <c r="A33" s="103" t="s">
        <v>71</v>
      </c>
      <c r="B33" s="102" t="s">
        <v>222</v>
      </c>
      <c r="C33" s="103" t="s">
        <v>71</v>
      </c>
      <c r="D33" s="117">
        <v>923</v>
      </c>
      <c r="E33" s="117">
        <v>725.2</v>
      </c>
      <c r="F33" s="117">
        <v>646</v>
      </c>
      <c r="G33" s="179">
        <f aca="true" t="shared" si="2" ref="G33:G96">F33/D33</f>
        <v>0.6998916576381365</v>
      </c>
      <c r="H33" s="179">
        <f aca="true" t="shared" si="3" ref="H33:H96">F33/E33</f>
        <v>0.890788747931605</v>
      </c>
    </row>
    <row r="34" spans="1:8" ht="53.25" customHeight="1">
      <c r="A34" s="103" t="s">
        <v>72</v>
      </c>
      <c r="B34" s="102" t="s">
        <v>162</v>
      </c>
      <c r="C34" s="103" t="s">
        <v>72</v>
      </c>
      <c r="D34" s="117">
        <v>2</v>
      </c>
      <c r="E34" s="117">
        <v>2</v>
      </c>
      <c r="F34" s="117">
        <v>2</v>
      </c>
      <c r="G34" s="179">
        <f t="shared" si="2"/>
        <v>1</v>
      </c>
      <c r="H34" s="179">
        <f t="shared" si="3"/>
        <v>1</v>
      </c>
    </row>
    <row r="35" spans="1:8" ht="12.75">
      <c r="A35" s="103" t="s">
        <v>74</v>
      </c>
      <c r="B35" s="102" t="s">
        <v>184</v>
      </c>
      <c r="C35" s="103" t="s">
        <v>74</v>
      </c>
      <c r="D35" s="117">
        <v>30</v>
      </c>
      <c r="E35" s="117">
        <v>30</v>
      </c>
      <c r="F35" s="117">
        <v>0</v>
      </c>
      <c r="G35" s="179">
        <f t="shared" si="2"/>
        <v>0</v>
      </c>
      <c r="H35" s="179">
        <f t="shared" si="3"/>
        <v>0</v>
      </c>
    </row>
    <row r="36" spans="1:9" ht="14.25" customHeight="1">
      <c r="A36" s="103" t="s">
        <v>129</v>
      </c>
      <c r="B36" s="102" t="s">
        <v>117</v>
      </c>
      <c r="C36" s="103"/>
      <c r="D36" s="117">
        <f>D37+D38+D39+D40+D44+D45+D42+D41+D43</f>
        <v>1612.9999999999998</v>
      </c>
      <c r="E36" s="117">
        <f>E37+E38+E39+E40+E44+E45+E42+E41+E43</f>
        <v>1530.6999999999998</v>
      </c>
      <c r="F36" s="117">
        <f>F37+F38+F39+F40+F44+F45+F42+F41+F43</f>
        <v>1256.8999999999999</v>
      </c>
      <c r="G36" s="179">
        <f t="shared" si="2"/>
        <v>0.7792312461252325</v>
      </c>
      <c r="H36" s="179">
        <f t="shared" si="3"/>
        <v>0.8211275886849154</v>
      </c>
      <c r="I36" s="41"/>
    </row>
    <row r="37" spans="1:9" s="16" customFormat="1" ht="34.5" customHeight="1">
      <c r="A37" s="118"/>
      <c r="B37" s="119" t="s">
        <v>209</v>
      </c>
      <c r="C37" s="118" t="s">
        <v>313</v>
      </c>
      <c r="D37" s="120">
        <v>610.5</v>
      </c>
      <c r="E37" s="120">
        <v>548</v>
      </c>
      <c r="F37" s="120">
        <v>509.2</v>
      </c>
      <c r="G37" s="179">
        <f t="shared" si="2"/>
        <v>0.834070434070434</v>
      </c>
      <c r="H37" s="179">
        <f t="shared" si="3"/>
        <v>0.9291970802919708</v>
      </c>
      <c r="I37" s="42"/>
    </row>
    <row r="38" spans="1:9" s="37" customFormat="1" ht="25.5">
      <c r="A38" s="118"/>
      <c r="B38" s="119" t="s">
        <v>237</v>
      </c>
      <c r="C38" s="118" t="s">
        <v>389</v>
      </c>
      <c r="D38" s="120">
        <v>475.3</v>
      </c>
      <c r="E38" s="120">
        <v>475.3</v>
      </c>
      <c r="F38" s="120">
        <v>323</v>
      </c>
      <c r="G38" s="179">
        <f t="shared" si="2"/>
        <v>0.6795707973911214</v>
      </c>
      <c r="H38" s="179">
        <f t="shared" si="3"/>
        <v>0.6795707973911214</v>
      </c>
      <c r="I38" s="42"/>
    </row>
    <row r="39" spans="1:9" s="16" customFormat="1" ht="38.25">
      <c r="A39" s="118"/>
      <c r="B39" s="119" t="s">
        <v>205</v>
      </c>
      <c r="C39" s="118" t="s">
        <v>357</v>
      </c>
      <c r="D39" s="120">
        <v>47.6</v>
      </c>
      <c r="E39" s="120">
        <v>47.6</v>
      </c>
      <c r="F39" s="120">
        <v>3</v>
      </c>
      <c r="G39" s="179">
        <f t="shared" si="2"/>
        <v>0.06302521008403361</v>
      </c>
      <c r="H39" s="179">
        <f t="shared" si="3"/>
        <v>0.06302521008403361</v>
      </c>
      <c r="I39" s="42"/>
    </row>
    <row r="40" spans="1:9" s="16" customFormat="1" ht="25.5" customHeight="1">
      <c r="A40" s="118"/>
      <c r="B40" s="119" t="s">
        <v>124</v>
      </c>
      <c r="C40" s="118" t="s">
        <v>372</v>
      </c>
      <c r="D40" s="120">
        <v>28</v>
      </c>
      <c r="E40" s="120">
        <v>28</v>
      </c>
      <c r="F40" s="120">
        <v>0</v>
      </c>
      <c r="G40" s="179">
        <f t="shared" si="2"/>
        <v>0</v>
      </c>
      <c r="H40" s="179">
        <f t="shared" si="3"/>
        <v>0</v>
      </c>
      <c r="I40" s="42"/>
    </row>
    <row r="41" spans="1:9" s="16" customFormat="1" ht="12.75">
      <c r="A41" s="118"/>
      <c r="B41" s="119" t="s">
        <v>206</v>
      </c>
      <c r="C41" s="118" t="s">
        <v>303</v>
      </c>
      <c r="D41" s="120">
        <v>27.1</v>
      </c>
      <c r="E41" s="120">
        <v>27.1</v>
      </c>
      <c r="F41" s="120">
        <v>27.1</v>
      </c>
      <c r="G41" s="179">
        <f t="shared" si="2"/>
        <v>1</v>
      </c>
      <c r="H41" s="179">
        <f t="shared" si="3"/>
        <v>1</v>
      </c>
      <c r="I41" s="42"/>
    </row>
    <row r="42" spans="1:9" s="16" customFormat="1" ht="31.5" customHeight="1" hidden="1">
      <c r="A42" s="118"/>
      <c r="B42" s="119" t="s">
        <v>255</v>
      </c>
      <c r="C42" s="118" t="s">
        <v>246</v>
      </c>
      <c r="D42" s="120">
        <v>0</v>
      </c>
      <c r="E42" s="120">
        <v>0</v>
      </c>
      <c r="F42" s="120">
        <v>0</v>
      </c>
      <c r="G42" s="179" t="e">
        <f t="shared" si="2"/>
        <v>#DIV/0!</v>
      </c>
      <c r="H42" s="179" t="e">
        <f t="shared" si="3"/>
        <v>#DIV/0!</v>
      </c>
      <c r="I42" s="42"/>
    </row>
    <row r="43" spans="1:9" s="16" customFormat="1" ht="31.5" customHeight="1">
      <c r="A43" s="118"/>
      <c r="B43" s="119" t="s">
        <v>311</v>
      </c>
      <c r="C43" s="118" t="s">
        <v>312</v>
      </c>
      <c r="D43" s="120">
        <v>2</v>
      </c>
      <c r="E43" s="120">
        <v>2</v>
      </c>
      <c r="F43" s="120">
        <v>2</v>
      </c>
      <c r="G43" s="179">
        <f t="shared" si="2"/>
        <v>1</v>
      </c>
      <c r="H43" s="179">
        <f t="shared" si="3"/>
        <v>1</v>
      </c>
      <c r="I43" s="42"/>
    </row>
    <row r="44" spans="1:9" s="16" customFormat="1" ht="25.5" customHeight="1">
      <c r="A44" s="118"/>
      <c r="B44" s="119" t="s">
        <v>314</v>
      </c>
      <c r="C44" s="118" t="s">
        <v>315</v>
      </c>
      <c r="D44" s="120">
        <v>246</v>
      </c>
      <c r="E44" s="120">
        <v>246</v>
      </c>
      <c r="F44" s="120">
        <v>245.6</v>
      </c>
      <c r="G44" s="179">
        <f t="shared" si="2"/>
        <v>0.9983739837398373</v>
      </c>
      <c r="H44" s="179">
        <f t="shared" si="3"/>
        <v>0.9983739837398373</v>
      </c>
      <c r="I44" s="42"/>
    </row>
    <row r="45" spans="1:9" s="16" customFormat="1" ht="12.75">
      <c r="A45" s="118"/>
      <c r="B45" s="119" t="s">
        <v>244</v>
      </c>
      <c r="C45" s="118" t="s">
        <v>310</v>
      </c>
      <c r="D45" s="120">
        <v>176.5</v>
      </c>
      <c r="E45" s="120">
        <v>156.7</v>
      </c>
      <c r="F45" s="120">
        <v>147</v>
      </c>
      <c r="G45" s="179">
        <f t="shared" si="2"/>
        <v>0.8328611898016998</v>
      </c>
      <c r="H45" s="179">
        <f t="shared" si="3"/>
        <v>0.9380982769623485</v>
      </c>
      <c r="I45" s="42"/>
    </row>
    <row r="46" spans="1:8" ht="18.75" customHeight="1">
      <c r="A46" s="121" t="s">
        <v>75</v>
      </c>
      <c r="B46" s="122" t="s">
        <v>38</v>
      </c>
      <c r="C46" s="121"/>
      <c r="D46" s="115">
        <f>D47</f>
        <v>630</v>
      </c>
      <c r="E46" s="115">
        <f>E47</f>
        <v>504.6</v>
      </c>
      <c r="F46" s="115">
        <f>F47</f>
        <v>404.6</v>
      </c>
      <c r="G46" s="179">
        <f t="shared" si="2"/>
        <v>0.6422222222222222</v>
      </c>
      <c r="H46" s="179">
        <f t="shared" si="3"/>
        <v>0.8018232263178755</v>
      </c>
    </row>
    <row r="47" spans="1:8" ht="33" customHeight="1">
      <c r="A47" s="103" t="s">
        <v>157</v>
      </c>
      <c r="B47" s="102" t="s">
        <v>186</v>
      </c>
      <c r="C47" s="103"/>
      <c r="D47" s="117">
        <f>D48+D49+D50</f>
        <v>630</v>
      </c>
      <c r="E47" s="117">
        <f>E48+E49+E50</f>
        <v>504.6</v>
      </c>
      <c r="F47" s="117">
        <f>F48+F49+F50</f>
        <v>404.6</v>
      </c>
      <c r="G47" s="179">
        <f t="shared" si="2"/>
        <v>0.6422222222222222</v>
      </c>
      <c r="H47" s="179">
        <f t="shared" si="3"/>
        <v>0.8018232263178755</v>
      </c>
    </row>
    <row r="48" spans="1:9" s="16" customFormat="1" ht="54.75" customHeight="1">
      <c r="A48" s="118"/>
      <c r="B48" s="119" t="s">
        <v>319</v>
      </c>
      <c r="C48" s="118" t="s">
        <v>316</v>
      </c>
      <c r="D48" s="120">
        <v>100</v>
      </c>
      <c r="E48" s="120">
        <v>100</v>
      </c>
      <c r="F48" s="120">
        <v>0</v>
      </c>
      <c r="G48" s="179">
        <f t="shared" si="2"/>
        <v>0</v>
      </c>
      <c r="H48" s="179">
        <f t="shared" si="3"/>
        <v>0</v>
      </c>
      <c r="I48" s="37"/>
    </row>
    <row r="49" spans="1:9" s="16" customFormat="1" ht="51" customHeight="1">
      <c r="A49" s="118"/>
      <c r="B49" s="119" t="s">
        <v>223</v>
      </c>
      <c r="C49" s="118" t="s">
        <v>317</v>
      </c>
      <c r="D49" s="120">
        <v>520</v>
      </c>
      <c r="E49" s="120">
        <v>404.6</v>
      </c>
      <c r="F49" s="120">
        <v>404.6</v>
      </c>
      <c r="G49" s="179">
        <f t="shared" si="2"/>
        <v>0.7780769230769231</v>
      </c>
      <c r="H49" s="179">
        <f t="shared" si="3"/>
        <v>1</v>
      </c>
      <c r="I49" s="37"/>
    </row>
    <row r="50" spans="1:9" s="16" customFormat="1" ht="71.25" customHeight="1" hidden="1">
      <c r="A50" s="118"/>
      <c r="B50" s="119" t="s">
        <v>320</v>
      </c>
      <c r="C50" s="118" t="s">
        <v>318</v>
      </c>
      <c r="D50" s="120">
        <v>10</v>
      </c>
      <c r="E50" s="120">
        <v>0</v>
      </c>
      <c r="F50" s="120">
        <v>0</v>
      </c>
      <c r="G50" s="179">
        <f t="shared" si="2"/>
        <v>0</v>
      </c>
      <c r="H50" s="179">
        <v>0</v>
      </c>
      <c r="I50" s="37"/>
    </row>
    <row r="51" spans="1:8" ht="34.5" customHeight="1">
      <c r="A51" s="107" t="s">
        <v>76</v>
      </c>
      <c r="B51" s="106" t="s">
        <v>40</v>
      </c>
      <c r="C51" s="107"/>
      <c r="D51" s="115">
        <f>SUM(D53:D57)</f>
        <v>42429.9</v>
      </c>
      <c r="E51" s="115">
        <f>SUM(E53:E57)</f>
        <v>40789.9</v>
      </c>
      <c r="F51" s="115">
        <f>SUM(F53:F57)</f>
        <v>32696.5</v>
      </c>
      <c r="G51" s="179">
        <f t="shared" si="2"/>
        <v>0.7706004492115229</v>
      </c>
      <c r="H51" s="179">
        <f t="shared" si="3"/>
        <v>0.8015832350655432</v>
      </c>
    </row>
    <row r="52" spans="1:8" ht="22.5" customHeight="1">
      <c r="A52" s="107" t="s">
        <v>120</v>
      </c>
      <c r="B52" s="106" t="s">
        <v>187</v>
      </c>
      <c r="C52" s="107"/>
      <c r="D52" s="115">
        <f>D55+D54+D53+D56</f>
        <v>42373.9</v>
      </c>
      <c r="E52" s="115">
        <f>E55+E54+E53+E56</f>
        <v>40733.9</v>
      </c>
      <c r="F52" s="115">
        <f>F55+F54+F53+F56</f>
        <v>32668.5</v>
      </c>
      <c r="G52" s="179">
        <f t="shared" si="2"/>
        <v>0.7709580661680893</v>
      </c>
      <c r="H52" s="179">
        <f t="shared" si="3"/>
        <v>0.8019978445471707</v>
      </c>
    </row>
    <row r="53" spans="1:8" ht="69" customHeight="1" hidden="1">
      <c r="A53" s="107"/>
      <c r="B53" s="102" t="s">
        <v>256</v>
      </c>
      <c r="C53" s="103" t="s">
        <v>257</v>
      </c>
      <c r="D53" s="117">
        <v>0</v>
      </c>
      <c r="E53" s="117">
        <v>0</v>
      </c>
      <c r="F53" s="117">
        <v>0</v>
      </c>
      <c r="G53" s="179" t="e">
        <f t="shared" si="2"/>
        <v>#DIV/0!</v>
      </c>
      <c r="H53" s="179" t="e">
        <f t="shared" si="3"/>
        <v>#DIV/0!</v>
      </c>
    </row>
    <row r="54" spans="1:8" ht="108.75" customHeight="1">
      <c r="A54" s="107"/>
      <c r="B54" s="102" t="s">
        <v>403</v>
      </c>
      <c r="C54" s="103" t="s">
        <v>402</v>
      </c>
      <c r="D54" s="117">
        <v>30</v>
      </c>
      <c r="E54" s="117">
        <v>30</v>
      </c>
      <c r="F54" s="117">
        <v>26.6</v>
      </c>
      <c r="G54" s="179">
        <f t="shared" si="2"/>
        <v>0.8866666666666667</v>
      </c>
      <c r="H54" s="179">
        <f t="shared" si="3"/>
        <v>0.8866666666666667</v>
      </c>
    </row>
    <row r="55" spans="1:8" ht="92.25" customHeight="1">
      <c r="A55" s="103"/>
      <c r="B55" s="102" t="s">
        <v>401</v>
      </c>
      <c r="C55" s="103" t="s">
        <v>400</v>
      </c>
      <c r="D55" s="117">
        <v>30000</v>
      </c>
      <c r="E55" s="117">
        <v>30000</v>
      </c>
      <c r="F55" s="117">
        <v>26569.8</v>
      </c>
      <c r="G55" s="179">
        <f t="shared" si="2"/>
        <v>0.88566</v>
      </c>
      <c r="H55" s="179">
        <f t="shared" si="3"/>
        <v>0.88566</v>
      </c>
    </row>
    <row r="56" spans="1:8" ht="45" customHeight="1">
      <c r="A56" s="103"/>
      <c r="B56" s="102" t="s">
        <v>322</v>
      </c>
      <c r="C56" s="103" t="s">
        <v>321</v>
      </c>
      <c r="D56" s="117">
        <v>12343.9</v>
      </c>
      <c r="E56" s="117">
        <v>10703.9</v>
      </c>
      <c r="F56" s="117">
        <v>6072.1</v>
      </c>
      <c r="G56" s="179">
        <f t="shared" si="2"/>
        <v>0.4919109843728482</v>
      </c>
      <c r="H56" s="179">
        <f t="shared" si="3"/>
        <v>0.5672792159866965</v>
      </c>
    </row>
    <row r="57" spans="1:9" s="11" customFormat="1" ht="25.5" customHeight="1">
      <c r="A57" s="107" t="s">
        <v>77</v>
      </c>
      <c r="B57" s="106" t="s">
        <v>414</v>
      </c>
      <c r="C57" s="107"/>
      <c r="D57" s="115">
        <f>D58</f>
        <v>56</v>
      </c>
      <c r="E57" s="115">
        <f>E58</f>
        <v>56</v>
      </c>
      <c r="F57" s="115">
        <f>F58</f>
        <v>28</v>
      </c>
      <c r="G57" s="179">
        <f t="shared" si="2"/>
        <v>0.5</v>
      </c>
      <c r="H57" s="179">
        <f t="shared" si="3"/>
        <v>0.5</v>
      </c>
      <c r="I57" s="38"/>
    </row>
    <row r="58" spans="1:9" s="11" customFormat="1" ht="25.5" customHeight="1">
      <c r="A58" s="107"/>
      <c r="B58" s="102" t="s">
        <v>124</v>
      </c>
      <c r="C58" s="107"/>
      <c r="D58" s="117">
        <v>56</v>
      </c>
      <c r="E58" s="117">
        <v>56</v>
      </c>
      <c r="F58" s="117">
        <v>28</v>
      </c>
      <c r="G58" s="179">
        <f t="shared" si="2"/>
        <v>0.5</v>
      </c>
      <c r="H58" s="179">
        <f t="shared" si="3"/>
        <v>0.5</v>
      </c>
      <c r="I58" s="38"/>
    </row>
    <row r="59" spans="1:8" ht="30.75" customHeight="1">
      <c r="A59" s="107" t="s">
        <v>78</v>
      </c>
      <c r="B59" s="106" t="s">
        <v>41</v>
      </c>
      <c r="C59" s="107"/>
      <c r="D59" s="115">
        <f>D60+D70+D71</f>
        <v>25252.8</v>
      </c>
      <c r="E59" s="115">
        <f>E60+E70+E71</f>
        <v>21444.7</v>
      </c>
      <c r="F59" s="115">
        <f>F60+F70+F71</f>
        <v>18820.499999999996</v>
      </c>
      <c r="G59" s="179">
        <f t="shared" si="2"/>
        <v>0.7452836913134384</v>
      </c>
      <c r="H59" s="179">
        <f t="shared" si="3"/>
        <v>0.8776294375766505</v>
      </c>
    </row>
    <row r="60" spans="1:8" ht="21.75" customHeight="1">
      <c r="A60" s="107" t="s">
        <v>79</v>
      </c>
      <c r="B60" s="106" t="s">
        <v>42</v>
      </c>
      <c r="C60" s="107"/>
      <c r="D60" s="117">
        <f>D64+D69+D68+D65+D66+D67+D61+D62+D63</f>
        <v>1426.3000000000002</v>
      </c>
      <c r="E60" s="117">
        <f>E64+E69+E68+E65+E66+E67+E61+E62+E63</f>
        <v>1398.8000000000002</v>
      </c>
      <c r="F60" s="117">
        <f>F64+F69+F68+F65+F66+F67+F61+F62+F63</f>
        <v>212.6</v>
      </c>
      <c r="G60" s="179">
        <f t="shared" si="2"/>
        <v>0.14905700063100327</v>
      </c>
      <c r="H60" s="179">
        <f t="shared" si="3"/>
        <v>0.15198741778667427</v>
      </c>
    </row>
    <row r="61" spans="1:8" ht="42.75" customHeight="1" hidden="1">
      <c r="A61" s="107"/>
      <c r="B61" s="102" t="s">
        <v>275</v>
      </c>
      <c r="C61" s="103" t="s">
        <v>274</v>
      </c>
      <c r="D61" s="117">
        <v>0</v>
      </c>
      <c r="E61" s="117">
        <v>0</v>
      </c>
      <c r="F61" s="117">
        <v>0</v>
      </c>
      <c r="G61" s="179" t="e">
        <f t="shared" si="2"/>
        <v>#DIV/0!</v>
      </c>
      <c r="H61" s="179" t="e">
        <f t="shared" si="3"/>
        <v>#DIV/0!</v>
      </c>
    </row>
    <row r="62" spans="1:8" ht="42.75" customHeight="1" hidden="1">
      <c r="A62" s="107"/>
      <c r="B62" s="102" t="s">
        <v>284</v>
      </c>
      <c r="C62" s="103" t="s">
        <v>283</v>
      </c>
      <c r="D62" s="117">
        <v>0</v>
      </c>
      <c r="E62" s="117">
        <v>0</v>
      </c>
      <c r="F62" s="117">
        <v>0</v>
      </c>
      <c r="G62" s="179" t="e">
        <f t="shared" si="2"/>
        <v>#DIV/0!</v>
      </c>
      <c r="H62" s="179" t="e">
        <f t="shared" si="3"/>
        <v>#DIV/0!</v>
      </c>
    </row>
    <row r="63" spans="1:8" ht="42.75" customHeight="1">
      <c r="A63" s="107"/>
      <c r="B63" s="102" t="s">
        <v>323</v>
      </c>
      <c r="C63" s="103" t="s">
        <v>324</v>
      </c>
      <c r="D63" s="117">
        <v>704.6</v>
      </c>
      <c r="E63" s="117">
        <v>704.6</v>
      </c>
      <c r="F63" s="117">
        <v>0</v>
      </c>
      <c r="G63" s="179">
        <f t="shared" si="2"/>
        <v>0</v>
      </c>
      <c r="H63" s="179">
        <f t="shared" si="3"/>
        <v>0</v>
      </c>
    </row>
    <row r="64" spans="1:8" ht="42" customHeight="1" hidden="1">
      <c r="A64" s="103"/>
      <c r="B64" s="102" t="s">
        <v>261</v>
      </c>
      <c r="C64" s="103" t="s">
        <v>243</v>
      </c>
      <c r="D64" s="117">
        <v>0</v>
      </c>
      <c r="E64" s="117">
        <v>0</v>
      </c>
      <c r="F64" s="117">
        <v>0</v>
      </c>
      <c r="G64" s="179" t="e">
        <f t="shared" si="2"/>
        <v>#DIV/0!</v>
      </c>
      <c r="H64" s="179" t="e">
        <f t="shared" si="3"/>
        <v>#DIV/0!</v>
      </c>
    </row>
    <row r="65" spans="1:8" ht="42" customHeight="1" hidden="1">
      <c r="A65" s="103"/>
      <c r="B65" s="102" t="s">
        <v>265</v>
      </c>
      <c r="C65" s="103" t="s">
        <v>262</v>
      </c>
      <c r="D65" s="117">
        <v>0</v>
      </c>
      <c r="E65" s="117">
        <v>0</v>
      </c>
      <c r="F65" s="117">
        <v>0</v>
      </c>
      <c r="G65" s="179" t="e">
        <f t="shared" si="2"/>
        <v>#DIV/0!</v>
      </c>
      <c r="H65" s="179" t="e">
        <f t="shared" si="3"/>
        <v>#DIV/0!</v>
      </c>
    </row>
    <row r="66" spans="1:8" ht="42" customHeight="1" hidden="1">
      <c r="A66" s="103"/>
      <c r="B66" s="102" t="s">
        <v>264</v>
      </c>
      <c r="C66" s="103" t="s">
        <v>263</v>
      </c>
      <c r="D66" s="117">
        <v>0</v>
      </c>
      <c r="E66" s="117">
        <v>0</v>
      </c>
      <c r="F66" s="117">
        <v>0</v>
      </c>
      <c r="G66" s="179" t="e">
        <f t="shared" si="2"/>
        <v>#DIV/0!</v>
      </c>
      <c r="H66" s="179" t="e">
        <f t="shared" si="3"/>
        <v>#DIV/0!</v>
      </c>
    </row>
    <row r="67" spans="1:8" ht="42" customHeight="1" hidden="1">
      <c r="A67" s="103"/>
      <c r="B67" s="102" t="s">
        <v>267</v>
      </c>
      <c r="C67" s="103" t="s">
        <v>268</v>
      </c>
      <c r="D67" s="117">
        <v>0</v>
      </c>
      <c r="E67" s="117">
        <v>0</v>
      </c>
      <c r="F67" s="117">
        <v>0</v>
      </c>
      <c r="G67" s="179" t="e">
        <f t="shared" si="2"/>
        <v>#DIV/0!</v>
      </c>
      <c r="H67" s="179" t="e">
        <f t="shared" si="3"/>
        <v>#DIV/0!</v>
      </c>
    </row>
    <row r="68" spans="1:8" ht="29.25" customHeight="1">
      <c r="A68" s="107"/>
      <c r="B68" s="102" t="s">
        <v>172</v>
      </c>
      <c r="C68" s="103" t="s">
        <v>325</v>
      </c>
      <c r="D68" s="117">
        <v>721.7</v>
      </c>
      <c r="E68" s="117">
        <v>694.2</v>
      </c>
      <c r="F68" s="117">
        <v>212.6</v>
      </c>
      <c r="G68" s="179">
        <f t="shared" si="2"/>
        <v>0.2945822363863101</v>
      </c>
      <c r="H68" s="179">
        <f t="shared" si="3"/>
        <v>0.30625180063382307</v>
      </c>
    </row>
    <row r="69" spans="1:9" s="16" customFormat="1" ht="34.5" customHeight="1" hidden="1">
      <c r="A69" s="118"/>
      <c r="B69" s="119" t="s">
        <v>220</v>
      </c>
      <c r="C69" s="118" t="s">
        <v>219</v>
      </c>
      <c r="D69" s="120">
        <v>0</v>
      </c>
      <c r="E69" s="120">
        <v>0</v>
      </c>
      <c r="F69" s="120">
        <v>0</v>
      </c>
      <c r="G69" s="179" t="e">
        <f t="shared" si="2"/>
        <v>#DIV/0!</v>
      </c>
      <c r="H69" s="179" t="e">
        <f t="shared" si="3"/>
        <v>#DIV/0!</v>
      </c>
      <c r="I69" s="37"/>
    </row>
    <row r="70" spans="1:9" s="16" customFormat="1" ht="34.5" customHeight="1" hidden="1">
      <c r="A70" s="123" t="s">
        <v>80</v>
      </c>
      <c r="B70" s="106" t="s">
        <v>326</v>
      </c>
      <c r="C70" s="118" t="s">
        <v>327</v>
      </c>
      <c r="D70" s="115">
        <v>0</v>
      </c>
      <c r="E70" s="115">
        <v>0</v>
      </c>
      <c r="F70" s="115">
        <v>0</v>
      </c>
      <c r="G70" s="179" t="e">
        <f t="shared" si="2"/>
        <v>#DIV/0!</v>
      </c>
      <c r="H70" s="179" t="e">
        <f t="shared" si="3"/>
        <v>#DIV/0!</v>
      </c>
      <c r="I70" s="37"/>
    </row>
    <row r="71" spans="1:9" s="16" customFormat="1" ht="27" customHeight="1">
      <c r="A71" s="123" t="s">
        <v>44</v>
      </c>
      <c r="B71" s="106" t="s">
        <v>45</v>
      </c>
      <c r="C71" s="118"/>
      <c r="D71" s="115">
        <f>D72+D86+D87</f>
        <v>23826.5</v>
      </c>
      <c r="E71" s="115">
        <f>E72+E86+E87</f>
        <v>20045.9</v>
      </c>
      <c r="F71" s="115">
        <f>F72+F86+F87</f>
        <v>18607.899999999998</v>
      </c>
      <c r="G71" s="179">
        <f t="shared" si="2"/>
        <v>0.7809749648500618</v>
      </c>
      <c r="H71" s="179">
        <f t="shared" si="3"/>
        <v>0.9282646326680267</v>
      </c>
      <c r="I71" s="37"/>
    </row>
    <row r="72" spans="1:9" s="16" customFormat="1" ht="42" customHeight="1">
      <c r="A72" s="107" t="s">
        <v>44</v>
      </c>
      <c r="B72" s="106" t="s">
        <v>328</v>
      </c>
      <c r="C72" s="107"/>
      <c r="D72" s="115">
        <f>D73+D74+D75+D76+D77+D78+D79+D80+D82+D83+D84+D85</f>
        <v>1526.5</v>
      </c>
      <c r="E72" s="115">
        <f>E73+E74+E75+E76+E77+E78+E79+E80+E82+E83+E84+E85</f>
        <v>1501.5</v>
      </c>
      <c r="F72" s="115">
        <f>F73+F74+F75+F76+F77+F78+F79+F80+F82+F83+F84+F85</f>
        <v>1340.1999999999998</v>
      </c>
      <c r="G72" s="179">
        <f t="shared" si="2"/>
        <v>0.8779561087454961</v>
      </c>
      <c r="H72" s="179">
        <f t="shared" si="3"/>
        <v>0.8925740925740925</v>
      </c>
      <c r="I72" s="37"/>
    </row>
    <row r="73" spans="1:9" s="16" customFormat="1" ht="30.75" customHeight="1">
      <c r="A73" s="118"/>
      <c r="B73" s="119" t="s">
        <v>329</v>
      </c>
      <c r="C73" s="118" t="s">
        <v>330</v>
      </c>
      <c r="D73" s="120">
        <v>100</v>
      </c>
      <c r="E73" s="120">
        <v>100</v>
      </c>
      <c r="F73" s="120">
        <v>100</v>
      </c>
      <c r="G73" s="179">
        <f t="shared" si="2"/>
        <v>1</v>
      </c>
      <c r="H73" s="179">
        <f t="shared" si="3"/>
        <v>1</v>
      </c>
      <c r="I73" s="37"/>
    </row>
    <row r="74" spans="1:9" s="16" customFormat="1" ht="30.75" customHeight="1">
      <c r="A74" s="118"/>
      <c r="B74" s="119" t="s">
        <v>331</v>
      </c>
      <c r="C74" s="118" t="s">
        <v>332</v>
      </c>
      <c r="D74" s="120">
        <v>91.5</v>
      </c>
      <c r="E74" s="120">
        <v>91.5</v>
      </c>
      <c r="F74" s="120">
        <v>91.4</v>
      </c>
      <c r="G74" s="179">
        <f t="shared" si="2"/>
        <v>0.9989071038251367</v>
      </c>
      <c r="H74" s="179">
        <f t="shared" si="3"/>
        <v>0.9989071038251367</v>
      </c>
      <c r="I74" s="37"/>
    </row>
    <row r="75" spans="1:9" s="16" customFormat="1" ht="21.75" customHeight="1" hidden="1">
      <c r="A75" s="118"/>
      <c r="B75" s="119" t="s">
        <v>333</v>
      </c>
      <c r="C75" s="118" t="s">
        <v>334</v>
      </c>
      <c r="D75" s="120">
        <v>0</v>
      </c>
      <c r="E75" s="120">
        <v>0</v>
      </c>
      <c r="F75" s="120">
        <v>0</v>
      </c>
      <c r="G75" s="179" t="e">
        <f t="shared" si="2"/>
        <v>#DIV/0!</v>
      </c>
      <c r="H75" s="179" t="e">
        <f t="shared" si="3"/>
        <v>#DIV/0!</v>
      </c>
      <c r="I75" s="37"/>
    </row>
    <row r="76" spans="1:9" s="16" customFormat="1" ht="30.75" customHeight="1">
      <c r="A76" s="118"/>
      <c r="B76" s="119" t="s">
        <v>335</v>
      </c>
      <c r="C76" s="118" t="s">
        <v>336</v>
      </c>
      <c r="D76" s="120">
        <v>100</v>
      </c>
      <c r="E76" s="120">
        <v>100</v>
      </c>
      <c r="F76" s="120">
        <v>0</v>
      </c>
      <c r="G76" s="179">
        <f t="shared" si="2"/>
        <v>0</v>
      </c>
      <c r="H76" s="179">
        <f t="shared" si="3"/>
        <v>0</v>
      </c>
      <c r="I76" s="37"/>
    </row>
    <row r="77" spans="1:9" s="16" customFormat="1" ht="30.75" customHeight="1" hidden="1">
      <c r="A77" s="118"/>
      <c r="B77" s="119" t="s">
        <v>337</v>
      </c>
      <c r="C77" s="118" t="s">
        <v>338</v>
      </c>
      <c r="D77" s="120">
        <v>0</v>
      </c>
      <c r="E77" s="120">
        <v>0</v>
      </c>
      <c r="F77" s="120">
        <v>0</v>
      </c>
      <c r="G77" s="179" t="e">
        <f t="shared" si="2"/>
        <v>#DIV/0!</v>
      </c>
      <c r="H77" s="179" t="e">
        <f t="shared" si="3"/>
        <v>#DIV/0!</v>
      </c>
      <c r="I77" s="37"/>
    </row>
    <row r="78" spans="1:9" s="16" customFormat="1" ht="30.75" customHeight="1">
      <c r="A78" s="118"/>
      <c r="B78" s="119" t="s">
        <v>340</v>
      </c>
      <c r="C78" s="118" t="s">
        <v>339</v>
      </c>
      <c r="D78" s="120">
        <v>150</v>
      </c>
      <c r="E78" s="120">
        <v>150</v>
      </c>
      <c r="F78" s="120">
        <v>90.7</v>
      </c>
      <c r="G78" s="179">
        <f t="shared" si="2"/>
        <v>0.6046666666666667</v>
      </c>
      <c r="H78" s="179">
        <f t="shared" si="3"/>
        <v>0.6046666666666667</v>
      </c>
      <c r="I78" s="37"/>
    </row>
    <row r="79" spans="1:9" s="16" customFormat="1" ht="30.75" customHeight="1">
      <c r="A79" s="118"/>
      <c r="B79" s="119" t="s">
        <v>224</v>
      </c>
      <c r="C79" s="118" t="s">
        <v>341</v>
      </c>
      <c r="D79" s="120">
        <v>50</v>
      </c>
      <c r="E79" s="120">
        <v>25</v>
      </c>
      <c r="F79" s="120">
        <v>25</v>
      </c>
      <c r="G79" s="179">
        <f t="shared" si="2"/>
        <v>0.5</v>
      </c>
      <c r="H79" s="179">
        <f t="shared" si="3"/>
        <v>1</v>
      </c>
      <c r="I79" s="37"/>
    </row>
    <row r="80" spans="1:9" s="16" customFormat="1" ht="41.25" customHeight="1">
      <c r="A80" s="118"/>
      <c r="B80" s="119" t="s">
        <v>343</v>
      </c>
      <c r="C80" s="118" t="s">
        <v>342</v>
      </c>
      <c r="D80" s="120">
        <v>1035</v>
      </c>
      <c r="E80" s="120">
        <v>1035</v>
      </c>
      <c r="F80" s="120">
        <v>1033.1</v>
      </c>
      <c r="G80" s="179">
        <f t="shared" si="2"/>
        <v>0.9981642512077293</v>
      </c>
      <c r="H80" s="179">
        <f t="shared" si="3"/>
        <v>0.9981642512077293</v>
      </c>
      <c r="I80" s="37"/>
    </row>
    <row r="81" spans="1:9" s="16" customFormat="1" ht="30.75" customHeight="1" hidden="1">
      <c r="A81" s="118"/>
      <c r="B81" s="119" t="s">
        <v>345</v>
      </c>
      <c r="C81" s="118" t="s">
        <v>344</v>
      </c>
      <c r="D81" s="120">
        <v>0</v>
      </c>
      <c r="E81" s="120">
        <v>0</v>
      </c>
      <c r="F81" s="120">
        <v>0</v>
      </c>
      <c r="G81" s="179" t="e">
        <f t="shared" si="2"/>
        <v>#DIV/0!</v>
      </c>
      <c r="H81" s="179" t="e">
        <f t="shared" si="3"/>
        <v>#DIV/0!</v>
      </c>
      <c r="I81" s="37"/>
    </row>
    <row r="82" spans="1:9" s="16" customFormat="1" ht="30.75" customHeight="1" hidden="1">
      <c r="A82" s="118"/>
      <c r="B82" s="119" t="s">
        <v>346</v>
      </c>
      <c r="C82" s="118" t="s">
        <v>347</v>
      </c>
      <c r="D82" s="120"/>
      <c r="E82" s="120"/>
      <c r="F82" s="120"/>
      <c r="G82" s="179" t="e">
        <f t="shared" si="2"/>
        <v>#DIV/0!</v>
      </c>
      <c r="H82" s="179" t="e">
        <f t="shared" si="3"/>
        <v>#DIV/0!</v>
      </c>
      <c r="I82" s="37"/>
    </row>
    <row r="83" spans="1:9" s="16" customFormat="1" ht="20.25" customHeight="1" hidden="1">
      <c r="A83" s="118"/>
      <c r="B83" s="119" t="s">
        <v>349</v>
      </c>
      <c r="C83" s="118" t="s">
        <v>348</v>
      </c>
      <c r="D83" s="120"/>
      <c r="E83" s="120"/>
      <c r="F83" s="120"/>
      <c r="G83" s="179" t="e">
        <f t="shared" si="2"/>
        <v>#DIV/0!</v>
      </c>
      <c r="H83" s="179" t="e">
        <f t="shared" si="3"/>
        <v>#DIV/0!</v>
      </c>
      <c r="I83" s="37"/>
    </row>
    <row r="84" spans="1:9" s="16" customFormat="1" ht="30.75" customHeight="1" hidden="1">
      <c r="A84" s="118"/>
      <c r="B84" s="119" t="s">
        <v>351</v>
      </c>
      <c r="C84" s="118" t="s">
        <v>350</v>
      </c>
      <c r="D84" s="120"/>
      <c r="E84" s="120"/>
      <c r="F84" s="120"/>
      <c r="G84" s="179" t="e">
        <f t="shared" si="2"/>
        <v>#DIV/0!</v>
      </c>
      <c r="H84" s="179" t="e">
        <f t="shared" si="3"/>
        <v>#DIV/0!</v>
      </c>
      <c r="I84" s="37"/>
    </row>
    <row r="85" spans="1:9" s="16" customFormat="1" ht="21.75" customHeight="1" hidden="1">
      <c r="A85" s="118"/>
      <c r="B85" s="119" t="s">
        <v>353</v>
      </c>
      <c r="C85" s="118" t="s">
        <v>352</v>
      </c>
      <c r="D85" s="120"/>
      <c r="E85" s="120"/>
      <c r="F85" s="120"/>
      <c r="G85" s="179" t="e">
        <f t="shared" si="2"/>
        <v>#DIV/0!</v>
      </c>
      <c r="H85" s="179" t="e">
        <f t="shared" si="3"/>
        <v>#DIV/0!</v>
      </c>
      <c r="I85" s="37"/>
    </row>
    <row r="86" spans="1:9" s="16" customFormat="1" ht="21.75" customHeight="1">
      <c r="A86" s="118"/>
      <c r="B86" s="119" t="s">
        <v>174</v>
      </c>
      <c r="C86" s="118" t="s">
        <v>304</v>
      </c>
      <c r="D86" s="120">
        <v>9900</v>
      </c>
      <c r="E86" s="120">
        <v>8186.6</v>
      </c>
      <c r="F86" s="120">
        <v>6909.9</v>
      </c>
      <c r="G86" s="179">
        <f t="shared" si="2"/>
        <v>0.6979696969696969</v>
      </c>
      <c r="H86" s="179">
        <f t="shared" si="3"/>
        <v>0.8440500329807246</v>
      </c>
      <c r="I86" s="37"/>
    </row>
    <row r="87" spans="1:9" s="16" customFormat="1" ht="21.75" customHeight="1">
      <c r="A87" s="118"/>
      <c r="B87" s="119" t="s">
        <v>176</v>
      </c>
      <c r="C87" s="118" t="s">
        <v>307</v>
      </c>
      <c r="D87" s="120">
        <v>12400</v>
      </c>
      <c r="E87" s="120">
        <v>10357.8</v>
      </c>
      <c r="F87" s="120">
        <v>10357.8</v>
      </c>
      <c r="G87" s="179">
        <f t="shared" si="2"/>
        <v>0.8353064516129032</v>
      </c>
      <c r="H87" s="179">
        <f t="shared" si="3"/>
        <v>1</v>
      </c>
      <c r="I87" s="37"/>
    </row>
    <row r="88" spans="1:9" s="11" customFormat="1" ht="21.75" customHeight="1">
      <c r="A88" s="107" t="s">
        <v>46</v>
      </c>
      <c r="B88" s="106" t="s">
        <v>47</v>
      </c>
      <c r="C88" s="107"/>
      <c r="D88" s="115">
        <f>D89</f>
        <v>3753.4</v>
      </c>
      <c r="E88" s="115">
        <f>E89</f>
        <v>3334.4</v>
      </c>
      <c r="F88" s="115">
        <f>F89</f>
        <v>2899.4</v>
      </c>
      <c r="G88" s="179">
        <f t="shared" si="2"/>
        <v>0.7724729578515479</v>
      </c>
      <c r="H88" s="179">
        <f t="shared" si="3"/>
        <v>0.8695417466410749</v>
      </c>
      <c r="I88" s="38"/>
    </row>
    <row r="89" spans="1:9" s="16" customFormat="1" ht="29.25" customHeight="1">
      <c r="A89" s="118" t="s">
        <v>50</v>
      </c>
      <c r="B89" s="119" t="s">
        <v>225</v>
      </c>
      <c r="C89" s="118" t="s">
        <v>354</v>
      </c>
      <c r="D89" s="120">
        <v>3753.4</v>
      </c>
      <c r="E89" s="120">
        <v>3334.4</v>
      </c>
      <c r="F89" s="120">
        <v>2899.4</v>
      </c>
      <c r="G89" s="179">
        <f t="shared" si="2"/>
        <v>0.7724729578515479</v>
      </c>
      <c r="H89" s="179">
        <f t="shared" si="3"/>
        <v>0.8695417466410749</v>
      </c>
      <c r="I89" s="37"/>
    </row>
    <row r="90" spans="1:8" ht="20.25" customHeight="1">
      <c r="A90" s="107">
        <v>1000</v>
      </c>
      <c r="B90" s="106" t="s">
        <v>61</v>
      </c>
      <c r="C90" s="107"/>
      <c r="D90" s="115">
        <f>D91</f>
        <v>420</v>
      </c>
      <c r="E90" s="115">
        <f>E91</f>
        <v>317.5</v>
      </c>
      <c r="F90" s="115">
        <f>F91</f>
        <v>301.6</v>
      </c>
      <c r="G90" s="179">
        <f t="shared" si="2"/>
        <v>0.7180952380952381</v>
      </c>
      <c r="H90" s="179">
        <f t="shared" si="3"/>
        <v>0.9499212598425197</v>
      </c>
    </row>
    <row r="91" spans="1:8" ht="29.25" customHeight="1">
      <c r="A91" s="103">
        <v>1001</v>
      </c>
      <c r="B91" s="102" t="s">
        <v>213</v>
      </c>
      <c r="C91" s="103" t="s">
        <v>62</v>
      </c>
      <c r="D91" s="117">
        <v>420</v>
      </c>
      <c r="E91" s="117">
        <v>317.5</v>
      </c>
      <c r="F91" s="117">
        <v>301.6</v>
      </c>
      <c r="G91" s="179">
        <f t="shared" si="2"/>
        <v>0.7180952380952381</v>
      </c>
      <c r="H91" s="179">
        <f t="shared" si="3"/>
        <v>0.9499212598425197</v>
      </c>
    </row>
    <row r="92" spans="1:8" ht="29.25" customHeight="1">
      <c r="A92" s="107" t="s">
        <v>65</v>
      </c>
      <c r="B92" s="106" t="s">
        <v>130</v>
      </c>
      <c r="C92" s="107"/>
      <c r="D92" s="115">
        <f>D93</f>
        <v>25742.3</v>
      </c>
      <c r="E92" s="115">
        <f>E93</f>
        <v>22247.7</v>
      </c>
      <c r="F92" s="115">
        <f>F93</f>
        <v>16671.3</v>
      </c>
      <c r="G92" s="179">
        <f t="shared" si="2"/>
        <v>0.6476227842888942</v>
      </c>
      <c r="H92" s="179">
        <f t="shared" si="3"/>
        <v>0.7493493709462101</v>
      </c>
    </row>
    <row r="93" spans="1:8" ht="29.25" customHeight="1">
      <c r="A93" s="103" t="s">
        <v>66</v>
      </c>
      <c r="B93" s="102" t="s">
        <v>226</v>
      </c>
      <c r="C93" s="103" t="s">
        <v>66</v>
      </c>
      <c r="D93" s="117">
        <v>25742.3</v>
      </c>
      <c r="E93" s="117">
        <v>22247.7</v>
      </c>
      <c r="F93" s="117">
        <v>16671.3</v>
      </c>
      <c r="G93" s="179">
        <f t="shared" si="2"/>
        <v>0.6476227842888942</v>
      </c>
      <c r="H93" s="179">
        <f t="shared" si="3"/>
        <v>0.7493493709462101</v>
      </c>
    </row>
    <row r="94" spans="1:8" ht="20.25" customHeight="1">
      <c r="A94" s="107" t="s">
        <v>134</v>
      </c>
      <c r="B94" s="106" t="s">
        <v>135</v>
      </c>
      <c r="C94" s="107"/>
      <c r="D94" s="115">
        <f>D95</f>
        <v>80</v>
      </c>
      <c r="E94" s="115">
        <f>E95</f>
        <v>70</v>
      </c>
      <c r="F94" s="115">
        <f>F95</f>
        <v>42.2</v>
      </c>
      <c r="G94" s="179">
        <f t="shared" si="2"/>
        <v>0.5275000000000001</v>
      </c>
      <c r="H94" s="179">
        <f t="shared" si="3"/>
        <v>0.6028571428571429</v>
      </c>
    </row>
    <row r="95" spans="1:8" ht="18.75" customHeight="1">
      <c r="A95" s="103" t="s">
        <v>136</v>
      </c>
      <c r="B95" s="102" t="s">
        <v>137</v>
      </c>
      <c r="C95" s="103" t="s">
        <v>136</v>
      </c>
      <c r="D95" s="117">
        <v>80</v>
      </c>
      <c r="E95" s="117">
        <v>70</v>
      </c>
      <c r="F95" s="117">
        <v>42.2</v>
      </c>
      <c r="G95" s="179">
        <f t="shared" si="2"/>
        <v>0.5275000000000001</v>
      </c>
      <c r="H95" s="179">
        <f t="shared" si="3"/>
        <v>0.6028571428571429</v>
      </c>
    </row>
    <row r="96" spans="1:8" ht="25.5" customHeight="1" hidden="1">
      <c r="A96" s="107"/>
      <c r="B96" s="106" t="s">
        <v>99</v>
      </c>
      <c r="C96" s="107"/>
      <c r="D96" s="115">
        <f>D97+D98+D99</f>
        <v>0</v>
      </c>
      <c r="E96" s="115">
        <f>E97+E98+E99</f>
        <v>0</v>
      </c>
      <c r="F96" s="115">
        <f>F97+F98+F99</f>
        <v>0</v>
      </c>
      <c r="G96" s="179" t="e">
        <f t="shared" si="2"/>
        <v>#DIV/0!</v>
      </c>
      <c r="H96" s="179" t="e">
        <f t="shared" si="3"/>
        <v>#DIV/0!</v>
      </c>
    </row>
    <row r="97" spans="1:9" s="16" customFormat="1" ht="30" customHeight="1" hidden="1">
      <c r="A97" s="118"/>
      <c r="B97" s="119" t="s">
        <v>100</v>
      </c>
      <c r="C97" s="118" t="s">
        <v>188</v>
      </c>
      <c r="D97" s="120">
        <v>0</v>
      </c>
      <c r="E97" s="120">
        <v>0</v>
      </c>
      <c r="F97" s="120">
        <v>0</v>
      </c>
      <c r="G97" s="179" t="e">
        <f>F97/D97</f>
        <v>#DIV/0!</v>
      </c>
      <c r="H97" s="179" t="e">
        <f>F97/E97</f>
        <v>#DIV/0!</v>
      </c>
      <c r="I97" s="37"/>
    </row>
    <row r="98" spans="1:9" s="16" customFormat="1" ht="106.5" customHeight="1" hidden="1">
      <c r="A98" s="118"/>
      <c r="B98" s="124" t="s">
        <v>0</v>
      </c>
      <c r="C98" s="118" t="s">
        <v>169</v>
      </c>
      <c r="D98" s="120">
        <v>0</v>
      </c>
      <c r="E98" s="120">
        <v>0</v>
      </c>
      <c r="F98" s="120">
        <v>0</v>
      </c>
      <c r="G98" s="179" t="e">
        <f>F98/D98</f>
        <v>#DIV/0!</v>
      </c>
      <c r="H98" s="179" t="e">
        <f>F98/E98</f>
        <v>#DIV/0!</v>
      </c>
      <c r="I98" s="37"/>
    </row>
    <row r="99" spans="1:9" s="16" customFormat="1" ht="91.5" customHeight="1" hidden="1">
      <c r="A99" s="118"/>
      <c r="B99" s="124" t="s">
        <v>1</v>
      </c>
      <c r="C99" s="118" t="s">
        <v>170</v>
      </c>
      <c r="D99" s="120">
        <v>0</v>
      </c>
      <c r="E99" s="120">
        <v>0</v>
      </c>
      <c r="F99" s="120">
        <v>0</v>
      </c>
      <c r="G99" s="179" t="e">
        <f>F99/D99</f>
        <v>#DIV/0!</v>
      </c>
      <c r="H99" s="179" t="e">
        <f>F99/E99</f>
        <v>#DIV/0!</v>
      </c>
      <c r="I99" s="37"/>
    </row>
    <row r="100" spans="1:8" ht="27" customHeight="1">
      <c r="A100" s="103"/>
      <c r="B100" s="50" t="s">
        <v>68</v>
      </c>
      <c r="C100" s="51"/>
      <c r="D100" s="56">
        <f>D32+D46+D51+D59+D90+D94+D96+D88+D92</f>
        <v>100876.4</v>
      </c>
      <c r="E100" s="56">
        <f>E32+E46+E51+E59+E90+E94+E96+E88+E92</f>
        <v>90996.7</v>
      </c>
      <c r="F100" s="56">
        <f>F32+F46+F51+F59+F90+F94+F96+F88+F92</f>
        <v>73741</v>
      </c>
      <c r="G100" s="116">
        <f>F100/D100</f>
        <v>0.7310034854534857</v>
      </c>
      <c r="H100" s="116">
        <f>F100/E100</f>
        <v>0.8103700463862975</v>
      </c>
    </row>
    <row r="101" spans="1:8" ht="12.75">
      <c r="A101" s="125"/>
      <c r="B101" s="102" t="s">
        <v>83</v>
      </c>
      <c r="C101" s="103"/>
      <c r="D101" s="126">
        <f>D96</f>
        <v>0</v>
      </c>
      <c r="E101" s="126">
        <f>E96</f>
        <v>0</v>
      </c>
      <c r="F101" s="126">
        <f>F96</f>
        <v>0</v>
      </c>
      <c r="G101" s="179">
        <v>0</v>
      </c>
      <c r="H101" s="179">
        <v>0</v>
      </c>
    </row>
    <row r="104" spans="2:6" ht="15">
      <c r="B104" s="127" t="s">
        <v>93</v>
      </c>
      <c r="C104" s="128"/>
      <c r="F104" s="30">
        <v>1764.4</v>
      </c>
    </row>
    <row r="105" spans="2:3" ht="15">
      <c r="B105" s="127"/>
      <c r="C105" s="128"/>
    </row>
    <row r="106" spans="2:3" ht="15">
      <c r="B106" s="127" t="s">
        <v>84</v>
      </c>
      <c r="C106" s="128"/>
    </row>
    <row r="107" spans="2:3" ht="15">
      <c r="B107" s="127" t="s">
        <v>85</v>
      </c>
      <c r="C107" s="128"/>
    </row>
    <row r="108" spans="2:3" ht="15">
      <c r="B108" s="127"/>
      <c r="C108" s="128"/>
    </row>
    <row r="109" spans="2:3" ht="15">
      <c r="B109" s="127" t="s">
        <v>86</v>
      </c>
      <c r="C109" s="128"/>
    </row>
    <row r="110" spans="2:3" ht="15">
      <c r="B110" s="127" t="s">
        <v>87</v>
      </c>
      <c r="C110" s="128"/>
    </row>
    <row r="111" spans="2:3" ht="15">
      <c r="B111" s="127"/>
      <c r="C111" s="128"/>
    </row>
    <row r="112" spans="2:3" ht="15">
      <c r="B112" s="127" t="s">
        <v>88</v>
      </c>
      <c r="C112" s="128"/>
    </row>
    <row r="113" spans="2:3" ht="15">
      <c r="B113" s="127" t="s">
        <v>89</v>
      </c>
      <c r="C113" s="128"/>
    </row>
    <row r="114" spans="2:3" ht="15">
      <c r="B114" s="127"/>
      <c r="C114" s="128"/>
    </row>
    <row r="115" spans="2:3" ht="15">
      <c r="B115" s="127" t="s">
        <v>90</v>
      </c>
      <c r="C115" s="128"/>
    </row>
    <row r="116" spans="2:3" ht="15">
      <c r="B116" s="127" t="s">
        <v>91</v>
      </c>
      <c r="C116" s="128"/>
    </row>
    <row r="117" spans="2:3" ht="15">
      <c r="B117" s="127"/>
      <c r="C117" s="128"/>
    </row>
    <row r="118" spans="2:3" ht="15">
      <c r="B118" s="127"/>
      <c r="C118" s="128"/>
    </row>
    <row r="119" spans="2:8" ht="15">
      <c r="B119" s="127" t="s">
        <v>92</v>
      </c>
      <c r="C119" s="128"/>
      <c r="E119" s="129"/>
      <c r="F119" s="129">
        <f>F104+F27-F100</f>
        <v>4681.399999999994</v>
      </c>
      <c r="H119" s="129"/>
    </row>
    <row r="122" spans="2:3" ht="15">
      <c r="B122" s="127" t="s">
        <v>94</v>
      </c>
      <c r="C122" s="128"/>
    </row>
    <row r="123" spans="2:3" ht="15">
      <c r="B123" s="127" t="s">
        <v>95</v>
      </c>
      <c r="C123" s="128"/>
    </row>
    <row r="124" spans="2:3" ht="15">
      <c r="B124" s="127" t="s">
        <v>96</v>
      </c>
      <c r="C124" s="128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G30:G31"/>
    <mergeCell ref="A29:H29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I84"/>
  <sheetViews>
    <sheetView zoomScalePageLayoutView="0" workbookViewId="0" topLeftCell="A51">
      <selection activeCell="G61" sqref="G61:H61"/>
    </sheetView>
  </sheetViews>
  <sheetFormatPr defaultColWidth="9.140625" defaultRowHeight="12.75"/>
  <cols>
    <col min="1" max="1" width="6.7109375" style="30" customWidth="1"/>
    <col min="2" max="2" width="37.421875" style="30" customWidth="1"/>
    <col min="3" max="3" width="11.8515625" style="130" hidden="1" customWidth="1"/>
    <col min="4" max="5" width="11.7109375" style="30" customWidth="1"/>
    <col min="6" max="7" width="11.140625" style="30" customWidth="1"/>
    <col min="8" max="8" width="12.00390625" style="30" customWidth="1"/>
    <col min="9" max="9" width="12.57421875" style="30" customWidth="1"/>
    <col min="10" max="16384" width="9.140625" style="1" customWidth="1"/>
  </cols>
  <sheetData>
    <row r="1" spans="1:9" s="7" customFormat="1" ht="57" customHeight="1">
      <c r="A1" s="198" t="s">
        <v>417</v>
      </c>
      <c r="B1" s="198"/>
      <c r="C1" s="198"/>
      <c r="D1" s="198"/>
      <c r="E1" s="198"/>
      <c r="F1" s="198"/>
      <c r="G1" s="198"/>
      <c r="H1" s="198"/>
      <c r="I1" s="36"/>
    </row>
    <row r="2" spans="1:8" ht="12.75" customHeight="1">
      <c r="A2" s="95"/>
      <c r="B2" s="214" t="s">
        <v>2</v>
      </c>
      <c r="C2" s="131"/>
      <c r="D2" s="199" t="s">
        <v>3</v>
      </c>
      <c r="E2" s="204" t="s">
        <v>408</v>
      </c>
      <c r="F2" s="199" t="s">
        <v>4</v>
      </c>
      <c r="G2" s="199" t="s">
        <v>5</v>
      </c>
      <c r="H2" s="204" t="s">
        <v>409</v>
      </c>
    </row>
    <row r="3" spans="1:8" ht="23.25" customHeight="1">
      <c r="A3" s="97"/>
      <c r="B3" s="215"/>
      <c r="C3" s="132"/>
      <c r="D3" s="199"/>
      <c r="E3" s="205"/>
      <c r="F3" s="199"/>
      <c r="G3" s="199"/>
      <c r="H3" s="205"/>
    </row>
    <row r="4" spans="1:8" ht="15">
      <c r="A4" s="97"/>
      <c r="B4" s="98" t="s">
        <v>82</v>
      </c>
      <c r="C4" s="99"/>
      <c r="D4" s="100">
        <f>D5+D6+D7+D8+D9+D10+D11+D12+D13+D14+D15+D16+D17+D18+D19</f>
        <v>3653.2</v>
      </c>
      <c r="E4" s="100">
        <f>E5+E6+E7+E8+E9+E10+E11+E12+E13+E14+E15+E16+E17+E18+E19</f>
        <v>2588</v>
      </c>
      <c r="F4" s="100">
        <f>F5+F6+F7+F8+F9+F10+F11+F12+F13+F14+F15+F16+F17+F18+F19</f>
        <v>2556.7999999999997</v>
      </c>
      <c r="G4" s="101">
        <f>F4/D4</f>
        <v>0.6998795576480893</v>
      </c>
      <c r="H4" s="101">
        <f>F4/E4</f>
        <v>0.9879443585780524</v>
      </c>
    </row>
    <row r="5" spans="1:8" ht="15">
      <c r="A5" s="97"/>
      <c r="B5" s="102" t="s">
        <v>6</v>
      </c>
      <c r="C5" s="103"/>
      <c r="D5" s="104">
        <v>160</v>
      </c>
      <c r="E5" s="104">
        <v>95</v>
      </c>
      <c r="F5" s="104">
        <v>106.6</v>
      </c>
      <c r="G5" s="105">
        <f aca="true" t="shared" si="0" ref="G5:G27">F5/D5</f>
        <v>0.66625</v>
      </c>
      <c r="H5" s="105">
        <f aca="true" t="shared" si="1" ref="H5:H27">F5/E5</f>
        <v>1.1221052631578947</v>
      </c>
    </row>
    <row r="6" spans="1:8" ht="15" hidden="1">
      <c r="A6" s="97"/>
      <c r="B6" s="102" t="s">
        <v>254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1570</v>
      </c>
      <c r="E7" s="104">
        <v>1515</v>
      </c>
      <c r="F7" s="104">
        <v>1565.1</v>
      </c>
      <c r="G7" s="105">
        <f t="shared" si="0"/>
        <v>0.9968789808917197</v>
      </c>
      <c r="H7" s="105">
        <f t="shared" si="1"/>
        <v>1.033069306930693</v>
      </c>
    </row>
    <row r="8" spans="1:8" ht="15">
      <c r="A8" s="97"/>
      <c r="B8" s="102" t="s">
        <v>9</v>
      </c>
      <c r="C8" s="103"/>
      <c r="D8" s="104">
        <v>170</v>
      </c>
      <c r="E8" s="104">
        <v>90</v>
      </c>
      <c r="F8" s="104">
        <v>146.8</v>
      </c>
      <c r="G8" s="105">
        <f t="shared" si="0"/>
        <v>0.863529411764706</v>
      </c>
      <c r="H8" s="105">
        <f t="shared" si="1"/>
        <v>1.6311111111111112</v>
      </c>
    </row>
    <row r="9" spans="1:8" ht="15">
      <c r="A9" s="97"/>
      <c r="B9" s="102" t="s">
        <v>10</v>
      </c>
      <c r="C9" s="103"/>
      <c r="D9" s="104">
        <v>1740</v>
      </c>
      <c r="E9" s="104">
        <v>880</v>
      </c>
      <c r="F9" s="104">
        <v>717.9</v>
      </c>
      <c r="G9" s="105">
        <f t="shared" si="0"/>
        <v>0.41258620689655173</v>
      </c>
      <c r="H9" s="105">
        <f t="shared" si="1"/>
        <v>0.8157954545454545</v>
      </c>
    </row>
    <row r="10" spans="1:8" ht="15">
      <c r="A10" s="97"/>
      <c r="B10" s="102" t="s">
        <v>106</v>
      </c>
      <c r="C10" s="103"/>
      <c r="D10" s="104">
        <v>13.2</v>
      </c>
      <c r="E10" s="104">
        <v>8</v>
      </c>
      <c r="F10" s="104">
        <v>20.4</v>
      </c>
      <c r="G10" s="105">
        <f t="shared" si="0"/>
        <v>1.5454545454545454</v>
      </c>
      <c r="H10" s="105">
        <f t="shared" si="1"/>
        <v>2.55</v>
      </c>
    </row>
    <row r="11" spans="1:8" ht="1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15">
      <c r="A17" s="97"/>
      <c r="B17" s="102" t="s">
        <v>295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5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/>
      <c r="G19" s="105">
        <v>0</v>
      </c>
      <c r="H19" s="105">
        <v>0</v>
      </c>
    </row>
    <row r="20" spans="1:8" ht="25.5">
      <c r="A20" s="97"/>
      <c r="B20" s="106" t="s">
        <v>81</v>
      </c>
      <c r="C20" s="107"/>
      <c r="D20" s="104">
        <f>D21+D22+D23+D24+D25</f>
        <v>746.5</v>
      </c>
      <c r="E20" s="104">
        <f>E21+E22+E23+E24+E25</f>
        <v>556.6</v>
      </c>
      <c r="F20" s="104">
        <f>F21+F22+F23+F24+F25</f>
        <v>236.10000000000002</v>
      </c>
      <c r="G20" s="105">
        <f t="shared" si="0"/>
        <v>0.31627595445411927</v>
      </c>
      <c r="H20" s="105">
        <f t="shared" si="1"/>
        <v>0.4241825368307582</v>
      </c>
    </row>
    <row r="21" spans="1:8" ht="15">
      <c r="A21" s="97"/>
      <c r="B21" s="102" t="s">
        <v>24</v>
      </c>
      <c r="C21" s="103"/>
      <c r="D21" s="104">
        <v>586.5</v>
      </c>
      <c r="E21" s="104">
        <v>439.9</v>
      </c>
      <c r="F21" s="104">
        <v>122.2</v>
      </c>
      <c r="G21" s="105">
        <f t="shared" si="0"/>
        <v>0.2083546462063086</v>
      </c>
      <c r="H21" s="105">
        <f t="shared" si="1"/>
        <v>0.27779040691066154</v>
      </c>
    </row>
    <row r="22" spans="1:8" ht="15">
      <c r="A22" s="97"/>
      <c r="B22" s="102" t="s">
        <v>67</v>
      </c>
      <c r="C22" s="103"/>
      <c r="D22" s="104">
        <v>0</v>
      </c>
      <c r="E22" s="104">
        <v>0</v>
      </c>
      <c r="F22" s="104">
        <v>0</v>
      </c>
      <c r="G22" s="105">
        <v>0</v>
      </c>
      <c r="H22" s="105">
        <v>0</v>
      </c>
    </row>
    <row r="23" spans="1:8" ht="15">
      <c r="A23" s="97"/>
      <c r="B23" s="102" t="s">
        <v>101</v>
      </c>
      <c r="C23" s="103"/>
      <c r="D23" s="104">
        <v>160</v>
      </c>
      <c r="E23" s="104">
        <v>116.7</v>
      </c>
      <c r="F23" s="104">
        <v>113.9</v>
      </c>
      <c r="G23" s="105">
        <f t="shared" si="0"/>
        <v>0.711875</v>
      </c>
      <c r="H23" s="105">
        <f t="shared" si="1"/>
        <v>0.9760068551842331</v>
      </c>
    </row>
    <row r="24" spans="1:8" ht="25.5">
      <c r="A24" s="97"/>
      <c r="B24" s="102" t="s">
        <v>27</v>
      </c>
      <c r="C24" s="103"/>
      <c r="D24" s="104">
        <v>0</v>
      </c>
      <c r="E24" s="104"/>
      <c r="F24" s="104">
        <v>0</v>
      </c>
      <c r="G24" s="105">
        <v>0</v>
      </c>
      <c r="H24" s="105">
        <v>0</v>
      </c>
    </row>
    <row r="25" spans="1:8" ht="26.25" thickBot="1">
      <c r="A25" s="97"/>
      <c r="B25" s="133" t="s">
        <v>154</v>
      </c>
      <c r="C25" s="134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18.75">
      <c r="A26" s="135"/>
      <c r="B26" s="136" t="s">
        <v>28</v>
      </c>
      <c r="C26" s="137"/>
      <c r="D26" s="114">
        <f>D4+D20</f>
        <v>4399.7</v>
      </c>
      <c r="E26" s="114">
        <f>E4+E20</f>
        <v>3144.6</v>
      </c>
      <c r="F26" s="114">
        <f>F4+F20</f>
        <v>2792.8999999999996</v>
      </c>
      <c r="G26" s="105">
        <f t="shared" si="0"/>
        <v>0.6347932813600927</v>
      </c>
      <c r="H26" s="105">
        <f t="shared" si="1"/>
        <v>0.8881574763085924</v>
      </c>
    </row>
    <row r="27" spans="1:8" ht="15">
      <c r="A27" s="97"/>
      <c r="B27" s="102" t="s">
        <v>107</v>
      </c>
      <c r="C27" s="103"/>
      <c r="D27" s="104">
        <f>D4</f>
        <v>3653.2</v>
      </c>
      <c r="E27" s="104">
        <f>E4</f>
        <v>2588</v>
      </c>
      <c r="F27" s="104">
        <f>F4</f>
        <v>2556.7999999999997</v>
      </c>
      <c r="G27" s="105">
        <f t="shared" si="0"/>
        <v>0.6998795576480893</v>
      </c>
      <c r="H27" s="105">
        <f t="shared" si="1"/>
        <v>0.9879443585780524</v>
      </c>
    </row>
    <row r="28" spans="1:8" ht="12.75">
      <c r="A28" s="201"/>
      <c r="B28" s="202"/>
      <c r="C28" s="202"/>
      <c r="D28" s="202"/>
      <c r="E28" s="202"/>
      <c r="F28" s="202"/>
      <c r="G28" s="202"/>
      <c r="H28" s="203"/>
    </row>
    <row r="29" spans="1:8" ht="15" customHeight="1">
      <c r="A29" s="216" t="s">
        <v>158</v>
      </c>
      <c r="B29" s="214" t="s">
        <v>29</v>
      </c>
      <c r="C29" s="218" t="s">
        <v>189</v>
      </c>
      <c r="D29" s="200" t="s">
        <v>3</v>
      </c>
      <c r="E29" s="210" t="s">
        <v>408</v>
      </c>
      <c r="F29" s="210" t="s">
        <v>4</v>
      </c>
      <c r="G29" s="200" t="s">
        <v>5</v>
      </c>
      <c r="H29" s="210" t="s">
        <v>409</v>
      </c>
    </row>
    <row r="30" spans="1:8" ht="15" customHeight="1">
      <c r="A30" s="217"/>
      <c r="B30" s="215"/>
      <c r="C30" s="219"/>
      <c r="D30" s="200"/>
      <c r="E30" s="211"/>
      <c r="F30" s="211"/>
      <c r="G30" s="200"/>
      <c r="H30" s="211"/>
    </row>
    <row r="31" spans="1:8" ht="12.75">
      <c r="A31" s="107" t="s">
        <v>69</v>
      </c>
      <c r="B31" s="106" t="s">
        <v>30</v>
      </c>
      <c r="C31" s="107"/>
      <c r="D31" s="115">
        <f>D32+D33+D34+D35</f>
        <v>1980.9</v>
      </c>
      <c r="E31" s="115">
        <f>E32+E33+E34+E35</f>
        <v>1533.5</v>
      </c>
      <c r="F31" s="115">
        <f>F32+F33+F34+F35</f>
        <v>1290.8</v>
      </c>
      <c r="G31" s="179">
        <f>F31/D31</f>
        <v>0.6516229996466252</v>
      </c>
      <c r="H31" s="179">
        <f>F31/E31</f>
        <v>0.8417345940658624</v>
      </c>
    </row>
    <row r="32" spans="1:8" ht="12.75" hidden="1">
      <c r="A32" s="103" t="s">
        <v>70</v>
      </c>
      <c r="B32" s="102" t="s">
        <v>102</v>
      </c>
      <c r="C32" s="103"/>
      <c r="D32" s="117">
        <v>0</v>
      </c>
      <c r="E32" s="117">
        <v>0</v>
      </c>
      <c r="F32" s="117">
        <v>0</v>
      </c>
      <c r="G32" s="179" t="e">
        <f aca="true" t="shared" si="2" ref="G32:G62">F32/D32</f>
        <v>#DIV/0!</v>
      </c>
      <c r="H32" s="179" t="e">
        <f aca="true" t="shared" si="3" ref="H32:H62">F32/E32</f>
        <v>#DIV/0!</v>
      </c>
    </row>
    <row r="33" spans="1:8" ht="66.75" customHeight="1">
      <c r="A33" s="103" t="s">
        <v>72</v>
      </c>
      <c r="B33" s="102" t="s">
        <v>162</v>
      </c>
      <c r="C33" s="103" t="s">
        <v>72</v>
      </c>
      <c r="D33" s="117">
        <v>1966.5</v>
      </c>
      <c r="E33" s="117">
        <v>1521.6</v>
      </c>
      <c r="F33" s="117">
        <v>1288.1</v>
      </c>
      <c r="G33" s="179">
        <f t="shared" si="2"/>
        <v>0.6550216120010169</v>
      </c>
      <c r="H33" s="179">
        <f t="shared" si="3"/>
        <v>0.8465431125131441</v>
      </c>
    </row>
    <row r="34" spans="1:8" ht="12.75">
      <c r="A34" s="103" t="s">
        <v>74</v>
      </c>
      <c r="B34" s="102" t="s">
        <v>35</v>
      </c>
      <c r="C34" s="103"/>
      <c r="D34" s="117">
        <v>10</v>
      </c>
      <c r="E34" s="117">
        <v>7.5</v>
      </c>
      <c r="F34" s="117">
        <v>0</v>
      </c>
      <c r="G34" s="179">
        <f t="shared" si="2"/>
        <v>0</v>
      </c>
      <c r="H34" s="179">
        <f t="shared" si="3"/>
        <v>0</v>
      </c>
    </row>
    <row r="35" spans="1:8" ht="12.75">
      <c r="A35" s="103" t="s">
        <v>129</v>
      </c>
      <c r="B35" s="102" t="s">
        <v>122</v>
      </c>
      <c r="C35" s="103"/>
      <c r="D35" s="117">
        <f>D36</f>
        <v>4.4</v>
      </c>
      <c r="E35" s="117">
        <f>E36</f>
        <v>4.4</v>
      </c>
      <c r="F35" s="117">
        <f>F36</f>
        <v>2.7</v>
      </c>
      <c r="G35" s="179">
        <f t="shared" si="2"/>
        <v>0.6136363636363636</v>
      </c>
      <c r="H35" s="179">
        <f t="shared" si="3"/>
        <v>0.6136363636363636</v>
      </c>
    </row>
    <row r="36" spans="1:9" s="16" customFormat="1" ht="25.5">
      <c r="A36" s="118"/>
      <c r="B36" s="119" t="s">
        <v>115</v>
      </c>
      <c r="C36" s="118" t="s">
        <v>303</v>
      </c>
      <c r="D36" s="120">
        <v>4.4</v>
      </c>
      <c r="E36" s="120">
        <v>4.4</v>
      </c>
      <c r="F36" s="120">
        <v>2.7</v>
      </c>
      <c r="G36" s="179">
        <f t="shared" si="2"/>
        <v>0.6136363636363636</v>
      </c>
      <c r="H36" s="179">
        <f t="shared" si="3"/>
        <v>0.6136363636363636</v>
      </c>
      <c r="I36" s="37"/>
    </row>
    <row r="37" spans="1:8" ht="12.75">
      <c r="A37" s="107" t="s">
        <v>110</v>
      </c>
      <c r="B37" s="106" t="s">
        <v>103</v>
      </c>
      <c r="C37" s="107"/>
      <c r="D37" s="117">
        <f>D38</f>
        <v>160</v>
      </c>
      <c r="E37" s="117">
        <f>E38</f>
        <v>160</v>
      </c>
      <c r="F37" s="117">
        <f>F38</f>
        <v>113.9</v>
      </c>
      <c r="G37" s="179">
        <f t="shared" si="2"/>
        <v>0.711875</v>
      </c>
      <c r="H37" s="179">
        <f t="shared" si="3"/>
        <v>0.711875</v>
      </c>
    </row>
    <row r="38" spans="1:8" ht="39.75" customHeight="1">
      <c r="A38" s="103" t="s">
        <v>111</v>
      </c>
      <c r="B38" s="102" t="s">
        <v>166</v>
      </c>
      <c r="C38" s="103" t="s">
        <v>230</v>
      </c>
      <c r="D38" s="117">
        <v>160</v>
      </c>
      <c r="E38" s="117">
        <v>160</v>
      </c>
      <c r="F38" s="117">
        <v>113.9</v>
      </c>
      <c r="G38" s="179">
        <f t="shared" si="2"/>
        <v>0.711875</v>
      </c>
      <c r="H38" s="179">
        <f t="shared" si="3"/>
        <v>0.711875</v>
      </c>
    </row>
    <row r="39" spans="1:8" ht="25.5" hidden="1">
      <c r="A39" s="107" t="s">
        <v>75</v>
      </c>
      <c r="B39" s="106" t="s">
        <v>38</v>
      </c>
      <c r="C39" s="107"/>
      <c r="D39" s="115">
        <f aca="true" t="shared" si="4" ref="D39:F40">D40</f>
        <v>0</v>
      </c>
      <c r="E39" s="115">
        <f t="shared" si="4"/>
        <v>0</v>
      </c>
      <c r="F39" s="115">
        <f t="shared" si="4"/>
        <v>0</v>
      </c>
      <c r="G39" s="179" t="e">
        <f t="shared" si="2"/>
        <v>#DIV/0!</v>
      </c>
      <c r="H39" s="179" t="e">
        <f t="shared" si="3"/>
        <v>#DIV/0!</v>
      </c>
    </row>
    <row r="40" spans="1:8" ht="12.75" hidden="1">
      <c r="A40" s="103" t="s">
        <v>112</v>
      </c>
      <c r="B40" s="102" t="s">
        <v>105</v>
      </c>
      <c r="C40" s="103"/>
      <c r="D40" s="117">
        <f t="shared" si="4"/>
        <v>0</v>
      </c>
      <c r="E40" s="117">
        <f t="shared" si="4"/>
        <v>0</v>
      </c>
      <c r="F40" s="117">
        <f t="shared" si="4"/>
        <v>0</v>
      </c>
      <c r="G40" s="179" t="e">
        <f t="shared" si="2"/>
        <v>#DIV/0!</v>
      </c>
      <c r="H40" s="179" t="e">
        <f t="shared" si="3"/>
        <v>#DIV/0!</v>
      </c>
    </row>
    <row r="41" spans="1:9" s="16" customFormat="1" ht="51" hidden="1">
      <c r="A41" s="118"/>
      <c r="B41" s="119" t="s">
        <v>191</v>
      </c>
      <c r="C41" s="118" t="s">
        <v>192</v>
      </c>
      <c r="D41" s="120">
        <v>0</v>
      </c>
      <c r="E41" s="120">
        <v>0</v>
      </c>
      <c r="F41" s="120">
        <v>0</v>
      </c>
      <c r="G41" s="179" t="e">
        <f t="shared" si="2"/>
        <v>#DIV/0!</v>
      </c>
      <c r="H41" s="179" t="e">
        <f t="shared" si="3"/>
        <v>#DIV/0!</v>
      </c>
      <c r="I41" s="37"/>
    </row>
    <row r="42" spans="1:9" s="11" customFormat="1" ht="12.75">
      <c r="A42" s="107" t="s">
        <v>76</v>
      </c>
      <c r="B42" s="106" t="s">
        <v>40</v>
      </c>
      <c r="C42" s="107"/>
      <c r="D42" s="115">
        <f aca="true" t="shared" si="5" ref="D42:F43">D43</f>
        <v>8.6</v>
      </c>
      <c r="E42" s="115">
        <f t="shared" si="5"/>
        <v>8.6</v>
      </c>
      <c r="F42" s="115">
        <f t="shared" si="5"/>
        <v>8.6</v>
      </c>
      <c r="G42" s="179">
        <f t="shared" si="2"/>
        <v>1</v>
      </c>
      <c r="H42" s="179">
        <f t="shared" si="3"/>
        <v>1</v>
      </c>
      <c r="I42" s="38"/>
    </row>
    <row r="43" spans="1:8" ht="25.5">
      <c r="A43" s="138" t="s">
        <v>77</v>
      </c>
      <c r="B43" s="139" t="s">
        <v>124</v>
      </c>
      <c r="C43" s="103"/>
      <c r="D43" s="117">
        <f t="shared" si="5"/>
        <v>8.6</v>
      </c>
      <c r="E43" s="117">
        <f t="shared" si="5"/>
        <v>8.6</v>
      </c>
      <c r="F43" s="117">
        <f t="shared" si="5"/>
        <v>8.6</v>
      </c>
      <c r="G43" s="179">
        <f t="shared" si="2"/>
        <v>1</v>
      </c>
      <c r="H43" s="179">
        <f t="shared" si="3"/>
        <v>1</v>
      </c>
    </row>
    <row r="44" spans="1:9" s="16" customFormat="1" ht="25.5">
      <c r="A44" s="118"/>
      <c r="B44" s="140" t="s">
        <v>124</v>
      </c>
      <c r="C44" s="118" t="s">
        <v>372</v>
      </c>
      <c r="D44" s="120">
        <v>8.6</v>
      </c>
      <c r="E44" s="120">
        <v>8.6</v>
      </c>
      <c r="F44" s="120">
        <v>8.6</v>
      </c>
      <c r="G44" s="179">
        <f t="shared" si="2"/>
        <v>1</v>
      </c>
      <c r="H44" s="179">
        <f t="shared" si="3"/>
        <v>1</v>
      </c>
      <c r="I44" s="37"/>
    </row>
    <row r="45" spans="1:8" ht="25.5">
      <c r="A45" s="123" t="s">
        <v>78</v>
      </c>
      <c r="B45" s="106" t="s">
        <v>41</v>
      </c>
      <c r="C45" s="107"/>
      <c r="D45" s="115">
        <f>D46</f>
        <v>619</v>
      </c>
      <c r="E45" s="115">
        <f>E46</f>
        <v>593.4</v>
      </c>
      <c r="F45" s="115">
        <f>F46</f>
        <v>593.4</v>
      </c>
      <c r="G45" s="179">
        <f t="shared" si="2"/>
        <v>0.9586429725363489</v>
      </c>
      <c r="H45" s="179">
        <f t="shared" si="3"/>
        <v>1</v>
      </c>
    </row>
    <row r="46" spans="1:8" ht="12.75">
      <c r="A46" s="107" t="s">
        <v>44</v>
      </c>
      <c r="B46" s="106" t="s">
        <v>45</v>
      </c>
      <c r="C46" s="107"/>
      <c r="D46" s="115">
        <f>D47+D48+D50+D49</f>
        <v>619</v>
      </c>
      <c r="E46" s="115">
        <f>E47+E48+E50+E49</f>
        <v>593.4</v>
      </c>
      <c r="F46" s="115">
        <f>F47+F48+F50+F49</f>
        <v>593.4</v>
      </c>
      <c r="G46" s="179">
        <f t="shared" si="2"/>
        <v>0.9586429725363489</v>
      </c>
      <c r="H46" s="179">
        <f t="shared" si="3"/>
        <v>1</v>
      </c>
    </row>
    <row r="47" spans="1:8" ht="12.75">
      <c r="A47" s="103"/>
      <c r="B47" s="102" t="s">
        <v>98</v>
      </c>
      <c r="C47" s="103" t="s">
        <v>304</v>
      </c>
      <c r="D47" s="117">
        <v>173.2</v>
      </c>
      <c r="E47" s="117">
        <v>147.6</v>
      </c>
      <c r="F47" s="117">
        <v>147.6</v>
      </c>
      <c r="G47" s="179">
        <f t="shared" si="2"/>
        <v>0.8521939953810623</v>
      </c>
      <c r="H47" s="179">
        <f t="shared" si="3"/>
        <v>1</v>
      </c>
    </row>
    <row r="48" spans="1:9" s="16" customFormat="1" ht="20.25" customHeight="1">
      <c r="A48" s="118"/>
      <c r="B48" s="102" t="s">
        <v>227</v>
      </c>
      <c r="C48" s="118" t="s">
        <v>305</v>
      </c>
      <c r="D48" s="120">
        <v>22.1</v>
      </c>
      <c r="E48" s="120">
        <v>22.1</v>
      </c>
      <c r="F48" s="120">
        <v>22.1</v>
      </c>
      <c r="G48" s="179">
        <f t="shared" si="2"/>
        <v>1</v>
      </c>
      <c r="H48" s="179">
        <f t="shared" si="3"/>
        <v>1</v>
      </c>
      <c r="I48" s="37"/>
    </row>
    <row r="49" spans="1:9" s="16" customFormat="1" ht="20.25" customHeight="1" hidden="1">
      <c r="A49" s="118"/>
      <c r="B49" s="102" t="s">
        <v>301</v>
      </c>
      <c r="C49" s="118" t="s">
        <v>306</v>
      </c>
      <c r="D49" s="120">
        <v>0</v>
      </c>
      <c r="E49" s="120">
        <v>0</v>
      </c>
      <c r="F49" s="120">
        <v>0</v>
      </c>
      <c r="G49" s="179" t="e">
        <f t="shared" si="2"/>
        <v>#DIV/0!</v>
      </c>
      <c r="H49" s="179" t="e">
        <f t="shared" si="3"/>
        <v>#DIV/0!</v>
      </c>
      <c r="I49" s="37"/>
    </row>
    <row r="50" spans="1:9" s="16" customFormat="1" ht="20.25" customHeight="1">
      <c r="A50" s="118"/>
      <c r="B50" s="102" t="s">
        <v>176</v>
      </c>
      <c r="C50" s="118" t="s">
        <v>307</v>
      </c>
      <c r="D50" s="120">
        <v>423.7</v>
      </c>
      <c r="E50" s="120">
        <v>423.7</v>
      </c>
      <c r="F50" s="120">
        <v>423.7</v>
      </c>
      <c r="G50" s="179">
        <f t="shared" si="2"/>
        <v>1</v>
      </c>
      <c r="H50" s="179">
        <f t="shared" si="3"/>
        <v>1</v>
      </c>
      <c r="I50" s="37"/>
    </row>
    <row r="51" spans="1:8" ht="28.5" customHeight="1">
      <c r="A51" s="121" t="s">
        <v>127</v>
      </c>
      <c r="B51" s="122" t="s">
        <v>125</v>
      </c>
      <c r="C51" s="121"/>
      <c r="D51" s="117">
        <f aca="true" t="shared" si="6" ref="D51:F52">D52</f>
        <v>0.9</v>
      </c>
      <c r="E51" s="117">
        <f t="shared" si="6"/>
        <v>0.9</v>
      </c>
      <c r="F51" s="117">
        <f t="shared" si="6"/>
        <v>0.9</v>
      </c>
      <c r="G51" s="179">
        <f t="shared" si="2"/>
        <v>1</v>
      </c>
      <c r="H51" s="179">
        <f t="shared" si="3"/>
        <v>1</v>
      </c>
    </row>
    <row r="52" spans="1:8" ht="42.75" customHeight="1">
      <c r="A52" s="138" t="s">
        <v>121</v>
      </c>
      <c r="B52" s="139" t="s">
        <v>128</v>
      </c>
      <c r="C52" s="138"/>
      <c r="D52" s="117">
        <f t="shared" si="6"/>
        <v>0.9</v>
      </c>
      <c r="E52" s="117">
        <f t="shared" si="6"/>
        <v>0.9</v>
      </c>
      <c r="F52" s="117">
        <f t="shared" si="6"/>
        <v>0.9</v>
      </c>
      <c r="G52" s="179">
        <f t="shared" si="2"/>
        <v>1</v>
      </c>
      <c r="H52" s="179">
        <f t="shared" si="3"/>
        <v>1</v>
      </c>
    </row>
    <row r="53" spans="1:9" s="16" customFormat="1" ht="42" customHeight="1">
      <c r="A53" s="118"/>
      <c r="B53" s="119" t="s">
        <v>233</v>
      </c>
      <c r="C53" s="118" t="s">
        <v>308</v>
      </c>
      <c r="D53" s="120">
        <v>0.9</v>
      </c>
      <c r="E53" s="120">
        <v>0.9</v>
      </c>
      <c r="F53" s="120">
        <v>0.9</v>
      </c>
      <c r="G53" s="179">
        <f t="shared" si="2"/>
        <v>1</v>
      </c>
      <c r="H53" s="179">
        <f t="shared" si="3"/>
        <v>1</v>
      </c>
      <c r="I53" s="37"/>
    </row>
    <row r="54" spans="1:8" ht="17.25" customHeight="1" hidden="1">
      <c r="A54" s="107" t="s">
        <v>46</v>
      </c>
      <c r="B54" s="106" t="s">
        <v>47</v>
      </c>
      <c r="C54" s="107"/>
      <c r="D54" s="115">
        <f aca="true" t="shared" si="7" ref="D54:F55">D55</f>
        <v>0</v>
      </c>
      <c r="E54" s="115">
        <f t="shared" si="7"/>
        <v>0</v>
      </c>
      <c r="F54" s="115">
        <f t="shared" si="7"/>
        <v>0</v>
      </c>
      <c r="G54" s="179" t="e">
        <f t="shared" si="2"/>
        <v>#DIV/0!</v>
      </c>
      <c r="H54" s="179" t="e">
        <f t="shared" si="3"/>
        <v>#DIV/0!</v>
      </c>
    </row>
    <row r="55" spans="1:8" ht="14.25" customHeight="1" hidden="1">
      <c r="A55" s="103" t="s">
        <v>51</v>
      </c>
      <c r="B55" s="102" t="s">
        <v>52</v>
      </c>
      <c r="C55" s="103"/>
      <c r="D55" s="117">
        <f t="shared" si="7"/>
        <v>0</v>
      </c>
      <c r="E55" s="117">
        <f t="shared" si="7"/>
        <v>0</v>
      </c>
      <c r="F55" s="117">
        <f t="shared" si="7"/>
        <v>0</v>
      </c>
      <c r="G55" s="179" t="e">
        <f t="shared" si="2"/>
        <v>#DIV/0!</v>
      </c>
      <c r="H55" s="179" t="e">
        <f t="shared" si="3"/>
        <v>#DIV/0!</v>
      </c>
    </row>
    <row r="56" spans="1:9" s="16" customFormat="1" ht="39" customHeight="1" hidden="1">
      <c r="A56" s="118"/>
      <c r="B56" s="119" t="s">
        <v>228</v>
      </c>
      <c r="C56" s="118" t="s">
        <v>229</v>
      </c>
      <c r="D56" s="120">
        <v>0</v>
      </c>
      <c r="E56" s="120">
        <v>0</v>
      </c>
      <c r="F56" s="120">
        <v>0</v>
      </c>
      <c r="G56" s="179" t="e">
        <f t="shared" si="2"/>
        <v>#DIV/0!</v>
      </c>
      <c r="H56" s="179" t="e">
        <f t="shared" si="3"/>
        <v>#DIV/0!</v>
      </c>
      <c r="I56" s="37"/>
    </row>
    <row r="57" spans="1:8" ht="17.25" customHeight="1">
      <c r="A57" s="107">
        <v>1000</v>
      </c>
      <c r="B57" s="106" t="s">
        <v>61</v>
      </c>
      <c r="C57" s="107"/>
      <c r="D57" s="115">
        <f>D58</f>
        <v>36</v>
      </c>
      <c r="E57" s="115">
        <f>E58</f>
        <v>27</v>
      </c>
      <c r="F57" s="115">
        <f>F58</f>
        <v>27</v>
      </c>
      <c r="G57" s="179">
        <f t="shared" si="2"/>
        <v>0.75</v>
      </c>
      <c r="H57" s="179">
        <f t="shared" si="3"/>
        <v>1</v>
      </c>
    </row>
    <row r="58" spans="1:8" ht="16.5" customHeight="1">
      <c r="A58" s="103">
        <v>1001</v>
      </c>
      <c r="B58" s="102" t="s">
        <v>179</v>
      </c>
      <c r="C58" s="103" t="s">
        <v>309</v>
      </c>
      <c r="D58" s="117">
        <v>36</v>
      </c>
      <c r="E58" s="117">
        <v>27</v>
      </c>
      <c r="F58" s="117">
        <v>27</v>
      </c>
      <c r="G58" s="179">
        <f t="shared" si="2"/>
        <v>0.75</v>
      </c>
      <c r="H58" s="179">
        <f t="shared" si="3"/>
        <v>1</v>
      </c>
    </row>
    <row r="59" spans="1:8" ht="30.75" customHeight="1">
      <c r="A59" s="107"/>
      <c r="B59" s="106" t="s">
        <v>99</v>
      </c>
      <c r="C59" s="107"/>
      <c r="D59" s="117">
        <f>D60</f>
        <v>2356</v>
      </c>
      <c r="E59" s="117">
        <f>E60</f>
        <v>2352.2</v>
      </c>
      <c r="F59" s="117">
        <f>F60</f>
        <v>1700</v>
      </c>
      <c r="G59" s="179">
        <f t="shared" si="2"/>
        <v>0.7215619694397284</v>
      </c>
      <c r="H59" s="179">
        <f t="shared" si="3"/>
        <v>0.722727659212652</v>
      </c>
    </row>
    <row r="60" spans="1:9" s="16" customFormat="1" ht="25.5">
      <c r="A60" s="118"/>
      <c r="B60" s="119" t="s">
        <v>100</v>
      </c>
      <c r="C60" s="118" t="s">
        <v>193</v>
      </c>
      <c r="D60" s="120">
        <v>2356</v>
      </c>
      <c r="E60" s="120">
        <v>2352.2</v>
      </c>
      <c r="F60" s="120">
        <v>1700</v>
      </c>
      <c r="G60" s="179">
        <f t="shared" si="2"/>
        <v>0.7215619694397284</v>
      </c>
      <c r="H60" s="179">
        <f t="shared" si="3"/>
        <v>0.722727659212652</v>
      </c>
      <c r="I60" s="37"/>
    </row>
    <row r="61" spans="1:8" ht="15.75">
      <c r="A61" s="107"/>
      <c r="B61" s="50" t="s">
        <v>68</v>
      </c>
      <c r="C61" s="51"/>
      <c r="D61" s="56">
        <f>D31+D37+D39+D42+D45++D51+D54+D57+D59</f>
        <v>5161.4</v>
      </c>
      <c r="E61" s="56">
        <f>E31+E37+E39+E42+E45++E51+E54+E57+E59</f>
        <v>4675.6</v>
      </c>
      <c r="F61" s="56">
        <f>F31+F37+F39+F42+F45++F51+F54+F57+F59</f>
        <v>3734.6</v>
      </c>
      <c r="G61" s="116">
        <f t="shared" si="2"/>
        <v>0.7235633742782966</v>
      </c>
      <c r="H61" s="116">
        <f t="shared" si="3"/>
        <v>0.7987424073915647</v>
      </c>
    </row>
    <row r="62" spans="1:8" ht="15.75" customHeight="1">
      <c r="A62" s="125"/>
      <c r="B62" s="102" t="s">
        <v>83</v>
      </c>
      <c r="C62" s="103"/>
      <c r="D62" s="141">
        <f>D59</f>
        <v>2356</v>
      </c>
      <c r="E62" s="141">
        <f>E59</f>
        <v>2352.2</v>
      </c>
      <c r="F62" s="141">
        <f>F59</f>
        <v>1700</v>
      </c>
      <c r="G62" s="179">
        <f t="shared" si="2"/>
        <v>0.7215619694397284</v>
      </c>
      <c r="H62" s="179">
        <f t="shared" si="3"/>
        <v>0.722727659212652</v>
      </c>
    </row>
    <row r="63" ht="12.75">
      <c r="A63" s="130"/>
    </row>
    <row r="64" spans="1:6" ht="15">
      <c r="A64" s="130"/>
      <c r="B64" s="127" t="s">
        <v>93</v>
      </c>
      <c r="C64" s="128"/>
      <c r="F64" s="30">
        <v>1000.8</v>
      </c>
    </row>
    <row r="65" spans="1:3" ht="15">
      <c r="A65" s="130"/>
      <c r="B65" s="127"/>
      <c r="C65" s="128"/>
    </row>
    <row r="66" spans="1:3" ht="15">
      <c r="A66" s="130"/>
      <c r="B66" s="127" t="s">
        <v>84</v>
      </c>
      <c r="C66" s="128"/>
    </row>
    <row r="67" spans="1:3" ht="15">
      <c r="A67" s="130"/>
      <c r="B67" s="127" t="s">
        <v>85</v>
      </c>
      <c r="C67" s="128"/>
    </row>
    <row r="68" spans="1:3" ht="15">
      <c r="A68" s="130"/>
      <c r="B68" s="127"/>
      <c r="C68" s="128"/>
    </row>
    <row r="69" spans="1:3" ht="15">
      <c r="A69" s="130"/>
      <c r="B69" s="127" t="s">
        <v>86</v>
      </c>
      <c r="C69" s="128"/>
    </row>
    <row r="70" spans="1:3" ht="15">
      <c r="A70" s="130"/>
      <c r="B70" s="127" t="s">
        <v>87</v>
      </c>
      <c r="C70" s="128"/>
    </row>
    <row r="71" spans="1:3" ht="15">
      <c r="A71" s="130"/>
      <c r="B71" s="127"/>
      <c r="C71" s="128"/>
    </row>
    <row r="72" spans="1:3" ht="15">
      <c r="A72" s="130"/>
      <c r="B72" s="127" t="s">
        <v>88</v>
      </c>
      <c r="C72" s="128"/>
    </row>
    <row r="73" spans="1:3" ht="15">
      <c r="A73" s="130"/>
      <c r="B73" s="127" t="s">
        <v>89</v>
      </c>
      <c r="C73" s="128"/>
    </row>
    <row r="74" spans="1:3" ht="15">
      <c r="A74" s="130"/>
      <c r="B74" s="127"/>
      <c r="C74" s="128"/>
    </row>
    <row r="75" spans="1:3" ht="15">
      <c r="A75" s="130"/>
      <c r="B75" s="127" t="s">
        <v>90</v>
      </c>
      <c r="C75" s="128"/>
    </row>
    <row r="76" spans="1:3" ht="15">
      <c r="A76" s="130"/>
      <c r="B76" s="127" t="s">
        <v>91</v>
      </c>
      <c r="C76" s="128"/>
    </row>
    <row r="77" spans="1:3" ht="15">
      <c r="A77" s="130"/>
      <c r="B77" s="127"/>
      <c r="C77" s="128"/>
    </row>
    <row r="78" spans="1:3" ht="15">
      <c r="A78" s="130"/>
      <c r="B78" s="127"/>
      <c r="C78" s="128"/>
    </row>
    <row r="79" spans="1:8" ht="15">
      <c r="A79" s="130"/>
      <c r="B79" s="127" t="s">
        <v>92</v>
      </c>
      <c r="C79" s="128"/>
      <c r="F79" s="129">
        <f>F64+F26-F61</f>
        <v>59.09999999999991</v>
      </c>
      <c r="H79" s="129"/>
    </row>
    <row r="80" ht="12.75">
      <c r="A80" s="130"/>
    </row>
    <row r="81" ht="12.75">
      <c r="A81" s="130"/>
    </row>
    <row r="82" spans="1:3" ht="15">
      <c r="A82" s="130"/>
      <c r="B82" s="127" t="s">
        <v>94</v>
      </c>
      <c r="C82" s="128"/>
    </row>
    <row r="83" spans="1:3" ht="15">
      <c r="A83" s="130"/>
      <c r="B83" s="127" t="s">
        <v>95</v>
      </c>
      <c r="C83" s="128"/>
    </row>
    <row r="84" spans="1:3" ht="15">
      <c r="A84" s="130"/>
      <c r="B84" s="127" t="s">
        <v>96</v>
      </c>
      <c r="C84" s="128"/>
    </row>
  </sheetData>
  <sheetProtection/>
  <mergeCells count="16">
    <mergeCell ref="A29:A30"/>
    <mergeCell ref="B29:B30"/>
    <mergeCell ref="D29:D30"/>
    <mergeCell ref="H29:H30"/>
    <mergeCell ref="E29:E30"/>
    <mergeCell ref="C29:C30"/>
    <mergeCell ref="A1:H1"/>
    <mergeCell ref="G2:G3"/>
    <mergeCell ref="G29:G30"/>
    <mergeCell ref="A28:H28"/>
    <mergeCell ref="F29:F30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3"/>
  <sheetViews>
    <sheetView zoomScalePageLayoutView="0" workbookViewId="0" topLeftCell="A54">
      <selection activeCell="F33" sqref="F33"/>
    </sheetView>
  </sheetViews>
  <sheetFormatPr defaultColWidth="9.140625" defaultRowHeight="12.75"/>
  <cols>
    <col min="1" max="1" width="7.8515625" style="30" customWidth="1"/>
    <col min="2" max="2" width="38.140625" style="30" customWidth="1"/>
    <col min="3" max="3" width="11.00390625" style="130" hidden="1" customWidth="1"/>
    <col min="4" max="5" width="11.7109375" style="30" customWidth="1"/>
    <col min="6" max="7" width="12.57421875" style="30" customWidth="1"/>
    <col min="8" max="8" width="11.140625" style="30" customWidth="1"/>
    <col min="9" max="9" width="9.140625" style="30" customWidth="1"/>
    <col min="10" max="16384" width="9.140625" style="1" customWidth="1"/>
  </cols>
  <sheetData>
    <row r="1" spans="1:9" s="5" customFormat="1" ht="66.75" customHeight="1">
      <c r="A1" s="198" t="s">
        <v>418</v>
      </c>
      <c r="B1" s="198"/>
      <c r="C1" s="198"/>
      <c r="D1" s="198"/>
      <c r="E1" s="198"/>
      <c r="F1" s="198"/>
      <c r="G1" s="198"/>
      <c r="H1" s="198"/>
      <c r="I1" s="39"/>
    </row>
    <row r="2" spans="1:8" ht="12.75" customHeight="1">
      <c r="A2" s="142"/>
      <c r="B2" s="206" t="s">
        <v>2</v>
      </c>
      <c r="C2" s="96"/>
      <c r="D2" s="199" t="s">
        <v>3</v>
      </c>
      <c r="E2" s="204" t="s">
        <v>408</v>
      </c>
      <c r="F2" s="199" t="s">
        <v>4</v>
      </c>
      <c r="G2" s="199" t="s">
        <v>5</v>
      </c>
      <c r="H2" s="204" t="s">
        <v>409</v>
      </c>
    </row>
    <row r="3" spans="1:8" ht="21.75" customHeight="1">
      <c r="A3" s="97"/>
      <c r="B3" s="206"/>
      <c r="C3" s="96"/>
      <c r="D3" s="199"/>
      <c r="E3" s="205"/>
      <c r="F3" s="199"/>
      <c r="G3" s="199"/>
      <c r="H3" s="205"/>
    </row>
    <row r="4" spans="1:8" ht="15">
      <c r="A4" s="97"/>
      <c r="B4" s="98" t="s">
        <v>82</v>
      </c>
      <c r="C4" s="99"/>
      <c r="D4" s="100">
        <f>D5+D6+D7+D8+D9+D10+D11+D12+D13+D14+D15+D16+D17+D18+D19+D20</f>
        <v>2385.7</v>
      </c>
      <c r="E4" s="100">
        <f>E5+E6+E7+E8+E9+E10+E11+E12+E13+E14+E15+E16+E17+E18+E19+E20</f>
        <v>1598</v>
      </c>
      <c r="F4" s="100">
        <f>F5+F6+F7+F8+F9+F10+F11+F12+F13+F14+F15+F16+F17+F18+F19+F20</f>
        <v>2745.7</v>
      </c>
      <c r="G4" s="105">
        <f aca="true" t="shared" si="0" ref="G4:G28">F4/D4</f>
        <v>1.1508991071802825</v>
      </c>
      <c r="H4" s="105">
        <f>F4/E4</f>
        <v>1.7182102628285356</v>
      </c>
    </row>
    <row r="5" spans="1:8" ht="15">
      <c r="A5" s="97"/>
      <c r="B5" s="102" t="s">
        <v>6</v>
      </c>
      <c r="C5" s="103"/>
      <c r="D5" s="104">
        <v>102</v>
      </c>
      <c r="E5" s="104">
        <v>70</v>
      </c>
      <c r="F5" s="104">
        <v>60.1</v>
      </c>
      <c r="G5" s="105">
        <f t="shared" si="0"/>
        <v>0.5892156862745098</v>
      </c>
      <c r="H5" s="105">
        <f aca="true" t="shared" si="1" ref="H5:H28">F5/E5</f>
        <v>0.8585714285714285</v>
      </c>
    </row>
    <row r="6" spans="1:8" ht="15" hidden="1">
      <c r="A6" s="97"/>
      <c r="B6" s="102" t="s">
        <v>254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1120</v>
      </c>
      <c r="E7" s="104">
        <v>1020</v>
      </c>
      <c r="F7" s="104">
        <v>1235.5</v>
      </c>
      <c r="G7" s="105">
        <f t="shared" si="0"/>
        <v>1.103125</v>
      </c>
      <c r="H7" s="105">
        <f t="shared" si="1"/>
        <v>1.2112745098039215</v>
      </c>
    </row>
    <row r="8" spans="1:8" ht="15">
      <c r="A8" s="97"/>
      <c r="B8" s="102" t="s">
        <v>9</v>
      </c>
      <c r="C8" s="103"/>
      <c r="D8" s="104">
        <v>70</v>
      </c>
      <c r="E8" s="104">
        <v>40</v>
      </c>
      <c r="F8" s="104">
        <v>33.1</v>
      </c>
      <c r="G8" s="105">
        <f t="shared" si="0"/>
        <v>0.47285714285714286</v>
      </c>
      <c r="H8" s="105">
        <f t="shared" si="1"/>
        <v>0.8275</v>
      </c>
    </row>
    <row r="9" spans="1:8" ht="15">
      <c r="A9" s="97"/>
      <c r="B9" s="102" t="s">
        <v>10</v>
      </c>
      <c r="C9" s="103"/>
      <c r="D9" s="104">
        <v>1080</v>
      </c>
      <c r="E9" s="104">
        <v>460</v>
      </c>
      <c r="F9" s="104">
        <v>1388.6</v>
      </c>
      <c r="G9" s="105">
        <f t="shared" si="0"/>
        <v>1.2857407407407406</v>
      </c>
      <c r="H9" s="105">
        <f t="shared" si="1"/>
        <v>3.018695652173913</v>
      </c>
    </row>
    <row r="10" spans="1:8" ht="15">
      <c r="A10" s="97"/>
      <c r="B10" s="102" t="s">
        <v>106</v>
      </c>
      <c r="C10" s="103"/>
      <c r="D10" s="104">
        <v>13.7</v>
      </c>
      <c r="E10" s="104">
        <v>8</v>
      </c>
      <c r="F10" s="104">
        <v>6.4</v>
      </c>
      <c r="G10" s="105">
        <f t="shared" si="0"/>
        <v>0.4671532846715329</v>
      </c>
      <c r="H10" s="105">
        <f t="shared" si="1"/>
        <v>0.8</v>
      </c>
    </row>
    <row r="11" spans="1:8" ht="1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12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15">
      <c r="A17" s="97"/>
      <c r="B17" s="102" t="s">
        <v>116</v>
      </c>
      <c r="C17" s="103"/>
      <c r="D17" s="104">
        <v>0</v>
      </c>
      <c r="E17" s="104">
        <v>0</v>
      </c>
      <c r="F17" s="104">
        <v>10</v>
      </c>
      <c r="G17" s="105">
        <v>0</v>
      </c>
      <c r="H17" s="105">
        <v>0</v>
      </c>
    </row>
    <row r="18" spans="1:8" ht="15">
      <c r="A18" s="97"/>
      <c r="B18" s="102" t="s">
        <v>295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119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15">
      <c r="A20" s="97"/>
      <c r="B20" s="102" t="s">
        <v>22</v>
      </c>
      <c r="C20" s="103"/>
      <c r="D20" s="104">
        <v>0</v>
      </c>
      <c r="E20" s="104">
        <v>0</v>
      </c>
      <c r="F20" s="104">
        <v>0</v>
      </c>
      <c r="G20" s="105">
        <v>0</v>
      </c>
      <c r="H20" s="105">
        <v>0</v>
      </c>
    </row>
    <row r="21" spans="1:8" ht="15">
      <c r="A21" s="97"/>
      <c r="B21" s="106" t="s">
        <v>23</v>
      </c>
      <c r="C21" s="107"/>
      <c r="D21" s="104">
        <f>D22+D23+D24+D25+D26</f>
        <v>998.1</v>
      </c>
      <c r="E21" s="104">
        <f>E22+E23+E24+E25+E26</f>
        <v>745.6</v>
      </c>
      <c r="F21" s="104">
        <f>F22+F23+F24+F25+F26</f>
        <v>187.2</v>
      </c>
      <c r="G21" s="105">
        <f t="shared" si="0"/>
        <v>0.18755635707844903</v>
      </c>
      <c r="H21" s="105">
        <f t="shared" si="1"/>
        <v>0.2510729613733905</v>
      </c>
    </row>
    <row r="22" spans="1:8" ht="15">
      <c r="A22" s="97"/>
      <c r="B22" s="102" t="s">
        <v>24</v>
      </c>
      <c r="C22" s="103"/>
      <c r="D22" s="104">
        <v>100.5</v>
      </c>
      <c r="E22" s="104">
        <v>75.4</v>
      </c>
      <c r="F22" s="104">
        <v>74</v>
      </c>
      <c r="G22" s="105">
        <f t="shared" si="0"/>
        <v>0.736318407960199</v>
      </c>
      <c r="H22" s="105">
        <f t="shared" si="1"/>
        <v>0.9814323607427055</v>
      </c>
    </row>
    <row r="23" spans="1:8" ht="15">
      <c r="A23" s="97"/>
      <c r="B23" s="102" t="s">
        <v>101</v>
      </c>
      <c r="C23" s="103"/>
      <c r="D23" s="104">
        <v>160</v>
      </c>
      <c r="E23" s="104">
        <v>117</v>
      </c>
      <c r="F23" s="104">
        <v>113.2</v>
      </c>
      <c r="G23" s="105">
        <f t="shared" si="0"/>
        <v>0.7075</v>
      </c>
      <c r="H23" s="105">
        <f t="shared" si="1"/>
        <v>0.9675213675213675</v>
      </c>
    </row>
    <row r="24" spans="1:8" ht="15">
      <c r="A24" s="97"/>
      <c r="B24" s="102" t="s">
        <v>67</v>
      </c>
      <c r="C24" s="103"/>
      <c r="D24" s="104">
        <v>737.6</v>
      </c>
      <c r="E24" s="104">
        <v>553.2</v>
      </c>
      <c r="F24" s="104">
        <v>0</v>
      </c>
      <c r="G24" s="105">
        <f t="shared" si="0"/>
        <v>0</v>
      </c>
      <c r="H24" s="105">
        <f t="shared" si="1"/>
        <v>0</v>
      </c>
    </row>
    <row r="25" spans="1:8" ht="25.5">
      <c r="A25" s="97"/>
      <c r="B25" s="102" t="s">
        <v>27</v>
      </c>
      <c r="C25" s="103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23.25" customHeight="1" thickBot="1">
      <c r="A26" s="97"/>
      <c r="B26" s="133" t="s">
        <v>154</v>
      </c>
      <c r="C26" s="134"/>
      <c r="D26" s="104">
        <v>0</v>
      </c>
      <c r="E26" s="104">
        <v>0</v>
      </c>
      <c r="F26" s="104">
        <v>0</v>
      </c>
      <c r="G26" s="105">
        <v>0</v>
      </c>
      <c r="H26" s="105">
        <v>0</v>
      </c>
    </row>
    <row r="27" spans="1:8" ht="18.75">
      <c r="A27" s="97"/>
      <c r="B27" s="136" t="s">
        <v>28</v>
      </c>
      <c r="C27" s="137"/>
      <c r="D27" s="114">
        <f>D4+D21</f>
        <v>3383.7999999999997</v>
      </c>
      <c r="E27" s="114">
        <f>E4+E21</f>
        <v>2343.6</v>
      </c>
      <c r="F27" s="114">
        <f>F4+F21</f>
        <v>2932.8999999999996</v>
      </c>
      <c r="G27" s="105">
        <f t="shared" si="0"/>
        <v>0.8667474437023465</v>
      </c>
      <c r="H27" s="105">
        <f t="shared" si="1"/>
        <v>1.2514507595152755</v>
      </c>
    </row>
    <row r="28" spans="1:8" ht="15">
      <c r="A28" s="97"/>
      <c r="B28" s="102" t="s">
        <v>107</v>
      </c>
      <c r="C28" s="103"/>
      <c r="D28" s="104">
        <f>D4</f>
        <v>2385.7</v>
      </c>
      <c r="E28" s="104">
        <f>E4</f>
        <v>1598</v>
      </c>
      <c r="F28" s="104">
        <f>F4</f>
        <v>2745.7</v>
      </c>
      <c r="G28" s="105">
        <f t="shared" si="0"/>
        <v>1.1508991071802825</v>
      </c>
      <c r="H28" s="105">
        <f t="shared" si="1"/>
        <v>1.7182102628285356</v>
      </c>
    </row>
    <row r="29" spans="1:8" ht="12.75">
      <c r="A29" s="201"/>
      <c r="B29" s="202"/>
      <c r="C29" s="202"/>
      <c r="D29" s="202"/>
      <c r="E29" s="202"/>
      <c r="F29" s="202"/>
      <c r="G29" s="202"/>
      <c r="H29" s="203"/>
    </row>
    <row r="30" spans="1:8" ht="15" customHeight="1">
      <c r="A30" s="220" t="s">
        <v>158</v>
      </c>
      <c r="B30" s="206" t="s">
        <v>29</v>
      </c>
      <c r="C30" s="221" t="s">
        <v>189</v>
      </c>
      <c r="D30" s="200" t="s">
        <v>3</v>
      </c>
      <c r="E30" s="210" t="s">
        <v>408</v>
      </c>
      <c r="F30" s="210" t="s">
        <v>4</v>
      </c>
      <c r="G30" s="200" t="s">
        <v>5</v>
      </c>
      <c r="H30" s="210" t="s">
        <v>409</v>
      </c>
    </row>
    <row r="31" spans="1:8" ht="15" customHeight="1">
      <c r="A31" s="220"/>
      <c r="B31" s="206"/>
      <c r="C31" s="222"/>
      <c r="D31" s="200"/>
      <c r="E31" s="211"/>
      <c r="F31" s="211"/>
      <c r="G31" s="200"/>
      <c r="H31" s="211"/>
    </row>
    <row r="32" spans="1:8" ht="20.25" customHeight="1">
      <c r="A32" s="107" t="s">
        <v>69</v>
      </c>
      <c r="B32" s="106" t="s">
        <v>30</v>
      </c>
      <c r="C32" s="107"/>
      <c r="D32" s="115">
        <f>D33+D34+D35</f>
        <v>2232.6</v>
      </c>
      <c r="E32" s="115">
        <f>E33+E34+E35</f>
        <v>1829.2</v>
      </c>
      <c r="F32" s="115">
        <f>F33+F34+F35</f>
        <v>1583</v>
      </c>
      <c r="G32" s="179">
        <f>F32/D32</f>
        <v>0.7090387888560423</v>
      </c>
      <c r="H32" s="179">
        <f>F32/E32</f>
        <v>0.8654056418106276</v>
      </c>
    </row>
    <row r="33" spans="1:8" ht="66" customHeight="1">
      <c r="A33" s="103" t="s">
        <v>72</v>
      </c>
      <c r="B33" s="102" t="s">
        <v>162</v>
      </c>
      <c r="C33" s="103" t="s">
        <v>72</v>
      </c>
      <c r="D33" s="117">
        <v>2217.2</v>
      </c>
      <c r="E33" s="117">
        <v>1816.4</v>
      </c>
      <c r="F33" s="117">
        <v>1579.7</v>
      </c>
      <c r="G33" s="179">
        <f aca="true" t="shared" si="2" ref="G33:G60">F33/D33</f>
        <v>0.7124751939383006</v>
      </c>
      <c r="H33" s="179">
        <f aca="true" t="shared" si="3" ref="H33:H60">F33/E33</f>
        <v>0.8696872935476767</v>
      </c>
    </row>
    <row r="34" spans="1:8" ht="12.75">
      <c r="A34" s="103" t="s">
        <v>74</v>
      </c>
      <c r="B34" s="102" t="s">
        <v>35</v>
      </c>
      <c r="C34" s="103" t="s">
        <v>74</v>
      </c>
      <c r="D34" s="117">
        <v>10</v>
      </c>
      <c r="E34" s="117">
        <v>7.5</v>
      </c>
      <c r="F34" s="117">
        <v>0</v>
      </c>
      <c r="G34" s="179">
        <f t="shared" si="2"/>
        <v>0</v>
      </c>
      <c r="H34" s="179">
        <f t="shared" si="3"/>
        <v>0</v>
      </c>
    </row>
    <row r="35" spans="1:8" ht="17.25" customHeight="1">
      <c r="A35" s="103" t="s">
        <v>129</v>
      </c>
      <c r="B35" s="102" t="s">
        <v>126</v>
      </c>
      <c r="C35" s="103"/>
      <c r="D35" s="117">
        <f>D36</f>
        <v>5.4</v>
      </c>
      <c r="E35" s="117">
        <f>E36</f>
        <v>5.3</v>
      </c>
      <c r="F35" s="117">
        <f>F36</f>
        <v>3.3</v>
      </c>
      <c r="G35" s="179">
        <f t="shared" si="2"/>
        <v>0.611111111111111</v>
      </c>
      <c r="H35" s="179">
        <f t="shared" si="3"/>
        <v>0.6226415094339622</v>
      </c>
    </row>
    <row r="36" spans="1:9" s="16" customFormat="1" ht="25.5">
      <c r="A36" s="118"/>
      <c r="B36" s="119" t="s">
        <v>115</v>
      </c>
      <c r="C36" s="118" t="s">
        <v>303</v>
      </c>
      <c r="D36" s="120">
        <v>5.4</v>
      </c>
      <c r="E36" s="120">
        <v>5.3</v>
      </c>
      <c r="F36" s="120">
        <v>3.3</v>
      </c>
      <c r="G36" s="179">
        <f t="shared" si="2"/>
        <v>0.611111111111111</v>
      </c>
      <c r="H36" s="179">
        <f t="shared" si="3"/>
        <v>0.6226415094339622</v>
      </c>
      <c r="I36" s="37"/>
    </row>
    <row r="37" spans="1:8" ht="17.25" customHeight="1">
      <c r="A37" s="107" t="s">
        <v>110</v>
      </c>
      <c r="B37" s="106" t="s">
        <v>103</v>
      </c>
      <c r="C37" s="107"/>
      <c r="D37" s="115">
        <f>D38</f>
        <v>160</v>
      </c>
      <c r="E37" s="115">
        <f>E38</f>
        <v>160</v>
      </c>
      <c r="F37" s="115">
        <f>F38</f>
        <v>113.2</v>
      </c>
      <c r="G37" s="179">
        <f t="shared" si="2"/>
        <v>0.7075</v>
      </c>
      <c r="H37" s="179">
        <f t="shared" si="3"/>
        <v>0.7075</v>
      </c>
    </row>
    <row r="38" spans="1:8" ht="38.25">
      <c r="A38" s="103" t="s">
        <v>111</v>
      </c>
      <c r="B38" s="102" t="s">
        <v>166</v>
      </c>
      <c r="C38" s="103" t="s">
        <v>230</v>
      </c>
      <c r="D38" s="117">
        <v>160</v>
      </c>
      <c r="E38" s="117">
        <v>160</v>
      </c>
      <c r="F38" s="117">
        <v>113.2</v>
      </c>
      <c r="G38" s="179">
        <f t="shared" si="2"/>
        <v>0.7075</v>
      </c>
      <c r="H38" s="179">
        <f t="shared" si="3"/>
        <v>0.7075</v>
      </c>
    </row>
    <row r="39" spans="1:9" ht="25.5" hidden="1">
      <c r="A39" s="107" t="s">
        <v>75</v>
      </c>
      <c r="B39" s="106" t="s">
        <v>38</v>
      </c>
      <c r="C39" s="107"/>
      <c r="D39" s="115">
        <f>D40</f>
        <v>0</v>
      </c>
      <c r="E39" s="115">
        <f>E40</f>
        <v>0</v>
      </c>
      <c r="F39" s="115">
        <f>F40</f>
        <v>0</v>
      </c>
      <c r="G39" s="179" t="e">
        <f t="shared" si="2"/>
        <v>#DIV/0!</v>
      </c>
      <c r="H39" s="179" t="e">
        <f t="shared" si="3"/>
        <v>#DIV/0!</v>
      </c>
      <c r="I39" s="38"/>
    </row>
    <row r="40" spans="1:8" ht="12.75" hidden="1">
      <c r="A40" s="103" t="s">
        <v>112</v>
      </c>
      <c r="B40" s="102" t="s">
        <v>105</v>
      </c>
      <c r="C40" s="103"/>
      <c r="D40" s="117">
        <f>D41</f>
        <v>0</v>
      </c>
      <c r="E40" s="117">
        <f>E41</f>
        <v>0</v>
      </c>
      <c r="F40" s="117">
        <v>0</v>
      </c>
      <c r="G40" s="179" t="e">
        <f t="shared" si="2"/>
        <v>#DIV/0!</v>
      </c>
      <c r="H40" s="179" t="e">
        <f t="shared" si="3"/>
        <v>#DIV/0!</v>
      </c>
    </row>
    <row r="41" spans="1:9" s="16" customFormat="1" ht="54.75" customHeight="1" hidden="1">
      <c r="A41" s="118"/>
      <c r="B41" s="119" t="s">
        <v>232</v>
      </c>
      <c r="C41" s="118" t="s">
        <v>231</v>
      </c>
      <c r="D41" s="120">
        <v>0</v>
      </c>
      <c r="E41" s="120">
        <v>0</v>
      </c>
      <c r="F41" s="120">
        <v>0</v>
      </c>
      <c r="G41" s="179" t="e">
        <f t="shared" si="2"/>
        <v>#DIV/0!</v>
      </c>
      <c r="H41" s="179" t="e">
        <f t="shared" si="3"/>
        <v>#DIV/0!</v>
      </c>
      <c r="I41" s="37"/>
    </row>
    <row r="42" spans="1:9" s="16" customFormat="1" ht="21.75" customHeight="1" hidden="1">
      <c r="A42" s="107" t="s">
        <v>76</v>
      </c>
      <c r="B42" s="106" t="s">
        <v>40</v>
      </c>
      <c r="C42" s="107"/>
      <c r="D42" s="115">
        <f aca="true" t="shared" si="4" ref="D42:F43">D43</f>
        <v>0</v>
      </c>
      <c r="E42" s="115">
        <f t="shared" si="4"/>
        <v>0</v>
      </c>
      <c r="F42" s="115">
        <f t="shared" si="4"/>
        <v>0</v>
      </c>
      <c r="G42" s="179" t="e">
        <f t="shared" si="2"/>
        <v>#DIV/0!</v>
      </c>
      <c r="H42" s="179" t="e">
        <f t="shared" si="3"/>
        <v>#DIV/0!</v>
      </c>
      <c r="I42" s="37"/>
    </row>
    <row r="43" spans="1:9" s="16" customFormat="1" ht="33" customHeight="1" hidden="1">
      <c r="A43" s="138" t="s">
        <v>77</v>
      </c>
      <c r="B43" s="139" t="s">
        <v>124</v>
      </c>
      <c r="C43" s="103"/>
      <c r="D43" s="117">
        <f t="shared" si="4"/>
        <v>0</v>
      </c>
      <c r="E43" s="117">
        <f t="shared" si="4"/>
        <v>0</v>
      </c>
      <c r="F43" s="117">
        <f t="shared" si="4"/>
        <v>0</v>
      </c>
      <c r="G43" s="179" t="e">
        <f t="shared" si="2"/>
        <v>#DIV/0!</v>
      </c>
      <c r="H43" s="179" t="e">
        <f t="shared" si="3"/>
        <v>#DIV/0!</v>
      </c>
      <c r="I43" s="37"/>
    </row>
    <row r="44" spans="1:9" s="16" customFormat="1" ht="32.25" customHeight="1" hidden="1">
      <c r="A44" s="118"/>
      <c r="B44" s="140" t="s">
        <v>124</v>
      </c>
      <c r="C44" s="118" t="s">
        <v>242</v>
      </c>
      <c r="D44" s="120">
        <f>0</f>
        <v>0</v>
      </c>
      <c r="E44" s="120">
        <f>0</f>
        <v>0</v>
      </c>
      <c r="F44" s="120">
        <f>0</f>
        <v>0</v>
      </c>
      <c r="G44" s="179" t="e">
        <f t="shared" si="2"/>
        <v>#DIV/0!</v>
      </c>
      <c r="H44" s="179" t="e">
        <f t="shared" si="3"/>
        <v>#DIV/0!</v>
      </c>
      <c r="I44" s="37"/>
    </row>
    <row r="45" spans="1:8" ht="25.5">
      <c r="A45" s="107" t="s">
        <v>78</v>
      </c>
      <c r="B45" s="106" t="s">
        <v>41</v>
      </c>
      <c r="C45" s="107"/>
      <c r="D45" s="115">
        <f>D46</f>
        <v>344.79999999999995</v>
      </c>
      <c r="E45" s="115">
        <f>E46</f>
        <v>342.29999999999995</v>
      </c>
      <c r="F45" s="115">
        <f>F46</f>
        <v>334.3</v>
      </c>
      <c r="G45" s="179">
        <f t="shared" si="2"/>
        <v>0.9695475638051045</v>
      </c>
      <c r="H45" s="179">
        <f t="shared" si="3"/>
        <v>0.9766286882851302</v>
      </c>
    </row>
    <row r="46" spans="1:8" ht="12.75">
      <c r="A46" s="103" t="s">
        <v>44</v>
      </c>
      <c r="B46" s="102" t="s">
        <v>45</v>
      </c>
      <c r="C46" s="103"/>
      <c r="D46" s="117">
        <f>D47+D48+D50+D49</f>
        <v>344.79999999999995</v>
      </c>
      <c r="E46" s="117">
        <f>E47+E48+E50+E49</f>
        <v>342.29999999999995</v>
      </c>
      <c r="F46" s="117">
        <f>F47+F48+F50+F49</f>
        <v>334.3</v>
      </c>
      <c r="G46" s="179">
        <f t="shared" si="2"/>
        <v>0.9695475638051045</v>
      </c>
      <c r="H46" s="179">
        <f t="shared" si="3"/>
        <v>0.9766286882851302</v>
      </c>
    </row>
    <row r="47" spans="1:9" s="16" customFormat="1" ht="25.5">
      <c r="A47" s="118"/>
      <c r="B47" s="119" t="s">
        <v>174</v>
      </c>
      <c r="C47" s="118" t="s">
        <v>304</v>
      </c>
      <c r="D47" s="120">
        <v>312.2</v>
      </c>
      <c r="E47" s="120">
        <v>312.2</v>
      </c>
      <c r="F47" s="120">
        <v>312.2</v>
      </c>
      <c r="G47" s="179">
        <f t="shared" si="2"/>
        <v>1</v>
      </c>
      <c r="H47" s="179">
        <f t="shared" si="3"/>
        <v>1</v>
      </c>
      <c r="I47" s="37"/>
    </row>
    <row r="48" spans="1:9" s="16" customFormat="1" ht="18" customHeight="1">
      <c r="A48" s="118"/>
      <c r="B48" s="119" t="s">
        <v>227</v>
      </c>
      <c r="C48" s="118" t="s">
        <v>305</v>
      </c>
      <c r="D48" s="120">
        <v>9.7</v>
      </c>
      <c r="E48" s="120">
        <v>7.2</v>
      </c>
      <c r="F48" s="120">
        <v>0</v>
      </c>
      <c r="G48" s="179">
        <f t="shared" si="2"/>
        <v>0</v>
      </c>
      <c r="H48" s="179">
        <f t="shared" si="3"/>
        <v>0</v>
      </c>
      <c r="I48" s="37"/>
    </row>
    <row r="49" spans="1:9" s="16" customFormat="1" ht="18" customHeight="1" hidden="1">
      <c r="A49" s="118"/>
      <c r="B49" s="119" t="s">
        <v>301</v>
      </c>
      <c r="C49" s="118" t="s">
        <v>306</v>
      </c>
      <c r="D49" s="120">
        <v>0</v>
      </c>
      <c r="E49" s="120">
        <v>0</v>
      </c>
      <c r="F49" s="120">
        <v>0</v>
      </c>
      <c r="G49" s="179" t="e">
        <f t="shared" si="2"/>
        <v>#DIV/0!</v>
      </c>
      <c r="H49" s="179" t="e">
        <f t="shared" si="3"/>
        <v>#DIV/0!</v>
      </c>
      <c r="I49" s="37"/>
    </row>
    <row r="50" spans="1:9" s="16" customFormat="1" ht="18" customHeight="1">
      <c r="A50" s="118"/>
      <c r="B50" s="119" t="s">
        <v>176</v>
      </c>
      <c r="C50" s="118" t="s">
        <v>307</v>
      </c>
      <c r="D50" s="120">
        <v>22.9</v>
      </c>
      <c r="E50" s="120">
        <v>22.9</v>
      </c>
      <c r="F50" s="120">
        <v>22.1</v>
      </c>
      <c r="G50" s="179">
        <f t="shared" si="2"/>
        <v>0.9650655021834063</v>
      </c>
      <c r="H50" s="179">
        <f t="shared" si="3"/>
        <v>0.9650655021834063</v>
      </c>
      <c r="I50" s="37"/>
    </row>
    <row r="51" spans="1:8" ht="29.25" customHeight="1">
      <c r="A51" s="121" t="s">
        <v>127</v>
      </c>
      <c r="B51" s="122" t="s">
        <v>125</v>
      </c>
      <c r="C51" s="121"/>
      <c r="D51" s="143">
        <f>D53</f>
        <v>0.8</v>
      </c>
      <c r="E51" s="143">
        <f>E53</f>
        <v>0.8</v>
      </c>
      <c r="F51" s="143">
        <f>F53</f>
        <v>0.8</v>
      </c>
      <c r="G51" s="179">
        <f t="shared" si="2"/>
        <v>1</v>
      </c>
      <c r="H51" s="179">
        <f t="shared" si="3"/>
        <v>1</v>
      </c>
    </row>
    <row r="52" spans="1:8" ht="29.25" customHeight="1">
      <c r="A52" s="138" t="s">
        <v>121</v>
      </c>
      <c r="B52" s="139" t="s">
        <v>128</v>
      </c>
      <c r="C52" s="138"/>
      <c r="D52" s="117">
        <f>D53</f>
        <v>0.8</v>
      </c>
      <c r="E52" s="117">
        <f>E53</f>
        <v>0.8</v>
      </c>
      <c r="F52" s="117">
        <f>F53</f>
        <v>0.8</v>
      </c>
      <c r="G52" s="179">
        <f t="shared" si="2"/>
        <v>1</v>
      </c>
      <c r="H52" s="179">
        <f t="shared" si="3"/>
        <v>1</v>
      </c>
    </row>
    <row r="53" spans="1:9" s="16" customFormat="1" ht="31.5" customHeight="1">
      <c r="A53" s="118"/>
      <c r="B53" s="119" t="s">
        <v>233</v>
      </c>
      <c r="C53" s="118" t="s">
        <v>308</v>
      </c>
      <c r="D53" s="120">
        <v>0.8</v>
      </c>
      <c r="E53" s="120">
        <v>0.8</v>
      </c>
      <c r="F53" s="120">
        <v>0.8</v>
      </c>
      <c r="G53" s="179">
        <f t="shared" si="2"/>
        <v>1</v>
      </c>
      <c r="H53" s="179">
        <f t="shared" si="3"/>
        <v>1</v>
      </c>
      <c r="I53" s="37"/>
    </row>
    <row r="54" spans="1:8" ht="17.25" customHeight="1">
      <c r="A54" s="107" t="s">
        <v>60</v>
      </c>
      <c r="B54" s="106" t="s">
        <v>61</v>
      </c>
      <c r="C54" s="107"/>
      <c r="D54" s="115">
        <f>D55</f>
        <v>30</v>
      </c>
      <c r="E54" s="115">
        <f>E55</f>
        <v>22.5</v>
      </c>
      <c r="F54" s="115">
        <f>F55</f>
        <v>0</v>
      </c>
      <c r="G54" s="179">
        <f t="shared" si="2"/>
        <v>0</v>
      </c>
      <c r="H54" s="179">
        <f t="shared" si="3"/>
        <v>0</v>
      </c>
    </row>
    <row r="55" spans="1:8" ht="12.75">
      <c r="A55" s="103" t="s">
        <v>62</v>
      </c>
      <c r="B55" s="102" t="s">
        <v>179</v>
      </c>
      <c r="C55" s="103" t="s">
        <v>309</v>
      </c>
      <c r="D55" s="117">
        <v>30</v>
      </c>
      <c r="E55" s="117">
        <v>22.5</v>
      </c>
      <c r="F55" s="117">
        <f>F56</f>
        <v>0</v>
      </c>
      <c r="G55" s="179">
        <f t="shared" si="2"/>
        <v>0</v>
      </c>
      <c r="H55" s="179">
        <f t="shared" si="3"/>
        <v>0</v>
      </c>
    </row>
    <row r="56" spans="1:9" s="16" customFormat="1" ht="27" customHeight="1" hidden="1">
      <c r="A56" s="118"/>
      <c r="B56" s="119" t="s">
        <v>228</v>
      </c>
      <c r="C56" s="118" t="s">
        <v>229</v>
      </c>
      <c r="D56" s="120">
        <v>0</v>
      </c>
      <c r="E56" s="120">
        <v>0</v>
      </c>
      <c r="F56" s="120">
        <v>0</v>
      </c>
      <c r="G56" s="179" t="e">
        <f t="shared" si="2"/>
        <v>#DIV/0!</v>
      </c>
      <c r="H56" s="179" t="e">
        <f t="shared" si="3"/>
        <v>#DIV/0!</v>
      </c>
      <c r="I56" s="37"/>
    </row>
    <row r="57" spans="1:8" ht="23.25" customHeight="1">
      <c r="A57" s="107"/>
      <c r="B57" s="106" t="s">
        <v>99</v>
      </c>
      <c r="C57" s="107"/>
      <c r="D57" s="117">
        <f>D58</f>
        <v>2027.3</v>
      </c>
      <c r="E57" s="117">
        <f>E58</f>
        <v>2023.4</v>
      </c>
      <c r="F57" s="117">
        <f>F58</f>
        <v>2000</v>
      </c>
      <c r="G57" s="179">
        <f t="shared" si="2"/>
        <v>0.9865338134464559</v>
      </c>
      <c r="H57" s="179">
        <f t="shared" si="3"/>
        <v>0.9884353069091627</v>
      </c>
    </row>
    <row r="58" spans="1:9" s="16" customFormat="1" ht="25.5">
      <c r="A58" s="118"/>
      <c r="B58" s="119" t="s">
        <v>100</v>
      </c>
      <c r="C58" s="118" t="s">
        <v>193</v>
      </c>
      <c r="D58" s="120">
        <v>2027.3</v>
      </c>
      <c r="E58" s="120">
        <v>2023.4</v>
      </c>
      <c r="F58" s="120">
        <v>2000</v>
      </c>
      <c r="G58" s="179">
        <f t="shared" si="2"/>
        <v>0.9865338134464559</v>
      </c>
      <c r="H58" s="179">
        <f t="shared" si="3"/>
        <v>0.9884353069091627</v>
      </c>
      <c r="I58" s="37"/>
    </row>
    <row r="59" spans="1:8" ht="24.75" customHeight="1">
      <c r="A59" s="103"/>
      <c r="B59" s="50" t="s">
        <v>68</v>
      </c>
      <c r="C59" s="51"/>
      <c r="D59" s="56">
        <f>D32+D37+D39+D42+D45+D51+D54+D57</f>
        <v>4795.5</v>
      </c>
      <c r="E59" s="56">
        <f>E32+E37+E39+E42+E45+E51+E54+E57</f>
        <v>4378.200000000001</v>
      </c>
      <c r="F59" s="56">
        <f>F32+F37+F39+F42+F45+F51+F54+F57</f>
        <v>4031.3</v>
      </c>
      <c r="G59" s="179">
        <f t="shared" si="2"/>
        <v>0.8406422687936608</v>
      </c>
      <c r="H59" s="179">
        <f t="shared" si="3"/>
        <v>0.9207665250559589</v>
      </c>
    </row>
    <row r="60" spans="1:8" ht="15">
      <c r="A60" s="144"/>
      <c r="B60" s="102" t="s">
        <v>83</v>
      </c>
      <c r="C60" s="103"/>
      <c r="D60" s="141">
        <f>D57</f>
        <v>2027.3</v>
      </c>
      <c r="E60" s="141">
        <f>E57</f>
        <v>2023.4</v>
      </c>
      <c r="F60" s="141">
        <f>F57</f>
        <v>2000</v>
      </c>
      <c r="G60" s="179">
        <f t="shared" si="2"/>
        <v>0.9865338134464559</v>
      </c>
      <c r="H60" s="179">
        <f t="shared" si="3"/>
        <v>0.9884353069091627</v>
      </c>
    </row>
    <row r="61" ht="15">
      <c r="A61" s="128"/>
    </row>
    <row r="62" ht="12.75">
      <c r="A62" s="130"/>
    </row>
    <row r="63" spans="1:6" ht="15">
      <c r="A63" s="130"/>
      <c r="B63" s="127" t="s">
        <v>93</v>
      </c>
      <c r="C63" s="128"/>
      <c r="F63" s="30">
        <v>1502</v>
      </c>
    </row>
    <row r="64" spans="1:3" ht="15">
      <c r="A64" s="130"/>
      <c r="B64" s="127"/>
      <c r="C64" s="128"/>
    </row>
    <row r="65" spans="1:6" ht="15">
      <c r="A65" s="130"/>
      <c r="B65" s="127" t="s">
        <v>84</v>
      </c>
      <c r="C65" s="128"/>
      <c r="F65" s="129"/>
    </row>
    <row r="66" spans="1:3" ht="15">
      <c r="A66" s="130"/>
      <c r="B66" s="127" t="s">
        <v>85</v>
      </c>
      <c r="C66" s="128"/>
    </row>
    <row r="67" spans="2:3" ht="15">
      <c r="B67" s="127"/>
      <c r="C67" s="128"/>
    </row>
    <row r="68" spans="2:3" ht="15">
      <c r="B68" s="127" t="s">
        <v>86</v>
      </c>
      <c r="C68" s="128"/>
    </row>
    <row r="69" spans="2:3" ht="15">
      <c r="B69" s="127" t="s">
        <v>87</v>
      </c>
      <c r="C69" s="128"/>
    </row>
    <row r="70" spans="2:3" ht="15">
      <c r="B70" s="127"/>
      <c r="C70" s="128"/>
    </row>
    <row r="71" spans="2:3" ht="15">
      <c r="B71" s="127" t="s">
        <v>88</v>
      </c>
      <c r="C71" s="128"/>
    </row>
    <row r="72" spans="2:3" ht="15">
      <c r="B72" s="127" t="s">
        <v>89</v>
      </c>
      <c r="C72" s="128"/>
    </row>
    <row r="73" spans="2:3" ht="15">
      <c r="B73" s="127"/>
      <c r="C73" s="128"/>
    </row>
    <row r="74" spans="2:3" ht="15">
      <c r="B74" s="127" t="s">
        <v>90</v>
      </c>
      <c r="C74" s="128"/>
    </row>
    <row r="75" spans="2:3" ht="15">
      <c r="B75" s="127" t="s">
        <v>91</v>
      </c>
      <c r="C75" s="128"/>
    </row>
    <row r="76" spans="2:3" ht="15">
      <c r="B76" s="127"/>
      <c r="C76" s="128"/>
    </row>
    <row r="77" spans="2:3" ht="15">
      <c r="B77" s="127"/>
      <c r="C77" s="128"/>
    </row>
    <row r="78" spans="2:8" ht="15">
      <c r="B78" s="127" t="s">
        <v>92</v>
      </c>
      <c r="C78" s="128"/>
      <c r="F78" s="129">
        <f>F63+F27-F59</f>
        <v>403.59999999999945</v>
      </c>
      <c r="H78" s="129"/>
    </row>
    <row r="81" spans="2:3" ht="15">
      <c r="B81" s="127" t="s">
        <v>94</v>
      </c>
      <c r="C81" s="128"/>
    </row>
    <row r="82" spans="2:3" ht="15">
      <c r="B82" s="127" t="s">
        <v>95</v>
      </c>
      <c r="C82" s="128"/>
    </row>
    <row r="83" spans="2:3" ht="15">
      <c r="B83" s="127" t="s">
        <v>96</v>
      </c>
      <c r="C83" s="128"/>
    </row>
  </sheetData>
  <sheetProtection/>
  <mergeCells count="16">
    <mergeCell ref="A30:A31"/>
    <mergeCell ref="B30:B31"/>
    <mergeCell ref="D30:D31"/>
    <mergeCell ref="H30:H31"/>
    <mergeCell ref="E30:E31"/>
    <mergeCell ref="C30:C31"/>
    <mergeCell ref="A1:H1"/>
    <mergeCell ref="G2:G3"/>
    <mergeCell ref="A29:H29"/>
    <mergeCell ref="G30:G31"/>
    <mergeCell ref="F30:F31"/>
    <mergeCell ref="H2:H3"/>
    <mergeCell ref="B2:B3"/>
    <mergeCell ref="D2:D3"/>
    <mergeCell ref="E2:E3"/>
    <mergeCell ref="F2:F3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H87"/>
  <sheetViews>
    <sheetView zoomScalePageLayoutView="0" workbookViewId="0" topLeftCell="A17">
      <selection activeCell="H27" sqref="G5:H27"/>
    </sheetView>
  </sheetViews>
  <sheetFormatPr defaultColWidth="9.140625" defaultRowHeight="12.75"/>
  <cols>
    <col min="1" max="1" width="8.00390625" style="30" customWidth="1"/>
    <col min="2" max="2" width="32.140625" style="30" customWidth="1"/>
    <col min="3" max="3" width="13.140625" style="130" hidden="1" customWidth="1"/>
    <col min="4" max="5" width="11.8515625" style="30" customWidth="1"/>
    <col min="6" max="7" width="11.57421875" style="30" customWidth="1"/>
    <col min="8" max="8" width="12.140625" style="30" customWidth="1"/>
    <col min="9" max="16384" width="9.140625" style="1" customWidth="1"/>
  </cols>
  <sheetData>
    <row r="1" spans="1:8" s="5" customFormat="1" ht="58.5" customHeight="1">
      <c r="A1" s="198" t="s">
        <v>419</v>
      </c>
      <c r="B1" s="198"/>
      <c r="C1" s="198"/>
      <c r="D1" s="198"/>
      <c r="E1" s="198"/>
      <c r="F1" s="198"/>
      <c r="G1" s="198"/>
      <c r="H1" s="198"/>
    </row>
    <row r="2" spans="1:8" ht="12.75" customHeight="1">
      <c r="A2" s="142"/>
      <c r="B2" s="206" t="s">
        <v>2</v>
      </c>
      <c r="C2" s="96"/>
      <c r="D2" s="199" t="s">
        <v>3</v>
      </c>
      <c r="E2" s="204" t="s">
        <v>408</v>
      </c>
      <c r="F2" s="199" t="s">
        <v>4</v>
      </c>
      <c r="G2" s="204" t="s">
        <v>146</v>
      </c>
      <c r="H2" s="204" t="s">
        <v>409</v>
      </c>
    </row>
    <row r="3" spans="1:8" ht="24.75" customHeight="1">
      <c r="A3" s="97"/>
      <c r="B3" s="206"/>
      <c r="C3" s="96"/>
      <c r="D3" s="199"/>
      <c r="E3" s="205"/>
      <c r="F3" s="199"/>
      <c r="G3" s="205"/>
      <c r="H3" s="205"/>
    </row>
    <row r="4" spans="1:8" ht="30">
      <c r="A4" s="97"/>
      <c r="B4" s="98" t="s">
        <v>82</v>
      </c>
      <c r="C4" s="99"/>
      <c r="D4" s="100">
        <f>D5+D6+D7+D8+D9+D10+D11+D12+D13+D14+D15+D16+D17+D18+D19</f>
        <v>2148.5</v>
      </c>
      <c r="E4" s="100">
        <f>E5+E6+E7+E8+E9+E10+E11+E12+E13+E14+E15+E16+E17+E18+E19</f>
        <v>1239</v>
      </c>
      <c r="F4" s="100">
        <f>F5+F6+F7+F8+F9+F10+F11+F12+F13+F14+F15+F16+F17+F18+F19</f>
        <v>1281.1</v>
      </c>
      <c r="G4" s="101">
        <f>F4/D4</f>
        <v>0.5962764719571794</v>
      </c>
      <c r="H4" s="101">
        <f>F4/E4</f>
        <v>1.0339790153349475</v>
      </c>
    </row>
    <row r="5" spans="1:8" ht="15">
      <c r="A5" s="97"/>
      <c r="B5" s="102" t="s">
        <v>6</v>
      </c>
      <c r="C5" s="103"/>
      <c r="D5" s="104">
        <v>260</v>
      </c>
      <c r="E5" s="104">
        <v>150</v>
      </c>
      <c r="F5" s="104">
        <v>165.8</v>
      </c>
      <c r="G5" s="105">
        <f aca="true" t="shared" si="0" ref="G5:G27">F5/D5</f>
        <v>0.6376923076923078</v>
      </c>
      <c r="H5" s="105">
        <f aca="true" t="shared" si="1" ref="H5:H27">F5/E5</f>
        <v>1.1053333333333335</v>
      </c>
    </row>
    <row r="6" spans="1:8" ht="15" hidden="1">
      <c r="A6" s="97"/>
      <c r="B6" s="102" t="s">
        <v>254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130</v>
      </c>
      <c r="E7" s="104">
        <v>60</v>
      </c>
      <c r="F7" s="104">
        <v>130.4</v>
      </c>
      <c r="G7" s="105">
        <f t="shared" si="0"/>
        <v>1.0030769230769232</v>
      </c>
      <c r="H7" s="105">
        <f t="shared" si="1"/>
        <v>2.1733333333333333</v>
      </c>
    </row>
    <row r="8" spans="1:8" ht="15">
      <c r="A8" s="97"/>
      <c r="B8" s="102" t="s">
        <v>9</v>
      </c>
      <c r="C8" s="103"/>
      <c r="D8" s="104">
        <v>100</v>
      </c>
      <c r="E8" s="104">
        <v>61</v>
      </c>
      <c r="F8" s="104">
        <v>43.2</v>
      </c>
      <c r="G8" s="105">
        <f t="shared" si="0"/>
        <v>0.43200000000000005</v>
      </c>
      <c r="H8" s="105">
        <f t="shared" si="1"/>
        <v>0.7081967213114755</v>
      </c>
    </row>
    <row r="9" spans="1:8" ht="15">
      <c r="A9" s="97"/>
      <c r="B9" s="102" t="s">
        <v>10</v>
      </c>
      <c r="C9" s="103"/>
      <c r="D9" s="104">
        <v>1650</v>
      </c>
      <c r="E9" s="104">
        <v>960</v>
      </c>
      <c r="F9" s="104">
        <v>930.9</v>
      </c>
      <c r="G9" s="105">
        <f t="shared" si="0"/>
        <v>0.5641818181818181</v>
      </c>
      <c r="H9" s="105">
        <f t="shared" si="1"/>
        <v>0.9696874999999999</v>
      </c>
    </row>
    <row r="10" spans="1:8" ht="15">
      <c r="A10" s="97"/>
      <c r="B10" s="102" t="s">
        <v>106</v>
      </c>
      <c r="C10" s="103"/>
      <c r="D10" s="104">
        <v>8.5</v>
      </c>
      <c r="E10" s="104">
        <v>8</v>
      </c>
      <c r="F10" s="104">
        <v>10.8</v>
      </c>
      <c r="G10" s="105">
        <f t="shared" si="0"/>
        <v>1.2705882352941178</v>
      </c>
      <c r="H10" s="105">
        <f t="shared" si="1"/>
        <v>1.35</v>
      </c>
    </row>
    <row r="11" spans="1:8" ht="25.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23.25" customHeight="1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25.5">
      <c r="A17" s="97"/>
      <c r="B17" s="102" t="s">
        <v>287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5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25.5">
      <c r="A20" s="97"/>
      <c r="B20" s="106" t="s">
        <v>81</v>
      </c>
      <c r="C20" s="107"/>
      <c r="D20" s="104">
        <f>D21+D22+D23+D24+D25</f>
        <v>442</v>
      </c>
      <c r="E20" s="104">
        <f>E21+E22+E23+E24+E25</f>
        <v>328.5</v>
      </c>
      <c r="F20" s="104">
        <f>F21+F22+F23+F24+F25</f>
        <v>250</v>
      </c>
      <c r="G20" s="105">
        <f t="shared" si="0"/>
        <v>0.5656108597285068</v>
      </c>
      <c r="H20" s="105">
        <f t="shared" si="1"/>
        <v>0.76103500761035</v>
      </c>
    </row>
    <row r="21" spans="1:8" ht="15">
      <c r="A21" s="97"/>
      <c r="B21" s="102" t="s">
        <v>24</v>
      </c>
      <c r="C21" s="103"/>
      <c r="D21" s="104">
        <v>282</v>
      </c>
      <c r="E21" s="104">
        <v>211.5</v>
      </c>
      <c r="F21" s="145" t="s">
        <v>424</v>
      </c>
      <c r="G21" s="105">
        <f t="shared" si="0"/>
        <v>0.46737588652482276</v>
      </c>
      <c r="H21" s="105">
        <f t="shared" si="1"/>
        <v>0.6231678486997636</v>
      </c>
    </row>
    <row r="22" spans="1:8" ht="15">
      <c r="A22" s="97"/>
      <c r="B22" s="102" t="s">
        <v>101</v>
      </c>
      <c r="C22" s="103"/>
      <c r="D22" s="104">
        <v>160</v>
      </c>
      <c r="E22" s="104">
        <v>117</v>
      </c>
      <c r="F22" s="104">
        <v>118.2</v>
      </c>
      <c r="G22" s="105">
        <f t="shared" si="0"/>
        <v>0.73875</v>
      </c>
      <c r="H22" s="105">
        <f t="shared" si="1"/>
        <v>1.0102564102564102</v>
      </c>
    </row>
    <row r="23" spans="1:8" ht="15">
      <c r="A23" s="97"/>
      <c r="B23" s="102" t="s">
        <v>67</v>
      </c>
      <c r="C23" s="103"/>
      <c r="D23" s="104">
        <v>0</v>
      </c>
      <c r="E23" s="104">
        <v>0</v>
      </c>
      <c r="F23" s="104">
        <v>0</v>
      </c>
      <c r="G23" s="105">
        <v>0</v>
      </c>
      <c r="H23" s="105">
        <v>0</v>
      </c>
    </row>
    <row r="24" spans="1:8" ht="38.25">
      <c r="A24" s="97"/>
      <c r="B24" s="102" t="s">
        <v>27</v>
      </c>
      <c r="C24" s="103"/>
      <c r="D24" s="104">
        <v>0</v>
      </c>
      <c r="E24" s="104">
        <v>0</v>
      </c>
      <c r="F24" s="104">
        <v>0</v>
      </c>
      <c r="G24" s="105">
        <v>0</v>
      </c>
      <c r="H24" s="105">
        <v>0</v>
      </c>
    </row>
    <row r="25" spans="1:8" ht="28.5" customHeight="1" thickBot="1">
      <c r="A25" s="97"/>
      <c r="B25" s="133" t="s">
        <v>154</v>
      </c>
      <c r="C25" s="134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26.25" customHeight="1">
      <c r="A26" s="97"/>
      <c r="B26" s="136" t="s">
        <v>28</v>
      </c>
      <c r="C26" s="137"/>
      <c r="D26" s="114">
        <f>D4+D20</f>
        <v>2590.5</v>
      </c>
      <c r="E26" s="114">
        <f>E4+E20</f>
        <v>1567.5</v>
      </c>
      <c r="F26" s="114">
        <f>F4+F20</f>
        <v>1531.1</v>
      </c>
      <c r="G26" s="105">
        <f t="shared" si="0"/>
        <v>0.5910441999613973</v>
      </c>
      <c r="H26" s="105">
        <f t="shared" si="1"/>
        <v>0.9767783094098883</v>
      </c>
    </row>
    <row r="27" spans="1:8" ht="40.5" customHeight="1">
      <c r="A27" s="97"/>
      <c r="B27" s="102" t="s">
        <v>107</v>
      </c>
      <c r="C27" s="103"/>
      <c r="D27" s="104">
        <f>D4</f>
        <v>2148.5</v>
      </c>
      <c r="E27" s="104">
        <f>E4</f>
        <v>1239</v>
      </c>
      <c r="F27" s="104">
        <f>F4</f>
        <v>1281.1</v>
      </c>
      <c r="G27" s="105">
        <f t="shared" si="0"/>
        <v>0.5962764719571794</v>
      </c>
      <c r="H27" s="105">
        <f t="shared" si="1"/>
        <v>1.0339790153349475</v>
      </c>
    </row>
    <row r="28" spans="1:8" ht="12.75">
      <c r="A28" s="201"/>
      <c r="B28" s="225"/>
      <c r="C28" s="225"/>
      <c r="D28" s="225"/>
      <c r="E28" s="225"/>
      <c r="F28" s="225"/>
      <c r="G28" s="225"/>
      <c r="H28" s="226"/>
    </row>
    <row r="29" spans="1:8" ht="15" customHeight="1">
      <c r="A29" s="220" t="s">
        <v>158</v>
      </c>
      <c r="B29" s="206" t="s">
        <v>29</v>
      </c>
      <c r="C29" s="221" t="s">
        <v>189</v>
      </c>
      <c r="D29" s="200" t="s">
        <v>3</v>
      </c>
      <c r="E29" s="210" t="s">
        <v>408</v>
      </c>
      <c r="F29" s="210" t="s">
        <v>4</v>
      </c>
      <c r="G29" s="223" t="s">
        <v>146</v>
      </c>
      <c r="H29" s="210" t="s">
        <v>409</v>
      </c>
    </row>
    <row r="30" spans="1:8" ht="15" customHeight="1">
      <c r="A30" s="220"/>
      <c r="B30" s="206"/>
      <c r="C30" s="222"/>
      <c r="D30" s="200"/>
      <c r="E30" s="211"/>
      <c r="F30" s="211"/>
      <c r="G30" s="224"/>
      <c r="H30" s="211"/>
    </row>
    <row r="31" spans="1:8" ht="25.5">
      <c r="A31" s="107" t="s">
        <v>69</v>
      </c>
      <c r="B31" s="106" t="s">
        <v>30</v>
      </c>
      <c r="C31" s="107"/>
      <c r="D31" s="115">
        <f>D32+D33+D34</f>
        <v>1712.7</v>
      </c>
      <c r="E31" s="115">
        <f>E32+E33+E34</f>
        <v>1392</v>
      </c>
      <c r="F31" s="115">
        <f>F32+F33+F34</f>
        <v>1108.5</v>
      </c>
      <c r="G31" s="180">
        <f>F31/D31</f>
        <v>0.6472236819057628</v>
      </c>
      <c r="H31" s="180">
        <f>F31/E31</f>
        <v>0.7963362068965517</v>
      </c>
    </row>
    <row r="32" spans="1:8" ht="77.25" customHeight="1">
      <c r="A32" s="103" t="s">
        <v>72</v>
      </c>
      <c r="B32" s="102" t="s">
        <v>162</v>
      </c>
      <c r="C32" s="103" t="s">
        <v>72</v>
      </c>
      <c r="D32" s="117">
        <v>1698.2</v>
      </c>
      <c r="E32" s="117">
        <v>1381.2</v>
      </c>
      <c r="F32" s="117">
        <v>1106.8</v>
      </c>
      <c r="G32" s="180">
        <f aca="true" t="shared" si="2" ref="G32:G62">F32/D32</f>
        <v>0.6517489106112354</v>
      </c>
      <c r="H32" s="180">
        <f aca="true" t="shared" si="3" ref="H32:H62">F32/E32</f>
        <v>0.801332174920359</v>
      </c>
    </row>
    <row r="33" spans="1:8" ht="12.75">
      <c r="A33" s="103" t="s">
        <v>74</v>
      </c>
      <c r="B33" s="102" t="s">
        <v>35</v>
      </c>
      <c r="C33" s="103" t="s">
        <v>74</v>
      </c>
      <c r="D33" s="117">
        <v>10</v>
      </c>
      <c r="E33" s="117">
        <v>7.5</v>
      </c>
      <c r="F33" s="117">
        <v>0</v>
      </c>
      <c r="G33" s="180">
        <f t="shared" si="2"/>
        <v>0</v>
      </c>
      <c r="H33" s="180">
        <f t="shared" si="3"/>
        <v>0</v>
      </c>
    </row>
    <row r="34" spans="1:8" ht="25.5">
      <c r="A34" s="103" t="s">
        <v>129</v>
      </c>
      <c r="B34" s="102" t="s">
        <v>126</v>
      </c>
      <c r="C34" s="103"/>
      <c r="D34" s="117">
        <f>D35</f>
        <v>4.5</v>
      </c>
      <c r="E34" s="117">
        <f>E35</f>
        <v>3.3</v>
      </c>
      <c r="F34" s="117">
        <f>F35</f>
        <v>1.7</v>
      </c>
      <c r="G34" s="180">
        <f t="shared" si="2"/>
        <v>0.37777777777777777</v>
      </c>
      <c r="H34" s="180">
        <f t="shared" si="3"/>
        <v>0.5151515151515151</v>
      </c>
    </row>
    <row r="35" spans="1:8" s="16" customFormat="1" ht="25.5">
      <c r="A35" s="118"/>
      <c r="B35" s="119" t="s">
        <v>115</v>
      </c>
      <c r="C35" s="118" t="s">
        <v>405</v>
      </c>
      <c r="D35" s="120">
        <v>4.5</v>
      </c>
      <c r="E35" s="120">
        <v>3.3</v>
      </c>
      <c r="F35" s="120">
        <v>1.7</v>
      </c>
      <c r="G35" s="180">
        <f t="shared" si="2"/>
        <v>0.37777777777777777</v>
      </c>
      <c r="H35" s="180">
        <f t="shared" si="3"/>
        <v>0.5151515151515151</v>
      </c>
    </row>
    <row r="36" spans="1:8" ht="14.25" customHeight="1">
      <c r="A36" s="107" t="s">
        <v>110</v>
      </c>
      <c r="B36" s="106" t="s">
        <v>103</v>
      </c>
      <c r="C36" s="107"/>
      <c r="D36" s="115">
        <f>D37</f>
        <v>160</v>
      </c>
      <c r="E36" s="115">
        <f>E37</f>
        <v>160</v>
      </c>
      <c r="F36" s="115">
        <f>F37</f>
        <v>118.2</v>
      </c>
      <c r="G36" s="180">
        <f t="shared" si="2"/>
        <v>0.73875</v>
      </c>
      <c r="H36" s="180">
        <f t="shared" si="3"/>
        <v>0.73875</v>
      </c>
    </row>
    <row r="37" spans="1:8" ht="38.25">
      <c r="A37" s="103" t="s">
        <v>111</v>
      </c>
      <c r="B37" s="102" t="s">
        <v>166</v>
      </c>
      <c r="C37" s="103" t="s">
        <v>406</v>
      </c>
      <c r="D37" s="117">
        <v>160</v>
      </c>
      <c r="E37" s="117">
        <v>160</v>
      </c>
      <c r="F37" s="117">
        <v>118.2</v>
      </c>
      <c r="G37" s="180">
        <f t="shared" si="2"/>
        <v>0.73875</v>
      </c>
      <c r="H37" s="180">
        <f t="shared" si="3"/>
        <v>0.73875</v>
      </c>
    </row>
    <row r="38" spans="1:8" ht="25.5" hidden="1">
      <c r="A38" s="107" t="s">
        <v>75</v>
      </c>
      <c r="B38" s="106" t="s">
        <v>38</v>
      </c>
      <c r="C38" s="107"/>
      <c r="D38" s="115">
        <f aca="true" t="shared" si="4" ref="D38:F39">D39</f>
        <v>0</v>
      </c>
      <c r="E38" s="115">
        <f t="shared" si="4"/>
        <v>0</v>
      </c>
      <c r="F38" s="115">
        <f t="shared" si="4"/>
        <v>0</v>
      </c>
      <c r="G38" s="180" t="e">
        <f t="shared" si="2"/>
        <v>#DIV/0!</v>
      </c>
      <c r="H38" s="180" t="e">
        <f t="shared" si="3"/>
        <v>#DIV/0!</v>
      </c>
    </row>
    <row r="39" spans="1:8" ht="12.75" hidden="1">
      <c r="A39" s="103" t="s">
        <v>112</v>
      </c>
      <c r="B39" s="102" t="s">
        <v>105</v>
      </c>
      <c r="C39" s="103"/>
      <c r="D39" s="117">
        <f t="shared" si="4"/>
        <v>0</v>
      </c>
      <c r="E39" s="117">
        <f t="shared" si="4"/>
        <v>0</v>
      </c>
      <c r="F39" s="117">
        <f t="shared" si="4"/>
        <v>0</v>
      </c>
      <c r="G39" s="180" t="e">
        <f t="shared" si="2"/>
        <v>#DIV/0!</v>
      </c>
      <c r="H39" s="180" t="e">
        <f t="shared" si="3"/>
        <v>#DIV/0!</v>
      </c>
    </row>
    <row r="40" spans="1:8" s="16" customFormat="1" ht="54.75" customHeight="1" hidden="1">
      <c r="A40" s="118"/>
      <c r="B40" s="119" t="s">
        <v>195</v>
      </c>
      <c r="C40" s="118" t="s">
        <v>194</v>
      </c>
      <c r="D40" s="120">
        <v>0</v>
      </c>
      <c r="E40" s="120">
        <v>0</v>
      </c>
      <c r="F40" s="120">
        <v>0</v>
      </c>
      <c r="G40" s="180" t="e">
        <f t="shared" si="2"/>
        <v>#DIV/0!</v>
      </c>
      <c r="H40" s="180" t="e">
        <f t="shared" si="3"/>
        <v>#DIV/0!</v>
      </c>
    </row>
    <row r="41" spans="1:8" s="16" customFormat="1" ht="18.75" customHeight="1" hidden="1">
      <c r="A41" s="107" t="s">
        <v>76</v>
      </c>
      <c r="B41" s="106" t="s">
        <v>40</v>
      </c>
      <c r="C41" s="107"/>
      <c r="D41" s="115">
        <f>D42</f>
        <v>0</v>
      </c>
      <c r="E41" s="115">
        <f>E42</f>
        <v>0</v>
      </c>
      <c r="F41" s="115">
        <f>F42</f>
        <v>0</v>
      </c>
      <c r="G41" s="180" t="e">
        <f t="shared" si="2"/>
        <v>#DIV/0!</v>
      </c>
      <c r="H41" s="180" t="e">
        <f t="shared" si="3"/>
        <v>#DIV/0!</v>
      </c>
    </row>
    <row r="42" spans="1:8" s="16" customFormat="1" ht="27" customHeight="1" hidden="1">
      <c r="A42" s="138" t="s">
        <v>77</v>
      </c>
      <c r="B42" s="139" t="s">
        <v>124</v>
      </c>
      <c r="C42" s="103"/>
      <c r="D42" s="117">
        <v>0</v>
      </c>
      <c r="E42" s="117">
        <v>0</v>
      </c>
      <c r="F42" s="117">
        <v>0</v>
      </c>
      <c r="G42" s="180" t="e">
        <f t="shared" si="2"/>
        <v>#DIV/0!</v>
      </c>
      <c r="H42" s="180" t="e">
        <f t="shared" si="3"/>
        <v>#DIV/0!</v>
      </c>
    </row>
    <row r="43" spans="1:8" s="16" customFormat="1" ht="32.25" customHeight="1" hidden="1">
      <c r="A43" s="118"/>
      <c r="B43" s="140" t="s">
        <v>124</v>
      </c>
      <c r="C43" s="118" t="s">
        <v>242</v>
      </c>
      <c r="D43" s="120">
        <v>0</v>
      </c>
      <c r="E43" s="120">
        <v>0</v>
      </c>
      <c r="F43" s="120">
        <v>0</v>
      </c>
      <c r="G43" s="180" t="e">
        <f t="shared" si="2"/>
        <v>#DIV/0!</v>
      </c>
      <c r="H43" s="180" t="e">
        <f t="shared" si="3"/>
        <v>#DIV/0!</v>
      </c>
    </row>
    <row r="44" spans="1:8" ht="25.5">
      <c r="A44" s="107" t="s">
        <v>78</v>
      </c>
      <c r="B44" s="106" t="s">
        <v>41</v>
      </c>
      <c r="C44" s="107"/>
      <c r="D44" s="115">
        <f>D45</f>
        <v>195.10000000000002</v>
      </c>
      <c r="E44" s="115">
        <f>E45</f>
        <v>172.3</v>
      </c>
      <c r="F44" s="115">
        <f>F45</f>
        <v>172.3</v>
      </c>
      <c r="G44" s="180">
        <f t="shared" si="2"/>
        <v>0.8831368528959508</v>
      </c>
      <c r="H44" s="180">
        <f t="shared" si="3"/>
        <v>1</v>
      </c>
    </row>
    <row r="45" spans="1:8" ht="12.75">
      <c r="A45" s="103" t="s">
        <v>44</v>
      </c>
      <c r="B45" s="102" t="s">
        <v>45</v>
      </c>
      <c r="C45" s="103"/>
      <c r="D45" s="117">
        <f>D46+D47+D49+D48</f>
        <v>195.10000000000002</v>
      </c>
      <c r="E45" s="117">
        <f>E46+E47+E49+E48</f>
        <v>172.3</v>
      </c>
      <c r="F45" s="117">
        <f>F46+F47+F49+F48</f>
        <v>172.3</v>
      </c>
      <c r="G45" s="180">
        <f t="shared" si="2"/>
        <v>0.8831368528959508</v>
      </c>
      <c r="H45" s="180">
        <f t="shared" si="3"/>
        <v>1</v>
      </c>
    </row>
    <row r="46" spans="1:8" s="16" customFormat="1" ht="12.75">
      <c r="A46" s="118"/>
      <c r="B46" s="119" t="s">
        <v>174</v>
      </c>
      <c r="C46" s="103" t="s">
        <v>304</v>
      </c>
      <c r="D46" s="120">
        <v>120.7</v>
      </c>
      <c r="E46" s="120">
        <v>97.9</v>
      </c>
      <c r="F46" s="120">
        <v>97.9</v>
      </c>
      <c r="G46" s="180">
        <f t="shared" si="2"/>
        <v>0.8111019055509529</v>
      </c>
      <c r="H46" s="180">
        <f t="shared" si="3"/>
        <v>1</v>
      </c>
    </row>
    <row r="47" spans="1:8" s="16" customFormat="1" ht="20.25" customHeight="1" hidden="1">
      <c r="A47" s="118"/>
      <c r="B47" s="119" t="s">
        <v>227</v>
      </c>
      <c r="C47" s="118" t="s">
        <v>305</v>
      </c>
      <c r="D47" s="120">
        <v>0</v>
      </c>
      <c r="E47" s="120">
        <v>0</v>
      </c>
      <c r="F47" s="120">
        <v>0</v>
      </c>
      <c r="G47" s="180" t="e">
        <f t="shared" si="2"/>
        <v>#DIV/0!</v>
      </c>
      <c r="H47" s="180" t="e">
        <f t="shared" si="3"/>
        <v>#DIV/0!</v>
      </c>
    </row>
    <row r="48" spans="1:8" s="16" customFormat="1" ht="20.25" customHeight="1" hidden="1">
      <c r="A48" s="118"/>
      <c r="B48" s="119" t="s">
        <v>301</v>
      </c>
      <c r="C48" s="118" t="s">
        <v>306</v>
      </c>
      <c r="D48" s="120">
        <v>0</v>
      </c>
      <c r="E48" s="120">
        <v>0</v>
      </c>
      <c r="F48" s="120">
        <v>0</v>
      </c>
      <c r="G48" s="180" t="e">
        <f t="shared" si="2"/>
        <v>#DIV/0!</v>
      </c>
      <c r="H48" s="180" t="e">
        <f t="shared" si="3"/>
        <v>#DIV/0!</v>
      </c>
    </row>
    <row r="49" spans="1:8" s="16" customFormat="1" ht="28.5" customHeight="1">
      <c r="A49" s="118"/>
      <c r="B49" s="119" t="s">
        <v>176</v>
      </c>
      <c r="C49" s="118" t="s">
        <v>307</v>
      </c>
      <c r="D49" s="120">
        <v>74.4</v>
      </c>
      <c r="E49" s="120">
        <v>74.4</v>
      </c>
      <c r="F49" s="120">
        <v>74.4</v>
      </c>
      <c r="G49" s="180">
        <f t="shared" si="2"/>
        <v>1</v>
      </c>
      <c r="H49" s="180">
        <f t="shared" si="3"/>
        <v>1</v>
      </c>
    </row>
    <row r="50" spans="1:8" s="16" customFormat="1" ht="20.25" customHeight="1" hidden="1">
      <c r="A50" s="118"/>
      <c r="B50" s="119"/>
      <c r="C50" s="118"/>
      <c r="D50" s="120"/>
      <c r="E50" s="120"/>
      <c r="F50" s="120"/>
      <c r="G50" s="180" t="e">
        <f t="shared" si="2"/>
        <v>#DIV/0!</v>
      </c>
      <c r="H50" s="180" t="e">
        <f t="shared" si="3"/>
        <v>#DIV/0!</v>
      </c>
    </row>
    <row r="51" spans="1:8" ht="18.75" customHeight="1">
      <c r="A51" s="107" t="s">
        <v>127</v>
      </c>
      <c r="B51" s="106" t="s">
        <v>125</v>
      </c>
      <c r="C51" s="107"/>
      <c r="D51" s="115">
        <f>D53</f>
        <v>0.3</v>
      </c>
      <c r="E51" s="115">
        <f>E53</f>
        <v>0.3</v>
      </c>
      <c r="F51" s="115">
        <f>F53</f>
        <v>0.3</v>
      </c>
      <c r="G51" s="180">
        <f t="shared" si="2"/>
        <v>1</v>
      </c>
      <c r="H51" s="180">
        <f t="shared" si="3"/>
        <v>1</v>
      </c>
    </row>
    <row r="52" spans="1:8" ht="35.25" customHeight="1">
      <c r="A52" s="103" t="s">
        <v>121</v>
      </c>
      <c r="B52" s="102" t="s">
        <v>128</v>
      </c>
      <c r="C52" s="103"/>
      <c r="D52" s="117">
        <f>D53</f>
        <v>0.3</v>
      </c>
      <c r="E52" s="117">
        <f>E53</f>
        <v>0.3</v>
      </c>
      <c r="F52" s="117">
        <f>F53</f>
        <v>0.3</v>
      </c>
      <c r="G52" s="180">
        <f t="shared" si="2"/>
        <v>1</v>
      </c>
      <c r="H52" s="180">
        <f t="shared" si="3"/>
        <v>1</v>
      </c>
    </row>
    <row r="53" spans="1:8" s="16" customFormat="1" ht="31.5" customHeight="1">
      <c r="A53" s="123"/>
      <c r="B53" s="119" t="s">
        <v>233</v>
      </c>
      <c r="C53" s="118" t="s">
        <v>308</v>
      </c>
      <c r="D53" s="120">
        <v>0.3</v>
      </c>
      <c r="E53" s="120">
        <v>0.3</v>
      </c>
      <c r="F53" s="120">
        <v>0.3</v>
      </c>
      <c r="G53" s="180">
        <f t="shared" si="2"/>
        <v>1</v>
      </c>
      <c r="H53" s="180">
        <f t="shared" si="3"/>
        <v>1</v>
      </c>
    </row>
    <row r="54" spans="1:8" ht="12.75" hidden="1">
      <c r="A54" s="107" t="s">
        <v>46</v>
      </c>
      <c r="B54" s="106" t="s">
        <v>47</v>
      </c>
      <c r="C54" s="107"/>
      <c r="D54" s="115">
        <f aca="true" t="shared" si="5" ref="D54:F55">D55</f>
        <v>0</v>
      </c>
      <c r="E54" s="115">
        <f t="shared" si="5"/>
        <v>0</v>
      </c>
      <c r="F54" s="115">
        <f t="shared" si="5"/>
        <v>0</v>
      </c>
      <c r="G54" s="180" t="e">
        <f t="shared" si="2"/>
        <v>#DIV/0!</v>
      </c>
      <c r="H54" s="180" t="e">
        <f t="shared" si="3"/>
        <v>#DIV/0!</v>
      </c>
    </row>
    <row r="55" spans="1:8" ht="12.75" hidden="1">
      <c r="A55" s="103" t="s">
        <v>51</v>
      </c>
      <c r="B55" s="102" t="s">
        <v>52</v>
      </c>
      <c r="C55" s="103"/>
      <c r="D55" s="117">
        <f t="shared" si="5"/>
        <v>0</v>
      </c>
      <c r="E55" s="117">
        <f t="shared" si="5"/>
        <v>0</v>
      </c>
      <c r="F55" s="117">
        <f t="shared" si="5"/>
        <v>0</v>
      </c>
      <c r="G55" s="180" t="e">
        <f t="shared" si="2"/>
        <v>#DIV/0!</v>
      </c>
      <c r="H55" s="180" t="e">
        <f t="shared" si="3"/>
        <v>#DIV/0!</v>
      </c>
    </row>
    <row r="56" spans="1:8" s="16" customFormat="1" ht="27" customHeight="1" hidden="1">
      <c r="A56" s="118"/>
      <c r="B56" s="119" t="s">
        <v>228</v>
      </c>
      <c r="C56" s="118" t="s">
        <v>229</v>
      </c>
      <c r="D56" s="120">
        <v>0</v>
      </c>
      <c r="E56" s="120">
        <v>0</v>
      </c>
      <c r="F56" s="120">
        <v>0</v>
      </c>
      <c r="G56" s="180" t="e">
        <f t="shared" si="2"/>
        <v>#DIV/0!</v>
      </c>
      <c r="H56" s="180" t="e">
        <f t="shared" si="3"/>
        <v>#DIV/0!</v>
      </c>
    </row>
    <row r="57" spans="1:8" ht="15.75" customHeight="1">
      <c r="A57" s="107">
        <v>1000</v>
      </c>
      <c r="B57" s="106" t="s">
        <v>61</v>
      </c>
      <c r="C57" s="107"/>
      <c r="D57" s="115">
        <f>D58</f>
        <v>18</v>
      </c>
      <c r="E57" s="115">
        <f>E58</f>
        <v>13.5</v>
      </c>
      <c r="F57" s="115">
        <f>F58</f>
        <v>13.5</v>
      </c>
      <c r="G57" s="180">
        <f t="shared" si="2"/>
        <v>0.75</v>
      </c>
      <c r="H57" s="180">
        <f t="shared" si="3"/>
        <v>1</v>
      </c>
    </row>
    <row r="58" spans="1:8" ht="12.75">
      <c r="A58" s="103" t="s">
        <v>62</v>
      </c>
      <c r="B58" s="102" t="s">
        <v>179</v>
      </c>
      <c r="C58" s="103" t="s">
        <v>62</v>
      </c>
      <c r="D58" s="117">
        <v>18</v>
      </c>
      <c r="E58" s="117">
        <v>13.5</v>
      </c>
      <c r="F58" s="117">
        <v>13.5</v>
      </c>
      <c r="G58" s="180">
        <f t="shared" si="2"/>
        <v>0.75</v>
      </c>
      <c r="H58" s="180">
        <f t="shared" si="3"/>
        <v>1</v>
      </c>
    </row>
    <row r="59" spans="1:8" ht="12.75">
      <c r="A59" s="107"/>
      <c r="B59" s="106" t="s">
        <v>99</v>
      </c>
      <c r="C59" s="107"/>
      <c r="D59" s="117">
        <f>D60</f>
        <v>626.1</v>
      </c>
      <c r="E59" s="117">
        <f>E60</f>
        <v>572.5</v>
      </c>
      <c r="F59" s="117">
        <f>F60</f>
        <v>400</v>
      </c>
      <c r="G59" s="180">
        <f t="shared" si="2"/>
        <v>0.6388755789809935</v>
      </c>
      <c r="H59" s="180">
        <f t="shared" si="3"/>
        <v>0.6986899563318777</v>
      </c>
    </row>
    <row r="60" spans="1:8" s="16" customFormat="1" ht="25.5">
      <c r="A60" s="118"/>
      <c r="B60" s="119" t="s">
        <v>100</v>
      </c>
      <c r="C60" s="118" t="s">
        <v>193</v>
      </c>
      <c r="D60" s="120">
        <v>626.1</v>
      </c>
      <c r="E60" s="120">
        <v>572.5</v>
      </c>
      <c r="F60" s="120">
        <v>400</v>
      </c>
      <c r="G60" s="180">
        <f t="shared" si="2"/>
        <v>0.6388755789809935</v>
      </c>
      <c r="H60" s="180">
        <f t="shared" si="3"/>
        <v>0.6986899563318777</v>
      </c>
    </row>
    <row r="61" spans="1:8" ht="18" customHeight="1">
      <c r="A61" s="103"/>
      <c r="B61" s="50" t="s">
        <v>68</v>
      </c>
      <c r="C61" s="51"/>
      <c r="D61" s="56">
        <f>D31+D36+D38+D44+D53+D54+D57+D59+D41</f>
        <v>2712.2000000000003</v>
      </c>
      <c r="E61" s="56">
        <f>E31+E36+E38+E44+E53+E54+E57+E59+E41</f>
        <v>2310.6</v>
      </c>
      <c r="F61" s="56">
        <f>F31+F36+F38+F44+F53+F54+F57+F59+F41</f>
        <v>1812.8</v>
      </c>
      <c r="G61" s="180">
        <f t="shared" si="2"/>
        <v>0.6683872870732246</v>
      </c>
      <c r="H61" s="180">
        <f t="shared" si="3"/>
        <v>0.7845581234311434</v>
      </c>
    </row>
    <row r="62" spans="1:8" ht="12.75">
      <c r="A62" s="125"/>
      <c r="B62" s="102" t="s">
        <v>83</v>
      </c>
      <c r="C62" s="103"/>
      <c r="D62" s="141">
        <f>D59</f>
        <v>626.1</v>
      </c>
      <c r="E62" s="141">
        <f>E59</f>
        <v>572.5</v>
      </c>
      <c r="F62" s="141">
        <f>F59</f>
        <v>400</v>
      </c>
      <c r="G62" s="180">
        <f t="shared" si="2"/>
        <v>0.6388755789809935</v>
      </c>
      <c r="H62" s="180">
        <f t="shared" si="3"/>
        <v>0.6986899563318777</v>
      </c>
    </row>
    <row r="63" ht="12.75">
      <c r="A63" s="130"/>
    </row>
    <row r="64" ht="12.75">
      <c r="A64" s="130"/>
    </row>
    <row r="65" spans="1:6" ht="15">
      <c r="A65" s="130"/>
      <c r="B65" s="127" t="s">
        <v>93</v>
      </c>
      <c r="C65" s="128"/>
      <c r="F65" s="30">
        <v>322.7</v>
      </c>
    </row>
    <row r="66" spans="1:3" ht="15">
      <c r="A66" s="130"/>
      <c r="B66" s="127"/>
      <c r="C66" s="128"/>
    </row>
    <row r="67" spans="1:3" ht="15">
      <c r="A67" s="130"/>
      <c r="B67" s="127" t="s">
        <v>84</v>
      </c>
      <c r="C67" s="128"/>
    </row>
    <row r="68" spans="1:3" ht="15">
      <c r="A68" s="130"/>
      <c r="B68" s="127" t="s">
        <v>85</v>
      </c>
      <c r="C68" s="128"/>
    </row>
    <row r="69" spans="1:3" ht="15">
      <c r="A69" s="130"/>
      <c r="B69" s="127"/>
      <c r="C69" s="128"/>
    </row>
    <row r="70" spans="1:3" ht="15">
      <c r="A70" s="130"/>
      <c r="B70" s="127" t="s">
        <v>86</v>
      </c>
      <c r="C70" s="128"/>
    </row>
    <row r="71" spans="1:3" ht="15">
      <c r="A71" s="130"/>
      <c r="B71" s="127" t="s">
        <v>87</v>
      </c>
      <c r="C71" s="128"/>
    </row>
    <row r="72" spans="1:3" ht="15">
      <c r="A72" s="130"/>
      <c r="B72" s="127"/>
      <c r="C72" s="128"/>
    </row>
    <row r="73" spans="1:3" ht="15">
      <c r="A73" s="130"/>
      <c r="B73" s="127" t="s">
        <v>88</v>
      </c>
      <c r="C73" s="128"/>
    </row>
    <row r="74" spans="1:3" ht="15">
      <c r="A74" s="130"/>
      <c r="B74" s="127" t="s">
        <v>89</v>
      </c>
      <c r="C74" s="128"/>
    </row>
    <row r="75" spans="1:3" ht="15">
      <c r="A75" s="130"/>
      <c r="B75" s="127"/>
      <c r="C75" s="128"/>
    </row>
    <row r="76" spans="1:3" ht="15">
      <c r="A76" s="130"/>
      <c r="B76" s="127" t="s">
        <v>90</v>
      </c>
      <c r="C76" s="128"/>
    </row>
    <row r="77" spans="1:3" ht="15">
      <c r="A77" s="130"/>
      <c r="B77" s="127" t="s">
        <v>91</v>
      </c>
      <c r="C77" s="128"/>
    </row>
    <row r="78" ht="12.75">
      <c r="A78" s="130"/>
    </row>
    <row r="79" ht="12.75">
      <c r="A79" s="130"/>
    </row>
    <row r="80" spans="1:8" ht="15">
      <c r="A80" s="130"/>
      <c r="B80" s="127" t="s">
        <v>92</v>
      </c>
      <c r="C80" s="128"/>
      <c r="F80" s="129">
        <f>F65+F26-F61</f>
        <v>41</v>
      </c>
      <c r="H80" s="129"/>
    </row>
    <row r="81" ht="12.75">
      <c r="A81" s="130"/>
    </row>
    <row r="82" ht="12.75">
      <c r="A82" s="130"/>
    </row>
    <row r="83" spans="1:3" ht="15">
      <c r="A83" s="130"/>
      <c r="B83" s="127" t="s">
        <v>94</v>
      </c>
      <c r="C83" s="128"/>
    </row>
    <row r="84" spans="1:3" ht="15">
      <c r="A84" s="130"/>
      <c r="B84" s="127" t="s">
        <v>95</v>
      </c>
      <c r="C84" s="128"/>
    </row>
    <row r="85" spans="1:3" ht="15">
      <c r="A85" s="130"/>
      <c r="B85" s="127" t="s">
        <v>96</v>
      </c>
      <c r="C85" s="128"/>
    </row>
    <row r="86" ht="12.75">
      <c r="A86" s="130"/>
    </row>
    <row r="87" ht="12.75">
      <c r="A87" s="130"/>
    </row>
  </sheetData>
  <sheetProtection/>
  <mergeCells count="16">
    <mergeCell ref="E29:E30"/>
    <mergeCell ref="G2:G3"/>
    <mergeCell ref="A28:H28"/>
    <mergeCell ref="F29:F30"/>
    <mergeCell ref="F2:F3"/>
    <mergeCell ref="C29:C30"/>
    <mergeCell ref="A1:H1"/>
    <mergeCell ref="A29:A30"/>
    <mergeCell ref="B29:B30"/>
    <mergeCell ref="D29:D30"/>
    <mergeCell ref="H29:H30"/>
    <mergeCell ref="H2:H3"/>
    <mergeCell ref="B2:B3"/>
    <mergeCell ref="D2:D3"/>
    <mergeCell ref="G29:G30"/>
    <mergeCell ref="E2:E3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H84"/>
  <sheetViews>
    <sheetView zoomScalePageLayoutView="0" workbookViewId="0" topLeftCell="A22">
      <selection activeCell="E33" sqref="E33"/>
    </sheetView>
  </sheetViews>
  <sheetFormatPr defaultColWidth="9.140625" defaultRowHeight="12.75"/>
  <cols>
    <col min="1" max="1" width="9.57421875" style="30" customWidth="1"/>
    <col min="2" max="2" width="35.421875" style="30" customWidth="1"/>
    <col min="3" max="3" width="12.28125" style="130" hidden="1" customWidth="1"/>
    <col min="4" max="4" width="9.57421875" style="30" customWidth="1"/>
    <col min="5" max="5" width="11.00390625" style="30" customWidth="1"/>
    <col min="6" max="7" width="9.57421875" style="30" customWidth="1"/>
    <col min="8" max="8" width="11.7109375" style="30" customWidth="1"/>
    <col min="9" max="16384" width="9.140625" style="1" customWidth="1"/>
  </cols>
  <sheetData>
    <row r="1" spans="1:8" s="5" customFormat="1" ht="53.25" customHeight="1">
      <c r="A1" s="198" t="s">
        <v>420</v>
      </c>
      <c r="B1" s="198"/>
      <c r="C1" s="198"/>
      <c r="D1" s="198"/>
      <c r="E1" s="198"/>
      <c r="F1" s="198"/>
      <c r="G1" s="198"/>
      <c r="H1" s="198"/>
    </row>
    <row r="2" spans="1:8" ht="12.75" customHeight="1">
      <c r="A2" s="142"/>
      <c r="B2" s="229" t="s">
        <v>2</v>
      </c>
      <c r="C2" s="147"/>
      <c r="D2" s="204" t="s">
        <v>3</v>
      </c>
      <c r="E2" s="204" t="s">
        <v>408</v>
      </c>
      <c r="F2" s="204" t="s">
        <v>4</v>
      </c>
      <c r="G2" s="204" t="s">
        <v>146</v>
      </c>
      <c r="H2" s="204" t="s">
        <v>409</v>
      </c>
    </row>
    <row r="3" spans="1:8" ht="18.75" customHeight="1">
      <c r="A3" s="97"/>
      <c r="B3" s="230"/>
      <c r="C3" s="148"/>
      <c r="D3" s="205"/>
      <c r="E3" s="205"/>
      <c r="F3" s="205"/>
      <c r="G3" s="231"/>
      <c r="H3" s="205"/>
    </row>
    <row r="4" spans="1:8" ht="36" customHeight="1">
      <c r="A4" s="97"/>
      <c r="B4" s="98" t="s">
        <v>82</v>
      </c>
      <c r="C4" s="99"/>
      <c r="D4" s="100">
        <f>D5+D6+D7+D8+D9+D10+D11+D12+D13+D14+D15+D16+D17+D18+D19</f>
        <v>3114</v>
      </c>
      <c r="E4" s="100">
        <f>E5+E6+E7+E8+E9+E10+E11+E12+E13+E14+E15+E16+E17+E18+E19</f>
        <v>2119</v>
      </c>
      <c r="F4" s="100">
        <f>F5+F6+F7+F8+F9+F10+F11+F12+F13+F14+F15+F16+F17+F18+F19</f>
        <v>3235.8999999999996</v>
      </c>
      <c r="G4" s="101">
        <f>F4/D4</f>
        <v>1.0391457931920358</v>
      </c>
      <c r="H4" s="101">
        <f>F4/E4</f>
        <v>1.5270882491741387</v>
      </c>
    </row>
    <row r="5" spans="1:8" ht="18.75" customHeight="1">
      <c r="A5" s="97"/>
      <c r="B5" s="102" t="s">
        <v>6</v>
      </c>
      <c r="C5" s="103"/>
      <c r="D5" s="104">
        <v>170</v>
      </c>
      <c r="E5" s="104">
        <v>110</v>
      </c>
      <c r="F5" s="104">
        <v>139</v>
      </c>
      <c r="G5" s="105">
        <f aca="true" t="shared" si="0" ref="G5:G27">F5/D5</f>
        <v>0.8176470588235294</v>
      </c>
      <c r="H5" s="105">
        <f aca="true" t="shared" si="1" ref="H5:H27">F5/E5</f>
        <v>1.2636363636363637</v>
      </c>
    </row>
    <row r="6" spans="1:8" ht="18.75" customHeight="1" hidden="1">
      <c r="A6" s="97"/>
      <c r="B6" s="102" t="s">
        <v>254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6.5" customHeight="1">
      <c r="A7" s="97"/>
      <c r="B7" s="102" t="s">
        <v>8</v>
      </c>
      <c r="C7" s="103"/>
      <c r="D7" s="104">
        <v>955</v>
      </c>
      <c r="E7" s="104">
        <v>865</v>
      </c>
      <c r="F7" s="104">
        <v>954.8</v>
      </c>
      <c r="G7" s="105">
        <f t="shared" si="0"/>
        <v>0.9997905759162303</v>
      </c>
      <c r="H7" s="105">
        <f t="shared" si="1"/>
        <v>1.103815028901734</v>
      </c>
    </row>
    <row r="8" spans="1:8" ht="18" customHeight="1">
      <c r="A8" s="97"/>
      <c r="B8" s="102" t="s">
        <v>9</v>
      </c>
      <c r="C8" s="103"/>
      <c r="D8" s="104">
        <v>190</v>
      </c>
      <c r="E8" s="104">
        <v>100</v>
      </c>
      <c r="F8" s="104">
        <v>146.5</v>
      </c>
      <c r="G8" s="105">
        <f t="shared" si="0"/>
        <v>0.7710526315789473</v>
      </c>
      <c r="H8" s="105">
        <f t="shared" si="1"/>
        <v>1.465</v>
      </c>
    </row>
    <row r="9" spans="1:8" ht="17.25" customHeight="1">
      <c r="A9" s="97"/>
      <c r="B9" s="102" t="s">
        <v>10</v>
      </c>
      <c r="C9" s="103"/>
      <c r="D9" s="104">
        <v>1785</v>
      </c>
      <c r="E9" s="104">
        <v>1035</v>
      </c>
      <c r="F9" s="104">
        <v>1973.1</v>
      </c>
      <c r="G9" s="105">
        <f t="shared" si="0"/>
        <v>1.105378151260504</v>
      </c>
      <c r="H9" s="105">
        <f t="shared" si="1"/>
        <v>1.9063768115942028</v>
      </c>
    </row>
    <row r="10" spans="1:8" ht="14.25" customHeight="1">
      <c r="A10" s="97"/>
      <c r="B10" s="102" t="s">
        <v>106</v>
      </c>
      <c r="C10" s="103"/>
      <c r="D10" s="104">
        <v>14</v>
      </c>
      <c r="E10" s="104">
        <v>9</v>
      </c>
      <c r="F10" s="104">
        <v>22.5</v>
      </c>
      <c r="G10" s="105">
        <f t="shared" si="0"/>
        <v>1.6071428571428572</v>
      </c>
      <c r="H10" s="105">
        <f t="shared" si="1"/>
        <v>2.5</v>
      </c>
    </row>
    <row r="11" spans="1:8" ht="27.75" customHeight="1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8.75" customHeight="1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7.25" customHeight="1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 customHeight="1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8" customHeight="1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7.75" customHeight="1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28.5" customHeight="1">
      <c r="A17" s="97"/>
      <c r="B17" s="102" t="s">
        <v>19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8.75" customHeight="1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6.5" customHeight="1">
      <c r="A19" s="97"/>
      <c r="B19" s="102" t="s">
        <v>22</v>
      </c>
      <c r="C19" s="103"/>
      <c r="D19" s="104">
        <v>0</v>
      </c>
      <c r="E19" s="104">
        <v>0</v>
      </c>
      <c r="F19" s="104"/>
      <c r="G19" s="105">
        <v>0</v>
      </c>
      <c r="H19" s="105">
        <v>0</v>
      </c>
    </row>
    <row r="20" spans="1:8" ht="32.25" customHeight="1">
      <c r="A20" s="97"/>
      <c r="B20" s="106" t="s">
        <v>81</v>
      </c>
      <c r="C20" s="107"/>
      <c r="D20" s="104">
        <f>D21+D22+D23+D24+D25</f>
        <v>1059.3000000000002</v>
      </c>
      <c r="E20" s="104">
        <f>E21+E22+E23+E24+E25</f>
        <v>791.7</v>
      </c>
      <c r="F20" s="104">
        <f>F21+F22+F23+F24+F25</f>
        <v>260.6</v>
      </c>
      <c r="G20" s="105">
        <f t="shared" si="0"/>
        <v>0.2460115170395544</v>
      </c>
      <c r="H20" s="105">
        <f t="shared" si="1"/>
        <v>0.32916508778577747</v>
      </c>
    </row>
    <row r="21" spans="1:8" ht="15">
      <c r="A21" s="97"/>
      <c r="B21" s="102" t="s">
        <v>24</v>
      </c>
      <c r="C21" s="103"/>
      <c r="D21" s="104">
        <v>607.7</v>
      </c>
      <c r="E21" s="104">
        <v>456</v>
      </c>
      <c r="F21" s="104">
        <v>132.3</v>
      </c>
      <c r="G21" s="105">
        <f t="shared" si="0"/>
        <v>0.21770610498601284</v>
      </c>
      <c r="H21" s="105">
        <f t="shared" si="1"/>
        <v>0.29013157894736846</v>
      </c>
    </row>
    <row r="22" spans="1:8" ht="18.75" customHeight="1">
      <c r="A22" s="97"/>
      <c r="B22" s="102" t="s">
        <v>101</v>
      </c>
      <c r="C22" s="103"/>
      <c r="D22" s="104">
        <v>160</v>
      </c>
      <c r="E22" s="104">
        <v>117</v>
      </c>
      <c r="F22" s="104">
        <v>128.3</v>
      </c>
      <c r="G22" s="105">
        <f t="shared" si="0"/>
        <v>0.8018750000000001</v>
      </c>
      <c r="H22" s="105">
        <f t="shared" si="1"/>
        <v>1.0965811965811967</v>
      </c>
    </row>
    <row r="23" spans="1:8" ht="29.25" customHeight="1">
      <c r="A23" s="97"/>
      <c r="B23" s="102" t="s">
        <v>67</v>
      </c>
      <c r="C23" s="103"/>
      <c r="D23" s="104">
        <v>291.6</v>
      </c>
      <c r="E23" s="104">
        <v>218.7</v>
      </c>
      <c r="F23" s="104">
        <v>0</v>
      </c>
      <c r="G23" s="105">
        <f t="shared" si="0"/>
        <v>0</v>
      </c>
      <c r="H23" s="105">
        <f t="shared" si="1"/>
        <v>0</v>
      </c>
    </row>
    <row r="24" spans="1:8" ht="42.75" customHeight="1">
      <c r="A24" s="97"/>
      <c r="B24" s="102" t="s">
        <v>27</v>
      </c>
      <c r="C24" s="103"/>
      <c r="D24" s="104">
        <v>0</v>
      </c>
      <c r="E24" s="104">
        <v>0</v>
      </c>
      <c r="F24" s="104">
        <v>0</v>
      </c>
      <c r="G24" s="105">
        <v>0</v>
      </c>
      <c r="H24" s="105">
        <v>0</v>
      </c>
    </row>
    <row r="25" spans="1:8" ht="28.5" customHeight="1" thickBot="1">
      <c r="A25" s="97"/>
      <c r="B25" s="133" t="s">
        <v>154</v>
      </c>
      <c r="C25" s="134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18.75" customHeight="1">
      <c r="A26" s="97"/>
      <c r="B26" s="112" t="s">
        <v>28</v>
      </c>
      <c r="C26" s="113"/>
      <c r="D26" s="114">
        <f>D4+D20</f>
        <v>4173.3</v>
      </c>
      <c r="E26" s="114">
        <f>E4+E20</f>
        <v>2910.7</v>
      </c>
      <c r="F26" s="114">
        <f>F4+F20</f>
        <v>3496.4999999999995</v>
      </c>
      <c r="G26" s="105">
        <f t="shared" si="0"/>
        <v>0.8378261807202931</v>
      </c>
      <c r="H26" s="105">
        <f t="shared" si="1"/>
        <v>1.2012574294843164</v>
      </c>
    </row>
    <row r="27" spans="1:8" ht="15.75" customHeight="1">
      <c r="A27" s="97"/>
      <c r="B27" s="102" t="s">
        <v>107</v>
      </c>
      <c r="C27" s="103"/>
      <c r="D27" s="104">
        <f>D4</f>
        <v>3114</v>
      </c>
      <c r="E27" s="104">
        <f>E4</f>
        <v>2119</v>
      </c>
      <c r="F27" s="104">
        <f>F4</f>
        <v>3235.8999999999996</v>
      </c>
      <c r="G27" s="105">
        <f t="shared" si="0"/>
        <v>1.0391457931920358</v>
      </c>
      <c r="H27" s="105">
        <f t="shared" si="1"/>
        <v>1.5270882491741387</v>
      </c>
    </row>
    <row r="28" spans="1:8" ht="12.75">
      <c r="A28" s="201"/>
      <c r="B28" s="225"/>
      <c r="C28" s="225"/>
      <c r="D28" s="225"/>
      <c r="E28" s="225"/>
      <c r="F28" s="225"/>
      <c r="G28" s="225"/>
      <c r="H28" s="226"/>
    </row>
    <row r="29" spans="1:8" ht="15" customHeight="1">
      <c r="A29" s="227" t="s">
        <v>158</v>
      </c>
      <c r="B29" s="206" t="s">
        <v>29</v>
      </c>
      <c r="C29" s="221" t="s">
        <v>189</v>
      </c>
      <c r="D29" s="200" t="s">
        <v>3</v>
      </c>
      <c r="E29" s="210" t="s">
        <v>408</v>
      </c>
      <c r="F29" s="210" t="s">
        <v>4</v>
      </c>
      <c r="G29" s="223" t="s">
        <v>146</v>
      </c>
      <c r="H29" s="210" t="s">
        <v>409</v>
      </c>
    </row>
    <row r="30" spans="1:8" ht="20.25" customHeight="1">
      <c r="A30" s="227"/>
      <c r="B30" s="206"/>
      <c r="C30" s="222"/>
      <c r="D30" s="200"/>
      <c r="E30" s="211"/>
      <c r="F30" s="211"/>
      <c r="G30" s="228"/>
      <c r="H30" s="211"/>
    </row>
    <row r="31" spans="1:8" ht="27.75" customHeight="1">
      <c r="A31" s="107" t="s">
        <v>69</v>
      </c>
      <c r="B31" s="106" t="s">
        <v>30</v>
      </c>
      <c r="C31" s="107"/>
      <c r="D31" s="115">
        <f>D32+D33+D34</f>
        <v>2630.2</v>
      </c>
      <c r="E31" s="115">
        <f>E32+E33+E34</f>
        <v>2091.3999999999996</v>
      </c>
      <c r="F31" s="115">
        <f>F32+F33+F34</f>
        <v>1859.1</v>
      </c>
      <c r="G31" s="146">
        <f>F31/D31</f>
        <v>0.7068283780701088</v>
      </c>
      <c r="H31" s="146">
        <f>F31/E31</f>
        <v>0.8889260782251125</v>
      </c>
    </row>
    <row r="32" spans="1:8" ht="71.25" customHeight="1">
      <c r="A32" s="103" t="s">
        <v>72</v>
      </c>
      <c r="B32" s="102" t="s">
        <v>162</v>
      </c>
      <c r="C32" s="103" t="s">
        <v>72</v>
      </c>
      <c r="D32" s="117">
        <v>2615</v>
      </c>
      <c r="E32" s="117">
        <v>2078.7</v>
      </c>
      <c r="F32" s="117">
        <v>1856.1</v>
      </c>
      <c r="G32" s="180">
        <f aca="true" t="shared" si="2" ref="G32:G61">F32/D32</f>
        <v>0.7097896749521988</v>
      </c>
      <c r="H32" s="180">
        <f aca="true" t="shared" si="3" ref="H32:H61">F32/E32</f>
        <v>0.8929138403810074</v>
      </c>
    </row>
    <row r="33" spans="1:8" ht="19.5" customHeight="1">
      <c r="A33" s="103" t="s">
        <v>74</v>
      </c>
      <c r="B33" s="102" t="s">
        <v>35</v>
      </c>
      <c r="C33" s="103" t="s">
        <v>74</v>
      </c>
      <c r="D33" s="117">
        <v>10</v>
      </c>
      <c r="E33" s="117">
        <v>7.5</v>
      </c>
      <c r="F33" s="117">
        <v>0</v>
      </c>
      <c r="G33" s="180">
        <f t="shared" si="2"/>
        <v>0</v>
      </c>
      <c r="H33" s="180">
        <f t="shared" si="3"/>
        <v>0</v>
      </c>
    </row>
    <row r="34" spans="1:8" ht="23.25" customHeight="1">
      <c r="A34" s="103" t="s">
        <v>129</v>
      </c>
      <c r="B34" s="102" t="s">
        <v>126</v>
      </c>
      <c r="C34" s="103"/>
      <c r="D34" s="117">
        <f>D35</f>
        <v>5.2</v>
      </c>
      <c r="E34" s="117">
        <f>E35</f>
        <v>5.2</v>
      </c>
      <c r="F34" s="117">
        <f>F35</f>
        <v>3</v>
      </c>
      <c r="G34" s="180">
        <f t="shared" si="2"/>
        <v>0.5769230769230769</v>
      </c>
      <c r="H34" s="180">
        <f t="shared" si="3"/>
        <v>0.5769230769230769</v>
      </c>
    </row>
    <row r="35" spans="1:8" s="16" customFormat="1" ht="42.75" customHeight="1">
      <c r="A35" s="118"/>
      <c r="B35" s="119" t="s">
        <v>205</v>
      </c>
      <c r="C35" s="118" t="s">
        <v>303</v>
      </c>
      <c r="D35" s="120">
        <v>5.2</v>
      </c>
      <c r="E35" s="120">
        <v>5.2</v>
      </c>
      <c r="F35" s="120">
        <v>3</v>
      </c>
      <c r="G35" s="180">
        <f t="shared" si="2"/>
        <v>0.5769230769230769</v>
      </c>
      <c r="H35" s="180">
        <f t="shared" si="3"/>
        <v>0.5769230769230769</v>
      </c>
    </row>
    <row r="36" spans="1:8" ht="18.75" customHeight="1">
      <c r="A36" s="107" t="s">
        <v>110</v>
      </c>
      <c r="B36" s="106" t="s">
        <v>103</v>
      </c>
      <c r="C36" s="107"/>
      <c r="D36" s="115">
        <f>D37</f>
        <v>160</v>
      </c>
      <c r="E36" s="115">
        <f>E37</f>
        <v>160</v>
      </c>
      <c r="F36" s="115">
        <f>F37</f>
        <v>128.3</v>
      </c>
      <c r="G36" s="180">
        <f t="shared" si="2"/>
        <v>0.8018750000000001</v>
      </c>
      <c r="H36" s="180">
        <f t="shared" si="3"/>
        <v>0.8018750000000001</v>
      </c>
    </row>
    <row r="37" spans="1:8" ht="48" customHeight="1">
      <c r="A37" s="103" t="s">
        <v>111</v>
      </c>
      <c r="B37" s="102" t="s">
        <v>166</v>
      </c>
      <c r="C37" s="103" t="s">
        <v>230</v>
      </c>
      <c r="D37" s="117">
        <v>160</v>
      </c>
      <c r="E37" s="117">
        <v>160</v>
      </c>
      <c r="F37" s="117">
        <v>128.3</v>
      </c>
      <c r="G37" s="180">
        <f t="shared" si="2"/>
        <v>0.8018750000000001</v>
      </c>
      <c r="H37" s="180">
        <f t="shared" si="3"/>
        <v>0.8018750000000001</v>
      </c>
    </row>
    <row r="38" spans="1:8" ht="30" customHeight="1" hidden="1">
      <c r="A38" s="107" t="s">
        <v>75</v>
      </c>
      <c r="B38" s="106" t="s">
        <v>38</v>
      </c>
      <c r="C38" s="107"/>
      <c r="D38" s="115">
        <f aca="true" t="shared" si="4" ref="D38:F39">D39</f>
        <v>0</v>
      </c>
      <c r="E38" s="115">
        <f t="shared" si="4"/>
        <v>0</v>
      </c>
      <c r="F38" s="115">
        <f t="shared" si="4"/>
        <v>0</v>
      </c>
      <c r="G38" s="180" t="e">
        <f t="shared" si="2"/>
        <v>#DIV/0!</v>
      </c>
      <c r="H38" s="180" t="e">
        <f t="shared" si="3"/>
        <v>#DIV/0!</v>
      </c>
    </row>
    <row r="39" spans="1:8" ht="18" customHeight="1" hidden="1">
      <c r="A39" s="103" t="s">
        <v>112</v>
      </c>
      <c r="B39" s="102" t="s">
        <v>105</v>
      </c>
      <c r="C39" s="103"/>
      <c r="D39" s="117">
        <f t="shared" si="4"/>
        <v>0</v>
      </c>
      <c r="E39" s="117">
        <f t="shared" si="4"/>
        <v>0</v>
      </c>
      <c r="F39" s="117">
        <f t="shared" si="4"/>
        <v>0</v>
      </c>
      <c r="G39" s="180" t="e">
        <f t="shared" si="2"/>
        <v>#DIV/0!</v>
      </c>
      <c r="H39" s="180" t="e">
        <f t="shared" si="3"/>
        <v>#DIV/0!</v>
      </c>
    </row>
    <row r="40" spans="1:8" ht="54.75" customHeight="1" hidden="1">
      <c r="A40" s="103"/>
      <c r="B40" s="102" t="s">
        <v>234</v>
      </c>
      <c r="C40" s="103" t="s">
        <v>235</v>
      </c>
      <c r="D40" s="117">
        <v>0</v>
      </c>
      <c r="E40" s="117">
        <v>0</v>
      </c>
      <c r="F40" s="117">
        <v>0</v>
      </c>
      <c r="G40" s="180" t="e">
        <f t="shared" si="2"/>
        <v>#DIV/0!</v>
      </c>
      <c r="H40" s="180" t="e">
        <f t="shared" si="3"/>
        <v>#DIV/0!</v>
      </c>
    </row>
    <row r="41" spans="1:8" ht="16.5" customHeight="1">
      <c r="A41" s="107" t="s">
        <v>76</v>
      </c>
      <c r="B41" s="106" t="s">
        <v>40</v>
      </c>
      <c r="C41" s="107"/>
      <c r="D41" s="115">
        <f aca="true" t="shared" si="5" ref="D41:F42">D42</f>
        <v>3.5</v>
      </c>
      <c r="E41" s="115">
        <f t="shared" si="5"/>
        <v>3.5</v>
      </c>
      <c r="F41" s="115">
        <f t="shared" si="5"/>
        <v>3.5</v>
      </c>
      <c r="G41" s="180">
        <f t="shared" si="2"/>
        <v>1</v>
      </c>
      <c r="H41" s="180">
        <f t="shared" si="3"/>
        <v>1</v>
      </c>
    </row>
    <row r="42" spans="1:8" ht="27.75" customHeight="1">
      <c r="A42" s="138" t="s">
        <v>77</v>
      </c>
      <c r="B42" s="139" t="s">
        <v>124</v>
      </c>
      <c r="C42" s="103"/>
      <c r="D42" s="117">
        <f t="shared" si="5"/>
        <v>3.5</v>
      </c>
      <c r="E42" s="117">
        <f t="shared" si="5"/>
        <v>3.5</v>
      </c>
      <c r="F42" s="117">
        <f t="shared" si="5"/>
        <v>3.5</v>
      </c>
      <c r="G42" s="180">
        <f t="shared" si="2"/>
        <v>1</v>
      </c>
      <c r="H42" s="180">
        <f t="shared" si="3"/>
        <v>1</v>
      </c>
    </row>
    <row r="43" spans="1:8" ht="51.75" customHeight="1">
      <c r="A43" s="118"/>
      <c r="B43" s="140" t="s">
        <v>205</v>
      </c>
      <c r="C43" s="118" t="s">
        <v>357</v>
      </c>
      <c r="D43" s="120">
        <v>3.5</v>
      </c>
      <c r="E43" s="120">
        <v>3.5</v>
      </c>
      <c r="F43" s="120">
        <v>3.5</v>
      </c>
      <c r="G43" s="180">
        <f t="shared" si="2"/>
        <v>1</v>
      </c>
      <c r="H43" s="180">
        <f t="shared" si="3"/>
        <v>1</v>
      </c>
    </row>
    <row r="44" spans="1:8" ht="31.5" customHeight="1">
      <c r="A44" s="107" t="s">
        <v>78</v>
      </c>
      <c r="B44" s="106" t="s">
        <v>41</v>
      </c>
      <c r="C44" s="107"/>
      <c r="D44" s="115">
        <f>D45</f>
        <v>303.7</v>
      </c>
      <c r="E44" s="115">
        <f>E45</f>
        <v>260.2</v>
      </c>
      <c r="F44" s="115">
        <f>F45</f>
        <v>219</v>
      </c>
      <c r="G44" s="180">
        <f t="shared" si="2"/>
        <v>0.7211063549555483</v>
      </c>
      <c r="H44" s="180">
        <f t="shared" si="3"/>
        <v>0.8416602613374328</v>
      </c>
    </row>
    <row r="45" spans="1:8" ht="19.5" customHeight="1">
      <c r="A45" s="103" t="s">
        <v>44</v>
      </c>
      <c r="B45" s="102" t="s">
        <v>45</v>
      </c>
      <c r="C45" s="103"/>
      <c r="D45" s="117">
        <f>D46+D47+D49+D48</f>
        <v>303.7</v>
      </c>
      <c r="E45" s="117">
        <f>E46+E47+E49+E48</f>
        <v>260.2</v>
      </c>
      <c r="F45" s="117">
        <f>F46+F47+F49+F48</f>
        <v>219</v>
      </c>
      <c r="G45" s="180">
        <f t="shared" si="2"/>
        <v>0.7211063549555483</v>
      </c>
      <c r="H45" s="180">
        <f t="shared" si="3"/>
        <v>0.8416602613374328</v>
      </c>
    </row>
    <row r="46" spans="1:8" s="16" customFormat="1" ht="20.25" customHeight="1">
      <c r="A46" s="118"/>
      <c r="B46" s="119" t="s">
        <v>98</v>
      </c>
      <c r="C46" s="103" t="s">
        <v>304</v>
      </c>
      <c r="D46" s="120">
        <v>245</v>
      </c>
      <c r="E46" s="120">
        <v>219</v>
      </c>
      <c r="F46" s="120">
        <v>219</v>
      </c>
      <c r="G46" s="180">
        <f t="shared" si="2"/>
        <v>0.8938775510204081</v>
      </c>
      <c r="H46" s="180">
        <f t="shared" si="3"/>
        <v>1</v>
      </c>
    </row>
    <row r="47" spans="1:8" s="16" customFormat="1" ht="16.5" customHeight="1">
      <c r="A47" s="118"/>
      <c r="B47" s="119" t="s">
        <v>227</v>
      </c>
      <c r="C47" s="118" t="s">
        <v>305</v>
      </c>
      <c r="D47" s="120">
        <v>14.7</v>
      </c>
      <c r="E47" s="120">
        <v>11.1</v>
      </c>
      <c r="F47" s="120">
        <f>0</f>
        <v>0</v>
      </c>
      <c r="G47" s="180">
        <f t="shared" si="2"/>
        <v>0</v>
      </c>
      <c r="H47" s="180">
        <f t="shared" si="3"/>
        <v>0</v>
      </c>
    </row>
    <row r="48" spans="1:8" s="16" customFormat="1" ht="16.5" customHeight="1">
      <c r="A48" s="118"/>
      <c r="B48" s="119" t="s">
        <v>301</v>
      </c>
      <c r="C48" s="118" t="s">
        <v>306</v>
      </c>
      <c r="D48" s="120">
        <v>10</v>
      </c>
      <c r="E48" s="120">
        <v>7.5</v>
      </c>
      <c r="F48" s="120">
        <v>0</v>
      </c>
      <c r="G48" s="180">
        <f t="shared" si="2"/>
        <v>0</v>
      </c>
      <c r="H48" s="180">
        <f t="shared" si="3"/>
        <v>0</v>
      </c>
    </row>
    <row r="49" spans="1:8" s="16" customFormat="1" ht="30" customHeight="1">
      <c r="A49" s="118"/>
      <c r="B49" s="119" t="s">
        <v>176</v>
      </c>
      <c r="C49" s="118" t="s">
        <v>307</v>
      </c>
      <c r="D49" s="120">
        <v>34</v>
      </c>
      <c r="E49" s="120">
        <v>22.6</v>
      </c>
      <c r="F49" s="120">
        <v>0</v>
      </c>
      <c r="G49" s="180">
        <f t="shared" si="2"/>
        <v>0</v>
      </c>
      <c r="H49" s="180">
        <f t="shared" si="3"/>
        <v>0</v>
      </c>
    </row>
    <row r="50" spans="1:8" ht="18" customHeight="1">
      <c r="A50" s="96" t="s">
        <v>127</v>
      </c>
      <c r="B50" s="106" t="s">
        <v>125</v>
      </c>
      <c r="C50" s="107"/>
      <c r="D50" s="117">
        <f>D52</f>
        <v>0.5</v>
      </c>
      <c r="E50" s="117">
        <f>E52</f>
        <v>0.5</v>
      </c>
      <c r="F50" s="117">
        <f>F52</f>
        <v>0.5</v>
      </c>
      <c r="G50" s="180">
        <f t="shared" si="2"/>
        <v>1</v>
      </c>
      <c r="H50" s="180">
        <f t="shared" si="3"/>
        <v>1</v>
      </c>
    </row>
    <row r="51" spans="1:8" ht="36" customHeight="1">
      <c r="A51" s="99" t="s">
        <v>121</v>
      </c>
      <c r="B51" s="102" t="s">
        <v>128</v>
      </c>
      <c r="C51" s="103"/>
      <c r="D51" s="117">
        <f>D52</f>
        <v>0.5</v>
      </c>
      <c r="E51" s="117">
        <f>E52</f>
        <v>0.5</v>
      </c>
      <c r="F51" s="117">
        <f>F52</f>
        <v>0.5</v>
      </c>
      <c r="G51" s="180">
        <f t="shared" si="2"/>
        <v>1</v>
      </c>
      <c r="H51" s="180">
        <f t="shared" si="3"/>
        <v>1</v>
      </c>
    </row>
    <row r="52" spans="1:8" s="16" customFormat="1" ht="26.25" customHeight="1">
      <c r="A52" s="118"/>
      <c r="B52" s="119" t="s">
        <v>233</v>
      </c>
      <c r="C52" s="118" t="s">
        <v>308</v>
      </c>
      <c r="D52" s="120">
        <v>0.5</v>
      </c>
      <c r="E52" s="120">
        <v>0.5</v>
      </c>
      <c r="F52" s="120">
        <v>0.5</v>
      </c>
      <c r="G52" s="180">
        <f t="shared" si="2"/>
        <v>1</v>
      </c>
      <c r="H52" s="180">
        <f t="shared" si="3"/>
        <v>1</v>
      </c>
    </row>
    <row r="53" spans="1:8" ht="18" customHeight="1" hidden="1">
      <c r="A53" s="107" t="s">
        <v>46</v>
      </c>
      <c r="B53" s="106" t="s">
        <v>47</v>
      </c>
      <c r="C53" s="107"/>
      <c r="D53" s="117">
        <f aca="true" t="shared" si="6" ref="D53:F54">D54</f>
        <v>0</v>
      </c>
      <c r="E53" s="117">
        <f t="shared" si="6"/>
        <v>0</v>
      </c>
      <c r="F53" s="117">
        <f t="shared" si="6"/>
        <v>0</v>
      </c>
      <c r="G53" s="180" t="e">
        <f t="shared" si="2"/>
        <v>#DIV/0!</v>
      </c>
      <c r="H53" s="180" t="e">
        <f t="shared" si="3"/>
        <v>#DIV/0!</v>
      </c>
    </row>
    <row r="54" spans="1:8" ht="23.25" customHeight="1" hidden="1">
      <c r="A54" s="103" t="s">
        <v>51</v>
      </c>
      <c r="B54" s="102" t="s">
        <v>118</v>
      </c>
      <c r="C54" s="103"/>
      <c r="D54" s="117">
        <f t="shared" si="6"/>
        <v>0</v>
      </c>
      <c r="E54" s="117">
        <f t="shared" si="6"/>
        <v>0</v>
      </c>
      <c r="F54" s="117">
        <f t="shared" si="6"/>
        <v>0</v>
      </c>
      <c r="G54" s="180" t="e">
        <f t="shared" si="2"/>
        <v>#DIV/0!</v>
      </c>
      <c r="H54" s="180" t="e">
        <f t="shared" si="3"/>
        <v>#DIV/0!</v>
      </c>
    </row>
    <row r="55" spans="1:8" s="16" customFormat="1" ht="31.5" customHeight="1" hidden="1">
      <c r="A55" s="118"/>
      <c r="B55" s="119" t="s">
        <v>228</v>
      </c>
      <c r="C55" s="118" t="s">
        <v>229</v>
      </c>
      <c r="D55" s="120">
        <v>0</v>
      </c>
      <c r="E55" s="120">
        <v>0</v>
      </c>
      <c r="F55" s="120">
        <v>0</v>
      </c>
      <c r="G55" s="180" t="e">
        <f t="shared" si="2"/>
        <v>#DIV/0!</v>
      </c>
      <c r="H55" s="180" t="e">
        <f t="shared" si="3"/>
        <v>#DIV/0!</v>
      </c>
    </row>
    <row r="56" spans="1:8" ht="18.75" customHeight="1">
      <c r="A56" s="107">
        <v>1000</v>
      </c>
      <c r="B56" s="106" t="s">
        <v>61</v>
      </c>
      <c r="C56" s="107"/>
      <c r="D56" s="117">
        <f>D57</f>
        <v>66</v>
      </c>
      <c r="E56" s="117">
        <f>E57</f>
        <v>49.5</v>
      </c>
      <c r="F56" s="117">
        <f>F57</f>
        <v>49.5</v>
      </c>
      <c r="G56" s="180">
        <f t="shared" si="2"/>
        <v>0.75</v>
      </c>
      <c r="H56" s="180">
        <f t="shared" si="3"/>
        <v>1</v>
      </c>
    </row>
    <row r="57" spans="1:8" ht="18.75" customHeight="1">
      <c r="A57" s="103">
        <v>1001</v>
      </c>
      <c r="B57" s="102" t="s">
        <v>179</v>
      </c>
      <c r="C57" s="103" t="s">
        <v>62</v>
      </c>
      <c r="D57" s="117">
        <v>66</v>
      </c>
      <c r="E57" s="117">
        <v>49.5</v>
      </c>
      <c r="F57" s="117">
        <v>49.5</v>
      </c>
      <c r="G57" s="180">
        <f t="shared" si="2"/>
        <v>0.75</v>
      </c>
      <c r="H57" s="180">
        <f t="shared" si="3"/>
        <v>1</v>
      </c>
    </row>
    <row r="58" spans="1:8" ht="18.75" customHeight="1">
      <c r="A58" s="107"/>
      <c r="B58" s="106" t="s">
        <v>99</v>
      </c>
      <c r="C58" s="107"/>
      <c r="D58" s="115">
        <f>D59</f>
        <v>1531</v>
      </c>
      <c r="E58" s="115">
        <f>E59</f>
        <v>1526.1</v>
      </c>
      <c r="F58" s="115">
        <f>F59</f>
        <v>1500</v>
      </c>
      <c r="G58" s="180">
        <f t="shared" si="2"/>
        <v>0.9797517962116263</v>
      </c>
      <c r="H58" s="180">
        <f t="shared" si="3"/>
        <v>0.9828975820719482</v>
      </c>
    </row>
    <row r="59" spans="1:8" s="16" customFormat="1" ht="29.25" customHeight="1">
      <c r="A59" s="118"/>
      <c r="B59" s="119" t="s">
        <v>100</v>
      </c>
      <c r="C59" s="118" t="s">
        <v>193</v>
      </c>
      <c r="D59" s="120">
        <v>1531</v>
      </c>
      <c r="E59" s="120">
        <v>1526.1</v>
      </c>
      <c r="F59" s="120">
        <v>1500</v>
      </c>
      <c r="G59" s="180">
        <f t="shared" si="2"/>
        <v>0.9797517962116263</v>
      </c>
      <c r="H59" s="180">
        <f t="shared" si="3"/>
        <v>0.9828975820719482</v>
      </c>
    </row>
    <row r="60" spans="1:8" ht="21.75" customHeight="1">
      <c r="A60" s="103"/>
      <c r="B60" s="50" t="s">
        <v>68</v>
      </c>
      <c r="C60" s="51"/>
      <c r="D60" s="56">
        <f>D31+D36+D38+D41+D44+D50+D53+D56+D58</f>
        <v>4694.9</v>
      </c>
      <c r="E60" s="56">
        <f>E31+E36+E38+E41+E44+E50+E53+E56+E58</f>
        <v>4091.1999999999994</v>
      </c>
      <c r="F60" s="56">
        <f>F31+F36+F38+F41+F44+F50+F53+F56+F58</f>
        <v>3759.8999999999996</v>
      </c>
      <c r="G60" s="180">
        <f t="shared" si="2"/>
        <v>0.8008477283861211</v>
      </c>
      <c r="H60" s="180">
        <f t="shared" si="3"/>
        <v>0.9190213140398905</v>
      </c>
    </row>
    <row r="61" spans="1:8" ht="25.5" customHeight="1">
      <c r="A61" s="125"/>
      <c r="B61" s="139" t="s">
        <v>83</v>
      </c>
      <c r="C61" s="138"/>
      <c r="D61" s="126">
        <f>D58</f>
        <v>1531</v>
      </c>
      <c r="E61" s="126">
        <f>E58</f>
        <v>1526.1</v>
      </c>
      <c r="F61" s="126">
        <f>F58</f>
        <v>1500</v>
      </c>
      <c r="G61" s="180">
        <f t="shared" si="2"/>
        <v>0.9797517962116263</v>
      </c>
      <c r="H61" s="180">
        <f t="shared" si="3"/>
        <v>0.9828975820719482</v>
      </c>
    </row>
    <row r="62" ht="12.75">
      <c r="A62" s="130"/>
    </row>
    <row r="63" ht="12.75">
      <c r="A63" s="130"/>
    </row>
    <row r="64" spans="1:6" ht="15">
      <c r="A64" s="130"/>
      <c r="B64" s="127" t="s">
        <v>93</v>
      </c>
      <c r="C64" s="128"/>
      <c r="F64" s="30">
        <v>637.1</v>
      </c>
    </row>
    <row r="65" spans="1:3" ht="15">
      <c r="A65" s="130"/>
      <c r="B65" s="127"/>
      <c r="C65" s="128"/>
    </row>
    <row r="66" spans="1:3" ht="15">
      <c r="A66" s="130"/>
      <c r="B66" s="127" t="s">
        <v>84</v>
      </c>
      <c r="C66" s="128"/>
    </row>
    <row r="67" spans="1:3" ht="15">
      <c r="A67" s="130"/>
      <c r="B67" s="127" t="s">
        <v>85</v>
      </c>
      <c r="C67" s="128"/>
    </row>
    <row r="68" spans="1:3" ht="15">
      <c r="A68" s="130"/>
      <c r="B68" s="127"/>
      <c r="C68" s="128"/>
    </row>
    <row r="69" spans="1:3" ht="15">
      <c r="A69" s="130"/>
      <c r="B69" s="127" t="s">
        <v>86</v>
      </c>
      <c r="C69" s="128"/>
    </row>
    <row r="70" spans="1:3" ht="15">
      <c r="A70" s="130"/>
      <c r="B70" s="127" t="s">
        <v>87</v>
      </c>
      <c r="C70" s="128"/>
    </row>
    <row r="71" spans="1:3" ht="15">
      <c r="A71" s="130"/>
      <c r="B71" s="127"/>
      <c r="C71" s="128"/>
    </row>
    <row r="72" spans="1:3" ht="15">
      <c r="A72" s="130"/>
      <c r="B72" s="127" t="s">
        <v>88</v>
      </c>
      <c r="C72" s="128"/>
    </row>
    <row r="73" spans="1:3" ht="15">
      <c r="A73" s="130"/>
      <c r="B73" s="127" t="s">
        <v>89</v>
      </c>
      <c r="C73" s="128"/>
    </row>
    <row r="74" spans="1:3" ht="15">
      <c r="A74" s="130"/>
      <c r="B74" s="127"/>
      <c r="C74" s="128"/>
    </row>
    <row r="75" spans="1:3" ht="15">
      <c r="A75" s="130"/>
      <c r="B75" s="127" t="s">
        <v>90</v>
      </c>
      <c r="C75" s="128"/>
    </row>
    <row r="76" spans="1:3" ht="15">
      <c r="A76" s="130"/>
      <c r="B76" s="127" t="s">
        <v>91</v>
      </c>
      <c r="C76" s="128"/>
    </row>
    <row r="77" ht="12.75">
      <c r="A77" s="130"/>
    </row>
    <row r="78" ht="12.75">
      <c r="A78" s="130"/>
    </row>
    <row r="79" spans="1:8" ht="15">
      <c r="A79" s="130"/>
      <c r="B79" s="127" t="s">
        <v>92</v>
      </c>
      <c r="C79" s="128"/>
      <c r="F79" s="129">
        <f>F64+F26-F60</f>
        <v>373.6999999999998</v>
      </c>
      <c r="H79" s="129"/>
    </row>
    <row r="80" ht="12.75">
      <c r="A80" s="130"/>
    </row>
    <row r="81" ht="12.75">
      <c r="A81" s="130"/>
    </row>
    <row r="82" spans="1:3" ht="15">
      <c r="A82" s="130"/>
      <c r="B82" s="127" t="s">
        <v>94</v>
      </c>
      <c r="C82" s="128"/>
    </row>
    <row r="83" spans="1:3" ht="15">
      <c r="A83" s="130"/>
      <c r="B83" s="127" t="s">
        <v>95</v>
      </c>
      <c r="C83" s="128"/>
    </row>
    <row r="84" spans="1:3" ht="15">
      <c r="A84" s="130"/>
      <c r="B84" s="127" t="s">
        <v>96</v>
      </c>
      <c r="C84" s="128"/>
    </row>
  </sheetData>
  <sheetProtection/>
  <mergeCells count="16">
    <mergeCell ref="C29:C30"/>
    <mergeCell ref="G2:G3"/>
    <mergeCell ref="E2:E3"/>
    <mergeCell ref="E29:E30"/>
    <mergeCell ref="F29:F30"/>
    <mergeCell ref="F2:F3"/>
    <mergeCell ref="A1:H1"/>
    <mergeCell ref="A29:A30"/>
    <mergeCell ref="B29:B30"/>
    <mergeCell ref="D29:D30"/>
    <mergeCell ref="H29:H30"/>
    <mergeCell ref="G29:G30"/>
    <mergeCell ref="H2:H3"/>
    <mergeCell ref="B2:B3"/>
    <mergeCell ref="D2:D3"/>
    <mergeCell ref="A28:H28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I86"/>
  <sheetViews>
    <sheetView zoomScalePageLayoutView="0" workbookViewId="0" topLeftCell="A18">
      <selection activeCell="E30" sqref="E30:E31"/>
    </sheetView>
  </sheetViews>
  <sheetFormatPr defaultColWidth="9.140625" defaultRowHeight="12.75"/>
  <cols>
    <col min="1" max="1" width="6.421875" style="31" customWidth="1"/>
    <col min="2" max="2" width="28.00390625" style="31" customWidth="1"/>
    <col min="3" max="3" width="12.57421875" style="153" hidden="1" customWidth="1"/>
    <col min="4" max="5" width="12.421875" style="31" customWidth="1"/>
    <col min="6" max="6" width="11.7109375" style="31" customWidth="1"/>
    <col min="7" max="7" width="10.00390625" style="31" customWidth="1"/>
    <col min="8" max="8" width="11.00390625" style="31" customWidth="1"/>
    <col min="9" max="9" width="9.140625" style="31" customWidth="1"/>
    <col min="10" max="16384" width="9.140625" style="2" customWidth="1"/>
  </cols>
  <sheetData>
    <row r="1" spans="1:9" s="4" customFormat="1" ht="66" customHeight="1">
      <c r="A1" s="232" t="s">
        <v>421</v>
      </c>
      <c r="B1" s="232"/>
      <c r="C1" s="232"/>
      <c r="D1" s="232"/>
      <c r="E1" s="232"/>
      <c r="F1" s="232"/>
      <c r="G1" s="232"/>
      <c r="H1" s="232"/>
      <c r="I1" s="40"/>
    </row>
    <row r="2" spans="1:9" s="1" customFormat="1" ht="12.75" customHeight="1">
      <c r="A2" s="142"/>
      <c r="B2" s="206" t="s">
        <v>2</v>
      </c>
      <c r="C2" s="96"/>
      <c r="D2" s="199" t="s">
        <v>3</v>
      </c>
      <c r="E2" s="204" t="s">
        <v>408</v>
      </c>
      <c r="F2" s="199" t="s">
        <v>4</v>
      </c>
      <c r="G2" s="204" t="s">
        <v>146</v>
      </c>
      <c r="H2" s="204" t="s">
        <v>409</v>
      </c>
      <c r="I2" s="30"/>
    </row>
    <row r="3" spans="1:9" s="1" customFormat="1" ht="19.5" customHeight="1">
      <c r="A3" s="97"/>
      <c r="B3" s="206"/>
      <c r="C3" s="96"/>
      <c r="D3" s="199"/>
      <c r="E3" s="205"/>
      <c r="F3" s="199"/>
      <c r="G3" s="205"/>
      <c r="H3" s="205"/>
      <c r="I3" s="30"/>
    </row>
    <row r="4" spans="1:9" s="1" customFormat="1" ht="30">
      <c r="A4" s="97"/>
      <c r="B4" s="98" t="s">
        <v>82</v>
      </c>
      <c r="C4" s="99"/>
      <c r="D4" s="149">
        <f>D5+D6+D7+D8+D9+D10+D11+D12+D13+D14+D15+D16+D17+D18+D19+D20</f>
        <v>2126.5</v>
      </c>
      <c r="E4" s="149">
        <f>E5+E6+E7+E8+E9+E10+E11+E12+E13+E14+E15+E16+E17+E18+E19+E20</f>
        <v>1250</v>
      </c>
      <c r="F4" s="149">
        <f>F5+F6+F7+F8+F9+F10+F11+F12+F13+F14+F15+F16+F17+F18+F19+F20</f>
        <v>1739.7</v>
      </c>
      <c r="G4" s="101">
        <f aca="true" t="shared" si="0" ref="G4:G28">F4/D4</f>
        <v>0.8181048671525982</v>
      </c>
      <c r="H4" s="101">
        <f aca="true" t="shared" si="1" ref="H4:H28">F4/E4</f>
        <v>1.39176</v>
      </c>
      <c r="I4" s="30"/>
    </row>
    <row r="5" spans="1:9" s="1" customFormat="1" ht="15">
      <c r="A5" s="97"/>
      <c r="B5" s="102" t="s">
        <v>6</v>
      </c>
      <c r="C5" s="103"/>
      <c r="D5" s="150">
        <v>183</v>
      </c>
      <c r="E5" s="150">
        <v>120</v>
      </c>
      <c r="F5" s="150">
        <v>112.8</v>
      </c>
      <c r="G5" s="105">
        <f t="shared" si="0"/>
        <v>0.6163934426229508</v>
      </c>
      <c r="H5" s="105">
        <f t="shared" si="1"/>
        <v>0.94</v>
      </c>
      <c r="I5" s="30"/>
    </row>
    <row r="6" spans="1:9" s="1" customFormat="1" ht="15" hidden="1">
      <c r="A6" s="97"/>
      <c r="B6" s="102" t="s">
        <v>254</v>
      </c>
      <c r="C6" s="103"/>
      <c r="D6" s="150">
        <v>0</v>
      </c>
      <c r="E6" s="150">
        <v>0</v>
      </c>
      <c r="F6" s="150">
        <v>0</v>
      </c>
      <c r="G6" s="105" t="e">
        <f t="shared" si="0"/>
        <v>#DIV/0!</v>
      </c>
      <c r="H6" s="105" t="e">
        <f t="shared" si="1"/>
        <v>#DIV/0!</v>
      </c>
      <c r="I6" s="30"/>
    </row>
    <row r="7" spans="1:9" s="1" customFormat="1" ht="15">
      <c r="A7" s="97"/>
      <c r="B7" s="102" t="s">
        <v>8</v>
      </c>
      <c r="C7" s="103"/>
      <c r="D7" s="150">
        <v>570</v>
      </c>
      <c r="E7" s="150">
        <v>430</v>
      </c>
      <c r="F7" s="150">
        <v>569.6</v>
      </c>
      <c r="G7" s="105">
        <f t="shared" si="0"/>
        <v>0.9992982456140351</v>
      </c>
      <c r="H7" s="105">
        <f t="shared" si="1"/>
        <v>1.3246511627906978</v>
      </c>
      <c r="I7" s="30"/>
    </row>
    <row r="8" spans="1:9" s="1" customFormat="1" ht="15">
      <c r="A8" s="97"/>
      <c r="B8" s="102" t="s">
        <v>9</v>
      </c>
      <c r="C8" s="103"/>
      <c r="D8" s="150">
        <v>200</v>
      </c>
      <c r="E8" s="150">
        <v>100</v>
      </c>
      <c r="F8" s="150">
        <v>62.5</v>
      </c>
      <c r="G8" s="105">
        <f t="shared" si="0"/>
        <v>0.3125</v>
      </c>
      <c r="H8" s="105">
        <f t="shared" si="1"/>
        <v>0.625</v>
      </c>
      <c r="I8" s="30"/>
    </row>
    <row r="9" spans="1:9" s="1" customFormat="1" ht="15">
      <c r="A9" s="97"/>
      <c r="B9" s="102" t="s">
        <v>10</v>
      </c>
      <c r="C9" s="103"/>
      <c r="D9" s="150">
        <v>1160</v>
      </c>
      <c r="E9" s="150">
        <v>590</v>
      </c>
      <c r="F9" s="150">
        <v>864.4</v>
      </c>
      <c r="G9" s="105">
        <f t="shared" si="0"/>
        <v>0.7451724137931034</v>
      </c>
      <c r="H9" s="105">
        <f t="shared" si="1"/>
        <v>1.4650847457627119</v>
      </c>
      <c r="I9" s="30"/>
    </row>
    <row r="10" spans="1:9" s="1" customFormat="1" ht="15">
      <c r="A10" s="97"/>
      <c r="B10" s="102" t="s">
        <v>106</v>
      </c>
      <c r="C10" s="103"/>
      <c r="D10" s="150">
        <v>13.5</v>
      </c>
      <c r="E10" s="150">
        <v>10</v>
      </c>
      <c r="F10" s="150">
        <v>34.4</v>
      </c>
      <c r="G10" s="105">
        <f t="shared" si="0"/>
        <v>2.548148148148148</v>
      </c>
      <c r="H10" s="105">
        <f t="shared" si="1"/>
        <v>3.44</v>
      </c>
      <c r="I10" s="30"/>
    </row>
    <row r="11" spans="1:9" s="1" customFormat="1" ht="25.5">
      <c r="A11" s="97"/>
      <c r="B11" s="102" t="s">
        <v>11</v>
      </c>
      <c r="C11" s="103"/>
      <c r="D11" s="150">
        <v>0</v>
      </c>
      <c r="E11" s="150">
        <v>0</v>
      </c>
      <c r="F11" s="150">
        <v>0</v>
      </c>
      <c r="G11" s="105">
        <v>0</v>
      </c>
      <c r="H11" s="105">
        <v>0</v>
      </c>
      <c r="I11" s="30"/>
    </row>
    <row r="12" spans="1:9" s="1" customFormat="1" ht="15">
      <c r="A12" s="97"/>
      <c r="B12" s="102" t="s">
        <v>12</v>
      </c>
      <c r="C12" s="103"/>
      <c r="D12" s="150">
        <v>0</v>
      </c>
      <c r="E12" s="150">
        <v>0</v>
      </c>
      <c r="F12" s="150">
        <v>0</v>
      </c>
      <c r="G12" s="105">
        <v>0</v>
      </c>
      <c r="H12" s="105">
        <v>0</v>
      </c>
      <c r="I12" s="30"/>
    </row>
    <row r="13" spans="1:9" s="1" customFormat="1" ht="15">
      <c r="A13" s="97"/>
      <c r="B13" s="102" t="s">
        <v>13</v>
      </c>
      <c r="C13" s="103"/>
      <c r="D13" s="150">
        <v>0</v>
      </c>
      <c r="E13" s="150">
        <v>0</v>
      </c>
      <c r="F13" s="150">
        <v>0</v>
      </c>
      <c r="G13" s="105">
        <v>0</v>
      </c>
      <c r="H13" s="105">
        <v>0</v>
      </c>
      <c r="I13" s="30"/>
    </row>
    <row r="14" spans="1:9" s="1" customFormat="1" ht="15">
      <c r="A14" s="97"/>
      <c r="B14" s="102" t="s">
        <v>15</v>
      </c>
      <c r="C14" s="103"/>
      <c r="D14" s="150">
        <v>0</v>
      </c>
      <c r="E14" s="150">
        <v>0</v>
      </c>
      <c r="F14" s="150">
        <v>0</v>
      </c>
      <c r="G14" s="105">
        <v>0</v>
      </c>
      <c r="H14" s="105">
        <v>0</v>
      </c>
      <c r="I14" s="30"/>
    </row>
    <row r="15" spans="1:9" s="1" customFormat="1" ht="15">
      <c r="A15" s="97"/>
      <c r="B15" s="102" t="s">
        <v>16</v>
      </c>
      <c r="C15" s="103"/>
      <c r="D15" s="150">
        <v>0</v>
      </c>
      <c r="E15" s="150">
        <v>0</v>
      </c>
      <c r="F15" s="150">
        <v>0</v>
      </c>
      <c r="G15" s="105">
        <v>0</v>
      </c>
      <c r="H15" s="105">
        <v>0</v>
      </c>
      <c r="I15" s="30"/>
    </row>
    <row r="16" spans="1:9" s="1" customFormat="1" ht="42" customHeight="1">
      <c r="A16" s="97"/>
      <c r="B16" s="102" t="s">
        <v>113</v>
      </c>
      <c r="C16" s="103"/>
      <c r="D16" s="150">
        <v>0</v>
      </c>
      <c r="E16" s="150">
        <v>0</v>
      </c>
      <c r="F16" s="150">
        <v>0</v>
      </c>
      <c r="G16" s="105">
        <v>0</v>
      </c>
      <c r="H16" s="105">
        <v>0</v>
      </c>
      <c r="I16" s="30"/>
    </row>
    <row r="17" spans="1:9" s="1" customFormat="1" ht="34.5" customHeight="1">
      <c r="A17" s="97"/>
      <c r="B17" s="102" t="s">
        <v>116</v>
      </c>
      <c r="C17" s="103"/>
      <c r="D17" s="150">
        <v>0</v>
      </c>
      <c r="E17" s="150">
        <v>0</v>
      </c>
      <c r="F17" s="150">
        <v>96</v>
      </c>
      <c r="G17" s="105">
        <v>0</v>
      </c>
      <c r="H17" s="105">
        <v>0</v>
      </c>
      <c r="I17" s="30"/>
    </row>
    <row r="18" spans="1:9" s="1" customFormat="1" ht="25.5">
      <c r="A18" s="97"/>
      <c r="B18" s="102" t="s">
        <v>19</v>
      </c>
      <c r="C18" s="103"/>
      <c r="D18" s="150">
        <v>0</v>
      </c>
      <c r="E18" s="150">
        <v>0</v>
      </c>
      <c r="F18" s="150">
        <v>0</v>
      </c>
      <c r="G18" s="105">
        <v>0</v>
      </c>
      <c r="H18" s="105">
        <v>0</v>
      </c>
      <c r="I18" s="30"/>
    </row>
    <row r="19" spans="1:9" s="1" customFormat="1" ht="15">
      <c r="A19" s="97"/>
      <c r="B19" s="102" t="s">
        <v>119</v>
      </c>
      <c r="C19" s="103"/>
      <c r="D19" s="150">
        <v>0</v>
      </c>
      <c r="E19" s="150">
        <v>0</v>
      </c>
      <c r="F19" s="150">
        <v>0</v>
      </c>
      <c r="G19" s="105">
        <v>0</v>
      </c>
      <c r="H19" s="105">
        <v>0</v>
      </c>
      <c r="I19" s="30"/>
    </row>
    <row r="20" spans="1:9" s="1" customFormat="1" ht="15">
      <c r="A20" s="97"/>
      <c r="B20" s="102" t="s">
        <v>22</v>
      </c>
      <c r="C20" s="103"/>
      <c r="D20" s="150">
        <v>0</v>
      </c>
      <c r="E20" s="150">
        <v>0</v>
      </c>
      <c r="F20" s="150"/>
      <c r="G20" s="105">
        <v>0</v>
      </c>
      <c r="H20" s="105">
        <v>0</v>
      </c>
      <c r="I20" s="30"/>
    </row>
    <row r="21" spans="1:9" s="1" customFormat="1" ht="30.75" customHeight="1">
      <c r="A21" s="97"/>
      <c r="B21" s="106" t="s">
        <v>81</v>
      </c>
      <c r="C21" s="107"/>
      <c r="D21" s="150">
        <f>D22+D23+D24+D25+D26</f>
        <v>454.2</v>
      </c>
      <c r="E21" s="150">
        <f>E22+E23+E24+E25+E26</f>
        <v>339.7</v>
      </c>
      <c r="F21" s="150">
        <f>F22+F23+F24+F25+F26</f>
        <v>221.1</v>
      </c>
      <c r="G21" s="105">
        <f t="shared" si="0"/>
        <v>0.4867899603698811</v>
      </c>
      <c r="H21" s="105">
        <f t="shared" si="1"/>
        <v>0.6508684133058581</v>
      </c>
      <c r="I21" s="30"/>
    </row>
    <row r="22" spans="1:9" s="1" customFormat="1" ht="15">
      <c r="A22" s="97"/>
      <c r="B22" s="102" t="s">
        <v>24</v>
      </c>
      <c r="C22" s="103"/>
      <c r="D22" s="150">
        <v>294.2</v>
      </c>
      <c r="E22" s="150">
        <v>220.7</v>
      </c>
      <c r="F22" s="150">
        <v>105.6</v>
      </c>
      <c r="G22" s="105">
        <f t="shared" si="0"/>
        <v>0.35893949694085653</v>
      </c>
      <c r="H22" s="105">
        <f t="shared" si="1"/>
        <v>0.47847757136384234</v>
      </c>
      <c r="I22" s="30"/>
    </row>
    <row r="23" spans="1:9" s="1" customFormat="1" ht="15">
      <c r="A23" s="97"/>
      <c r="B23" s="102" t="s">
        <v>101</v>
      </c>
      <c r="C23" s="103"/>
      <c r="D23" s="150">
        <v>160</v>
      </c>
      <c r="E23" s="150">
        <v>119</v>
      </c>
      <c r="F23" s="150">
        <v>115.5</v>
      </c>
      <c r="G23" s="105">
        <f t="shared" si="0"/>
        <v>0.721875</v>
      </c>
      <c r="H23" s="105">
        <f t="shared" si="1"/>
        <v>0.9705882352941176</v>
      </c>
      <c r="I23" s="30"/>
    </row>
    <row r="24" spans="1:9" s="1" customFormat="1" ht="25.5">
      <c r="A24" s="97"/>
      <c r="B24" s="102" t="s">
        <v>67</v>
      </c>
      <c r="C24" s="103"/>
      <c r="D24" s="150">
        <v>0</v>
      </c>
      <c r="E24" s="150">
        <v>0</v>
      </c>
      <c r="F24" s="150">
        <v>0</v>
      </c>
      <c r="G24" s="105">
        <v>0</v>
      </c>
      <c r="H24" s="105">
        <v>0</v>
      </c>
      <c r="I24" s="30"/>
    </row>
    <row r="25" spans="1:9" s="1" customFormat="1" ht="30.75" customHeight="1" thickBot="1">
      <c r="A25" s="97"/>
      <c r="B25" s="133" t="s">
        <v>154</v>
      </c>
      <c r="C25" s="134"/>
      <c r="D25" s="150">
        <v>0</v>
      </c>
      <c r="E25" s="150">
        <v>0</v>
      </c>
      <c r="F25" s="150">
        <v>0</v>
      </c>
      <c r="G25" s="105">
        <v>0</v>
      </c>
      <c r="H25" s="105">
        <v>0</v>
      </c>
      <c r="I25" s="30"/>
    </row>
    <row r="26" spans="1:9" s="1" customFormat="1" ht="42.75" customHeight="1">
      <c r="A26" s="97"/>
      <c r="B26" s="102" t="s">
        <v>27</v>
      </c>
      <c r="C26" s="103"/>
      <c r="D26" s="150">
        <v>0</v>
      </c>
      <c r="E26" s="150">
        <v>0</v>
      </c>
      <c r="F26" s="150">
        <v>0</v>
      </c>
      <c r="G26" s="105">
        <v>0</v>
      </c>
      <c r="H26" s="105">
        <v>0</v>
      </c>
      <c r="I26" s="30"/>
    </row>
    <row r="27" spans="1:9" s="1" customFormat="1" ht="21" customHeight="1">
      <c r="A27" s="97"/>
      <c r="B27" s="112" t="s">
        <v>28</v>
      </c>
      <c r="C27" s="113"/>
      <c r="D27" s="151">
        <f>D4+D21</f>
        <v>2580.7</v>
      </c>
      <c r="E27" s="151">
        <f>E4+E21</f>
        <v>1589.7</v>
      </c>
      <c r="F27" s="151">
        <f>F4+F21</f>
        <v>1960.8</v>
      </c>
      <c r="G27" s="105">
        <f t="shared" si="0"/>
        <v>0.7597938543805944</v>
      </c>
      <c r="H27" s="105">
        <f t="shared" si="1"/>
        <v>1.2334402717493866</v>
      </c>
      <c r="I27" s="30"/>
    </row>
    <row r="28" spans="1:9" s="1" customFormat="1" ht="21" customHeight="1">
      <c r="A28" s="97"/>
      <c r="B28" s="102" t="s">
        <v>107</v>
      </c>
      <c r="C28" s="103"/>
      <c r="D28" s="150">
        <f>D4</f>
        <v>2126.5</v>
      </c>
      <c r="E28" s="150">
        <f>E4</f>
        <v>1250</v>
      </c>
      <c r="F28" s="150">
        <f>F4</f>
        <v>1739.7</v>
      </c>
      <c r="G28" s="105">
        <f t="shared" si="0"/>
        <v>0.8181048671525982</v>
      </c>
      <c r="H28" s="105">
        <f t="shared" si="1"/>
        <v>1.39176</v>
      </c>
      <c r="I28" s="30"/>
    </row>
    <row r="29" spans="1:9" s="1" customFormat="1" ht="12.75">
      <c r="A29" s="201"/>
      <c r="B29" s="225"/>
      <c r="C29" s="225"/>
      <c r="D29" s="225"/>
      <c r="E29" s="225"/>
      <c r="F29" s="225"/>
      <c r="G29" s="225"/>
      <c r="H29" s="226"/>
      <c r="I29" s="30"/>
    </row>
    <row r="30" spans="1:9" s="1" customFormat="1" ht="15" customHeight="1">
      <c r="A30" s="227" t="s">
        <v>158</v>
      </c>
      <c r="B30" s="206" t="s">
        <v>29</v>
      </c>
      <c r="C30" s="221" t="s">
        <v>189</v>
      </c>
      <c r="D30" s="200" t="s">
        <v>3</v>
      </c>
      <c r="E30" s="210" t="s">
        <v>408</v>
      </c>
      <c r="F30" s="210" t="s">
        <v>4</v>
      </c>
      <c r="G30" s="223" t="s">
        <v>146</v>
      </c>
      <c r="H30" s="210" t="s">
        <v>409</v>
      </c>
      <c r="I30" s="30"/>
    </row>
    <row r="31" spans="1:9" s="1" customFormat="1" ht="15" customHeight="1">
      <c r="A31" s="227"/>
      <c r="B31" s="206"/>
      <c r="C31" s="222"/>
      <c r="D31" s="200"/>
      <c r="E31" s="211"/>
      <c r="F31" s="211"/>
      <c r="G31" s="224"/>
      <c r="H31" s="211"/>
      <c r="I31" s="30"/>
    </row>
    <row r="32" spans="1:9" s="1" customFormat="1" ht="25.5">
      <c r="A32" s="107" t="s">
        <v>69</v>
      </c>
      <c r="B32" s="106" t="s">
        <v>30</v>
      </c>
      <c r="C32" s="107"/>
      <c r="D32" s="115">
        <f>D33+D34+D35</f>
        <v>1803.3</v>
      </c>
      <c r="E32" s="115">
        <f>E33+E34+E35</f>
        <v>1524.3000000000002</v>
      </c>
      <c r="F32" s="115">
        <f>F33+F34+F35</f>
        <v>1453.6</v>
      </c>
      <c r="G32" s="146">
        <f>F32/D32</f>
        <v>0.8060777463539067</v>
      </c>
      <c r="H32" s="146">
        <f>F32/E32</f>
        <v>0.9536180541888079</v>
      </c>
      <c r="I32" s="30"/>
    </row>
    <row r="33" spans="1:9" s="1" customFormat="1" ht="80.25" customHeight="1">
      <c r="A33" s="103" t="s">
        <v>72</v>
      </c>
      <c r="B33" s="102" t="s">
        <v>162</v>
      </c>
      <c r="C33" s="103" t="s">
        <v>72</v>
      </c>
      <c r="D33" s="117">
        <v>1788.1</v>
      </c>
      <c r="E33" s="117">
        <v>1512.9</v>
      </c>
      <c r="F33" s="117">
        <v>1452.6</v>
      </c>
      <c r="G33" s="180">
        <f aca="true" t="shared" si="2" ref="G33:G63">F33/D33</f>
        <v>0.8123706727811644</v>
      </c>
      <c r="H33" s="180">
        <f aca="true" t="shared" si="3" ref="H33:H63">F33/E33</f>
        <v>0.9601427721594288</v>
      </c>
      <c r="I33" s="30"/>
    </row>
    <row r="34" spans="1:9" s="1" customFormat="1" ht="18.75" customHeight="1">
      <c r="A34" s="103" t="s">
        <v>74</v>
      </c>
      <c r="B34" s="102" t="s">
        <v>35</v>
      </c>
      <c r="C34" s="103" t="s">
        <v>74</v>
      </c>
      <c r="D34" s="117">
        <v>10</v>
      </c>
      <c r="E34" s="117">
        <v>7.5</v>
      </c>
      <c r="F34" s="117">
        <v>0</v>
      </c>
      <c r="G34" s="180">
        <f t="shared" si="2"/>
        <v>0</v>
      </c>
      <c r="H34" s="180">
        <f t="shared" si="3"/>
        <v>0</v>
      </c>
      <c r="I34" s="30"/>
    </row>
    <row r="35" spans="1:9" s="1" customFormat="1" ht="25.5">
      <c r="A35" s="103" t="s">
        <v>129</v>
      </c>
      <c r="B35" s="102" t="s">
        <v>122</v>
      </c>
      <c r="C35" s="103"/>
      <c r="D35" s="117">
        <f>D36+D37</f>
        <v>5.2</v>
      </c>
      <c r="E35" s="117">
        <f>E36+E37</f>
        <v>3.9</v>
      </c>
      <c r="F35" s="117">
        <f>F36+F37</f>
        <v>1</v>
      </c>
      <c r="G35" s="180">
        <f t="shared" si="2"/>
        <v>0.1923076923076923</v>
      </c>
      <c r="H35" s="180">
        <f t="shared" si="3"/>
        <v>0.25641025641025644</v>
      </c>
      <c r="I35" s="30"/>
    </row>
    <row r="36" spans="1:9" s="16" customFormat="1" ht="30.75" customHeight="1">
      <c r="A36" s="118"/>
      <c r="B36" s="119" t="s">
        <v>206</v>
      </c>
      <c r="C36" s="118" t="s">
        <v>207</v>
      </c>
      <c r="D36" s="120">
        <v>5.2</v>
      </c>
      <c r="E36" s="120">
        <v>3.9</v>
      </c>
      <c r="F36" s="120">
        <v>1</v>
      </c>
      <c r="G36" s="180">
        <f t="shared" si="2"/>
        <v>0.1923076923076923</v>
      </c>
      <c r="H36" s="180">
        <f t="shared" si="3"/>
        <v>0.25641025641025644</v>
      </c>
      <c r="I36" s="37"/>
    </row>
    <row r="37" spans="1:9" s="16" customFormat="1" ht="39" customHeight="1" hidden="1">
      <c r="A37" s="118"/>
      <c r="B37" s="119" t="s">
        <v>237</v>
      </c>
      <c r="C37" s="118" t="s">
        <v>236</v>
      </c>
      <c r="D37" s="120">
        <v>0</v>
      </c>
      <c r="E37" s="120">
        <v>0</v>
      </c>
      <c r="F37" s="120">
        <v>0</v>
      </c>
      <c r="G37" s="180" t="e">
        <f t="shared" si="2"/>
        <v>#DIV/0!</v>
      </c>
      <c r="H37" s="180" t="e">
        <f t="shared" si="3"/>
        <v>#DIV/0!</v>
      </c>
      <c r="I37" s="37"/>
    </row>
    <row r="38" spans="1:9" s="1" customFormat="1" ht="18" customHeight="1">
      <c r="A38" s="107" t="s">
        <v>110</v>
      </c>
      <c r="B38" s="106" t="s">
        <v>103</v>
      </c>
      <c r="C38" s="107"/>
      <c r="D38" s="115">
        <f>D39</f>
        <v>160</v>
      </c>
      <c r="E38" s="115">
        <f>E39</f>
        <v>160</v>
      </c>
      <c r="F38" s="115">
        <f>F39</f>
        <v>115.5</v>
      </c>
      <c r="G38" s="180">
        <f t="shared" si="2"/>
        <v>0.721875</v>
      </c>
      <c r="H38" s="180">
        <f t="shared" si="3"/>
        <v>0.721875</v>
      </c>
      <c r="I38" s="30"/>
    </row>
    <row r="39" spans="1:9" s="1" customFormat="1" ht="54" customHeight="1">
      <c r="A39" s="103" t="s">
        <v>111</v>
      </c>
      <c r="B39" s="102" t="s">
        <v>166</v>
      </c>
      <c r="C39" s="103" t="s">
        <v>190</v>
      </c>
      <c r="D39" s="117">
        <v>160</v>
      </c>
      <c r="E39" s="117">
        <v>160</v>
      </c>
      <c r="F39" s="117">
        <v>115.5</v>
      </c>
      <c r="G39" s="180">
        <f t="shared" si="2"/>
        <v>0.721875</v>
      </c>
      <c r="H39" s="180">
        <f t="shared" si="3"/>
        <v>0.721875</v>
      </c>
      <c r="I39" s="30"/>
    </row>
    <row r="40" spans="1:9" s="1" customFormat="1" ht="25.5" hidden="1">
      <c r="A40" s="107" t="s">
        <v>75</v>
      </c>
      <c r="B40" s="106" t="s">
        <v>38</v>
      </c>
      <c r="C40" s="107"/>
      <c r="D40" s="115">
        <f aca="true" t="shared" si="4" ref="D40:F41">D41</f>
        <v>0</v>
      </c>
      <c r="E40" s="115">
        <f t="shared" si="4"/>
        <v>0</v>
      </c>
      <c r="F40" s="115">
        <f t="shared" si="4"/>
        <v>0</v>
      </c>
      <c r="G40" s="180" t="e">
        <f t="shared" si="2"/>
        <v>#DIV/0!</v>
      </c>
      <c r="H40" s="180" t="e">
        <f t="shared" si="3"/>
        <v>#DIV/0!</v>
      </c>
      <c r="I40" s="30"/>
    </row>
    <row r="41" spans="1:9" s="1" customFormat="1" ht="25.5" hidden="1">
      <c r="A41" s="103" t="s">
        <v>112</v>
      </c>
      <c r="B41" s="102" t="s">
        <v>105</v>
      </c>
      <c r="C41" s="103"/>
      <c r="D41" s="117">
        <f>D42</f>
        <v>0</v>
      </c>
      <c r="E41" s="117">
        <f>E42</f>
        <v>0</v>
      </c>
      <c r="F41" s="117">
        <f t="shared" si="4"/>
        <v>0</v>
      </c>
      <c r="G41" s="180" t="e">
        <f t="shared" si="2"/>
        <v>#DIV/0!</v>
      </c>
      <c r="H41" s="180" t="e">
        <f t="shared" si="3"/>
        <v>#DIV/0!</v>
      </c>
      <c r="I41" s="30"/>
    </row>
    <row r="42" spans="1:9" s="16" customFormat="1" ht="54" customHeight="1" hidden="1">
      <c r="A42" s="118"/>
      <c r="B42" s="119" t="s">
        <v>197</v>
      </c>
      <c r="C42" s="118" t="s">
        <v>196</v>
      </c>
      <c r="D42" s="120">
        <v>0</v>
      </c>
      <c r="E42" s="120">
        <v>0</v>
      </c>
      <c r="F42" s="120">
        <v>0</v>
      </c>
      <c r="G42" s="180" t="e">
        <f t="shared" si="2"/>
        <v>#DIV/0!</v>
      </c>
      <c r="H42" s="180" t="e">
        <f t="shared" si="3"/>
        <v>#DIV/0!</v>
      </c>
      <c r="I42" s="37"/>
    </row>
    <row r="43" spans="1:9" s="16" customFormat="1" ht="28.5" customHeight="1">
      <c r="A43" s="107" t="s">
        <v>76</v>
      </c>
      <c r="B43" s="106" t="s">
        <v>40</v>
      </c>
      <c r="C43" s="107"/>
      <c r="D43" s="115">
        <f aca="true" t="shared" si="5" ref="D43:F44">D44</f>
        <v>7.5</v>
      </c>
      <c r="E43" s="115">
        <f t="shared" si="5"/>
        <v>7.5</v>
      </c>
      <c r="F43" s="115">
        <f t="shared" si="5"/>
        <v>7.5</v>
      </c>
      <c r="G43" s="180">
        <f t="shared" si="2"/>
        <v>1</v>
      </c>
      <c r="H43" s="180">
        <f t="shared" si="3"/>
        <v>1</v>
      </c>
      <c r="I43" s="37"/>
    </row>
    <row r="44" spans="1:9" s="16" customFormat="1" ht="37.5" customHeight="1">
      <c r="A44" s="138" t="s">
        <v>77</v>
      </c>
      <c r="B44" s="139" t="s">
        <v>124</v>
      </c>
      <c r="C44" s="103"/>
      <c r="D44" s="117">
        <f t="shared" si="5"/>
        <v>7.5</v>
      </c>
      <c r="E44" s="117">
        <f t="shared" si="5"/>
        <v>7.5</v>
      </c>
      <c r="F44" s="117">
        <f t="shared" si="5"/>
        <v>7.5</v>
      </c>
      <c r="G44" s="180">
        <f t="shared" si="2"/>
        <v>1</v>
      </c>
      <c r="H44" s="180">
        <f t="shared" si="3"/>
        <v>1</v>
      </c>
      <c r="I44" s="37"/>
    </row>
    <row r="45" spans="1:9" s="16" customFormat="1" ht="54" customHeight="1">
      <c r="A45" s="118"/>
      <c r="B45" s="140" t="s">
        <v>205</v>
      </c>
      <c r="C45" s="118" t="s">
        <v>357</v>
      </c>
      <c r="D45" s="120">
        <v>7.5</v>
      </c>
      <c r="E45" s="120">
        <v>7.5</v>
      </c>
      <c r="F45" s="120">
        <v>7.5</v>
      </c>
      <c r="G45" s="180">
        <f t="shared" si="2"/>
        <v>1</v>
      </c>
      <c r="H45" s="180">
        <f t="shared" si="3"/>
        <v>1</v>
      </c>
      <c r="I45" s="37"/>
    </row>
    <row r="46" spans="1:9" s="1" customFormat="1" ht="38.25">
      <c r="A46" s="107" t="s">
        <v>78</v>
      </c>
      <c r="B46" s="106" t="s">
        <v>41</v>
      </c>
      <c r="C46" s="107"/>
      <c r="D46" s="115">
        <f>D47</f>
        <v>298.1</v>
      </c>
      <c r="E46" s="115">
        <f>E47</f>
        <v>276.7</v>
      </c>
      <c r="F46" s="115">
        <f>F47</f>
        <v>276.7</v>
      </c>
      <c r="G46" s="180">
        <f t="shared" si="2"/>
        <v>0.9282120093928211</v>
      </c>
      <c r="H46" s="180">
        <f t="shared" si="3"/>
        <v>1</v>
      </c>
      <c r="I46" s="30"/>
    </row>
    <row r="47" spans="1:9" s="1" customFormat="1" ht="12.75">
      <c r="A47" s="103" t="s">
        <v>44</v>
      </c>
      <c r="B47" s="102" t="s">
        <v>45</v>
      </c>
      <c r="C47" s="103"/>
      <c r="D47" s="117">
        <f>D48+D49+D51+D50</f>
        <v>298.1</v>
      </c>
      <c r="E47" s="117">
        <f>E48+E49+E51+E50</f>
        <v>276.7</v>
      </c>
      <c r="F47" s="117">
        <f>F48+F49+F51+F50</f>
        <v>276.7</v>
      </c>
      <c r="G47" s="180">
        <f t="shared" si="2"/>
        <v>0.9282120093928211</v>
      </c>
      <c r="H47" s="180">
        <f t="shared" si="3"/>
        <v>1</v>
      </c>
      <c r="I47" s="30"/>
    </row>
    <row r="48" spans="1:9" s="16" customFormat="1" ht="12.75">
      <c r="A48" s="118"/>
      <c r="B48" s="119" t="s">
        <v>98</v>
      </c>
      <c r="C48" s="103" t="s">
        <v>304</v>
      </c>
      <c r="D48" s="120">
        <v>260</v>
      </c>
      <c r="E48" s="120">
        <v>238.6</v>
      </c>
      <c r="F48" s="120">
        <v>238.6</v>
      </c>
      <c r="G48" s="180">
        <f t="shared" si="2"/>
        <v>0.9176923076923077</v>
      </c>
      <c r="H48" s="180">
        <f t="shared" si="3"/>
        <v>1</v>
      </c>
      <c r="I48" s="37"/>
    </row>
    <row r="49" spans="1:9" s="16" customFormat="1" ht="12.75" hidden="1">
      <c r="A49" s="118"/>
      <c r="B49" s="119" t="s">
        <v>227</v>
      </c>
      <c r="C49" s="118" t="s">
        <v>305</v>
      </c>
      <c r="D49" s="120">
        <v>0</v>
      </c>
      <c r="E49" s="120">
        <v>0</v>
      </c>
      <c r="F49" s="120">
        <v>0</v>
      </c>
      <c r="G49" s="180" t="e">
        <f t="shared" si="2"/>
        <v>#DIV/0!</v>
      </c>
      <c r="H49" s="180" t="e">
        <f t="shared" si="3"/>
        <v>#DIV/0!</v>
      </c>
      <c r="I49" s="37"/>
    </row>
    <row r="50" spans="1:9" s="16" customFormat="1" ht="12.75" hidden="1">
      <c r="A50" s="118"/>
      <c r="B50" s="119" t="s">
        <v>301</v>
      </c>
      <c r="C50" s="118" t="s">
        <v>306</v>
      </c>
      <c r="D50" s="120">
        <v>0</v>
      </c>
      <c r="E50" s="120">
        <v>0</v>
      </c>
      <c r="F50" s="120">
        <v>0</v>
      </c>
      <c r="G50" s="180" t="e">
        <f t="shared" si="2"/>
        <v>#DIV/0!</v>
      </c>
      <c r="H50" s="180" t="e">
        <f t="shared" si="3"/>
        <v>#DIV/0!</v>
      </c>
      <c r="I50" s="37"/>
    </row>
    <row r="51" spans="1:9" s="16" customFormat="1" ht="31.5" customHeight="1">
      <c r="A51" s="118"/>
      <c r="B51" s="119" t="s">
        <v>176</v>
      </c>
      <c r="C51" s="118" t="s">
        <v>307</v>
      </c>
      <c r="D51" s="120">
        <v>38.1</v>
      </c>
      <c r="E51" s="120">
        <v>38.1</v>
      </c>
      <c r="F51" s="120">
        <v>38.1</v>
      </c>
      <c r="G51" s="180">
        <f t="shared" si="2"/>
        <v>1</v>
      </c>
      <c r="H51" s="180">
        <f t="shared" si="3"/>
        <v>1</v>
      </c>
      <c r="I51" s="37"/>
    </row>
    <row r="52" spans="1:9" s="1" customFormat="1" ht="25.5">
      <c r="A52" s="121" t="s">
        <v>127</v>
      </c>
      <c r="B52" s="122" t="s">
        <v>125</v>
      </c>
      <c r="C52" s="121"/>
      <c r="D52" s="115">
        <f>D54</f>
        <v>0.9</v>
      </c>
      <c r="E52" s="115">
        <f>E54</f>
        <v>0.9</v>
      </c>
      <c r="F52" s="115">
        <f>F54</f>
        <v>0.9</v>
      </c>
      <c r="G52" s="180">
        <f t="shared" si="2"/>
        <v>1</v>
      </c>
      <c r="H52" s="180">
        <f t="shared" si="3"/>
        <v>1</v>
      </c>
      <c r="I52" s="30"/>
    </row>
    <row r="53" spans="1:9" s="1" customFormat="1" ht="25.5">
      <c r="A53" s="138" t="s">
        <v>121</v>
      </c>
      <c r="B53" s="102" t="s">
        <v>128</v>
      </c>
      <c r="C53" s="103"/>
      <c r="D53" s="117">
        <f>D54</f>
        <v>0.9</v>
      </c>
      <c r="E53" s="117">
        <f>E54</f>
        <v>0.9</v>
      </c>
      <c r="F53" s="117">
        <f>F54</f>
        <v>0.9</v>
      </c>
      <c r="G53" s="180">
        <f t="shared" si="2"/>
        <v>1</v>
      </c>
      <c r="H53" s="180">
        <f t="shared" si="3"/>
        <v>1</v>
      </c>
      <c r="I53" s="30"/>
    </row>
    <row r="54" spans="1:9" s="16" customFormat="1" ht="31.5" customHeight="1">
      <c r="A54" s="118"/>
      <c r="B54" s="119" t="s">
        <v>233</v>
      </c>
      <c r="C54" s="118" t="s">
        <v>308</v>
      </c>
      <c r="D54" s="120">
        <v>0.9</v>
      </c>
      <c r="E54" s="120">
        <v>0.9</v>
      </c>
      <c r="F54" s="120">
        <v>0.9</v>
      </c>
      <c r="G54" s="180">
        <f t="shared" si="2"/>
        <v>1</v>
      </c>
      <c r="H54" s="180">
        <f t="shared" si="3"/>
        <v>1</v>
      </c>
      <c r="I54" s="37"/>
    </row>
    <row r="55" spans="1:9" s="1" customFormat="1" ht="12.75" hidden="1">
      <c r="A55" s="107" t="s">
        <v>46</v>
      </c>
      <c r="B55" s="106" t="s">
        <v>47</v>
      </c>
      <c r="C55" s="107"/>
      <c r="D55" s="115">
        <f aca="true" t="shared" si="6" ref="D55:F56">D56</f>
        <v>0</v>
      </c>
      <c r="E55" s="115">
        <f t="shared" si="6"/>
        <v>0</v>
      </c>
      <c r="F55" s="115">
        <f t="shared" si="6"/>
        <v>0</v>
      </c>
      <c r="G55" s="180" t="e">
        <f t="shared" si="2"/>
        <v>#DIV/0!</v>
      </c>
      <c r="H55" s="180" t="e">
        <f t="shared" si="3"/>
        <v>#DIV/0!</v>
      </c>
      <c r="I55" s="30"/>
    </row>
    <row r="56" spans="1:9" s="1" customFormat="1" ht="12.75" hidden="1">
      <c r="A56" s="103" t="s">
        <v>51</v>
      </c>
      <c r="B56" s="102" t="s">
        <v>52</v>
      </c>
      <c r="C56" s="103"/>
      <c r="D56" s="117">
        <f t="shared" si="6"/>
        <v>0</v>
      </c>
      <c r="E56" s="117">
        <f t="shared" si="6"/>
        <v>0</v>
      </c>
      <c r="F56" s="117">
        <f t="shared" si="6"/>
        <v>0</v>
      </c>
      <c r="G56" s="180" t="e">
        <f t="shared" si="2"/>
        <v>#DIV/0!</v>
      </c>
      <c r="H56" s="180" t="e">
        <f t="shared" si="3"/>
        <v>#DIV/0!</v>
      </c>
      <c r="I56" s="30"/>
    </row>
    <row r="57" spans="1:9" s="16" customFormat="1" ht="40.5" customHeight="1" hidden="1">
      <c r="A57" s="118"/>
      <c r="B57" s="119" t="s">
        <v>228</v>
      </c>
      <c r="C57" s="118" t="s">
        <v>229</v>
      </c>
      <c r="D57" s="120">
        <v>0</v>
      </c>
      <c r="E57" s="120">
        <v>0</v>
      </c>
      <c r="F57" s="120">
        <v>0</v>
      </c>
      <c r="G57" s="180" t="e">
        <f t="shared" si="2"/>
        <v>#DIV/0!</v>
      </c>
      <c r="H57" s="180" t="e">
        <f t="shared" si="3"/>
        <v>#DIV/0!</v>
      </c>
      <c r="I57" s="37"/>
    </row>
    <row r="58" spans="1:9" s="1" customFormat="1" ht="12.75">
      <c r="A58" s="107">
        <v>1000</v>
      </c>
      <c r="B58" s="106" t="s">
        <v>61</v>
      </c>
      <c r="C58" s="107"/>
      <c r="D58" s="115">
        <f>D59</f>
        <v>18</v>
      </c>
      <c r="E58" s="115">
        <f>E59</f>
        <v>13.5</v>
      </c>
      <c r="F58" s="115">
        <f>F59</f>
        <v>13.5</v>
      </c>
      <c r="G58" s="180">
        <f t="shared" si="2"/>
        <v>0.75</v>
      </c>
      <c r="H58" s="180">
        <f t="shared" si="3"/>
        <v>1</v>
      </c>
      <c r="I58" s="30"/>
    </row>
    <row r="59" spans="1:9" s="1" customFormat="1" ht="12.75">
      <c r="A59" s="103">
        <v>1001</v>
      </c>
      <c r="B59" s="102" t="s">
        <v>179</v>
      </c>
      <c r="C59" s="103" t="s">
        <v>62</v>
      </c>
      <c r="D59" s="117">
        <v>18</v>
      </c>
      <c r="E59" s="117">
        <v>13.5</v>
      </c>
      <c r="F59" s="117">
        <v>13.5</v>
      </c>
      <c r="G59" s="180">
        <f t="shared" si="2"/>
        <v>0.75</v>
      </c>
      <c r="H59" s="180">
        <f t="shared" si="3"/>
        <v>1</v>
      </c>
      <c r="I59" s="30"/>
    </row>
    <row r="60" spans="1:9" s="1" customFormat="1" ht="25.5">
      <c r="A60" s="107"/>
      <c r="B60" s="106" t="s">
        <v>99</v>
      </c>
      <c r="C60" s="107"/>
      <c r="D60" s="117">
        <f>D61</f>
        <v>423.5</v>
      </c>
      <c r="E60" s="117">
        <f>E61</f>
        <v>370.4</v>
      </c>
      <c r="F60" s="117">
        <f>F61</f>
        <v>200</v>
      </c>
      <c r="G60" s="180">
        <f t="shared" si="2"/>
        <v>0.4722550177095632</v>
      </c>
      <c r="H60" s="180">
        <f t="shared" si="3"/>
        <v>0.5399568034557236</v>
      </c>
      <c r="I60" s="30"/>
    </row>
    <row r="61" spans="1:9" s="16" customFormat="1" ht="25.5" customHeight="1">
      <c r="A61" s="118"/>
      <c r="B61" s="119" t="s">
        <v>100</v>
      </c>
      <c r="C61" s="118"/>
      <c r="D61" s="120">
        <v>423.5</v>
      </c>
      <c r="E61" s="120">
        <v>370.4</v>
      </c>
      <c r="F61" s="120">
        <v>200</v>
      </c>
      <c r="G61" s="180">
        <f t="shared" si="2"/>
        <v>0.4722550177095632</v>
      </c>
      <c r="H61" s="180">
        <f t="shared" si="3"/>
        <v>0.5399568034557236</v>
      </c>
      <c r="I61" s="37"/>
    </row>
    <row r="62" spans="1:9" s="11" customFormat="1" ht="15.75">
      <c r="A62" s="107"/>
      <c r="B62" s="50" t="s">
        <v>68</v>
      </c>
      <c r="C62" s="51"/>
      <c r="D62" s="56">
        <f>D32+D38+D40+D46+D55+D52+D58+D60+D43</f>
        <v>2711.3</v>
      </c>
      <c r="E62" s="56">
        <f>E32+E38+E40+E46+E55+E52+E58+E60+E43</f>
        <v>2353.3</v>
      </c>
      <c r="F62" s="56">
        <f>F32+F38+F40+F46+F55+F52+F58+F60+F43</f>
        <v>2067.7</v>
      </c>
      <c r="G62" s="180">
        <f t="shared" si="2"/>
        <v>0.7626230959318407</v>
      </c>
      <c r="H62" s="180">
        <f t="shared" si="3"/>
        <v>0.8786385076275867</v>
      </c>
      <c r="I62" s="38"/>
    </row>
    <row r="63" spans="1:9" s="1" customFormat="1" ht="25.5">
      <c r="A63" s="125"/>
      <c r="B63" s="102" t="s">
        <v>83</v>
      </c>
      <c r="C63" s="103"/>
      <c r="D63" s="126">
        <f>D60</f>
        <v>423.5</v>
      </c>
      <c r="E63" s="126">
        <f>E60</f>
        <v>370.4</v>
      </c>
      <c r="F63" s="126">
        <f>F60</f>
        <v>200</v>
      </c>
      <c r="G63" s="180">
        <f t="shared" si="2"/>
        <v>0.4722550177095632</v>
      </c>
      <c r="H63" s="180">
        <f t="shared" si="3"/>
        <v>0.5399568034557236</v>
      </c>
      <c r="I63" s="30"/>
    </row>
    <row r="64" spans="1:9" s="1" customFormat="1" ht="12.75">
      <c r="A64" s="130"/>
      <c r="B64" s="30"/>
      <c r="C64" s="130"/>
      <c r="D64" s="30"/>
      <c r="E64" s="30"/>
      <c r="F64" s="30"/>
      <c r="G64" s="30"/>
      <c r="H64" s="30"/>
      <c r="I64" s="30"/>
    </row>
    <row r="65" spans="1:9" s="1" customFormat="1" ht="12.75">
      <c r="A65" s="130"/>
      <c r="B65" s="30"/>
      <c r="C65" s="130"/>
      <c r="D65" s="30"/>
      <c r="E65" s="30"/>
      <c r="F65" s="30"/>
      <c r="G65" s="30"/>
      <c r="H65" s="30"/>
      <c r="I65" s="30"/>
    </row>
    <row r="66" spans="1:9" s="1" customFormat="1" ht="15">
      <c r="A66" s="130"/>
      <c r="B66" s="127" t="s">
        <v>93</v>
      </c>
      <c r="C66" s="128"/>
      <c r="D66" s="30"/>
      <c r="E66" s="30"/>
      <c r="F66" s="30">
        <v>348.4</v>
      </c>
      <c r="G66" s="30"/>
      <c r="H66" s="30"/>
      <c r="I66" s="30"/>
    </row>
    <row r="67" spans="1:9" s="1" customFormat="1" ht="15">
      <c r="A67" s="130"/>
      <c r="B67" s="127"/>
      <c r="C67" s="128"/>
      <c r="D67" s="30"/>
      <c r="E67" s="30"/>
      <c r="F67" s="30"/>
      <c r="G67" s="30"/>
      <c r="H67" s="30"/>
      <c r="I67" s="30"/>
    </row>
    <row r="68" spans="1:9" s="1" customFormat="1" ht="15">
      <c r="A68" s="130"/>
      <c r="B68" s="127" t="s">
        <v>84</v>
      </c>
      <c r="C68" s="128"/>
      <c r="D68" s="30"/>
      <c r="E68" s="30"/>
      <c r="F68" s="30"/>
      <c r="G68" s="30"/>
      <c r="H68" s="30"/>
      <c r="I68" s="30"/>
    </row>
    <row r="69" spans="1:9" s="1" customFormat="1" ht="15">
      <c r="A69" s="130"/>
      <c r="B69" s="127" t="s">
        <v>85</v>
      </c>
      <c r="C69" s="128"/>
      <c r="D69" s="30"/>
      <c r="E69" s="30"/>
      <c r="F69" s="30"/>
      <c r="G69" s="30"/>
      <c r="H69" s="30"/>
      <c r="I69" s="30"/>
    </row>
    <row r="70" spans="1:9" s="1" customFormat="1" ht="15">
      <c r="A70" s="130"/>
      <c r="B70" s="127"/>
      <c r="C70" s="128"/>
      <c r="D70" s="30"/>
      <c r="E70" s="30"/>
      <c r="F70" s="30"/>
      <c r="G70" s="30"/>
      <c r="H70" s="30"/>
      <c r="I70" s="30"/>
    </row>
    <row r="71" spans="1:9" s="1" customFormat="1" ht="15">
      <c r="A71" s="130"/>
      <c r="B71" s="127" t="s">
        <v>86</v>
      </c>
      <c r="C71" s="128"/>
      <c r="D71" s="30"/>
      <c r="E71" s="30"/>
      <c r="F71" s="30"/>
      <c r="G71" s="30"/>
      <c r="H71" s="30"/>
      <c r="I71" s="30"/>
    </row>
    <row r="72" spans="1:9" s="1" customFormat="1" ht="15">
      <c r="A72" s="130"/>
      <c r="B72" s="127" t="s">
        <v>87</v>
      </c>
      <c r="C72" s="128"/>
      <c r="D72" s="30"/>
      <c r="E72" s="30"/>
      <c r="F72" s="30"/>
      <c r="G72" s="30"/>
      <c r="H72" s="30"/>
      <c r="I72" s="30"/>
    </row>
    <row r="73" spans="1:9" s="1" customFormat="1" ht="15">
      <c r="A73" s="130"/>
      <c r="B73" s="127"/>
      <c r="C73" s="128"/>
      <c r="D73" s="30"/>
      <c r="E73" s="30"/>
      <c r="F73" s="30"/>
      <c r="G73" s="30"/>
      <c r="H73" s="30"/>
      <c r="I73" s="30"/>
    </row>
    <row r="74" spans="1:9" s="1" customFormat="1" ht="15">
      <c r="A74" s="130"/>
      <c r="B74" s="127" t="s">
        <v>88</v>
      </c>
      <c r="C74" s="128"/>
      <c r="D74" s="30"/>
      <c r="E74" s="30"/>
      <c r="F74" s="30"/>
      <c r="G74" s="30"/>
      <c r="H74" s="30"/>
      <c r="I74" s="30"/>
    </row>
    <row r="75" spans="1:9" s="1" customFormat="1" ht="15">
      <c r="A75" s="130"/>
      <c r="B75" s="127" t="s">
        <v>89</v>
      </c>
      <c r="C75" s="128"/>
      <c r="D75" s="30"/>
      <c r="E75" s="30"/>
      <c r="F75" s="30"/>
      <c r="G75" s="30"/>
      <c r="H75" s="30"/>
      <c r="I75" s="30"/>
    </row>
    <row r="76" spans="1:9" s="1" customFormat="1" ht="15">
      <c r="A76" s="130"/>
      <c r="B76" s="127"/>
      <c r="C76" s="128"/>
      <c r="D76" s="30"/>
      <c r="E76" s="30"/>
      <c r="F76" s="30"/>
      <c r="G76" s="30"/>
      <c r="H76" s="30"/>
      <c r="I76" s="30"/>
    </row>
    <row r="77" spans="1:9" s="1" customFormat="1" ht="15">
      <c r="A77" s="130"/>
      <c r="B77" s="127" t="s">
        <v>90</v>
      </c>
      <c r="C77" s="128"/>
      <c r="D77" s="30"/>
      <c r="E77" s="30"/>
      <c r="F77" s="30"/>
      <c r="G77" s="30"/>
      <c r="H77" s="30"/>
      <c r="I77" s="30"/>
    </row>
    <row r="78" spans="1:9" s="1" customFormat="1" ht="15">
      <c r="A78" s="130"/>
      <c r="B78" s="127" t="s">
        <v>91</v>
      </c>
      <c r="C78" s="128"/>
      <c r="D78" s="30"/>
      <c r="E78" s="30"/>
      <c r="F78" s="30"/>
      <c r="G78" s="30"/>
      <c r="H78" s="30"/>
      <c r="I78" s="30"/>
    </row>
    <row r="79" spans="1:9" s="1" customFormat="1" ht="12.75">
      <c r="A79" s="130"/>
      <c r="B79" s="30"/>
      <c r="C79" s="130"/>
      <c r="D79" s="30"/>
      <c r="E79" s="30"/>
      <c r="F79" s="30"/>
      <c r="G79" s="30"/>
      <c r="H79" s="30"/>
      <c r="I79" s="30"/>
    </row>
    <row r="80" spans="1:9" s="1" customFormat="1" ht="12.75">
      <c r="A80" s="130"/>
      <c r="B80" s="30"/>
      <c r="C80" s="130"/>
      <c r="D80" s="30"/>
      <c r="E80" s="30"/>
      <c r="F80" s="30"/>
      <c r="G80" s="30"/>
      <c r="H80" s="30"/>
      <c r="I80" s="30"/>
    </row>
    <row r="81" spans="1:9" s="1" customFormat="1" ht="15">
      <c r="A81" s="130"/>
      <c r="B81" s="127" t="s">
        <v>92</v>
      </c>
      <c r="C81" s="128"/>
      <c r="D81" s="30"/>
      <c r="E81" s="30"/>
      <c r="F81" s="152">
        <f>F66+F27-F62</f>
        <v>241.5</v>
      </c>
      <c r="G81" s="30"/>
      <c r="H81" s="152"/>
      <c r="I81" s="30"/>
    </row>
    <row r="82" spans="1:9" s="1" customFormat="1" ht="12.75">
      <c r="A82" s="130"/>
      <c r="B82" s="30"/>
      <c r="C82" s="130"/>
      <c r="D82" s="30"/>
      <c r="E82" s="30"/>
      <c r="F82" s="30"/>
      <c r="G82" s="30"/>
      <c r="H82" s="30"/>
      <c r="I82" s="30"/>
    </row>
    <row r="83" spans="1:9" s="1" customFormat="1" ht="12.75">
      <c r="A83" s="130"/>
      <c r="B83" s="30"/>
      <c r="C83" s="130"/>
      <c r="D83" s="30"/>
      <c r="E83" s="30"/>
      <c r="F83" s="30"/>
      <c r="G83" s="30"/>
      <c r="H83" s="30"/>
      <c r="I83" s="30"/>
    </row>
    <row r="84" spans="1:9" s="1" customFormat="1" ht="15">
      <c r="A84" s="130"/>
      <c r="B84" s="127" t="s">
        <v>94</v>
      </c>
      <c r="C84" s="128"/>
      <c r="D84" s="30"/>
      <c r="E84" s="30"/>
      <c r="F84" s="30"/>
      <c r="G84" s="30"/>
      <c r="H84" s="30"/>
      <c r="I84" s="30"/>
    </row>
    <row r="85" spans="1:9" s="1" customFormat="1" ht="15">
      <c r="A85" s="130"/>
      <c r="B85" s="127" t="s">
        <v>95</v>
      </c>
      <c r="C85" s="128"/>
      <c r="D85" s="30"/>
      <c r="E85" s="30"/>
      <c r="F85" s="30"/>
      <c r="G85" s="30"/>
      <c r="H85" s="30"/>
      <c r="I85" s="30"/>
    </row>
    <row r="86" spans="1:9" s="1" customFormat="1" ht="15">
      <c r="A86" s="130"/>
      <c r="B86" s="127" t="s">
        <v>96</v>
      </c>
      <c r="C86" s="128"/>
      <c r="D86" s="30"/>
      <c r="E86" s="30"/>
      <c r="F86" s="30"/>
      <c r="G86" s="30"/>
      <c r="H86" s="30"/>
      <c r="I86" s="30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9:H29"/>
    <mergeCell ref="G30:G31"/>
    <mergeCell ref="E30:E31"/>
    <mergeCell ref="F30:F31"/>
    <mergeCell ref="A30:A31"/>
    <mergeCell ref="B30:B31"/>
    <mergeCell ref="D30:D31"/>
    <mergeCell ref="H30:H31"/>
    <mergeCell ref="C30:C31"/>
  </mergeCells>
  <printOptions/>
  <pageMargins left="0.7874015748031497" right="0.3937007874015748" top="0.3937007874015748" bottom="0.3937007874015748" header="0" footer="0"/>
  <pageSetup fitToHeight="2" horizontalDpi="600" verticalDpi="600" orientation="portrait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I84"/>
  <sheetViews>
    <sheetView zoomScalePageLayoutView="0" workbookViewId="0" topLeftCell="A15">
      <selection activeCell="F34" sqref="F34"/>
    </sheetView>
  </sheetViews>
  <sheetFormatPr defaultColWidth="9.140625" defaultRowHeight="12.75"/>
  <cols>
    <col min="1" max="1" width="7.28125" style="30" customWidth="1"/>
    <col min="2" max="2" width="34.57421875" style="30" customWidth="1"/>
    <col min="3" max="3" width="11.57421875" style="130" hidden="1" customWidth="1"/>
    <col min="4" max="5" width="12.7109375" style="30" customWidth="1"/>
    <col min="6" max="7" width="11.421875" style="30" customWidth="1"/>
    <col min="8" max="8" width="10.7109375" style="30" customWidth="1"/>
    <col min="9" max="9" width="9.140625" style="30" customWidth="1"/>
    <col min="10" max="16384" width="9.140625" style="1" customWidth="1"/>
  </cols>
  <sheetData>
    <row r="1" spans="1:9" s="5" customFormat="1" ht="60" customHeight="1">
      <c r="A1" s="198" t="s">
        <v>422</v>
      </c>
      <c r="B1" s="198"/>
      <c r="C1" s="198"/>
      <c r="D1" s="198"/>
      <c r="E1" s="198"/>
      <c r="F1" s="198"/>
      <c r="G1" s="198"/>
      <c r="H1" s="198"/>
      <c r="I1" s="39"/>
    </row>
    <row r="2" spans="1:8" ht="12.75" customHeight="1">
      <c r="A2" s="142"/>
      <c r="B2" s="206" t="s">
        <v>2</v>
      </c>
      <c r="C2" s="96"/>
      <c r="D2" s="200" t="s">
        <v>3</v>
      </c>
      <c r="E2" s="210" t="s">
        <v>408</v>
      </c>
      <c r="F2" s="200" t="s">
        <v>4</v>
      </c>
      <c r="G2" s="223" t="s">
        <v>146</v>
      </c>
      <c r="H2" s="210" t="s">
        <v>409</v>
      </c>
    </row>
    <row r="3" spans="1:8" ht="34.5" customHeight="1">
      <c r="A3" s="97"/>
      <c r="B3" s="206"/>
      <c r="C3" s="96"/>
      <c r="D3" s="200"/>
      <c r="E3" s="211"/>
      <c r="F3" s="200"/>
      <c r="G3" s="224"/>
      <c r="H3" s="211"/>
    </row>
    <row r="4" spans="1:8" ht="15">
      <c r="A4" s="97"/>
      <c r="B4" s="98" t="s">
        <v>82</v>
      </c>
      <c r="C4" s="99"/>
      <c r="D4" s="100">
        <f>D5+D6+D7+D8+D9+D10+D11+D12+D13+D14+D15+D16+D17+D18+D19</f>
        <v>2535.1</v>
      </c>
      <c r="E4" s="100">
        <f>E5+E6+E7+E8+E9+E10+E11+E12+E13+E14+E15+E16+E17+E18+E19</f>
        <v>1734</v>
      </c>
      <c r="F4" s="100">
        <f>F5+F6+F7+F8+F9+F10+F11+F12+F13+F14+F15+F16+F17+F18+F19</f>
        <v>1920.9</v>
      </c>
      <c r="G4" s="101">
        <f>F4/D4</f>
        <v>0.757721588891957</v>
      </c>
      <c r="H4" s="101">
        <f>F4/E4</f>
        <v>1.1077854671280278</v>
      </c>
    </row>
    <row r="5" spans="1:8" ht="15">
      <c r="A5" s="97"/>
      <c r="B5" s="102" t="s">
        <v>6</v>
      </c>
      <c r="C5" s="103"/>
      <c r="D5" s="104">
        <v>75</v>
      </c>
      <c r="E5" s="104">
        <v>54</v>
      </c>
      <c r="F5" s="104">
        <v>37.3</v>
      </c>
      <c r="G5" s="105">
        <f aca="true" t="shared" si="0" ref="G5:G27">F5/D5</f>
        <v>0.4973333333333333</v>
      </c>
      <c r="H5" s="105">
        <f aca="true" t="shared" si="1" ref="H5:H27">F5/E5</f>
        <v>0.6907407407407407</v>
      </c>
    </row>
    <row r="6" spans="1:8" ht="15" hidden="1">
      <c r="A6" s="97"/>
      <c r="B6" s="102" t="s">
        <v>254</v>
      </c>
      <c r="C6" s="103"/>
      <c r="D6" s="104">
        <v>0</v>
      </c>
      <c r="E6" s="104">
        <v>0</v>
      </c>
      <c r="F6" s="104">
        <v>0</v>
      </c>
      <c r="G6" s="105" t="e">
        <f t="shared" si="0"/>
        <v>#DIV/0!</v>
      </c>
      <c r="H6" s="105" t="e">
        <f t="shared" si="1"/>
        <v>#DIV/0!</v>
      </c>
    </row>
    <row r="7" spans="1:8" ht="15">
      <c r="A7" s="97"/>
      <c r="B7" s="102" t="s">
        <v>8</v>
      </c>
      <c r="C7" s="103"/>
      <c r="D7" s="104">
        <v>755</v>
      </c>
      <c r="E7" s="104">
        <v>697</v>
      </c>
      <c r="F7" s="104">
        <v>755.9</v>
      </c>
      <c r="G7" s="105">
        <f t="shared" si="0"/>
        <v>1.0011920529801324</v>
      </c>
      <c r="H7" s="105">
        <f t="shared" si="1"/>
        <v>1.0845050215208034</v>
      </c>
    </row>
    <row r="8" spans="1:8" ht="15">
      <c r="A8" s="97"/>
      <c r="B8" s="102" t="s">
        <v>9</v>
      </c>
      <c r="C8" s="103"/>
      <c r="D8" s="104">
        <v>260</v>
      </c>
      <c r="E8" s="104">
        <v>160</v>
      </c>
      <c r="F8" s="104">
        <v>82.8</v>
      </c>
      <c r="G8" s="105">
        <f t="shared" si="0"/>
        <v>0.31846153846153846</v>
      </c>
      <c r="H8" s="105">
        <f t="shared" si="1"/>
        <v>0.5175</v>
      </c>
    </row>
    <row r="9" spans="1:8" ht="15">
      <c r="A9" s="97"/>
      <c r="B9" s="102" t="s">
        <v>10</v>
      </c>
      <c r="C9" s="103"/>
      <c r="D9" s="104">
        <v>1435</v>
      </c>
      <c r="E9" s="104">
        <v>815</v>
      </c>
      <c r="F9" s="104">
        <v>1032.5</v>
      </c>
      <c r="G9" s="105">
        <f t="shared" si="0"/>
        <v>0.7195121951219512</v>
      </c>
      <c r="H9" s="105">
        <f t="shared" si="1"/>
        <v>1.2668711656441718</v>
      </c>
    </row>
    <row r="10" spans="1:8" ht="15">
      <c r="A10" s="97"/>
      <c r="B10" s="102" t="s">
        <v>106</v>
      </c>
      <c r="C10" s="103"/>
      <c r="D10" s="104">
        <v>10.1</v>
      </c>
      <c r="E10" s="104">
        <v>8</v>
      </c>
      <c r="F10" s="104">
        <v>12.4</v>
      </c>
      <c r="G10" s="105">
        <f t="shared" si="0"/>
        <v>1.2277227722772277</v>
      </c>
      <c r="H10" s="105">
        <f t="shared" si="1"/>
        <v>1.55</v>
      </c>
    </row>
    <row r="11" spans="1:8" ht="15">
      <c r="A11" s="97"/>
      <c r="B11" s="102" t="s">
        <v>11</v>
      </c>
      <c r="C11" s="103"/>
      <c r="D11" s="104">
        <v>0</v>
      </c>
      <c r="E11" s="104">
        <v>0</v>
      </c>
      <c r="F11" s="104">
        <v>0</v>
      </c>
      <c r="G11" s="105">
        <v>0</v>
      </c>
      <c r="H11" s="105">
        <v>0</v>
      </c>
    </row>
    <row r="12" spans="1:8" ht="15">
      <c r="A12" s="97"/>
      <c r="B12" s="102" t="s">
        <v>12</v>
      </c>
      <c r="C12" s="103"/>
      <c r="D12" s="104">
        <v>0</v>
      </c>
      <c r="E12" s="104">
        <v>0</v>
      </c>
      <c r="F12" s="104">
        <v>0</v>
      </c>
      <c r="G12" s="105">
        <v>0</v>
      </c>
      <c r="H12" s="105">
        <v>0</v>
      </c>
    </row>
    <row r="13" spans="1:8" ht="15">
      <c r="A13" s="97"/>
      <c r="B13" s="102" t="s">
        <v>13</v>
      </c>
      <c r="C13" s="103"/>
      <c r="D13" s="104">
        <v>0</v>
      </c>
      <c r="E13" s="104">
        <v>0</v>
      </c>
      <c r="F13" s="104">
        <v>0</v>
      </c>
      <c r="G13" s="105">
        <v>0</v>
      </c>
      <c r="H13" s="105">
        <v>0</v>
      </c>
    </row>
    <row r="14" spans="1:8" ht="15">
      <c r="A14" s="97"/>
      <c r="B14" s="102" t="s">
        <v>15</v>
      </c>
      <c r="C14" s="103"/>
      <c r="D14" s="104">
        <v>0</v>
      </c>
      <c r="E14" s="104">
        <v>0</v>
      </c>
      <c r="F14" s="104">
        <v>0</v>
      </c>
      <c r="G14" s="105">
        <v>0</v>
      </c>
      <c r="H14" s="105">
        <v>0</v>
      </c>
    </row>
    <row r="15" spans="1:8" ht="15">
      <c r="A15" s="97"/>
      <c r="B15" s="102" t="s">
        <v>16</v>
      </c>
      <c r="C15" s="103"/>
      <c r="D15" s="104">
        <v>0</v>
      </c>
      <c r="E15" s="104">
        <v>0</v>
      </c>
      <c r="F15" s="104">
        <v>0</v>
      </c>
      <c r="G15" s="105">
        <v>0</v>
      </c>
      <c r="H15" s="105">
        <v>0</v>
      </c>
    </row>
    <row r="16" spans="1:8" ht="25.5">
      <c r="A16" s="97"/>
      <c r="B16" s="102" t="s">
        <v>17</v>
      </c>
      <c r="C16" s="103"/>
      <c r="D16" s="104">
        <v>0</v>
      </c>
      <c r="E16" s="104">
        <v>0</v>
      </c>
      <c r="F16" s="104">
        <v>0</v>
      </c>
      <c r="G16" s="105">
        <v>0</v>
      </c>
      <c r="H16" s="105">
        <v>0</v>
      </c>
    </row>
    <row r="17" spans="1:8" ht="15">
      <c r="A17" s="97"/>
      <c r="B17" s="102" t="s">
        <v>286</v>
      </c>
      <c r="C17" s="103"/>
      <c r="D17" s="104">
        <v>0</v>
      </c>
      <c r="E17" s="104">
        <v>0</v>
      </c>
      <c r="F17" s="104">
        <v>0</v>
      </c>
      <c r="G17" s="105">
        <v>0</v>
      </c>
      <c r="H17" s="105">
        <v>0</v>
      </c>
    </row>
    <row r="18" spans="1:8" ht="15">
      <c r="A18" s="97"/>
      <c r="B18" s="102" t="s">
        <v>119</v>
      </c>
      <c r="C18" s="103"/>
      <c r="D18" s="104">
        <v>0</v>
      </c>
      <c r="E18" s="104">
        <v>0</v>
      </c>
      <c r="F18" s="104">
        <v>0</v>
      </c>
      <c r="G18" s="105">
        <v>0</v>
      </c>
      <c r="H18" s="105">
        <v>0</v>
      </c>
    </row>
    <row r="19" spans="1:8" ht="15">
      <c r="A19" s="97"/>
      <c r="B19" s="102" t="s">
        <v>22</v>
      </c>
      <c r="C19" s="103"/>
      <c r="D19" s="104">
        <v>0</v>
      </c>
      <c r="E19" s="104">
        <v>0</v>
      </c>
      <c r="F19" s="104">
        <v>0</v>
      </c>
      <c r="G19" s="105">
        <v>0</v>
      </c>
      <c r="H19" s="105">
        <v>0</v>
      </c>
    </row>
    <row r="20" spans="1:8" ht="25.5">
      <c r="A20" s="97"/>
      <c r="B20" s="106" t="s">
        <v>81</v>
      </c>
      <c r="C20" s="107"/>
      <c r="D20" s="104">
        <f>D21+D22+D23+D25+D24</f>
        <v>772.1</v>
      </c>
      <c r="E20" s="104">
        <f>E21+E22+E23+E25+E24</f>
        <v>577.3</v>
      </c>
      <c r="F20" s="104">
        <f>F21+F22+F23+F25+F24</f>
        <v>240.8</v>
      </c>
      <c r="G20" s="105">
        <f t="shared" si="0"/>
        <v>0.3118766999093382</v>
      </c>
      <c r="H20" s="105">
        <f t="shared" si="1"/>
        <v>0.417114152087303</v>
      </c>
    </row>
    <row r="21" spans="1:8" ht="15">
      <c r="A21" s="97"/>
      <c r="B21" s="102" t="s">
        <v>24</v>
      </c>
      <c r="C21" s="103"/>
      <c r="D21" s="104">
        <v>612.1</v>
      </c>
      <c r="E21" s="104">
        <v>458.3</v>
      </c>
      <c r="F21" s="104">
        <v>124.4</v>
      </c>
      <c r="G21" s="105">
        <f t="shared" si="0"/>
        <v>0.2032347655611828</v>
      </c>
      <c r="H21" s="105">
        <f t="shared" si="1"/>
        <v>0.27143792275801876</v>
      </c>
    </row>
    <row r="22" spans="1:8" ht="15">
      <c r="A22" s="97"/>
      <c r="B22" s="102" t="s">
        <v>101</v>
      </c>
      <c r="C22" s="103"/>
      <c r="D22" s="104">
        <v>160</v>
      </c>
      <c r="E22" s="104">
        <v>119</v>
      </c>
      <c r="F22" s="104">
        <v>116.4</v>
      </c>
      <c r="G22" s="105">
        <f t="shared" si="0"/>
        <v>0.7275</v>
      </c>
      <c r="H22" s="105">
        <f t="shared" si="1"/>
        <v>0.9781512605042018</v>
      </c>
    </row>
    <row r="23" spans="1:8" ht="15">
      <c r="A23" s="97"/>
      <c r="B23" s="102" t="s">
        <v>67</v>
      </c>
      <c r="C23" s="103"/>
      <c r="D23" s="104">
        <v>0</v>
      </c>
      <c r="E23" s="104">
        <v>0</v>
      </c>
      <c r="F23" s="104">
        <v>0</v>
      </c>
      <c r="G23" s="105">
        <v>0</v>
      </c>
      <c r="H23" s="105">
        <v>0</v>
      </c>
    </row>
    <row r="24" spans="1:8" ht="32.25" customHeight="1" thickBot="1">
      <c r="A24" s="97"/>
      <c r="B24" s="133" t="s">
        <v>154</v>
      </c>
      <c r="C24" s="134"/>
      <c r="D24" s="104">
        <v>0</v>
      </c>
      <c r="E24" s="104">
        <v>0</v>
      </c>
      <c r="F24" s="104">
        <v>0</v>
      </c>
      <c r="G24" s="105">
        <v>0</v>
      </c>
      <c r="H24" s="105">
        <v>0</v>
      </c>
    </row>
    <row r="25" spans="1:8" ht="25.5">
      <c r="A25" s="97"/>
      <c r="B25" s="102" t="s">
        <v>27</v>
      </c>
      <c r="C25" s="103"/>
      <c r="D25" s="104">
        <v>0</v>
      </c>
      <c r="E25" s="104">
        <v>0</v>
      </c>
      <c r="F25" s="104">
        <v>0</v>
      </c>
      <c r="G25" s="105">
        <v>0</v>
      </c>
      <c r="H25" s="105">
        <v>0</v>
      </c>
    </row>
    <row r="26" spans="1:8" ht="18.75">
      <c r="A26" s="97"/>
      <c r="B26" s="112" t="s">
        <v>28</v>
      </c>
      <c r="C26" s="113"/>
      <c r="D26" s="114">
        <f>D4+D20</f>
        <v>3307.2</v>
      </c>
      <c r="E26" s="114">
        <f>E4+E20</f>
        <v>2311.3</v>
      </c>
      <c r="F26" s="114">
        <f>F4+F20</f>
        <v>2161.7000000000003</v>
      </c>
      <c r="G26" s="105">
        <f t="shared" si="0"/>
        <v>0.6536344944363813</v>
      </c>
      <c r="H26" s="105">
        <f t="shared" si="1"/>
        <v>0.935274520832432</v>
      </c>
    </row>
    <row r="27" spans="1:8" ht="15">
      <c r="A27" s="97"/>
      <c r="B27" s="102" t="s">
        <v>107</v>
      </c>
      <c r="C27" s="103"/>
      <c r="D27" s="104">
        <f>D4</f>
        <v>2535.1</v>
      </c>
      <c r="E27" s="104">
        <f>E4</f>
        <v>1734</v>
      </c>
      <c r="F27" s="104">
        <f>F4</f>
        <v>1920.9</v>
      </c>
      <c r="G27" s="105">
        <f t="shared" si="0"/>
        <v>0.757721588891957</v>
      </c>
      <c r="H27" s="105">
        <f t="shared" si="1"/>
        <v>1.1077854671280278</v>
      </c>
    </row>
    <row r="28" spans="1:8" ht="12.75">
      <c r="A28" s="201"/>
      <c r="B28" s="202"/>
      <c r="C28" s="202"/>
      <c r="D28" s="202"/>
      <c r="E28" s="202"/>
      <c r="F28" s="202"/>
      <c r="G28" s="202"/>
      <c r="H28" s="203"/>
    </row>
    <row r="29" spans="1:8" ht="17.25" customHeight="1">
      <c r="A29" s="235" t="s">
        <v>158</v>
      </c>
      <c r="B29" s="206" t="s">
        <v>29</v>
      </c>
      <c r="C29" s="221" t="s">
        <v>189</v>
      </c>
      <c r="D29" s="209" t="s">
        <v>3</v>
      </c>
      <c r="E29" s="210" t="s">
        <v>408</v>
      </c>
      <c r="F29" s="233" t="s">
        <v>4</v>
      </c>
      <c r="G29" s="223" t="s">
        <v>146</v>
      </c>
      <c r="H29" s="210" t="s">
        <v>409</v>
      </c>
    </row>
    <row r="30" spans="1:8" ht="15" customHeight="1">
      <c r="A30" s="235"/>
      <c r="B30" s="206"/>
      <c r="C30" s="222"/>
      <c r="D30" s="209"/>
      <c r="E30" s="211"/>
      <c r="F30" s="234"/>
      <c r="G30" s="224"/>
      <c r="H30" s="211"/>
    </row>
    <row r="31" spans="1:8" ht="25.5">
      <c r="A31" s="107" t="s">
        <v>69</v>
      </c>
      <c r="B31" s="106" t="s">
        <v>30</v>
      </c>
      <c r="C31" s="107"/>
      <c r="D31" s="115">
        <f>D32+D33+D34</f>
        <v>1819.5</v>
      </c>
      <c r="E31" s="115">
        <f>E32+E33+E34</f>
        <v>1496.3</v>
      </c>
      <c r="F31" s="115">
        <f>F32+F33+F34</f>
        <v>1384.8000000000002</v>
      </c>
      <c r="G31" s="146">
        <f>F31/D31</f>
        <v>0.761088211046991</v>
      </c>
      <c r="H31" s="146">
        <f>F31/E31</f>
        <v>0.9254828577156988</v>
      </c>
    </row>
    <row r="32" spans="1:8" ht="63.75" customHeight="1">
      <c r="A32" s="103" t="s">
        <v>72</v>
      </c>
      <c r="B32" s="102" t="s">
        <v>162</v>
      </c>
      <c r="C32" s="103" t="s">
        <v>72</v>
      </c>
      <c r="D32" s="117">
        <v>1804.8</v>
      </c>
      <c r="E32" s="117">
        <v>1485.2</v>
      </c>
      <c r="F32" s="117">
        <v>1383.4</v>
      </c>
      <c r="G32" s="180">
        <f aca="true" t="shared" si="2" ref="G32:G61">F32/D32</f>
        <v>0.7665115248226951</v>
      </c>
      <c r="H32" s="180">
        <f aca="true" t="shared" si="3" ref="H32:H61">F32/E32</f>
        <v>0.9314570428225155</v>
      </c>
    </row>
    <row r="33" spans="1:8" ht="12.75">
      <c r="A33" s="103" t="s">
        <v>74</v>
      </c>
      <c r="B33" s="102" t="s">
        <v>35</v>
      </c>
      <c r="C33" s="103" t="s">
        <v>74</v>
      </c>
      <c r="D33" s="117">
        <v>10</v>
      </c>
      <c r="E33" s="117">
        <v>7.5</v>
      </c>
      <c r="F33" s="117">
        <v>0</v>
      </c>
      <c r="G33" s="180">
        <f t="shared" si="2"/>
        <v>0</v>
      </c>
      <c r="H33" s="180">
        <f t="shared" si="3"/>
        <v>0</v>
      </c>
    </row>
    <row r="34" spans="1:8" ht="12.75">
      <c r="A34" s="103" t="s">
        <v>129</v>
      </c>
      <c r="B34" s="102" t="s">
        <v>126</v>
      </c>
      <c r="C34" s="103"/>
      <c r="D34" s="117">
        <f>D35+D36</f>
        <v>4.7</v>
      </c>
      <c r="E34" s="117">
        <f>E35+E36</f>
        <v>3.6</v>
      </c>
      <c r="F34" s="117">
        <f>F35+F36</f>
        <v>1.4</v>
      </c>
      <c r="G34" s="180">
        <f t="shared" si="2"/>
        <v>0.2978723404255319</v>
      </c>
      <c r="H34" s="180">
        <f t="shared" si="3"/>
        <v>0.38888888888888884</v>
      </c>
    </row>
    <row r="35" spans="1:9" s="16" customFormat="1" ht="25.5">
      <c r="A35" s="118"/>
      <c r="B35" s="119" t="s">
        <v>115</v>
      </c>
      <c r="C35" s="118" t="s">
        <v>207</v>
      </c>
      <c r="D35" s="120">
        <v>4.7</v>
      </c>
      <c r="E35" s="120">
        <v>3.6</v>
      </c>
      <c r="F35" s="120">
        <v>1.4</v>
      </c>
      <c r="G35" s="180">
        <f t="shared" si="2"/>
        <v>0.2978723404255319</v>
      </c>
      <c r="H35" s="180">
        <f t="shared" si="3"/>
        <v>0.38888888888888884</v>
      </c>
      <c r="I35" s="37"/>
    </row>
    <row r="36" spans="1:9" s="16" customFormat="1" ht="21" customHeight="1" hidden="1">
      <c r="A36" s="118"/>
      <c r="B36" s="119" t="s">
        <v>198</v>
      </c>
      <c r="C36" s="118" t="s">
        <v>185</v>
      </c>
      <c r="D36" s="120">
        <v>0</v>
      </c>
      <c r="E36" s="120">
        <v>0</v>
      </c>
      <c r="F36" s="120">
        <v>0</v>
      </c>
      <c r="G36" s="180" t="e">
        <f t="shared" si="2"/>
        <v>#DIV/0!</v>
      </c>
      <c r="H36" s="180" t="e">
        <f t="shared" si="3"/>
        <v>#DIV/0!</v>
      </c>
      <c r="I36" s="37"/>
    </row>
    <row r="37" spans="1:8" ht="25.5" customHeight="1">
      <c r="A37" s="107" t="s">
        <v>110</v>
      </c>
      <c r="B37" s="106" t="s">
        <v>103</v>
      </c>
      <c r="C37" s="107"/>
      <c r="D37" s="115">
        <f>D38</f>
        <v>160</v>
      </c>
      <c r="E37" s="115">
        <f>E38</f>
        <v>160</v>
      </c>
      <c r="F37" s="115">
        <f>F38</f>
        <v>116.4</v>
      </c>
      <c r="G37" s="180">
        <f t="shared" si="2"/>
        <v>0.7275</v>
      </c>
      <c r="H37" s="180">
        <f t="shared" si="3"/>
        <v>0.7275</v>
      </c>
    </row>
    <row r="38" spans="1:8" ht="38.25">
      <c r="A38" s="103" t="s">
        <v>111</v>
      </c>
      <c r="B38" s="102" t="s">
        <v>166</v>
      </c>
      <c r="C38" s="103" t="s">
        <v>230</v>
      </c>
      <c r="D38" s="117">
        <v>160</v>
      </c>
      <c r="E38" s="117">
        <v>160</v>
      </c>
      <c r="F38" s="117">
        <v>116.4</v>
      </c>
      <c r="G38" s="180">
        <f t="shared" si="2"/>
        <v>0.7275</v>
      </c>
      <c r="H38" s="180">
        <f t="shared" si="3"/>
        <v>0.7275</v>
      </c>
    </row>
    <row r="39" spans="1:8" ht="25.5" hidden="1">
      <c r="A39" s="107" t="s">
        <v>75</v>
      </c>
      <c r="B39" s="106" t="s">
        <v>38</v>
      </c>
      <c r="C39" s="107"/>
      <c r="D39" s="115">
        <f aca="true" t="shared" si="4" ref="D39:F40">D40</f>
        <v>0</v>
      </c>
      <c r="E39" s="115">
        <f t="shared" si="4"/>
        <v>0</v>
      </c>
      <c r="F39" s="115">
        <f t="shared" si="4"/>
        <v>0</v>
      </c>
      <c r="G39" s="180" t="e">
        <f t="shared" si="2"/>
        <v>#DIV/0!</v>
      </c>
      <c r="H39" s="180" t="e">
        <f t="shared" si="3"/>
        <v>#DIV/0!</v>
      </c>
    </row>
    <row r="40" spans="1:8" ht="12.75" hidden="1">
      <c r="A40" s="103" t="s">
        <v>112</v>
      </c>
      <c r="B40" s="102" t="s">
        <v>105</v>
      </c>
      <c r="C40" s="103"/>
      <c r="D40" s="117">
        <f t="shared" si="4"/>
        <v>0</v>
      </c>
      <c r="E40" s="117">
        <f t="shared" si="4"/>
        <v>0</v>
      </c>
      <c r="F40" s="117">
        <f t="shared" si="4"/>
        <v>0</v>
      </c>
      <c r="G40" s="180" t="e">
        <f t="shared" si="2"/>
        <v>#DIV/0!</v>
      </c>
      <c r="H40" s="180" t="e">
        <f t="shared" si="3"/>
        <v>#DIV/0!</v>
      </c>
    </row>
    <row r="41" spans="1:9" s="16" customFormat="1" ht="38.25" hidden="1">
      <c r="A41" s="118"/>
      <c r="B41" s="119" t="s">
        <v>114</v>
      </c>
      <c r="C41" s="118" t="s">
        <v>199</v>
      </c>
      <c r="D41" s="120">
        <v>0</v>
      </c>
      <c r="E41" s="120">
        <v>0</v>
      </c>
      <c r="F41" s="120">
        <v>0</v>
      </c>
      <c r="G41" s="180" t="e">
        <f t="shared" si="2"/>
        <v>#DIV/0!</v>
      </c>
      <c r="H41" s="180" t="e">
        <f t="shared" si="3"/>
        <v>#DIV/0!</v>
      </c>
      <c r="I41" s="37"/>
    </row>
    <row r="42" spans="1:9" s="16" customFormat="1" ht="12.75" hidden="1">
      <c r="A42" s="107" t="s">
        <v>76</v>
      </c>
      <c r="B42" s="106" t="s">
        <v>40</v>
      </c>
      <c r="C42" s="107"/>
      <c r="D42" s="115">
        <f aca="true" t="shared" si="5" ref="D42:F43">D43</f>
        <v>0</v>
      </c>
      <c r="E42" s="115">
        <f t="shared" si="5"/>
        <v>0</v>
      </c>
      <c r="F42" s="115">
        <f t="shared" si="5"/>
        <v>0</v>
      </c>
      <c r="G42" s="180" t="e">
        <f t="shared" si="2"/>
        <v>#DIV/0!</v>
      </c>
      <c r="H42" s="180" t="e">
        <f t="shared" si="3"/>
        <v>#DIV/0!</v>
      </c>
      <c r="I42" s="37"/>
    </row>
    <row r="43" spans="1:9" s="16" customFormat="1" ht="31.5" customHeight="1" hidden="1">
      <c r="A43" s="138" t="s">
        <v>77</v>
      </c>
      <c r="B43" s="139" t="s">
        <v>124</v>
      </c>
      <c r="C43" s="103"/>
      <c r="D43" s="117">
        <f t="shared" si="5"/>
        <v>0</v>
      </c>
      <c r="E43" s="117">
        <f t="shared" si="5"/>
        <v>0</v>
      </c>
      <c r="F43" s="117">
        <f t="shared" si="5"/>
        <v>0</v>
      </c>
      <c r="G43" s="180" t="e">
        <f t="shared" si="2"/>
        <v>#DIV/0!</v>
      </c>
      <c r="H43" s="180" t="e">
        <f t="shared" si="3"/>
        <v>#DIV/0!</v>
      </c>
      <c r="I43" s="37"/>
    </row>
    <row r="44" spans="1:9" s="16" customFormat="1" ht="33" customHeight="1" hidden="1">
      <c r="A44" s="118"/>
      <c r="B44" s="140" t="s">
        <v>124</v>
      </c>
      <c r="C44" s="118" t="s">
        <v>242</v>
      </c>
      <c r="D44" s="120">
        <f>0</f>
        <v>0</v>
      </c>
      <c r="E44" s="120">
        <f>0</f>
        <v>0</v>
      </c>
      <c r="F44" s="120">
        <f>0</f>
        <v>0</v>
      </c>
      <c r="G44" s="180" t="e">
        <f t="shared" si="2"/>
        <v>#DIV/0!</v>
      </c>
      <c r="H44" s="180" t="e">
        <f t="shared" si="3"/>
        <v>#DIV/0!</v>
      </c>
      <c r="I44" s="37"/>
    </row>
    <row r="45" spans="1:8" ht="25.5">
      <c r="A45" s="107" t="s">
        <v>78</v>
      </c>
      <c r="B45" s="106" t="s">
        <v>41</v>
      </c>
      <c r="C45" s="107"/>
      <c r="D45" s="115">
        <f>D46</f>
        <v>500.1</v>
      </c>
      <c r="E45" s="115">
        <f>E46</f>
        <v>330</v>
      </c>
      <c r="F45" s="115">
        <f>F46</f>
        <v>329.3</v>
      </c>
      <c r="G45" s="180">
        <f t="shared" si="2"/>
        <v>0.6584683063387322</v>
      </c>
      <c r="H45" s="180">
        <f t="shared" si="3"/>
        <v>0.9978787878787879</v>
      </c>
    </row>
    <row r="46" spans="1:8" ht="12.75">
      <c r="A46" s="103" t="s">
        <v>44</v>
      </c>
      <c r="B46" s="102" t="s">
        <v>45</v>
      </c>
      <c r="C46" s="103"/>
      <c r="D46" s="117">
        <f>D47+D48+D50+D49</f>
        <v>500.1</v>
      </c>
      <c r="E46" s="117">
        <f>E47+E48+E50+E49</f>
        <v>330</v>
      </c>
      <c r="F46" s="117">
        <f>F47+F48+F50+F49</f>
        <v>329.3</v>
      </c>
      <c r="G46" s="180">
        <f t="shared" si="2"/>
        <v>0.6584683063387322</v>
      </c>
      <c r="H46" s="180">
        <f t="shared" si="3"/>
        <v>0.9978787878787879</v>
      </c>
    </row>
    <row r="47" spans="1:9" s="16" customFormat="1" ht="12.75">
      <c r="A47" s="118"/>
      <c r="B47" s="119" t="s">
        <v>98</v>
      </c>
      <c r="C47" s="103" t="s">
        <v>304</v>
      </c>
      <c r="D47" s="120">
        <v>460.2</v>
      </c>
      <c r="E47" s="120">
        <v>290.2</v>
      </c>
      <c r="F47" s="120">
        <v>290.2</v>
      </c>
      <c r="G47" s="180">
        <f t="shared" si="2"/>
        <v>0.6305953933072577</v>
      </c>
      <c r="H47" s="180">
        <f t="shared" si="3"/>
        <v>1</v>
      </c>
      <c r="I47" s="37"/>
    </row>
    <row r="48" spans="1:9" s="16" customFormat="1" ht="22.5" customHeight="1" hidden="1">
      <c r="A48" s="118"/>
      <c r="B48" s="119" t="s">
        <v>227</v>
      </c>
      <c r="C48" s="118" t="s">
        <v>305</v>
      </c>
      <c r="D48" s="120">
        <v>0</v>
      </c>
      <c r="E48" s="120">
        <v>0</v>
      </c>
      <c r="F48" s="120">
        <v>0</v>
      </c>
      <c r="G48" s="180" t="e">
        <f t="shared" si="2"/>
        <v>#DIV/0!</v>
      </c>
      <c r="H48" s="180" t="e">
        <f t="shared" si="3"/>
        <v>#DIV/0!</v>
      </c>
      <c r="I48" s="37"/>
    </row>
    <row r="49" spans="1:9" s="16" customFormat="1" ht="22.5" customHeight="1">
      <c r="A49" s="118"/>
      <c r="B49" s="119" t="s">
        <v>301</v>
      </c>
      <c r="C49" s="118" t="s">
        <v>306</v>
      </c>
      <c r="D49" s="120">
        <v>0.1</v>
      </c>
      <c r="E49" s="120">
        <v>0</v>
      </c>
      <c r="F49" s="120">
        <v>0</v>
      </c>
      <c r="G49" s="180">
        <f t="shared" si="2"/>
        <v>0</v>
      </c>
      <c r="H49" s="180">
        <v>0</v>
      </c>
      <c r="I49" s="37"/>
    </row>
    <row r="50" spans="1:9" s="16" customFormat="1" ht="29.25" customHeight="1">
      <c r="A50" s="118"/>
      <c r="B50" s="119" t="s">
        <v>176</v>
      </c>
      <c r="C50" s="118" t="s">
        <v>307</v>
      </c>
      <c r="D50" s="120">
        <v>39.8</v>
      </c>
      <c r="E50" s="120">
        <v>39.8</v>
      </c>
      <c r="F50" s="120">
        <v>39.1</v>
      </c>
      <c r="G50" s="180">
        <f t="shared" si="2"/>
        <v>0.9824120603015076</v>
      </c>
      <c r="H50" s="180">
        <f t="shared" si="3"/>
        <v>0.9824120603015076</v>
      </c>
      <c r="I50" s="37"/>
    </row>
    <row r="51" spans="1:8" ht="27" customHeight="1">
      <c r="A51" s="121" t="s">
        <v>127</v>
      </c>
      <c r="B51" s="122" t="s">
        <v>125</v>
      </c>
      <c r="C51" s="121"/>
      <c r="D51" s="117">
        <f aca="true" t="shared" si="6" ref="D51:F52">D52</f>
        <v>0.3</v>
      </c>
      <c r="E51" s="117">
        <f t="shared" si="6"/>
        <v>0.3</v>
      </c>
      <c r="F51" s="117">
        <f t="shared" si="6"/>
        <v>0.3</v>
      </c>
      <c r="G51" s="180">
        <f t="shared" si="2"/>
        <v>1</v>
      </c>
      <c r="H51" s="180">
        <f t="shared" si="3"/>
        <v>1</v>
      </c>
    </row>
    <row r="52" spans="1:8" ht="29.25" customHeight="1">
      <c r="A52" s="138" t="s">
        <v>121</v>
      </c>
      <c r="B52" s="139" t="s">
        <v>128</v>
      </c>
      <c r="C52" s="138"/>
      <c r="D52" s="117">
        <f t="shared" si="6"/>
        <v>0.3</v>
      </c>
      <c r="E52" s="117">
        <f t="shared" si="6"/>
        <v>0.3</v>
      </c>
      <c r="F52" s="117">
        <f t="shared" si="6"/>
        <v>0.3</v>
      </c>
      <c r="G52" s="180">
        <f t="shared" si="2"/>
        <v>1</v>
      </c>
      <c r="H52" s="180">
        <f t="shared" si="3"/>
        <v>1</v>
      </c>
    </row>
    <row r="53" spans="1:9" s="16" customFormat="1" ht="30.75" customHeight="1">
      <c r="A53" s="118"/>
      <c r="B53" s="119" t="s">
        <v>233</v>
      </c>
      <c r="C53" s="118" t="s">
        <v>308</v>
      </c>
      <c r="D53" s="120">
        <v>0.3</v>
      </c>
      <c r="E53" s="120">
        <v>0.3</v>
      </c>
      <c r="F53" s="120">
        <v>0.3</v>
      </c>
      <c r="G53" s="180">
        <f t="shared" si="2"/>
        <v>1</v>
      </c>
      <c r="H53" s="180">
        <f t="shared" si="3"/>
        <v>1</v>
      </c>
      <c r="I53" s="37"/>
    </row>
    <row r="54" spans="1:8" ht="17.25" customHeight="1" hidden="1">
      <c r="A54" s="107" t="s">
        <v>46</v>
      </c>
      <c r="B54" s="106" t="s">
        <v>47</v>
      </c>
      <c r="C54" s="107"/>
      <c r="D54" s="115">
        <f aca="true" t="shared" si="7" ref="D54:F55">D55</f>
        <v>0</v>
      </c>
      <c r="E54" s="115">
        <f t="shared" si="7"/>
        <v>0</v>
      </c>
      <c r="F54" s="115">
        <f t="shared" si="7"/>
        <v>0</v>
      </c>
      <c r="G54" s="180" t="e">
        <f t="shared" si="2"/>
        <v>#DIV/0!</v>
      </c>
      <c r="H54" s="180" t="e">
        <f t="shared" si="3"/>
        <v>#DIV/0!</v>
      </c>
    </row>
    <row r="55" spans="1:8" ht="18" customHeight="1" hidden="1">
      <c r="A55" s="103" t="s">
        <v>51</v>
      </c>
      <c r="B55" s="102" t="s">
        <v>52</v>
      </c>
      <c r="C55" s="103"/>
      <c r="D55" s="117">
        <f t="shared" si="7"/>
        <v>0</v>
      </c>
      <c r="E55" s="117">
        <f t="shared" si="7"/>
        <v>0</v>
      </c>
      <c r="F55" s="117">
        <f t="shared" si="7"/>
        <v>0</v>
      </c>
      <c r="G55" s="180" t="e">
        <f t="shared" si="2"/>
        <v>#DIV/0!</v>
      </c>
      <c r="H55" s="180" t="e">
        <f t="shared" si="3"/>
        <v>#DIV/0!</v>
      </c>
    </row>
    <row r="56" spans="1:9" s="16" customFormat="1" ht="30.75" customHeight="1" hidden="1">
      <c r="A56" s="118"/>
      <c r="B56" s="119" t="s">
        <v>228</v>
      </c>
      <c r="C56" s="118" t="s">
        <v>229</v>
      </c>
      <c r="D56" s="120">
        <v>0</v>
      </c>
      <c r="E56" s="120">
        <v>0</v>
      </c>
      <c r="F56" s="120">
        <v>0</v>
      </c>
      <c r="G56" s="180" t="e">
        <f t="shared" si="2"/>
        <v>#DIV/0!</v>
      </c>
      <c r="H56" s="180" t="e">
        <f t="shared" si="3"/>
        <v>#DIV/0!</v>
      </c>
      <c r="I56" s="37"/>
    </row>
    <row r="57" spans="1:9" s="16" customFormat="1" ht="24" customHeight="1">
      <c r="A57" s="107">
        <v>1001</v>
      </c>
      <c r="B57" s="106" t="s">
        <v>179</v>
      </c>
      <c r="C57" s="103" t="s">
        <v>309</v>
      </c>
      <c r="D57" s="117">
        <v>111</v>
      </c>
      <c r="E57" s="117">
        <v>96</v>
      </c>
      <c r="F57" s="117">
        <v>78.3</v>
      </c>
      <c r="G57" s="180">
        <f t="shared" si="2"/>
        <v>0.7054054054054054</v>
      </c>
      <c r="H57" s="180">
        <f t="shared" si="3"/>
        <v>0.8156249999999999</v>
      </c>
      <c r="I57" s="37"/>
    </row>
    <row r="58" spans="1:8" ht="12.75">
      <c r="A58" s="107"/>
      <c r="B58" s="106" t="s">
        <v>99</v>
      </c>
      <c r="C58" s="107"/>
      <c r="D58" s="115">
        <f>D59</f>
        <v>1527</v>
      </c>
      <c r="E58" s="115">
        <f>E59</f>
        <v>1523.1</v>
      </c>
      <c r="F58" s="115">
        <f>F59</f>
        <v>1455</v>
      </c>
      <c r="G58" s="180">
        <f t="shared" si="2"/>
        <v>0.9528487229862476</v>
      </c>
      <c r="H58" s="180">
        <f t="shared" si="3"/>
        <v>0.9552885562339966</v>
      </c>
    </row>
    <row r="59" spans="1:9" s="16" customFormat="1" ht="24.75" customHeight="1">
      <c r="A59" s="118"/>
      <c r="B59" s="119" t="s">
        <v>100</v>
      </c>
      <c r="C59" s="118" t="s">
        <v>193</v>
      </c>
      <c r="D59" s="120">
        <v>1527</v>
      </c>
      <c r="E59" s="120">
        <v>1523.1</v>
      </c>
      <c r="F59" s="120">
        <v>1455</v>
      </c>
      <c r="G59" s="180">
        <f t="shared" si="2"/>
        <v>0.9528487229862476</v>
      </c>
      <c r="H59" s="180">
        <f t="shared" si="3"/>
        <v>0.9552885562339966</v>
      </c>
      <c r="I59" s="37"/>
    </row>
    <row r="60" spans="1:8" ht="24.75" customHeight="1">
      <c r="A60" s="103"/>
      <c r="B60" s="50" t="s">
        <v>68</v>
      </c>
      <c r="C60" s="51"/>
      <c r="D60" s="56">
        <f>D31+D37+D39+D45+D51+D54+D58+D57</f>
        <v>4117.9</v>
      </c>
      <c r="E60" s="56">
        <f>E31+E37+E39+E45+E51+E54+E58+E57</f>
        <v>3605.7</v>
      </c>
      <c r="F60" s="56">
        <f>F31+F37+F39+F45+F51+F54+F58+F57</f>
        <v>3364.1000000000004</v>
      </c>
      <c r="G60" s="180">
        <f t="shared" si="2"/>
        <v>0.8169455304888416</v>
      </c>
      <c r="H60" s="180">
        <f t="shared" si="3"/>
        <v>0.932994980170286</v>
      </c>
    </row>
    <row r="61" spans="1:8" ht="15">
      <c r="A61" s="144"/>
      <c r="B61" s="102" t="s">
        <v>83</v>
      </c>
      <c r="C61" s="103"/>
      <c r="D61" s="141">
        <f>D58</f>
        <v>1527</v>
      </c>
      <c r="E61" s="141">
        <f>E58</f>
        <v>1523.1</v>
      </c>
      <c r="F61" s="141">
        <f>F58</f>
        <v>1455</v>
      </c>
      <c r="G61" s="180">
        <f t="shared" si="2"/>
        <v>0.9528487229862476</v>
      </c>
      <c r="H61" s="180">
        <f t="shared" si="3"/>
        <v>0.9552885562339966</v>
      </c>
    </row>
    <row r="64" spans="2:6" ht="15">
      <c r="B64" s="127" t="s">
        <v>93</v>
      </c>
      <c r="C64" s="128"/>
      <c r="F64" s="30">
        <v>1337.4</v>
      </c>
    </row>
    <row r="65" spans="2:3" ht="15">
      <c r="B65" s="127"/>
      <c r="C65" s="128"/>
    </row>
    <row r="66" spans="2:3" ht="15">
      <c r="B66" s="127" t="s">
        <v>84</v>
      </c>
      <c r="C66" s="128"/>
    </row>
    <row r="67" spans="2:3" ht="15">
      <c r="B67" s="127" t="s">
        <v>85</v>
      </c>
      <c r="C67" s="128"/>
    </row>
    <row r="68" spans="2:3" ht="15">
      <c r="B68" s="127"/>
      <c r="C68" s="128"/>
    </row>
    <row r="69" spans="2:3" ht="15">
      <c r="B69" s="127" t="s">
        <v>86</v>
      </c>
      <c r="C69" s="128"/>
    </row>
    <row r="70" spans="2:3" ht="15">
      <c r="B70" s="127" t="s">
        <v>87</v>
      </c>
      <c r="C70" s="128"/>
    </row>
    <row r="71" spans="2:3" ht="15">
      <c r="B71" s="127"/>
      <c r="C71" s="128"/>
    </row>
    <row r="72" spans="2:3" ht="15">
      <c r="B72" s="127" t="s">
        <v>88</v>
      </c>
      <c r="C72" s="128"/>
    </row>
    <row r="73" spans="2:3" ht="15">
      <c r="B73" s="127" t="s">
        <v>89</v>
      </c>
      <c r="C73" s="128"/>
    </row>
    <row r="74" spans="2:3" ht="15">
      <c r="B74" s="127"/>
      <c r="C74" s="128"/>
    </row>
    <row r="75" spans="2:3" ht="15">
      <c r="B75" s="127" t="s">
        <v>90</v>
      </c>
      <c r="C75" s="128"/>
    </row>
    <row r="76" spans="2:3" ht="15">
      <c r="B76" s="127" t="s">
        <v>91</v>
      </c>
      <c r="C76" s="128"/>
    </row>
    <row r="79" spans="2:8" ht="15">
      <c r="B79" s="127" t="s">
        <v>92</v>
      </c>
      <c r="C79" s="128"/>
      <c r="F79" s="129">
        <f>F64+F26-F60</f>
        <v>135</v>
      </c>
      <c r="H79" s="129"/>
    </row>
    <row r="82" spans="2:3" ht="15">
      <c r="B82" s="127" t="s">
        <v>94</v>
      </c>
      <c r="C82" s="128"/>
    </row>
    <row r="83" spans="2:3" ht="15">
      <c r="B83" s="127" t="s">
        <v>95</v>
      </c>
      <c r="C83" s="128"/>
    </row>
    <row r="84" spans="2:3" ht="15">
      <c r="B84" s="127" t="s">
        <v>96</v>
      </c>
      <c r="C84" s="128"/>
    </row>
  </sheetData>
  <sheetProtection/>
  <mergeCells count="16">
    <mergeCell ref="A1:H1"/>
    <mergeCell ref="E2:E3"/>
    <mergeCell ref="F2:F3"/>
    <mergeCell ref="H2:H3"/>
    <mergeCell ref="B2:B3"/>
    <mergeCell ref="D2:D3"/>
    <mergeCell ref="G2:G3"/>
    <mergeCell ref="A28:H28"/>
    <mergeCell ref="G29:G30"/>
    <mergeCell ref="E29:E30"/>
    <mergeCell ref="F29:F30"/>
    <mergeCell ref="A29:A30"/>
    <mergeCell ref="B29:B30"/>
    <mergeCell ref="D29:D30"/>
    <mergeCell ref="H29:H30"/>
    <mergeCell ref="C29:C3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G148"/>
  <sheetViews>
    <sheetView zoomScale="90" zoomScaleNormal="90" zoomScalePageLayoutView="0" workbookViewId="0" topLeftCell="A111">
      <selection activeCell="E120" sqref="E120"/>
    </sheetView>
  </sheetViews>
  <sheetFormatPr defaultColWidth="9.140625" defaultRowHeight="12.75"/>
  <cols>
    <col min="1" max="1" width="5.8515625" style="85" customWidth="1"/>
    <col min="2" max="2" width="52.421875" style="84" customWidth="1"/>
    <col min="3" max="3" width="13.421875" style="84" customWidth="1"/>
    <col min="4" max="4" width="14.8515625" style="84" customWidth="1"/>
    <col min="5" max="5" width="14.140625" style="84" customWidth="1"/>
    <col min="6" max="6" width="11.28125" style="171" customWidth="1"/>
    <col min="7" max="7" width="11.421875" style="171" customWidth="1"/>
    <col min="8" max="16384" width="9.140625" style="30" customWidth="1"/>
  </cols>
  <sheetData>
    <row r="1" spans="1:7" s="32" customFormat="1" ht="73.5" customHeight="1">
      <c r="A1" s="181" t="s">
        <v>423</v>
      </c>
      <c r="B1" s="181"/>
      <c r="C1" s="181"/>
      <c r="D1" s="181"/>
      <c r="E1" s="181"/>
      <c r="F1" s="181"/>
      <c r="G1" s="181"/>
    </row>
    <row r="2" spans="1:7" ht="15" customHeight="1">
      <c r="A2" s="240"/>
      <c r="B2" s="192" t="s">
        <v>2</v>
      </c>
      <c r="C2" s="189" t="s">
        <v>3</v>
      </c>
      <c r="D2" s="241" t="s">
        <v>408</v>
      </c>
      <c r="E2" s="189" t="s">
        <v>4</v>
      </c>
      <c r="F2" s="241" t="s">
        <v>146</v>
      </c>
      <c r="G2" s="241" t="s">
        <v>409</v>
      </c>
    </row>
    <row r="3" spans="1:7" ht="36" customHeight="1">
      <c r="A3" s="240"/>
      <c r="B3" s="192"/>
      <c r="C3" s="189"/>
      <c r="D3" s="242"/>
      <c r="E3" s="189"/>
      <c r="F3" s="242"/>
      <c r="G3" s="242"/>
    </row>
    <row r="4" spans="1:7" ht="15.75">
      <c r="A4" s="154"/>
      <c r="B4" s="44" t="s">
        <v>82</v>
      </c>
      <c r="C4" s="155">
        <f>C5+C6+C7+C8+C9+C10+C11+C12+C13+C14+C15+C16+C17+C18+C19+C20+C21+C23</f>
        <v>245343.7</v>
      </c>
      <c r="D4" s="155">
        <f>D5+D6+D7+D8+D9+D10+D11+D12+D13+D14+D15+D16+D17+D18+D19+D20+D21+D23</f>
        <v>177882.7</v>
      </c>
      <c r="E4" s="155">
        <f>E5+E6+E7+E8+E9+E10+E11+E12+E13+E14+E15+E16+E17+E18+E19+E20+E21+E23</f>
        <v>185323.89999999997</v>
      </c>
      <c r="F4" s="47">
        <f>E4/C4</f>
        <v>0.7553644132700369</v>
      </c>
      <c r="G4" s="47">
        <f>E4/D4</f>
        <v>1.0418320612403564</v>
      </c>
    </row>
    <row r="5" spans="1:7" ht="15.75">
      <c r="A5" s="154"/>
      <c r="B5" s="44" t="s">
        <v>6</v>
      </c>
      <c r="C5" s="156">
        <v>145800</v>
      </c>
      <c r="D5" s="156">
        <v>104199</v>
      </c>
      <c r="E5" s="156">
        <v>104683.2</v>
      </c>
      <c r="F5" s="49">
        <f aca="true" t="shared" si="0" ref="F5:F35">E5/C5</f>
        <v>0.7179917695473251</v>
      </c>
      <c r="G5" s="49">
        <f aca="true" t="shared" si="1" ref="G5:G35">E5/D5</f>
        <v>1.0046468776091901</v>
      </c>
    </row>
    <row r="6" spans="1:7" ht="15.75">
      <c r="A6" s="154"/>
      <c r="B6" s="44" t="s">
        <v>7</v>
      </c>
      <c r="C6" s="156">
        <v>19000</v>
      </c>
      <c r="D6" s="156">
        <v>14000</v>
      </c>
      <c r="E6" s="156">
        <v>14381.6</v>
      </c>
      <c r="F6" s="49">
        <f t="shared" si="0"/>
        <v>0.7569263157894737</v>
      </c>
      <c r="G6" s="49">
        <f t="shared" si="1"/>
        <v>1.0272571428571429</v>
      </c>
    </row>
    <row r="7" spans="1:7" ht="15.75">
      <c r="A7" s="154"/>
      <c r="B7" s="44" t="s">
        <v>8</v>
      </c>
      <c r="C7" s="156">
        <v>18000</v>
      </c>
      <c r="D7" s="156">
        <v>16287</v>
      </c>
      <c r="E7" s="156">
        <v>17928</v>
      </c>
      <c r="F7" s="49">
        <f t="shared" si="0"/>
        <v>0.996</v>
      </c>
      <c r="G7" s="49">
        <f t="shared" si="1"/>
        <v>1.1007552035365629</v>
      </c>
    </row>
    <row r="8" spans="1:7" ht="15.75">
      <c r="A8" s="154"/>
      <c r="B8" s="44" t="s">
        <v>254</v>
      </c>
      <c r="C8" s="156">
        <v>17445.1</v>
      </c>
      <c r="D8" s="156">
        <v>13074</v>
      </c>
      <c r="E8" s="156">
        <v>16534.4</v>
      </c>
      <c r="F8" s="49">
        <f t="shared" si="0"/>
        <v>0.9477962293136757</v>
      </c>
      <c r="G8" s="49">
        <f t="shared" si="1"/>
        <v>1.2646779868441183</v>
      </c>
    </row>
    <row r="9" spans="1:7" ht="15.75">
      <c r="A9" s="154"/>
      <c r="B9" s="44" t="s">
        <v>9</v>
      </c>
      <c r="C9" s="156">
        <v>6930</v>
      </c>
      <c r="D9" s="156">
        <v>4051</v>
      </c>
      <c r="E9" s="156">
        <v>2759.6</v>
      </c>
      <c r="F9" s="49">
        <f t="shared" si="0"/>
        <v>0.3982106782106782</v>
      </c>
      <c r="G9" s="49">
        <f t="shared" si="1"/>
        <v>0.6812145149345841</v>
      </c>
    </row>
    <row r="10" spans="1:7" ht="15.75">
      <c r="A10" s="154"/>
      <c r="B10" s="44" t="s">
        <v>10</v>
      </c>
      <c r="C10" s="156">
        <v>21850</v>
      </c>
      <c r="D10" s="156">
        <v>14140</v>
      </c>
      <c r="E10" s="156">
        <v>13734.9</v>
      </c>
      <c r="F10" s="49">
        <f t="shared" si="0"/>
        <v>0.6285995423340961</v>
      </c>
      <c r="G10" s="49">
        <f t="shared" si="1"/>
        <v>0.9713507779349363</v>
      </c>
    </row>
    <row r="11" spans="1:7" ht="15.75">
      <c r="A11" s="154"/>
      <c r="B11" s="44" t="s">
        <v>106</v>
      </c>
      <c r="C11" s="156">
        <v>3493</v>
      </c>
      <c r="D11" s="156">
        <v>2351</v>
      </c>
      <c r="E11" s="156">
        <v>2763.3</v>
      </c>
      <c r="F11" s="49">
        <f t="shared" si="0"/>
        <v>0.791096478671629</v>
      </c>
      <c r="G11" s="49">
        <f t="shared" si="1"/>
        <v>1.1753721820501914</v>
      </c>
    </row>
    <row r="12" spans="1:7" ht="15.75">
      <c r="A12" s="154"/>
      <c r="B12" s="44" t="s">
        <v>407</v>
      </c>
      <c r="C12" s="156">
        <v>0</v>
      </c>
      <c r="D12" s="156">
        <v>0</v>
      </c>
      <c r="E12" s="156">
        <v>17</v>
      </c>
      <c r="F12" s="49">
        <v>0</v>
      </c>
      <c r="G12" s="49">
        <v>0</v>
      </c>
    </row>
    <row r="13" spans="1:7" ht="15.75">
      <c r="A13" s="154"/>
      <c r="B13" s="44" t="s">
        <v>12</v>
      </c>
      <c r="C13" s="156">
        <v>5900</v>
      </c>
      <c r="D13" s="156">
        <v>4290</v>
      </c>
      <c r="E13" s="156">
        <v>5081.5</v>
      </c>
      <c r="F13" s="49">
        <f t="shared" si="0"/>
        <v>0.861271186440678</v>
      </c>
      <c r="G13" s="49">
        <f t="shared" si="1"/>
        <v>1.1844988344988345</v>
      </c>
    </row>
    <row r="14" spans="1:7" ht="15.75">
      <c r="A14" s="154"/>
      <c r="B14" s="44" t="s">
        <v>13</v>
      </c>
      <c r="C14" s="156">
        <v>2340</v>
      </c>
      <c r="D14" s="156">
        <v>2040</v>
      </c>
      <c r="E14" s="156">
        <v>2243.2</v>
      </c>
      <c r="F14" s="49">
        <f t="shared" si="0"/>
        <v>0.9586324786324786</v>
      </c>
      <c r="G14" s="49">
        <f t="shared" si="1"/>
        <v>1.099607843137255</v>
      </c>
    </row>
    <row r="15" spans="1:7" ht="15.75">
      <c r="A15" s="154"/>
      <c r="B15" s="44" t="s">
        <v>14</v>
      </c>
      <c r="C15" s="156">
        <v>0</v>
      </c>
      <c r="D15" s="156">
        <v>0</v>
      </c>
      <c r="E15" s="156">
        <v>37.8</v>
      </c>
      <c r="F15" s="49">
        <v>0</v>
      </c>
      <c r="G15" s="49">
        <v>0</v>
      </c>
    </row>
    <row r="16" spans="1:7" ht="15.75">
      <c r="A16" s="154"/>
      <c r="B16" s="44" t="s">
        <v>15</v>
      </c>
      <c r="C16" s="156">
        <v>320</v>
      </c>
      <c r="D16" s="156">
        <v>220</v>
      </c>
      <c r="E16" s="156">
        <v>252.1</v>
      </c>
      <c r="F16" s="49">
        <f t="shared" si="0"/>
        <v>0.7878125</v>
      </c>
      <c r="G16" s="49">
        <f t="shared" si="1"/>
        <v>1.145909090909091</v>
      </c>
    </row>
    <row r="17" spans="1:7" ht="15.75">
      <c r="A17" s="154"/>
      <c r="B17" s="44" t="s">
        <v>16</v>
      </c>
      <c r="C17" s="156">
        <v>436.6</v>
      </c>
      <c r="D17" s="156">
        <v>300</v>
      </c>
      <c r="E17" s="156">
        <v>706.9</v>
      </c>
      <c r="F17" s="49">
        <f t="shared" si="0"/>
        <v>1.619102153000458</v>
      </c>
      <c r="G17" s="49">
        <f t="shared" si="1"/>
        <v>2.356333333333333</v>
      </c>
    </row>
    <row r="18" spans="1:7" ht="15.75" hidden="1">
      <c r="A18" s="154"/>
      <c r="B18" s="44" t="s">
        <v>17</v>
      </c>
      <c r="C18" s="156"/>
      <c r="D18" s="156"/>
      <c r="E18" s="156"/>
      <c r="F18" s="49" t="e">
        <f t="shared" si="0"/>
        <v>#DIV/0!</v>
      </c>
      <c r="G18" s="49" t="e">
        <f t="shared" si="1"/>
        <v>#DIV/0!</v>
      </c>
    </row>
    <row r="19" spans="1:7" ht="15.75">
      <c r="A19" s="154"/>
      <c r="B19" s="44" t="s">
        <v>18</v>
      </c>
      <c r="C19" s="156">
        <v>115</v>
      </c>
      <c r="D19" s="156">
        <v>115</v>
      </c>
      <c r="E19" s="156">
        <v>230.1</v>
      </c>
      <c r="F19" s="49">
        <f t="shared" si="0"/>
        <v>2.0008695652173913</v>
      </c>
      <c r="G19" s="49">
        <f t="shared" si="1"/>
        <v>2.0008695652173913</v>
      </c>
    </row>
    <row r="20" spans="1:7" ht="15.75">
      <c r="A20" s="154"/>
      <c r="B20" s="44" t="s">
        <v>285</v>
      </c>
      <c r="C20" s="156">
        <v>1756</v>
      </c>
      <c r="D20" s="156">
        <v>1425</v>
      </c>
      <c r="E20" s="156">
        <v>1771.9</v>
      </c>
      <c r="F20" s="49">
        <f t="shared" si="0"/>
        <v>1.0090546697038725</v>
      </c>
      <c r="G20" s="49">
        <f t="shared" si="1"/>
        <v>1.2434385964912282</v>
      </c>
    </row>
    <row r="21" spans="1:7" ht="15.75">
      <c r="A21" s="154"/>
      <c r="B21" s="44" t="s">
        <v>20</v>
      </c>
      <c r="C21" s="156">
        <v>1958</v>
      </c>
      <c r="D21" s="156">
        <v>1390.7</v>
      </c>
      <c r="E21" s="156">
        <v>2218</v>
      </c>
      <c r="F21" s="49">
        <f t="shared" si="0"/>
        <v>1.132788559754852</v>
      </c>
      <c r="G21" s="49">
        <f t="shared" si="1"/>
        <v>1.5948802761199397</v>
      </c>
    </row>
    <row r="22" spans="1:7" ht="15.75">
      <c r="A22" s="154"/>
      <c r="B22" s="44" t="s">
        <v>21</v>
      </c>
      <c r="C22" s="156">
        <v>910</v>
      </c>
      <c r="D22" s="156">
        <v>625</v>
      </c>
      <c r="E22" s="156">
        <v>960.6</v>
      </c>
      <c r="F22" s="49">
        <f t="shared" si="0"/>
        <v>1.0556043956043957</v>
      </c>
      <c r="G22" s="49">
        <f t="shared" si="1"/>
        <v>1.53696</v>
      </c>
    </row>
    <row r="23" spans="1:7" ht="15.75">
      <c r="A23" s="154"/>
      <c r="B23" s="44" t="s">
        <v>22</v>
      </c>
      <c r="C23" s="156">
        <f>МР!D23+'МО г.Ртищево'!D19+'Кр-звезда'!D19+Макарово!D20+Октябрьский!D19+Салтыковка!D19+Урусово!D20+'Ш-Голицыно'!D19</f>
        <v>0</v>
      </c>
      <c r="D23" s="156">
        <v>0</v>
      </c>
      <c r="E23" s="156">
        <v>-19.6</v>
      </c>
      <c r="F23" s="49">
        <v>0</v>
      </c>
      <c r="G23" s="49">
        <v>0</v>
      </c>
    </row>
    <row r="24" spans="1:7" ht="31.5">
      <c r="A24" s="154"/>
      <c r="B24" s="50" t="s">
        <v>81</v>
      </c>
      <c r="C24" s="156">
        <f>C25+C26+C28+C30+C29+C31</f>
        <v>500539.6</v>
      </c>
      <c r="D24" s="156">
        <f>D25+D26+D28+D30+D29+D31</f>
        <v>394149.3</v>
      </c>
      <c r="E24" s="156">
        <f>E25+E26+E28+E30+E29+E31</f>
        <v>349053</v>
      </c>
      <c r="F24" s="49">
        <f t="shared" si="0"/>
        <v>0.6973534161932443</v>
      </c>
      <c r="G24" s="49">
        <f t="shared" si="1"/>
        <v>0.8855857412406923</v>
      </c>
    </row>
    <row r="25" spans="1:7" ht="21" customHeight="1">
      <c r="A25" s="154"/>
      <c r="B25" s="44" t="s">
        <v>24</v>
      </c>
      <c r="C25" s="156">
        <f>МР!D25+'МО г.Ртищево'!D21+'Кр-звезда'!D21+Макарово!D22+Октябрьский!D21+Салтыковка!D21+Урусово!D22+'Ш-Голицыно'!D21</f>
        <v>85777.3</v>
      </c>
      <c r="D25" s="156">
        <f>МР!E25+'МО г.Ртищево'!E21+'Кр-звезда'!E21+Макарово!E22+Октябрьский!E21+Салтыковка!E21+Урусово!E22+'Ш-Голицыно'!E21</f>
        <v>63163.8</v>
      </c>
      <c r="E25" s="156">
        <f>МР!F25+'МО г.Ртищево'!F21+'Кр-звезда'!F21+Макарово!F22+Октябрьский!F21+Салтыковка!F21+Урусово!F22+'Ш-Голицыно'!F21</f>
        <v>66296.3</v>
      </c>
      <c r="F25" s="49">
        <f t="shared" si="0"/>
        <v>0.7728886313745011</v>
      </c>
      <c r="G25" s="49">
        <f t="shared" si="1"/>
        <v>1.0495932796950151</v>
      </c>
    </row>
    <row r="26" spans="1:7" ht="23.25" customHeight="1">
      <c r="A26" s="154"/>
      <c r="B26" s="44" t="s">
        <v>25</v>
      </c>
      <c r="C26" s="156">
        <f>МР!D26+960</f>
        <v>358923.2</v>
      </c>
      <c r="D26" s="156">
        <f>МР!E26+236.9</f>
        <v>276078.4</v>
      </c>
      <c r="E26" s="156">
        <f>МР!F26+E27</f>
        <v>244126.4</v>
      </c>
      <c r="F26" s="49">
        <f t="shared" si="0"/>
        <v>0.6801633329915703</v>
      </c>
      <c r="G26" s="49">
        <f t="shared" si="1"/>
        <v>0.8842647595755407</v>
      </c>
    </row>
    <row r="27" spans="1:7" ht="23.25" customHeight="1">
      <c r="A27" s="154"/>
      <c r="B27" s="44" t="s">
        <v>159</v>
      </c>
      <c r="C27" s="156">
        <f>'Кр-звезда'!D23+Макарово!D23+Октябрьский!D22+Салтыковка!D22+Урусово!D23+'Ш-Голицыно'!D22</f>
        <v>960</v>
      </c>
      <c r="D27" s="156">
        <f>'Кр-звезда'!E23+Макарово!E23+Октябрьский!E22+Салтыковка!E22+Урусово!E23+'Ш-Голицыно'!E22</f>
        <v>705.7</v>
      </c>
      <c r="E27" s="156">
        <f>'Кр-звезда'!F23+Макарово!F23+Октябрьский!F22+Салтыковка!F22+Урусово!F23+'Ш-Голицыно'!F22</f>
        <v>705.5</v>
      </c>
      <c r="F27" s="49">
        <f t="shared" si="0"/>
        <v>0.7348958333333333</v>
      </c>
      <c r="G27" s="49">
        <f t="shared" si="1"/>
        <v>0.9997165934533087</v>
      </c>
    </row>
    <row r="28" spans="1:7" ht="22.5" customHeight="1">
      <c r="A28" s="154"/>
      <c r="B28" s="44" t="s">
        <v>26</v>
      </c>
      <c r="C28" s="156">
        <f>МР!D27+'МО г.Ртищево'!D22+'МО г.Ртищево'!D23</f>
        <v>16350.3</v>
      </c>
      <c r="D28" s="156">
        <f>МР!E27+'МО г.Ртищево'!E22+'МО г.Ртищево'!E23</f>
        <v>16350.3</v>
      </c>
      <c r="E28" s="156">
        <f>МР!F27+'МО г.Ртищево'!F22+'МО г.Ртищево'!F23</f>
        <v>1418.3</v>
      </c>
      <c r="F28" s="49">
        <f t="shared" si="0"/>
        <v>0.08674458572625579</v>
      </c>
      <c r="G28" s="49">
        <f t="shared" si="1"/>
        <v>0.08674458572625579</v>
      </c>
    </row>
    <row r="29" spans="1:7" ht="15.75" customHeight="1">
      <c r="A29" s="154"/>
      <c r="B29" s="44" t="s">
        <v>67</v>
      </c>
      <c r="C29" s="156">
        <f>МР!D29+'МО г.Ртищево'!D24+'Кр-звезда'!D22+Макарово!D24+Октябрьский!D23+Салтыковка!D23+Урусово!D24+'Ш-Голицыно'!D23+МР!D30+МР!D31+МР!D33</f>
        <v>39663.7</v>
      </c>
      <c r="D29" s="156">
        <f>МР!E29+'МО г.Ртищево'!E24+'Кр-звезда'!E22+Макарово!E24+Октябрьский!E23+Салтыковка!E23+Урусово!E24+'Ш-Голицыно'!E23+МР!E30+МР!E31+МР!E33</f>
        <v>38731.69999999999</v>
      </c>
      <c r="E29" s="156">
        <f>МР!F29+'МО г.Ртищево'!F24+'Кр-звезда'!F22+Макарово!F24+Октябрьский!F23+Салтыковка!F23+Урусово!F24+'Ш-Голицыно'!F23+МР!F30+МР!F31+МР!F33</f>
        <v>37386.9</v>
      </c>
      <c r="F29" s="49">
        <f t="shared" si="0"/>
        <v>0.9425973875357065</v>
      </c>
      <c r="G29" s="49">
        <f t="shared" si="1"/>
        <v>0.9652790866396262</v>
      </c>
    </row>
    <row r="30" spans="1:7" ht="28.5" customHeight="1" hidden="1">
      <c r="A30" s="154"/>
      <c r="B30" s="44" t="s">
        <v>302</v>
      </c>
      <c r="C30" s="156">
        <f>МР!D32</f>
        <v>0</v>
      </c>
      <c r="D30" s="156">
        <f>МР!E32</f>
        <v>0</v>
      </c>
      <c r="E30" s="156">
        <f>МР!F32</f>
        <v>0</v>
      </c>
      <c r="F30" s="49" t="e">
        <f t="shared" si="0"/>
        <v>#DIV/0!</v>
      </c>
      <c r="G30" s="49" t="e">
        <f t="shared" si="1"/>
        <v>#DIV/0!</v>
      </c>
    </row>
    <row r="31" spans="1:7" ht="33" customHeight="1" thickBot="1">
      <c r="A31" s="154"/>
      <c r="B31" s="157" t="s">
        <v>154</v>
      </c>
      <c r="C31" s="156">
        <f>МР!D34+'Кр-звезда'!D25+Макарово!D26+Октябрьский!D25+Салтыковка!D25+Урусово!D25+'Ш-Голицыно'!D24</f>
        <v>-174.9</v>
      </c>
      <c r="D31" s="156">
        <f>МР!E34+'Кр-звезда'!E25+Макарово!E26+Октябрьский!E25+Салтыковка!E25+Урусово!E25+'Ш-Голицыно'!E24</f>
        <v>-174.9</v>
      </c>
      <c r="E31" s="156">
        <f>МР!F34+'Кр-звезда'!F25+Макарово!F26+Октябрьский!F25+Салтыковка!F25+Урусово!F25+'Ш-Голицыно'!F24</f>
        <v>-174.9</v>
      </c>
      <c r="F31" s="49">
        <f t="shared" si="0"/>
        <v>1</v>
      </c>
      <c r="G31" s="49">
        <f t="shared" si="1"/>
        <v>1</v>
      </c>
    </row>
    <row r="32" spans="1:7" ht="15.75">
      <c r="A32" s="154"/>
      <c r="B32" s="44" t="s">
        <v>28</v>
      </c>
      <c r="C32" s="156">
        <f>C4+C24</f>
        <v>745883.3</v>
      </c>
      <c r="D32" s="156">
        <f>МР!E35</f>
        <v>478340.60000000003</v>
      </c>
      <c r="E32" s="156">
        <f>E4+E24</f>
        <v>534376.8999999999</v>
      </c>
      <c r="F32" s="49">
        <f t="shared" si="0"/>
        <v>0.7164349972710207</v>
      </c>
      <c r="G32" s="49">
        <f t="shared" si="1"/>
        <v>1.1171472795744284</v>
      </c>
    </row>
    <row r="33" spans="1:7" ht="15.75">
      <c r="A33" s="154"/>
      <c r="B33" s="59" t="s">
        <v>240</v>
      </c>
      <c r="C33" s="156">
        <v>13621.8</v>
      </c>
      <c r="D33" s="156">
        <v>12215.9</v>
      </c>
      <c r="E33" s="156">
        <v>9124.3</v>
      </c>
      <c r="F33" s="49">
        <f t="shared" si="0"/>
        <v>0.6698307125343199</v>
      </c>
      <c r="G33" s="49">
        <f t="shared" si="1"/>
        <v>0.7469199977079052</v>
      </c>
    </row>
    <row r="34" spans="1:7" ht="15.75">
      <c r="A34" s="154"/>
      <c r="B34" s="158" t="s">
        <v>241</v>
      </c>
      <c r="C34" s="156">
        <f>C32-C33</f>
        <v>732261.5</v>
      </c>
      <c r="D34" s="156">
        <f>D32-D33</f>
        <v>466124.7</v>
      </c>
      <c r="E34" s="156">
        <f>E32-E33</f>
        <v>525252.5999999999</v>
      </c>
      <c r="F34" s="49">
        <f t="shared" si="0"/>
        <v>0.7173019474600261</v>
      </c>
      <c r="G34" s="49">
        <f t="shared" si="1"/>
        <v>1.1268499609653808</v>
      </c>
    </row>
    <row r="35" spans="1:7" ht="15.75">
      <c r="A35" s="154"/>
      <c r="B35" s="44" t="s">
        <v>107</v>
      </c>
      <c r="C35" s="156">
        <f>C4</f>
        <v>245343.7</v>
      </c>
      <c r="D35" s="156">
        <f>D4</f>
        <v>177882.7</v>
      </c>
      <c r="E35" s="156">
        <f>E4</f>
        <v>185323.89999999997</v>
      </c>
      <c r="F35" s="49">
        <f t="shared" si="0"/>
        <v>0.7553644132700369</v>
      </c>
      <c r="G35" s="49">
        <f t="shared" si="1"/>
        <v>1.0418320612403564</v>
      </c>
    </row>
    <row r="36" spans="1:7" ht="15">
      <c r="A36" s="236"/>
      <c r="B36" s="237"/>
      <c r="C36" s="237"/>
      <c r="D36" s="237"/>
      <c r="E36" s="237"/>
      <c r="F36" s="237"/>
      <c r="G36" s="238"/>
    </row>
    <row r="37" spans="1:7" ht="15" customHeight="1">
      <c r="A37" s="239" t="s">
        <v>158</v>
      </c>
      <c r="B37" s="192" t="s">
        <v>29</v>
      </c>
      <c r="C37" s="185" t="s">
        <v>3</v>
      </c>
      <c r="D37" s="183" t="s">
        <v>408</v>
      </c>
      <c r="E37" s="185" t="s">
        <v>4</v>
      </c>
      <c r="F37" s="183" t="s">
        <v>146</v>
      </c>
      <c r="G37" s="183" t="s">
        <v>409</v>
      </c>
    </row>
    <row r="38" spans="1:7" ht="21" customHeight="1">
      <c r="A38" s="239"/>
      <c r="B38" s="192"/>
      <c r="C38" s="185"/>
      <c r="D38" s="184"/>
      <c r="E38" s="185"/>
      <c r="F38" s="184"/>
      <c r="G38" s="184"/>
    </row>
    <row r="39" spans="1:7" ht="21" customHeight="1">
      <c r="A39" s="51" t="s">
        <v>69</v>
      </c>
      <c r="B39" s="50" t="s">
        <v>30</v>
      </c>
      <c r="C39" s="159">
        <f>C40+C41+C43+C45+C46+C44+C42</f>
        <v>62156.50000000001</v>
      </c>
      <c r="D39" s="159">
        <f>D40+D41+D43+D45+D46+D44+D42</f>
        <v>54311.200000000004</v>
      </c>
      <c r="E39" s="159">
        <f>E40+E41+E43+E45+E46+E44+E42</f>
        <v>48227.1</v>
      </c>
      <c r="F39" s="49">
        <f>E39/C39</f>
        <v>0.7758979350510404</v>
      </c>
      <c r="G39" s="49">
        <f>E39/D39</f>
        <v>0.8879770655039844</v>
      </c>
    </row>
    <row r="40" spans="1:7" s="33" customFormat="1" ht="31.5">
      <c r="A40" s="160" t="s">
        <v>71</v>
      </c>
      <c r="B40" s="161" t="s">
        <v>31</v>
      </c>
      <c r="C40" s="162">
        <f>МР!D41+'МО г.Ртищево'!D33</f>
        <v>1940</v>
      </c>
      <c r="D40" s="162">
        <f>МР!E41+'МО г.Ртищево'!E33</f>
        <v>1655.5</v>
      </c>
      <c r="E40" s="162">
        <f>МР!F41+'МО г.Ртищево'!F33</f>
        <v>1576.3</v>
      </c>
      <c r="F40" s="49">
        <f aca="true" t="shared" si="2" ref="F40:F103">E40/C40</f>
        <v>0.8125257731958763</v>
      </c>
      <c r="G40" s="49">
        <f aca="true" t="shared" si="3" ref="G40:G103">E40/D40</f>
        <v>0.9521594684385382</v>
      </c>
    </row>
    <row r="41" spans="1:7" s="33" customFormat="1" ht="31.5">
      <c r="A41" s="160" t="s">
        <v>72</v>
      </c>
      <c r="B41" s="161" t="s">
        <v>32</v>
      </c>
      <c r="C41" s="162">
        <f>МР!D42+'Кр-звезда'!D33+Макарово!D33+Октябрьский!D32+Салтыковка!D32+Урусово!D33+'Ш-Голицыно'!D32+'МО г.Ртищево'!D34</f>
        <v>35606.700000000004</v>
      </c>
      <c r="D41" s="162">
        <f>МР!E42+'Кр-звезда'!E33+Макарово!E33+Октябрьский!E32+Салтыковка!E32+Урусово!E33+'Ш-Голицыно'!E32+'МО г.Ртищево'!E34</f>
        <v>30684.100000000002</v>
      </c>
      <c r="E41" s="162">
        <f>МР!F42+'Кр-звезда'!F33+Макарово!F33+Октябрьский!F32+Салтыковка!F32+Урусово!F33+'Ш-Голицыно'!F32+'МО г.Ртищево'!F34</f>
        <v>27245.399999999998</v>
      </c>
      <c r="F41" s="49">
        <f t="shared" si="2"/>
        <v>0.7651762168355954</v>
      </c>
      <c r="G41" s="49">
        <f t="shared" si="3"/>
        <v>0.8879321863766575</v>
      </c>
    </row>
    <row r="42" spans="1:7" s="33" customFormat="1" ht="31.5">
      <c r="A42" s="160" t="s">
        <v>277</v>
      </c>
      <c r="B42" s="161" t="s">
        <v>280</v>
      </c>
      <c r="C42" s="162">
        <f>МР!D44</f>
        <v>44.9</v>
      </c>
      <c r="D42" s="162">
        <f>МР!E44</f>
        <v>44.9</v>
      </c>
      <c r="E42" s="162">
        <f>МР!F44</f>
        <v>26.2</v>
      </c>
      <c r="F42" s="49">
        <f t="shared" si="2"/>
        <v>0.5835189309576837</v>
      </c>
      <c r="G42" s="49">
        <f t="shared" si="3"/>
        <v>0.5835189309576837</v>
      </c>
    </row>
    <row r="43" spans="1:7" s="33" customFormat="1" ht="31.5">
      <c r="A43" s="160" t="s">
        <v>73</v>
      </c>
      <c r="B43" s="161" t="s">
        <v>34</v>
      </c>
      <c r="C43" s="162">
        <f>МР!D45</f>
        <v>7054.9</v>
      </c>
      <c r="D43" s="162">
        <f>МР!E45</f>
        <v>5756.7</v>
      </c>
      <c r="E43" s="162">
        <f>МР!F45</f>
        <v>5508.8</v>
      </c>
      <c r="F43" s="49">
        <f t="shared" si="2"/>
        <v>0.7808473543211102</v>
      </c>
      <c r="G43" s="49">
        <f t="shared" si="3"/>
        <v>0.9569371341219797</v>
      </c>
    </row>
    <row r="44" spans="1:7" ht="31.5" hidden="1">
      <c r="A44" s="45" t="s">
        <v>200</v>
      </c>
      <c r="B44" s="44" t="s">
        <v>201</v>
      </c>
      <c r="C44" s="163">
        <f>МР!D46</f>
        <v>0</v>
      </c>
      <c r="D44" s="163">
        <f>МР!E46</f>
        <v>0</v>
      </c>
      <c r="E44" s="163">
        <f>МР!F46</f>
        <v>0</v>
      </c>
      <c r="F44" s="49" t="e">
        <f t="shared" si="2"/>
        <v>#DIV/0!</v>
      </c>
      <c r="G44" s="49" t="e">
        <f t="shared" si="3"/>
        <v>#DIV/0!</v>
      </c>
    </row>
    <row r="45" spans="1:7" s="33" customFormat="1" ht="31.5">
      <c r="A45" s="160" t="s">
        <v>74</v>
      </c>
      <c r="B45" s="161" t="s">
        <v>35</v>
      </c>
      <c r="C45" s="162">
        <f>МР!D47+'МО г.Ртищево'!D35+'Кр-звезда'!D34+Макарово!D34+Октябрьский!D33+Салтыковка!D33+Урусово!D34+'Ш-Голицыно'!D33</f>
        <v>490</v>
      </c>
      <c r="D45" s="162">
        <f>МР!E47+'МО г.Ртищево'!E35+'Кр-звезда'!E34+Макарово!E34+Октябрьский!E33+Салтыковка!E33+Урусово!E34+'Ш-Голицыно'!E33</f>
        <v>375</v>
      </c>
      <c r="E45" s="162">
        <f>МР!F47+'МО г.Ртищево'!F35+'Кр-звезда'!F34+Макарово!F34+Октябрьский!F33+Салтыковка!F33+Урусово!F34+'Ш-Голицыно'!F33</f>
        <v>0</v>
      </c>
      <c r="F45" s="49">
        <f t="shared" si="2"/>
        <v>0</v>
      </c>
      <c r="G45" s="49">
        <f t="shared" si="3"/>
        <v>0</v>
      </c>
    </row>
    <row r="46" spans="1:7" s="33" customFormat="1" ht="31.5">
      <c r="A46" s="160" t="s">
        <v>129</v>
      </c>
      <c r="B46" s="161" t="s">
        <v>36</v>
      </c>
      <c r="C46" s="162">
        <f>C47++C48+C49+C50+C51+C52+C56+C53+C55+C54</f>
        <v>17020</v>
      </c>
      <c r="D46" s="162">
        <f>D47++D48+D49+D50+D51+D52+D56+D53+D55+D54</f>
        <v>15795</v>
      </c>
      <c r="E46" s="162">
        <f>E47++E48+E49+E50+E51+E52+E56+E53+E55+E54</f>
        <v>13870.4</v>
      </c>
      <c r="F46" s="49">
        <f t="shared" si="2"/>
        <v>0.8149471210340775</v>
      </c>
      <c r="G46" s="49">
        <f t="shared" si="3"/>
        <v>0.8781513137068693</v>
      </c>
    </row>
    <row r="47" spans="1:7" ht="15.75">
      <c r="A47" s="45"/>
      <c r="B47" s="44" t="s">
        <v>151</v>
      </c>
      <c r="C47" s="163">
        <f>МР!D49+'МО г.Ртищево'!D37</f>
        <v>8559.6</v>
      </c>
      <c r="D47" s="163">
        <f>МР!E49+'МО г.Ртищево'!E37</f>
        <v>7456.9</v>
      </c>
      <c r="E47" s="163">
        <f>МР!F49+'МО г.Ртищево'!F37</f>
        <v>6811.9</v>
      </c>
      <c r="F47" s="49">
        <f t="shared" si="2"/>
        <v>0.7958198981260806</v>
      </c>
      <c r="G47" s="49">
        <f t="shared" si="3"/>
        <v>0.9135029301720554</v>
      </c>
    </row>
    <row r="48" spans="1:7" ht="15.75">
      <c r="A48" s="45"/>
      <c r="B48" s="44" t="s">
        <v>37</v>
      </c>
      <c r="C48" s="163">
        <f>'Кр-звезда'!D36+Макарово!D36+Октябрьский!D35+Салтыковка!D35+Урусово!D36+'Ш-Голицыно'!D35+МР!D51+'МО г.Ртищево'!D41</f>
        <v>56.5</v>
      </c>
      <c r="D48" s="163">
        <f>'Кр-звезда'!E36+Макарово!E36+Октябрьский!E35+Салтыковка!E35+Урусово!E36+'Ш-Голицыно'!E35+МР!E51+'МО г.Ртищево'!E41</f>
        <v>52.8</v>
      </c>
      <c r="E48" s="163">
        <f>'Кр-звезда'!F36+Макарово!F36+Октябрьский!F35+Салтыковка!F35+Урусово!F36+'Ш-Голицыно'!F35+МР!F51+'МО г.Ртищево'!F41</f>
        <v>40.2</v>
      </c>
      <c r="F48" s="49">
        <f t="shared" si="2"/>
        <v>0.7115044247787611</v>
      </c>
      <c r="G48" s="49">
        <f t="shared" si="3"/>
        <v>0.7613636363636365</v>
      </c>
    </row>
    <row r="49" spans="1:7" ht="15.75">
      <c r="A49" s="45"/>
      <c r="B49" s="44" t="s">
        <v>108</v>
      </c>
      <c r="C49" s="163">
        <f>МР!D52</f>
        <v>74.6</v>
      </c>
      <c r="D49" s="163">
        <f>МР!E52</f>
        <v>74.6</v>
      </c>
      <c r="E49" s="163">
        <f>МР!F52</f>
        <v>71.6</v>
      </c>
      <c r="F49" s="49">
        <f t="shared" si="2"/>
        <v>0.9597855227882037</v>
      </c>
      <c r="G49" s="49">
        <f t="shared" si="3"/>
        <v>0.9597855227882037</v>
      </c>
    </row>
    <row r="50" spans="1:7" ht="15.75">
      <c r="A50" s="45"/>
      <c r="B50" s="44" t="s">
        <v>413</v>
      </c>
      <c r="C50" s="163">
        <f>МР!D53+'МО г.Ртищево'!D44</f>
        <v>3605.7</v>
      </c>
      <c r="D50" s="163">
        <f>МР!E53+'МО г.Ртищево'!E44</f>
        <v>3509.2</v>
      </c>
      <c r="E50" s="163">
        <f>МР!F53+'МО г.Ртищево'!F44</f>
        <v>3115.2999999999997</v>
      </c>
      <c r="F50" s="49">
        <f t="shared" si="2"/>
        <v>0.8639931220012758</v>
      </c>
      <c r="G50" s="49">
        <f t="shared" si="3"/>
        <v>0.8877521942323037</v>
      </c>
    </row>
    <row r="51" spans="1:7" ht="20.25" customHeight="1">
      <c r="A51" s="45"/>
      <c r="B51" s="44" t="s">
        <v>244</v>
      </c>
      <c r="C51" s="164">
        <f>'МО г.Ртищево'!D45</f>
        <v>176.5</v>
      </c>
      <c r="D51" s="164">
        <f>'МО г.Ртищево'!E45</f>
        <v>156.7</v>
      </c>
      <c r="E51" s="164">
        <f>'МО г.Ртищево'!F45</f>
        <v>147</v>
      </c>
      <c r="F51" s="49">
        <f t="shared" si="2"/>
        <v>0.8328611898016998</v>
      </c>
      <c r="G51" s="49">
        <f t="shared" si="3"/>
        <v>0.9380982769623485</v>
      </c>
    </row>
    <row r="52" spans="1:7" ht="39.75" customHeight="1">
      <c r="A52" s="45"/>
      <c r="B52" s="64" t="s">
        <v>245</v>
      </c>
      <c r="C52" s="165">
        <f>МР!D55</f>
        <v>3994.2</v>
      </c>
      <c r="D52" s="165">
        <f>МР!E55</f>
        <v>3991.9</v>
      </c>
      <c r="E52" s="165">
        <f>МР!F55</f>
        <v>3356.4</v>
      </c>
      <c r="F52" s="49">
        <f t="shared" si="2"/>
        <v>0.8403184617695659</v>
      </c>
      <c r="G52" s="49">
        <f t="shared" si="3"/>
        <v>0.8408026253162655</v>
      </c>
    </row>
    <row r="53" spans="1:7" ht="51.75" customHeight="1">
      <c r="A53" s="45"/>
      <c r="B53" s="64" t="s">
        <v>205</v>
      </c>
      <c r="C53" s="165">
        <f>'МО г.Ртищево'!D39</f>
        <v>47.6</v>
      </c>
      <c r="D53" s="165">
        <f>'МО г.Ртищево'!E39</f>
        <v>47.6</v>
      </c>
      <c r="E53" s="165">
        <f>'МО г.Ртищево'!F39</f>
        <v>3</v>
      </c>
      <c r="F53" s="49">
        <f t="shared" si="2"/>
        <v>0.06302521008403361</v>
      </c>
      <c r="G53" s="49">
        <f t="shared" si="3"/>
        <v>0.06302521008403361</v>
      </c>
    </row>
    <row r="54" spans="1:7" ht="36" customHeight="1">
      <c r="A54" s="45"/>
      <c r="B54" s="64" t="s">
        <v>124</v>
      </c>
      <c r="C54" s="165">
        <f>'МО г.Ртищево'!D40</f>
        <v>28</v>
      </c>
      <c r="D54" s="165">
        <f>'МО г.Ртищево'!E40</f>
        <v>28</v>
      </c>
      <c r="E54" s="165">
        <f>'МО г.Ртищево'!F40</f>
        <v>0</v>
      </c>
      <c r="F54" s="49">
        <f t="shared" si="2"/>
        <v>0</v>
      </c>
      <c r="G54" s="49">
        <f t="shared" si="3"/>
        <v>0</v>
      </c>
    </row>
    <row r="55" spans="1:7" ht="36" customHeight="1">
      <c r="A55" s="45"/>
      <c r="B55" s="64" t="s">
        <v>311</v>
      </c>
      <c r="C55" s="164">
        <f>'МО г.Ртищево'!D43</f>
        <v>2</v>
      </c>
      <c r="D55" s="164">
        <f>'МО г.Ртищево'!E43</f>
        <v>2</v>
      </c>
      <c r="E55" s="164">
        <f>'МО г.Ртищево'!F43</f>
        <v>2</v>
      </c>
      <c r="F55" s="49">
        <f t="shared" si="2"/>
        <v>1</v>
      </c>
      <c r="G55" s="49">
        <f t="shared" si="3"/>
        <v>1</v>
      </c>
    </row>
    <row r="56" spans="1:7" ht="39.75" customHeight="1">
      <c r="A56" s="45"/>
      <c r="B56" s="64" t="s">
        <v>355</v>
      </c>
      <c r="C56" s="164">
        <f>'МО г.Ртищево'!D38</f>
        <v>475.3</v>
      </c>
      <c r="D56" s="164">
        <f>'МО г.Ртищево'!E38</f>
        <v>475.3</v>
      </c>
      <c r="E56" s="164">
        <f>'МО г.Ртищево'!F38</f>
        <v>323</v>
      </c>
      <c r="F56" s="49">
        <f t="shared" si="2"/>
        <v>0.6795707973911214</v>
      </c>
      <c r="G56" s="49">
        <f t="shared" si="3"/>
        <v>0.6795707973911214</v>
      </c>
    </row>
    <row r="57" spans="1:7" ht="21" customHeight="1">
      <c r="A57" s="51" t="s">
        <v>110</v>
      </c>
      <c r="B57" s="50" t="s">
        <v>103</v>
      </c>
      <c r="C57" s="159">
        <f>C58</f>
        <v>960</v>
      </c>
      <c r="D57" s="159">
        <f>D58</f>
        <v>960</v>
      </c>
      <c r="E57" s="159">
        <f>E58</f>
        <v>705.5</v>
      </c>
      <c r="F57" s="49">
        <f t="shared" si="2"/>
        <v>0.7348958333333333</v>
      </c>
      <c r="G57" s="49">
        <f t="shared" si="3"/>
        <v>0.7348958333333333</v>
      </c>
    </row>
    <row r="58" spans="1:7" s="33" customFormat="1" ht="42.75" customHeight="1">
      <c r="A58" s="160" t="s">
        <v>111</v>
      </c>
      <c r="B58" s="161" t="s">
        <v>104</v>
      </c>
      <c r="C58" s="162">
        <f>'Кр-звезда'!D38+Макарово!D38+Октябрьский!D37+Салтыковка!D37+Урусово!D39+'Ш-Голицыно'!D38</f>
        <v>960</v>
      </c>
      <c r="D58" s="162">
        <f>'Кр-звезда'!E38+Макарово!E38+Октябрьский!E37+Салтыковка!E37+Урусово!E39+'Ш-Голицыно'!E38</f>
        <v>960</v>
      </c>
      <c r="E58" s="162">
        <f>'Кр-звезда'!F38+Макарово!F38+Октябрьский!F37+Салтыковка!F37+Урусово!F39+'Ш-Голицыно'!F38</f>
        <v>705.5</v>
      </c>
      <c r="F58" s="49">
        <f t="shared" si="2"/>
        <v>0.7348958333333333</v>
      </c>
      <c r="G58" s="49">
        <f t="shared" si="3"/>
        <v>0.7348958333333333</v>
      </c>
    </row>
    <row r="59" spans="1:7" ht="21" customHeight="1">
      <c r="A59" s="51" t="s">
        <v>75</v>
      </c>
      <c r="B59" s="50" t="s">
        <v>38</v>
      </c>
      <c r="C59" s="159">
        <f>C60</f>
        <v>830</v>
      </c>
      <c r="D59" s="159">
        <f>D60</f>
        <v>704.6</v>
      </c>
      <c r="E59" s="159">
        <f>E60</f>
        <v>604.4000000000001</v>
      </c>
      <c r="F59" s="49">
        <f t="shared" si="2"/>
        <v>0.7281927710843374</v>
      </c>
      <c r="G59" s="49">
        <f t="shared" si="3"/>
        <v>0.8577916548396254</v>
      </c>
    </row>
    <row r="60" spans="1:7" s="33" customFormat="1" ht="30" customHeight="1">
      <c r="A60" s="160" t="s">
        <v>157</v>
      </c>
      <c r="B60" s="161" t="s">
        <v>186</v>
      </c>
      <c r="C60" s="162">
        <f>C61+C62+C63+C64</f>
        <v>830</v>
      </c>
      <c r="D60" s="162">
        <f>D61+D62+D63+D64</f>
        <v>704.6</v>
      </c>
      <c r="E60" s="162">
        <f>E61+E62+E63+E64</f>
        <v>604.4000000000001</v>
      </c>
      <c r="F60" s="49">
        <f t="shared" si="2"/>
        <v>0.7281927710843374</v>
      </c>
      <c r="G60" s="49">
        <f t="shared" si="3"/>
        <v>0.8577916548396254</v>
      </c>
    </row>
    <row r="61" spans="1:7" ht="66" customHeight="1">
      <c r="A61" s="45"/>
      <c r="B61" s="59" t="s">
        <v>383</v>
      </c>
      <c r="C61" s="163">
        <f>МР!D62</f>
        <v>200</v>
      </c>
      <c r="D61" s="163">
        <f>МР!E62</f>
        <v>200</v>
      </c>
      <c r="E61" s="163">
        <f>МР!F62</f>
        <v>199.8</v>
      </c>
      <c r="F61" s="49">
        <f t="shared" si="2"/>
        <v>0.9990000000000001</v>
      </c>
      <c r="G61" s="49">
        <f t="shared" si="3"/>
        <v>0.9990000000000001</v>
      </c>
    </row>
    <row r="62" spans="1:7" ht="69.75" customHeight="1">
      <c r="A62" s="45"/>
      <c r="B62" s="59" t="s">
        <v>319</v>
      </c>
      <c r="C62" s="163">
        <f>'МО г.Ртищево'!D48</f>
        <v>100</v>
      </c>
      <c r="D62" s="163">
        <f>'МО г.Ртищево'!E48</f>
        <v>100</v>
      </c>
      <c r="E62" s="163">
        <f>'МО г.Ртищево'!F48</f>
        <v>0</v>
      </c>
      <c r="F62" s="49">
        <f t="shared" si="2"/>
        <v>0</v>
      </c>
      <c r="G62" s="49">
        <f t="shared" si="3"/>
        <v>0</v>
      </c>
    </row>
    <row r="63" spans="1:7" ht="65.25" customHeight="1">
      <c r="A63" s="45"/>
      <c r="B63" s="59" t="s">
        <v>223</v>
      </c>
      <c r="C63" s="163">
        <f>'МО г.Ртищево'!D49</f>
        <v>520</v>
      </c>
      <c r="D63" s="163">
        <f>'МО г.Ртищево'!E49</f>
        <v>404.6</v>
      </c>
      <c r="E63" s="163">
        <f>'МО г.Ртищево'!F49</f>
        <v>404.6</v>
      </c>
      <c r="F63" s="49">
        <f t="shared" si="2"/>
        <v>0.7780769230769231</v>
      </c>
      <c r="G63" s="49">
        <f t="shared" si="3"/>
        <v>1</v>
      </c>
    </row>
    <row r="64" spans="1:7" ht="87" customHeight="1">
      <c r="A64" s="45"/>
      <c r="B64" s="59" t="s">
        <v>320</v>
      </c>
      <c r="C64" s="163">
        <f>'МО г.Ртищево'!D50</f>
        <v>10</v>
      </c>
      <c r="D64" s="163">
        <f>'МО г.Ртищево'!E50</f>
        <v>0</v>
      </c>
      <c r="E64" s="163">
        <f>'МО г.Ртищево'!F50</f>
        <v>0</v>
      </c>
      <c r="F64" s="49">
        <f t="shared" si="2"/>
        <v>0</v>
      </c>
      <c r="G64" s="49">
        <v>0</v>
      </c>
    </row>
    <row r="65" spans="1:7" ht="22.5" customHeight="1">
      <c r="A65" s="51" t="s">
        <v>76</v>
      </c>
      <c r="B65" s="50" t="s">
        <v>40</v>
      </c>
      <c r="C65" s="159">
        <f>C66+C68+C75+C67</f>
        <v>76609.49999999999</v>
      </c>
      <c r="D65" s="159">
        <f>D66+D68+D75+D67</f>
        <v>74915.09999999999</v>
      </c>
      <c r="E65" s="159">
        <f>E66+E68+E75+E67</f>
        <v>36179.6</v>
      </c>
      <c r="F65" s="49">
        <f t="shared" si="2"/>
        <v>0.4722599677585679</v>
      </c>
      <c r="G65" s="49">
        <f t="shared" si="3"/>
        <v>0.48294135628197793</v>
      </c>
    </row>
    <row r="66" spans="1:7" ht="32.25" customHeight="1">
      <c r="A66" s="51" t="s">
        <v>279</v>
      </c>
      <c r="B66" s="44" t="s">
        <v>365</v>
      </c>
      <c r="C66" s="159">
        <f>МР!D68</f>
        <v>217.4</v>
      </c>
      <c r="D66" s="159">
        <f>МР!E68</f>
        <v>163</v>
      </c>
      <c r="E66" s="159">
        <f>МР!F68</f>
        <v>0</v>
      </c>
      <c r="F66" s="49">
        <f t="shared" si="2"/>
        <v>0</v>
      </c>
      <c r="G66" s="49">
        <f t="shared" si="3"/>
        <v>0</v>
      </c>
    </row>
    <row r="67" spans="1:7" ht="32.25" customHeight="1">
      <c r="A67" s="51"/>
      <c r="B67" s="44" t="s">
        <v>391</v>
      </c>
      <c r="C67" s="163">
        <f>МР!D69</f>
        <v>1307.4</v>
      </c>
      <c r="D67" s="163">
        <f>МР!E69</f>
        <v>1307.4</v>
      </c>
      <c r="E67" s="163">
        <f>МР!F69</f>
        <v>330.8</v>
      </c>
      <c r="F67" s="49">
        <f t="shared" si="2"/>
        <v>0.2530212635765642</v>
      </c>
      <c r="G67" s="49">
        <f t="shared" si="3"/>
        <v>0.2530212635765642</v>
      </c>
    </row>
    <row r="68" spans="1:7" s="33" customFormat="1" ht="42" customHeight="1">
      <c r="A68" s="160" t="s">
        <v>120</v>
      </c>
      <c r="B68" s="161" t="s">
        <v>247</v>
      </c>
      <c r="C68" s="162">
        <f>C69+C70+C71+C72+C73+C74</f>
        <v>74776.8</v>
      </c>
      <c r="D68" s="162">
        <f>D69+D70+D71+D72+D73+D74</f>
        <v>73136.8</v>
      </c>
      <c r="E68" s="162">
        <f>E69+E70+E71+E72+E73+E74</f>
        <v>35661.6</v>
      </c>
      <c r="F68" s="49">
        <f t="shared" si="2"/>
        <v>0.4769072760535353</v>
      </c>
      <c r="G68" s="49">
        <f t="shared" si="3"/>
        <v>0.4876013169840627</v>
      </c>
    </row>
    <row r="69" spans="1:7" ht="45.75" customHeight="1">
      <c r="A69" s="45"/>
      <c r="B69" s="66" t="s">
        <v>322</v>
      </c>
      <c r="C69" s="163">
        <f>'МО г.Ртищево'!D56</f>
        <v>12343.9</v>
      </c>
      <c r="D69" s="163">
        <f>'МО г.Ртищево'!E56</f>
        <v>10703.9</v>
      </c>
      <c r="E69" s="163">
        <f>'МО г.Ртищево'!F56</f>
        <v>6072.1</v>
      </c>
      <c r="F69" s="49">
        <f t="shared" si="2"/>
        <v>0.4919109843728482</v>
      </c>
      <c r="G69" s="49">
        <f t="shared" si="3"/>
        <v>0.5672792159866965</v>
      </c>
    </row>
    <row r="70" spans="1:7" ht="60.75" customHeight="1">
      <c r="A70" s="51"/>
      <c r="B70" s="66" t="s">
        <v>367</v>
      </c>
      <c r="C70" s="163">
        <f>МР!D70</f>
        <v>17298.4</v>
      </c>
      <c r="D70" s="163">
        <f>МР!E70</f>
        <v>17298.4</v>
      </c>
      <c r="E70" s="163">
        <f>МР!F70</f>
        <v>2993.1</v>
      </c>
      <c r="F70" s="49">
        <f t="shared" si="2"/>
        <v>0.17302756324284324</v>
      </c>
      <c r="G70" s="49">
        <f t="shared" si="3"/>
        <v>0.17302756324284324</v>
      </c>
    </row>
    <row r="71" spans="1:7" ht="105" customHeight="1">
      <c r="A71" s="51"/>
      <c r="B71" s="66" t="s">
        <v>369</v>
      </c>
      <c r="C71" s="163">
        <f>МР!D71</f>
        <v>14932</v>
      </c>
      <c r="D71" s="163">
        <f>МР!E71</f>
        <v>14932</v>
      </c>
      <c r="E71" s="163">
        <f>МР!F71</f>
        <v>0</v>
      </c>
      <c r="F71" s="49">
        <f t="shared" si="2"/>
        <v>0</v>
      </c>
      <c r="G71" s="49">
        <f t="shared" si="3"/>
        <v>0</v>
      </c>
    </row>
    <row r="72" spans="1:7" ht="100.5" customHeight="1">
      <c r="A72" s="51"/>
      <c r="B72" s="59" t="s">
        <v>371</v>
      </c>
      <c r="C72" s="163">
        <f>МР!D72</f>
        <v>172.5</v>
      </c>
      <c r="D72" s="163">
        <f>МР!E72</f>
        <v>172.5</v>
      </c>
      <c r="E72" s="163">
        <f>МР!F72</f>
        <v>0</v>
      </c>
      <c r="F72" s="49">
        <f t="shared" si="2"/>
        <v>0</v>
      </c>
      <c r="G72" s="49">
        <f t="shared" si="3"/>
        <v>0</v>
      </c>
    </row>
    <row r="73" spans="1:7" ht="138" customHeight="1">
      <c r="A73" s="51"/>
      <c r="B73" s="59" t="s">
        <v>403</v>
      </c>
      <c r="C73" s="163">
        <f>'МО г.Ртищево'!D54</f>
        <v>30</v>
      </c>
      <c r="D73" s="163">
        <f>'МО г.Ртищево'!E54</f>
        <v>30</v>
      </c>
      <c r="E73" s="163">
        <f>'МО г.Ртищево'!F54</f>
        <v>26.6</v>
      </c>
      <c r="F73" s="49">
        <f t="shared" si="2"/>
        <v>0.8866666666666667</v>
      </c>
      <c r="G73" s="49">
        <f t="shared" si="3"/>
        <v>0.8866666666666667</v>
      </c>
    </row>
    <row r="74" spans="1:7" ht="118.5" customHeight="1">
      <c r="A74" s="51"/>
      <c r="B74" s="59" t="s">
        <v>401</v>
      </c>
      <c r="C74" s="163">
        <f>'МО г.Ртищево'!D55</f>
        <v>30000</v>
      </c>
      <c r="D74" s="163">
        <f>'МО г.Ртищево'!E55</f>
        <v>30000</v>
      </c>
      <c r="E74" s="163">
        <f>'МО г.Ртищево'!F55</f>
        <v>26569.8</v>
      </c>
      <c r="F74" s="49">
        <f t="shared" si="2"/>
        <v>0.88566</v>
      </c>
      <c r="G74" s="49">
        <f t="shared" si="3"/>
        <v>0.88566</v>
      </c>
    </row>
    <row r="75" spans="1:7" s="33" customFormat="1" ht="38.25" customHeight="1">
      <c r="A75" s="160" t="s">
        <v>77</v>
      </c>
      <c r="B75" s="166" t="s">
        <v>202</v>
      </c>
      <c r="C75" s="162">
        <f>C76+C77</f>
        <v>307.9</v>
      </c>
      <c r="D75" s="162">
        <f>D76+D77</f>
        <v>307.9</v>
      </c>
      <c r="E75" s="162">
        <f>E76+E77</f>
        <v>187.2</v>
      </c>
      <c r="F75" s="49">
        <f t="shared" si="2"/>
        <v>0.6079896070152647</v>
      </c>
      <c r="G75" s="49">
        <f t="shared" si="3"/>
        <v>0.6079896070152647</v>
      </c>
    </row>
    <row r="76" spans="1:7" ht="34.5" customHeight="1">
      <c r="A76" s="51"/>
      <c r="B76" s="74" t="s">
        <v>124</v>
      </c>
      <c r="C76" s="163">
        <f>МР!D75+'Кр-звезда'!D44+Макарово!D44+Октябрьский!D43+Салтыковка!D43+Урусово!D45+'Ш-Голицыно'!D44+'МО г.Ртищево'!D58</f>
        <v>297.9</v>
      </c>
      <c r="D76" s="163">
        <f>МР!E75+'Кр-звезда'!E44+Макарово!E44+Октябрьский!E43+Салтыковка!E43+Урусово!E45+'Ш-Голицыно'!E44+'МО г.Ртищево'!E58</f>
        <v>297.9</v>
      </c>
      <c r="E76" s="163">
        <f>МР!F75+'Кр-звезда'!F44+Макарово!F44+Октябрьский!F43+Салтыковка!F43+Урусово!F45+'Ш-Голицыно'!F44+'МО г.Ртищево'!F58</f>
        <v>187.2</v>
      </c>
      <c r="F76" s="49">
        <f t="shared" si="2"/>
        <v>0.6283987915407855</v>
      </c>
      <c r="G76" s="49">
        <f t="shared" si="3"/>
        <v>0.6283987915407855</v>
      </c>
    </row>
    <row r="77" spans="1:7" ht="69.75" customHeight="1">
      <c r="A77" s="51"/>
      <c r="B77" s="74" t="s">
        <v>411</v>
      </c>
      <c r="C77" s="163">
        <f>МР!D79</f>
        <v>10</v>
      </c>
      <c r="D77" s="163">
        <f>МР!E79</f>
        <v>10</v>
      </c>
      <c r="E77" s="163">
        <f>МР!F79</f>
        <v>0</v>
      </c>
      <c r="F77" s="49">
        <f t="shared" si="2"/>
        <v>0</v>
      </c>
      <c r="G77" s="49">
        <f t="shared" si="3"/>
        <v>0</v>
      </c>
    </row>
    <row r="78" spans="1:7" ht="27" customHeight="1">
      <c r="A78" s="79" t="s">
        <v>78</v>
      </c>
      <c r="B78" s="80" t="s">
        <v>41</v>
      </c>
      <c r="C78" s="159">
        <f>C79+C82+C88</f>
        <v>36364.600000000006</v>
      </c>
      <c r="D78" s="159">
        <f>D79+D82+D88</f>
        <v>32270.600000000002</v>
      </c>
      <c r="E78" s="159">
        <f>E79+E82+E88</f>
        <v>28259.600000000002</v>
      </c>
      <c r="F78" s="49">
        <f t="shared" si="2"/>
        <v>0.7771184063622313</v>
      </c>
      <c r="G78" s="49">
        <f t="shared" si="3"/>
        <v>0.8757073001431643</v>
      </c>
    </row>
    <row r="79" spans="1:7" s="33" customFormat="1" ht="31.5">
      <c r="A79" s="160" t="s">
        <v>79</v>
      </c>
      <c r="B79" s="161" t="s">
        <v>42</v>
      </c>
      <c r="C79" s="162">
        <f>C80+C81</f>
        <v>1526.3000000000002</v>
      </c>
      <c r="D79" s="162">
        <f>D80+D81</f>
        <v>1498.8000000000002</v>
      </c>
      <c r="E79" s="162">
        <f>E80+E81</f>
        <v>312.6</v>
      </c>
      <c r="F79" s="49">
        <f t="shared" si="2"/>
        <v>0.20480901526567516</v>
      </c>
      <c r="G79" s="49">
        <f t="shared" si="3"/>
        <v>0.20856685348278622</v>
      </c>
    </row>
    <row r="80" spans="1:7" ht="57" customHeight="1">
      <c r="A80" s="45"/>
      <c r="B80" s="44" t="s">
        <v>323</v>
      </c>
      <c r="C80" s="163">
        <f>'МО г.Ртищево'!D63</f>
        <v>704.6</v>
      </c>
      <c r="D80" s="163">
        <f>'МО г.Ртищево'!E63</f>
        <v>704.6</v>
      </c>
      <c r="E80" s="163">
        <f>'МО г.Ртищево'!F63</f>
        <v>0</v>
      </c>
      <c r="F80" s="49">
        <f t="shared" si="2"/>
        <v>0</v>
      </c>
      <c r="G80" s="49">
        <f t="shared" si="3"/>
        <v>0</v>
      </c>
    </row>
    <row r="81" spans="1:7" ht="37.5" customHeight="1">
      <c r="A81" s="45"/>
      <c r="B81" s="44" t="s">
        <v>172</v>
      </c>
      <c r="C81" s="163">
        <f>'МО г.Ртищево'!D68+МР!D83</f>
        <v>821.7</v>
      </c>
      <c r="D81" s="163">
        <f>'МО г.Ртищево'!E68+МР!E83</f>
        <v>794.2</v>
      </c>
      <c r="E81" s="163">
        <f>'МО г.Ртищево'!F68+МР!F83</f>
        <v>312.6</v>
      </c>
      <c r="F81" s="49">
        <f t="shared" si="2"/>
        <v>0.3804308141657539</v>
      </c>
      <c r="G81" s="49">
        <f t="shared" si="3"/>
        <v>0.3936036262906069</v>
      </c>
    </row>
    <row r="82" spans="1:7" s="33" customFormat="1" ht="21" customHeight="1">
      <c r="A82" s="160" t="s">
        <v>80</v>
      </c>
      <c r="B82" s="161" t="s">
        <v>248</v>
      </c>
      <c r="C82" s="162">
        <f>C83+C86</f>
        <v>8751</v>
      </c>
      <c r="D82" s="162">
        <f>D83+D86</f>
        <v>8751</v>
      </c>
      <c r="E82" s="162">
        <f>E83+E86</f>
        <v>7414.1</v>
      </c>
      <c r="F82" s="49">
        <f t="shared" si="2"/>
        <v>0.8472288881270712</v>
      </c>
      <c r="G82" s="49">
        <f t="shared" si="3"/>
        <v>0.8472288881270712</v>
      </c>
    </row>
    <row r="83" spans="1:7" s="33" customFormat="1" ht="39" customHeight="1">
      <c r="A83" s="160"/>
      <c r="B83" s="44" t="s">
        <v>238</v>
      </c>
      <c r="C83" s="163">
        <f>МР!D85</f>
        <v>8689</v>
      </c>
      <c r="D83" s="163">
        <f>МР!E85</f>
        <v>8689</v>
      </c>
      <c r="E83" s="163">
        <f>МР!F85</f>
        <v>7352.5</v>
      </c>
      <c r="F83" s="49">
        <f t="shared" si="2"/>
        <v>0.846184831396018</v>
      </c>
      <c r="G83" s="49">
        <f t="shared" si="3"/>
        <v>0.846184831396018</v>
      </c>
    </row>
    <row r="84" spans="1:7" ht="70.5" customHeight="1">
      <c r="A84" s="45"/>
      <c r="B84" s="78" t="s">
        <v>293</v>
      </c>
      <c r="C84" s="163">
        <f>МР!D86</f>
        <v>8330</v>
      </c>
      <c r="D84" s="163">
        <f>МР!E86</f>
        <v>8330</v>
      </c>
      <c r="E84" s="163">
        <f>МР!F86</f>
        <v>7051.5</v>
      </c>
      <c r="F84" s="49">
        <f t="shared" si="2"/>
        <v>0.8465186074429772</v>
      </c>
      <c r="G84" s="49">
        <f t="shared" si="3"/>
        <v>0.8465186074429772</v>
      </c>
    </row>
    <row r="85" spans="1:7" ht="51" customHeight="1">
      <c r="A85" s="45"/>
      <c r="B85" s="78" t="s">
        <v>387</v>
      </c>
      <c r="C85" s="163">
        <f>МР!D87</f>
        <v>308</v>
      </c>
      <c r="D85" s="163">
        <f>МР!E87</f>
        <v>308</v>
      </c>
      <c r="E85" s="163">
        <f>МР!F87</f>
        <v>250</v>
      </c>
      <c r="F85" s="49">
        <f t="shared" si="2"/>
        <v>0.8116883116883117</v>
      </c>
      <c r="G85" s="49">
        <f t="shared" si="3"/>
        <v>0.8116883116883117</v>
      </c>
    </row>
    <row r="86" spans="1:7" ht="32.25" customHeight="1">
      <c r="A86" s="45"/>
      <c r="B86" s="44" t="s">
        <v>326</v>
      </c>
      <c r="C86" s="163">
        <f>МР!D89</f>
        <v>62</v>
      </c>
      <c r="D86" s="163">
        <f>МР!E89</f>
        <v>62</v>
      </c>
      <c r="E86" s="163">
        <f>МР!F89</f>
        <v>61.6</v>
      </c>
      <c r="F86" s="49">
        <f t="shared" si="2"/>
        <v>0.9935483870967742</v>
      </c>
      <c r="G86" s="49">
        <f t="shared" si="3"/>
        <v>0.9935483870967742</v>
      </c>
    </row>
    <row r="87" spans="1:7" ht="32.25" customHeight="1">
      <c r="A87" s="45"/>
      <c r="B87" s="44" t="s">
        <v>392</v>
      </c>
      <c r="C87" s="163">
        <f>МР!D88</f>
        <v>51</v>
      </c>
      <c r="D87" s="163">
        <f>МР!E88</f>
        <v>51</v>
      </c>
      <c r="E87" s="163">
        <f>МР!F88</f>
        <v>51</v>
      </c>
      <c r="F87" s="49">
        <f t="shared" si="2"/>
        <v>1</v>
      </c>
      <c r="G87" s="49">
        <f t="shared" si="3"/>
        <v>1</v>
      </c>
    </row>
    <row r="88" spans="1:7" s="33" customFormat="1" ht="21" customHeight="1">
      <c r="A88" s="160" t="s">
        <v>44</v>
      </c>
      <c r="B88" s="167" t="s">
        <v>239</v>
      </c>
      <c r="C88" s="162">
        <f>C89+C96+C98+C99+C97</f>
        <v>26087.300000000003</v>
      </c>
      <c r="D88" s="162">
        <f>D89+D96+D98+D99+D97</f>
        <v>22020.800000000003</v>
      </c>
      <c r="E88" s="162">
        <f>E89+E96+E98+E99+E97</f>
        <v>20532.9</v>
      </c>
      <c r="F88" s="49">
        <f t="shared" si="2"/>
        <v>0.7870841367255331</v>
      </c>
      <c r="G88" s="49">
        <f t="shared" si="3"/>
        <v>0.9324320642301823</v>
      </c>
    </row>
    <row r="89" spans="1:7" ht="30.75" customHeight="1">
      <c r="A89" s="45"/>
      <c r="B89" s="75" t="s">
        <v>384</v>
      </c>
      <c r="C89" s="163">
        <f>'МО г.Ртищево'!D72</f>
        <v>1526.5</v>
      </c>
      <c r="D89" s="163">
        <f>'МО г.Ртищево'!E72</f>
        <v>1501.5</v>
      </c>
      <c r="E89" s="163">
        <f>'МО г.Ртищево'!F72</f>
        <v>1340.1999999999998</v>
      </c>
      <c r="F89" s="49">
        <f t="shared" si="2"/>
        <v>0.8779561087454961</v>
      </c>
      <c r="G89" s="49">
        <f t="shared" si="3"/>
        <v>0.8925740925740925</v>
      </c>
    </row>
    <row r="90" spans="1:7" ht="23.25" customHeight="1" hidden="1">
      <c r="A90" s="45"/>
      <c r="B90" s="78" t="s">
        <v>249</v>
      </c>
      <c r="C90" s="163">
        <v>0</v>
      </c>
      <c r="D90" s="163">
        <v>0</v>
      </c>
      <c r="E90" s="163">
        <f>'МО г.Ртищево'!F73</f>
        <v>100</v>
      </c>
      <c r="F90" s="49" t="e">
        <f t="shared" si="2"/>
        <v>#DIV/0!</v>
      </c>
      <c r="G90" s="49" t="e">
        <f t="shared" si="3"/>
        <v>#DIV/0!</v>
      </c>
    </row>
    <row r="91" spans="1:7" ht="30" customHeight="1" hidden="1">
      <c r="A91" s="45"/>
      <c r="B91" s="78" t="s">
        <v>300</v>
      </c>
      <c r="C91" s="163">
        <v>0</v>
      </c>
      <c r="D91" s="163">
        <f>'МО г.Ртищево'!E74</f>
        <v>91.5</v>
      </c>
      <c r="E91" s="163">
        <f>'МО г.Ртищево'!F74</f>
        <v>91.4</v>
      </c>
      <c r="F91" s="49" t="e">
        <f t="shared" si="2"/>
        <v>#DIV/0!</v>
      </c>
      <c r="G91" s="49">
        <f t="shared" si="3"/>
        <v>0.9989071038251367</v>
      </c>
    </row>
    <row r="92" spans="1:7" ht="23.25" customHeight="1" hidden="1">
      <c r="A92" s="45"/>
      <c r="B92" s="78" t="s">
        <v>250</v>
      </c>
      <c r="C92" s="163">
        <v>0</v>
      </c>
      <c r="D92" s="163">
        <f>'МО г.Ртищево'!E75</f>
        <v>0</v>
      </c>
      <c r="E92" s="163">
        <f>'МО г.Ртищево'!F75</f>
        <v>0</v>
      </c>
      <c r="F92" s="49" t="e">
        <f t="shared" si="2"/>
        <v>#DIV/0!</v>
      </c>
      <c r="G92" s="49" t="e">
        <f t="shared" si="3"/>
        <v>#DIV/0!</v>
      </c>
    </row>
    <row r="93" spans="1:7" ht="30.75" customHeight="1" hidden="1">
      <c r="A93" s="45"/>
      <c r="B93" s="78" t="s">
        <v>251</v>
      </c>
      <c r="C93" s="163">
        <v>0</v>
      </c>
      <c r="D93" s="163">
        <f>'МО г.Ртищево'!E76</f>
        <v>100</v>
      </c>
      <c r="E93" s="163">
        <f>'МО г.Ртищево'!F76</f>
        <v>0</v>
      </c>
      <c r="F93" s="49" t="e">
        <f t="shared" si="2"/>
        <v>#DIV/0!</v>
      </c>
      <c r="G93" s="49">
        <f t="shared" si="3"/>
        <v>0</v>
      </c>
    </row>
    <row r="94" spans="1:7" ht="20.25" customHeight="1" hidden="1">
      <c r="A94" s="45"/>
      <c r="B94" s="78" t="s">
        <v>252</v>
      </c>
      <c r="C94" s="163">
        <v>0</v>
      </c>
      <c r="D94" s="163">
        <f>'МО г.Ртищево'!E85</f>
        <v>0</v>
      </c>
      <c r="E94" s="163">
        <f>'МО г.Ртищево'!F85</f>
        <v>0</v>
      </c>
      <c r="F94" s="49" t="e">
        <f t="shared" si="2"/>
        <v>#DIV/0!</v>
      </c>
      <c r="G94" s="49" t="e">
        <f t="shared" si="3"/>
        <v>#DIV/0!</v>
      </c>
    </row>
    <row r="95" spans="1:7" ht="19.5" customHeight="1" hidden="1">
      <c r="A95" s="45"/>
      <c r="B95" s="78" t="s">
        <v>253</v>
      </c>
      <c r="C95" s="163">
        <v>0</v>
      </c>
      <c r="D95" s="163">
        <v>0</v>
      </c>
      <c r="E95" s="163">
        <v>0</v>
      </c>
      <c r="F95" s="49" t="e">
        <f t="shared" si="2"/>
        <v>#DIV/0!</v>
      </c>
      <c r="G95" s="49" t="e">
        <f t="shared" si="3"/>
        <v>#DIV/0!</v>
      </c>
    </row>
    <row r="96" spans="1:7" ht="21" customHeight="1">
      <c r="A96" s="45"/>
      <c r="B96" s="75" t="s">
        <v>174</v>
      </c>
      <c r="C96" s="163">
        <f>'МО г.Ртищево'!D86+'Кр-звезда'!D47+Макарово!D47+Октябрьский!D46+Салтыковка!D46+Урусово!D48+'Ш-Голицыно'!D47</f>
        <v>11471.300000000003</v>
      </c>
      <c r="D96" s="163">
        <f>'МО г.Ртищево'!E86+'Кр-звезда'!E47+Макарово!E47+Октябрьский!E46+Салтыковка!E46+Урусово!E48+'Ш-Голицыно'!E47</f>
        <v>9492.100000000002</v>
      </c>
      <c r="E96" s="163">
        <f>'МО г.Ртищево'!F86+'Кр-звезда'!F47+Макарово!F47+Октябрьский!F46+Салтыковка!F46+Урусово!F48+'Ш-Голицыно'!F47</f>
        <v>8215.4</v>
      </c>
      <c r="F96" s="49">
        <f t="shared" si="2"/>
        <v>0.7161699197126741</v>
      </c>
      <c r="G96" s="49">
        <f t="shared" si="3"/>
        <v>0.8654986778478944</v>
      </c>
    </row>
    <row r="97" spans="1:7" ht="21" customHeight="1">
      <c r="A97" s="45"/>
      <c r="B97" s="75" t="s">
        <v>301</v>
      </c>
      <c r="C97" s="163">
        <f>'Кр-звезда'!D49+Макарово!D49+Октябрьский!D48+Салтыковка!D48+Урусово!D50+'Ш-Голицыно'!D49</f>
        <v>10.1</v>
      </c>
      <c r="D97" s="163">
        <f>'Кр-звезда'!E49+Макарово!E49+Октябрьский!E48+Салтыковка!E48+Урусово!E50+'Ш-Голицыно'!E49</f>
        <v>7.5</v>
      </c>
      <c r="E97" s="163">
        <f>'Кр-звезда'!F49+Макарово!F49+Октябрьский!F48+Салтыковка!F48+Урусово!F50+'Ш-Голицыно'!F49</f>
        <v>0</v>
      </c>
      <c r="F97" s="49">
        <f t="shared" si="2"/>
        <v>0</v>
      </c>
      <c r="G97" s="49">
        <f t="shared" si="3"/>
        <v>0</v>
      </c>
    </row>
    <row r="98" spans="1:7" ht="21" customHeight="1">
      <c r="A98" s="45"/>
      <c r="B98" s="75" t="s">
        <v>227</v>
      </c>
      <c r="C98" s="163">
        <f>'Кр-звезда'!D48+Макарово!D48+Октябрьский!D47+Салтыковка!D47+Урусово!D49+'Ш-Голицыно'!D48</f>
        <v>46.5</v>
      </c>
      <c r="D98" s="163">
        <f>'Кр-звезда'!E48+Макарово!E48+Октябрьский!E47+Салтыковка!E47+Урусово!E49+'Ш-Голицыно'!E48</f>
        <v>40.4</v>
      </c>
      <c r="E98" s="163">
        <f>'Кр-звезда'!F48+Макарово!F48+Октябрьский!F47+Салтыковка!F47+Урусово!F49+'Ш-Голицыно'!F48</f>
        <v>22.1</v>
      </c>
      <c r="F98" s="49">
        <f t="shared" si="2"/>
        <v>0.4752688172043011</v>
      </c>
      <c r="G98" s="49">
        <f t="shared" si="3"/>
        <v>0.5470297029702971</v>
      </c>
    </row>
    <row r="99" spans="1:7" ht="21" customHeight="1">
      <c r="A99" s="45"/>
      <c r="B99" s="75" t="s">
        <v>176</v>
      </c>
      <c r="C99" s="163">
        <f>'МО г.Ртищево'!D87+'Кр-звезда'!D50+Макарово!D50+Октябрьский!D49+Салтыковка!D49+Урусово!D51+'Ш-Голицыно'!D50</f>
        <v>13032.9</v>
      </c>
      <c r="D99" s="163">
        <f>'МО г.Ртищево'!E87+'Кр-звезда'!E50+Макарово!E50+Октябрьский!E49+Салтыковка!E49+Урусово!E51+'Ш-Голицыно'!E50</f>
        <v>10979.3</v>
      </c>
      <c r="E99" s="163">
        <f>'МО г.Ртищево'!F87+'Кр-звезда'!F50+Макарово!F50+Октябрьский!F49+Салтыковка!F49+Урусово!F51+'Ш-Голицыно'!F50</f>
        <v>10955.2</v>
      </c>
      <c r="F99" s="49">
        <f t="shared" si="2"/>
        <v>0.8405803773526997</v>
      </c>
      <c r="G99" s="49">
        <f t="shared" si="3"/>
        <v>0.9978049602433672</v>
      </c>
    </row>
    <row r="100" spans="1:7" ht="21.75" customHeight="1">
      <c r="A100" s="79" t="s">
        <v>127</v>
      </c>
      <c r="B100" s="80" t="s">
        <v>125</v>
      </c>
      <c r="C100" s="159">
        <f>C101</f>
        <v>3.6999999999999997</v>
      </c>
      <c r="D100" s="159">
        <f>D101</f>
        <v>3.6999999999999997</v>
      </c>
      <c r="E100" s="159">
        <f>E101</f>
        <v>3.6999999999999997</v>
      </c>
      <c r="F100" s="49">
        <f t="shared" si="2"/>
        <v>1</v>
      </c>
      <c r="G100" s="49">
        <f t="shared" si="3"/>
        <v>1</v>
      </c>
    </row>
    <row r="101" spans="1:7" ht="33" customHeight="1">
      <c r="A101" s="168" t="s">
        <v>121</v>
      </c>
      <c r="B101" s="169" t="s">
        <v>233</v>
      </c>
      <c r="C101" s="163">
        <f>'Кр-звезда'!D52+Макарово!D52+Октябрьский!D52+Салтыковка!D51+Урусово!D53+'Ш-Голицыно'!D52</f>
        <v>3.6999999999999997</v>
      </c>
      <c r="D101" s="163">
        <f>'Кр-звезда'!E52+Макарово!E52+Октябрьский!E52+Салтыковка!E51+Урусово!E53+'Ш-Голицыно'!E52</f>
        <v>3.6999999999999997</v>
      </c>
      <c r="E101" s="163">
        <f>'Кр-звезда'!F52+Макарово!F52+Октябрьский!F52+Салтыковка!F51+Урусово!F53+'Ш-Голицыно'!F52</f>
        <v>3.6999999999999997</v>
      </c>
      <c r="F101" s="49">
        <f t="shared" si="2"/>
        <v>1</v>
      </c>
      <c r="G101" s="49">
        <f t="shared" si="3"/>
        <v>1</v>
      </c>
    </row>
    <row r="102" spans="1:7" ht="18" customHeight="1">
      <c r="A102" s="51" t="s">
        <v>46</v>
      </c>
      <c r="B102" s="50" t="s">
        <v>47</v>
      </c>
      <c r="C102" s="159">
        <f>C103+C104+C105+C106</f>
        <v>466423.7</v>
      </c>
      <c r="D102" s="159">
        <f>D103+D104+D105+D106</f>
        <v>375711.39999999997</v>
      </c>
      <c r="E102" s="159">
        <f>E103+E104+E105+E106</f>
        <v>336589.3</v>
      </c>
      <c r="F102" s="49">
        <f t="shared" si="2"/>
        <v>0.7216385016456067</v>
      </c>
      <c r="G102" s="49">
        <f t="shared" si="3"/>
        <v>0.8958719378757206</v>
      </c>
    </row>
    <row r="103" spans="1:7" ht="15.75">
      <c r="A103" s="45" t="s">
        <v>48</v>
      </c>
      <c r="B103" s="44" t="s">
        <v>49</v>
      </c>
      <c r="C103" s="163">
        <f>МР!D95</f>
        <v>131791.2</v>
      </c>
      <c r="D103" s="163">
        <f>МР!E95</f>
        <v>108708</v>
      </c>
      <c r="E103" s="163">
        <f>МР!F95</f>
        <v>99442.4</v>
      </c>
      <c r="F103" s="49">
        <f t="shared" si="2"/>
        <v>0.7545450682594892</v>
      </c>
      <c r="G103" s="49">
        <f t="shared" si="3"/>
        <v>0.9147661625639327</v>
      </c>
    </row>
    <row r="104" spans="1:7" ht="15.75">
      <c r="A104" s="45" t="s">
        <v>50</v>
      </c>
      <c r="B104" s="44" t="s">
        <v>150</v>
      </c>
      <c r="C104" s="163">
        <f>МР!D97+'МО г.Ртищево'!D89</f>
        <v>307514.60000000003</v>
      </c>
      <c r="D104" s="163">
        <f>МР!E97+'МО г.Ртищево'!E89</f>
        <v>242296.5</v>
      </c>
      <c r="E104" s="163">
        <f>МР!F97+'МО г.Ртищево'!F89</f>
        <v>216232.69999999998</v>
      </c>
      <c r="F104" s="49">
        <f aca="true" t="shared" si="4" ref="F104:F125">E104/C104</f>
        <v>0.7031623864362861</v>
      </c>
      <c r="G104" s="49">
        <f aca="true" t="shared" si="5" ref="G104:G125">E104/D104</f>
        <v>0.8924301424081651</v>
      </c>
    </row>
    <row r="105" spans="1:7" ht="15.75">
      <c r="A105" s="45" t="s">
        <v>51</v>
      </c>
      <c r="B105" s="44" t="s">
        <v>52</v>
      </c>
      <c r="C105" s="163">
        <f>МР!D98+'Кр-звезда'!D56+Макарово!D56+Октябрьский!D56+Салтыковка!D55+Урусово!D57+'Ш-Голицыно'!D56</f>
        <v>4332.1</v>
      </c>
      <c r="D105" s="163">
        <f>МР!E98+'Кр-звезда'!E56+Макарово!E56+Октябрьский!E56+Салтыковка!E55+Урусово!E57+'Ш-Голицыно'!E56</f>
        <v>4252.8</v>
      </c>
      <c r="E105" s="163">
        <f>МР!F98+'Кр-звезда'!F56+Макарово!F56+Октябрьский!F56+Салтыковка!F55+Урусово!F57+'Ш-Голицыно'!F56</f>
        <v>3205.7</v>
      </c>
      <c r="F105" s="49">
        <f t="shared" si="4"/>
        <v>0.739987534913783</v>
      </c>
      <c r="G105" s="49">
        <f t="shared" si="5"/>
        <v>0.753785741158766</v>
      </c>
    </row>
    <row r="106" spans="1:7" ht="15.75">
      <c r="A106" s="45" t="s">
        <v>53</v>
      </c>
      <c r="B106" s="44" t="s">
        <v>54</v>
      </c>
      <c r="C106" s="163">
        <f>МР!D100</f>
        <v>22785.8</v>
      </c>
      <c r="D106" s="163">
        <f>МР!E100</f>
        <v>20454.1</v>
      </c>
      <c r="E106" s="163">
        <f>МР!F100</f>
        <v>17708.5</v>
      </c>
      <c r="F106" s="49">
        <f t="shared" si="4"/>
        <v>0.777172625055956</v>
      </c>
      <c r="G106" s="49">
        <f t="shared" si="5"/>
        <v>0.8657677433864116</v>
      </c>
    </row>
    <row r="107" spans="1:7" ht="15.75">
      <c r="A107" s="45"/>
      <c r="B107" s="44" t="s">
        <v>55</v>
      </c>
      <c r="C107" s="163">
        <f>МР!D101</f>
        <v>507</v>
      </c>
      <c r="D107" s="163">
        <f>МР!E101</f>
        <v>490.7</v>
      </c>
      <c r="E107" s="163">
        <f>МР!F101</f>
        <v>220.6</v>
      </c>
      <c r="F107" s="49">
        <f t="shared" si="4"/>
        <v>0.43510848126232743</v>
      </c>
      <c r="G107" s="49">
        <f t="shared" si="5"/>
        <v>0.4495618504177705</v>
      </c>
    </row>
    <row r="108" spans="1:7" ht="15.75">
      <c r="A108" s="51" t="s">
        <v>56</v>
      </c>
      <c r="B108" s="50" t="s">
        <v>155</v>
      </c>
      <c r="C108" s="159">
        <f>C109+C110</f>
        <v>62700.7</v>
      </c>
      <c r="D108" s="159">
        <f>D109+D110</f>
        <v>56610.100000000006</v>
      </c>
      <c r="E108" s="159">
        <f>E109+E110</f>
        <v>51468.9</v>
      </c>
      <c r="F108" s="49">
        <f t="shared" si="4"/>
        <v>0.8208664337080767</v>
      </c>
      <c r="G108" s="49">
        <f t="shared" si="5"/>
        <v>0.9091822837267554</v>
      </c>
    </row>
    <row r="109" spans="1:7" ht="15.75">
      <c r="A109" s="45" t="s">
        <v>57</v>
      </c>
      <c r="B109" s="44" t="s">
        <v>58</v>
      </c>
      <c r="C109" s="163">
        <f>МР!D103</f>
        <v>59596.7</v>
      </c>
      <c r="D109" s="163">
        <f>МР!E103</f>
        <v>53816.8</v>
      </c>
      <c r="E109" s="163">
        <f>МР!F103</f>
        <v>48768.3</v>
      </c>
      <c r="F109" s="49">
        <f t="shared" si="4"/>
        <v>0.8183053759688037</v>
      </c>
      <c r="G109" s="49">
        <f t="shared" si="5"/>
        <v>0.9061910035527939</v>
      </c>
    </row>
    <row r="110" spans="1:7" ht="15.75">
      <c r="A110" s="45" t="s">
        <v>59</v>
      </c>
      <c r="B110" s="44" t="s">
        <v>109</v>
      </c>
      <c r="C110" s="163">
        <f>МР!D104</f>
        <v>3104</v>
      </c>
      <c r="D110" s="163">
        <f>МР!E104</f>
        <v>2793.3</v>
      </c>
      <c r="E110" s="163">
        <f>МР!F104</f>
        <v>2700.6</v>
      </c>
      <c r="F110" s="49">
        <f t="shared" si="4"/>
        <v>0.8700386597938145</v>
      </c>
      <c r="G110" s="49">
        <f t="shared" si="5"/>
        <v>0.9668134464611748</v>
      </c>
    </row>
    <row r="111" spans="1:7" ht="16.5" customHeight="1">
      <c r="A111" s="51" t="s">
        <v>60</v>
      </c>
      <c r="B111" s="50" t="s">
        <v>61</v>
      </c>
      <c r="C111" s="159">
        <f>C112+C113+C117+C114+C115+C116</f>
        <v>20272.8</v>
      </c>
      <c r="D111" s="159">
        <f>D112+D113+D117+D114+D115+D116</f>
        <v>16580.7</v>
      </c>
      <c r="E111" s="159">
        <f>E112+E113+E117+E114+E115+E116</f>
        <v>12933.500000000002</v>
      </c>
      <c r="F111" s="49">
        <f t="shared" si="4"/>
        <v>0.6379730476303225</v>
      </c>
      <c r="G111" s="49">
        <f t="shared" si="5"/>
        <v>0.7800334123408542</v>
      </c>
    </row>
    <row r="112" spans="1:7" ht="15.75">
      <c r="A112" s="45" t="s">
        <v>62</v>
      </c>
      <c r="B112" s="82" t="s">
        <v>213</v>
      </c>
      <c r="C112" s="163">
        <f>МР!D107+'МО г.Ртищево'!D91+'Кр-звезда'!D58+Макарово!D55+Октябрьский!D58+Салтыковка!D57+Урусово!D59+'Ш-Голицыно'!D57</f>
        <v>1766.4</v>
      </c>
      <c r="D112" s="163">
        <f>МР!E107+'МО г.Ртищево'!E91+'Кр-звезда'!E58+Макарово!E55+Октябрьский!E58+Салтыковка!E57+Урусово!E59+'Ш-Голицыно'!E57</f>
        <v>1603.1</v>
      </c>
      <c r="E112" s="163">
        <f>МР!F107+'МО г.Ртищево'!F91+'Кр-звезда'!F58+Макарово!F55+Октябрьский!F58+Салтыковка!F57+Урусово!F59+'Ш-Голицыно'!F57</f>
        <v>1338.6000000000001</v>
      </c>
      <c r="F112" s="49">
        <f t="shared" si="4"/>
        <v>0.7578125</v>
      </c>
      <c r="G112" s="49">
        <f t="shared" si="5"/>
        <v>0.835007173601148</v>
      </c>
    </row>
    <row r="113" spans="1:7" ht="31.5">
      <c r="A113" s="45" t="s">
        <v>63</v>
      </c>
      <c r="B113" s="82" t="s">
        <v>385</v>
      </c>
      <c r="C113" s="163">
        <f>МР!D108</f>
        <v>14545.4</v>
      </c>
      <c r="D113" s="163">
        <f>МР!E108</f>
        <v>11035.2</v>
      </c>
      <c r="E113" s="163">
        <f>МР!F108</f>
        <v>7963</v>
      </c>
      <c r="F113" s="49">
        <f t="shared" si="4"/>
        <v>0.5474583029686362</v>
      </c>
      <c r="G113" s="49">
        <f t="shared" si="5"/>
        <v>0.7215999710018848</v>
      </c>
    </row>
    <row r="114" spans="1:7" ht="47.25">
      <c r="A114" s="45"/>
      <c r="B114" s="44" t="s">
        <v>396</v>
      </c>
      <c r="C114" s="163">
        <f>МР!D110</f>
        <v>157.8</v>
      </c>
      <c r="D114" s="163">
        <f>МР!E110</f>
        <v>157.8</v>
      </c>
      <c r="E114" s="163">
        <f>МР!F110</f>
        <v>73.7</v>
      </c>
      <c r="F114" s="49">
        <f t="shared" si="4"/>
        <v>0.4670468948035488</v>
      </c>
      <c r="G114" s="49">
        <f t="shared" si="5"/>
        <v>0.4670468948035488</v>
      </c>
    </row>
    <row r="115" spans="1:7" ht="31.5">
      <c r="A115" s="45"/>
      <c r="B115" s="44" t="s">
        <v>398</v>
      </c>
      <c r="C115" s="163">
        <f>МР!D111</f>
        <v>85</v>
      </c>
      <c r="D115" s="163">
        <f>МР!E111</f>
        <v>85</v>
      </c>
      <c r="E115" s="163">
        <f>МР!F111</f>
        <v>60</v>
      </c>
      <c r="F115" s="49">
        <f t="shared" si="4"/>
        <v>0.7058823529411765</v>
      </c>
      <c r="G115" s="49">
        <f t="shared" si="5"/>
        <v>0.7058823529411765</v>
      </c>
    </row>
    <row r="116" spans="1:7" ht="31.5">
      <c r="A116" s="45"/>
      <c r="B116" s="44" t="s">
        <v>260</v>
      </c>
      <c r="C116" s="163">
        <f>МР!D112</f>
        <v>260.5</v>
      </c>
      <c r="D116" s="163">
        <f>МР!E112</f>
        <v>260.5</v>
      </c>
      <c r="E116" s="163">
        <f>МР!F112</f>
        <v>89.6</v>
      </c>
      <c r="F116" s="49">
        <f t="shared" si="4"/>
        <v>0.34395393474088287</v>
      </c>
      <c r="G116" s="49">
        <f t="shared" si="5"/>
        <v>0.34395393474088287</v>
      </c>
    </row>
    <row r="117" spans="1:7" ht="31.5">
      <c r="A117" s="45" t="s">
        <v>64</v>
      </c>
      <c r="B117" s="44" t="s">
        <v>377</v>
      </c>
      <c r="C117" s="163">
        <f>МР!D116</f>
        <v>3457.7</v>
      </c>
      <c r="D117" s="163">
        <f>МР!E116</f>
        <v>3439.1</v>
      </c>
      <c r="E117" s="163">
        <f>МР!F116</f>
        <v>3408.6</v>
      </c>
      <c r="F117" s="49">
        <f t="shared" si="4"/>
        <v>0.9857998091216705</v>
      </c>
      <c r="G117" s="49">
        <f t="shared" si="5"/>
        <v>0.9911314006571487</v>
      </c>
    </row>
    <row r="118" spans="1:7" ht="21" customHeight="1">
      <c r="A118" s="79" t="s">
        <v>65</v>
      </c>
      <c r="B118" s="80" t="s">
        <v>130</v>
      </c>
      <c r="C118" s="159">
        <f>C119+C120</f>
        <v>26372.3</v>
      </c>
      <c r="D118" s="159">
        <f>D119+D120</f>
        <v>22749.4</v>
      </c>
      <c r="E118" s="159">
        <f>E119+E120</f>
        <v>17162</v>
      </c>
      <c r="F118" s="49">
        <f t="shared" si="4"/>
        <v>0.650758561065967</v>
      </c>
      <c r="G118" s="49">
        <f t="shared" si="5"/>
        <v>0.7543935224665266</v>
      </c>
    </row>
    <row r="119" spans="1:7" ht="15.75" customHeight="1">
      <c r="A119" s="45" t="s">
        <v>66</v>
      </c>
      <c r="B119" s="44" t="s">
        <v>131</v>
      </c>
      <c r="C119" s="163">
        <f>'МО г.Ртищево'!D93</f>
        <v>25742.3</v>
      </c>
      <c r="D119" s="163">
        <f>'МО г.Ртищево'!E93</f>
        <v>22247.7</v>
      </c>
      <c r="E119" s="163">
        <f>'МО г.Ртищево'!F93</f>
        <v>16671.3</v>
      </c>
      <c r="F119" s="49">
        <f t="shared" si="4"/>
        <v>0.6476227842888942</v>
      </c>
      <c r="G119" s="49">
        <f t="shared" si="5"/>
        <v>0.7493493709462101</v>
      </c>
    </row>
    <row r="120" spans="1:7" ht="18.75" customHeight="1">
      <c r="A120" s="45" t="s">
        <v>132</v>
      </c>
      <c r="B120" s="44" t="s">
        <v>133</v>
      </c>
      <c r="C120" s="163">
        <f>МР!D119</f>
        <v>630</v>
      </c>
      <c r="D120" s="163">
        <f>МР!E119</f>
        <v>501.7</v>
      </c>
      <c r="E120" s="163">
        <f>МР!F119</f>
        <v>490.7</v>
      </c>
      <c r="F120" s="49">
        <f t="shared" si="4"/>
        <v>0.7788888888888889</v>
      </c>
      <c r="G120" s="49">
        <f t="shared" si="5"/>
        <v>0.9780745465417581</v>
      </c>
    </row>
    <row r="121" spans="1:7" ht="21.75" customHeight="1">
      <c r="A121" s="79" t="s">
        <v>134</v>
      </c>
      <c r="B121" s="80" t="s">
        <v>135</v>
      </c>
      <c r="C121" s="159">
        <f>C122</f>
        <v>565</v>
      </c>
      <c r="D121" s="159">
        <f>D122</f>
        <v>548.6</v>
      </c>
      <c r="E121" s="159">
        <f>E122</f>
        <v>520.8000000000001</v>
      </c>
      <c r="F121" s="49">
        <f t="shared" si="4"/>
        <v>0.9217699115044249</v>
      </c>
      <c r="G121" s="49">
        <f t="shared" si="5"/>
        <v>0.9493255559606272</v>
      </c>
    </row>
    <row r="122" spans="1:7" ht="15.75">
      <c r="A122" s="45" t="s">
        <v>136</v>
      </c>
      <c r="B122" s="44" t="s">
        <v>137</v>
      </c>
      <c r="C122" s="163">
        <f>МР!D122+'МО г.Ртищево'!D95</f>
        <v>565</v>
      </c>
      <c r="D122" s="163">
        <f>МР!E122+'МО г.Ртищево'!E95</f>
        <v>548.6</v>
      </c>
      <c r="E122" s="163">
        <f>МР!F122+'МО г.Ртищево'!F95</f>
        <v>520.8000000000001</v>
      </c>
      <c r="F122" s="49">
        <f t="shared" si="4"/>
        <v>0.9217699115044249</v>
      </c>
      <c r="G122" s="49">
        <f t="shared" si="5"/>
        <v>0.9493255559606272</v>
      </c>
    </row>
    <row r="123" spans="1:7" ht="32.25" customHeight="1">
      <c r="A123" s="79" t="s">
        <v>138</v>
      </c>
      <c r="B123" s="80" t="s">
        <v>139</v>
      </c>
      <c r="C123" s="159">
        <f>C124</f>
        <v>1240</v>
      </c>
      <c r="D123" s="159">
        <f>D124</f>
        <v>1084</v>
      </c>
      <c r="E123" s="159">
        <f>E124</f>
        <v>697.8</v>
      </c>
      <c r="F123" s="49">
        <f t="shared" si="4"/>
        <v>0.562741935483871</v>
      </c>
      <c r="G123" s="49">
        <f t="shared" si="5"/>
        <v>0.6437269372693727</v>
      </c>
    </row>
    <row r="124" spans="1:7" ht="15" customHeight="1">
      <c r="A124" s="45" t="s">
        <v>141</v>
      </c>
      <c r="B124" s="44" t="s">
        <v>140</v>
      </c>
      <c r="C124" s="163">
        <f>МР!D124</f>
        <v>1240</v>
      </c>
      <c r="D124" s="163">
        <f>МР!E124</f>
        <v>1084</v>
      </c>
      <c r="E124" s="163">
        <f>МР!F124</f>
        <v>697.8</v>
      </c>
      <c r="F124" s="49">
        <f t="shared" si="4"/>
        <v>0.562741935483871</v>
      </c>
      <c r="G124" s="49">
        <f t="shared" si="5"/>
        <v>0.6437269372693727</v>
      </c>
    </row>
    <row r="125" spans="1:7" ht="22.5" customHeight="1">
      <c r="A125" s="45"/>
      <c r="B125" s="50" t="s">
        <v>68</v>
      </c>
      <c r="C125" s="159">
        <f>C39+C100+C57+C59+C65+C78+C102+C108+C111+C118+C121+C123</f>
        <v>754498.8</v>
      </c>
      <c r="D125" s="159">
        <f>D39+D100+D57+D59+D65+D78+D102+D108+D111+D118+D121+D123</f>
        <v>636449.3999999999</v>
      </c>
      <c r="E125" s="159">
        <f>E39+E100+E57+E59+E65+E78+E102+E108+E111+E118+E121+E123</f>
        <v>533352.2000000001</v>
      </c>
      <c r="F125" s="47">
        <f t="shared" si="4"/>
        <v>0.7068960215708759</v>
      </c>
      <c r="G125" s="47">
        <f t="shared" si="5"/>
        <v>0.8380119456472112</v>
      </c>
    </row>
    <row r="126" spans="3:6" ht="15.75">
      <c r="C126" s="86"/>
      <c r="D126" s="86"/>
      <c r="E126" s="86"/>
      <c r="F126" s="170"/>
    </row>
    <row r="127" spans="3:6" ht="15">
      <c r="C127" s="86"/>
      <c r="D127" s="86"/>
      <c r="E127" s="86"/>
      <c r="F127" s="172"/>
    </row>
    <row r="128" spans="2:6" ht="15.75">
      <c r="B128" s="89" t="s">
        <v>93</v>
      </c>
      <c r="C128" s="86"/>
      <c r="D128" s="86"/>
      <c r="E128" s="86">
        <v>9459.3</v>
      </c>
      <c r="F128" s="173"/>
    </row>
    <row r="129" spans="2:6" ht="15.75">
      <c r="B129" s="89"/>
      <c r="C129" s="86"/>
      <c r="D129" s="86"/>
      <c r="E129" s="86"/>
      <c r="F129" s="173"/>
    </row>
    <row r="130" spans="2:6" ht="15.75">
      <c r="B130" s="89" t="s">
        <v>84</v>
      </c>
      <c r="C130" s="86"/>
      <c r="D130" s="86"/>
      <c r="E130" s="86"/>
      <c r="F130" s="173"/>
    </row>
    <row r="131" spans="2:7" ht="15.75">
      <c r="B131" s="89" t="s">
        <v>85</v>
      </c>
      <c r="C131" s="86"/>
      <c r="D131" s="86"/>
      <c r="E131" s="86">
        <v>4000</v>
      </c>
      <c r="F131" s="173"/>
      <c r="G131" s="174"/>
    </row>
    <row r="132" spans="2:6" ht="15.75">
      <c r="B132" s="89"/>
      <c r="C132" s="86"/>
      <c r="D132" s="86"/>
      <c r="E132" s="86"/>
      <c r="F132" s="173"/>
    </row>
    <row r="133" spans="2:6" ht="15.75">
      <c r="B133" s="89" t="s">
        <v>86</v>
      </c>
      <c r="C133" s="86"/>
      <c r="D133" s="86"/>
      <c r="E133" s="86"/>
      <c r="F133" s="173"/>
    </row>
    <row r="134" spans="2:7" ht="15.75">
      <c r="B134" s="89" t="s">
        <v>87</v>
      </c>
      <c r="C134" s="86"/>
      <c r="D134" s="86"/>
      <c r="E134" s="86"/>
      <c r="F134" s="173"/>
      <c r="G134" s="175"/>
    </row>
    <row r="135" spans="2:6" ht="15.75">
      <c r="B135" s="89"/>
      <c r="C135" s="86"/>
      <c r="D135" s="86"/>
      <c r="E135" s="86"/>
      <c r="F135" s="173"/>
    </row>
    <row r="136" spans="2:6" ht="15.75">
      <c r="B136" s="89" t="s">
        <v>88</v>
      </c>
      <c r="C136" s="86"/>
      <c r="D136" s="86"/>
      <c r="E136" s="86"/>
      <c r="F136" s="173"/>
    </row>
    <row r="137" spans="2:7" ht="15.75">
      <c r="B137" s="89" t="s">
        <v>89</v>
      </c>
      <c r="C137" s="86"/>
      <c r="D137" s="86"/>
      <c r="E137" s="86">
        <v>6000</v>
      </c>
      <c r="F137" s="173"/>
      <c r="G137" s="176"/>
    </row>
    <row r="138" spans="2:6" ht="15.75">
      <c r="B138" s="89"/>
      <c r="C138" s="86"/>
      <c r="D138" s="86"/>
      <c r="E138" s="86"/>
      <c r="F138" s="173"/>
    </row>
    <row r="139" spans="2:6" ht="15.75">
      <c r="B139" s="89" t="s">
        <v>90</v>
      </c>
      <c r="C139" s="86"/>
      <c r="D139" s="86"/>
      <c r="E139" s="86"/>
      <c r="F139" s="173"/>
    </row>
    <row r="140" spans="1:7" ht="15.75">
      <c r="A140" s="84"/>
      <c r="B140" s="89" t="s">
        <v>91</v>
      </c>
      <c r="C140" s="86"/>
      <c r="D140" s="86"/>
      <c r="E140" s="86">
        <v>6000</v>
      </c>
      <c r="F140" s="173"/>
      <c r="G140" s="177"/>
    </row>
    <row r="141" spans="1:6" ht="12" customHeight="1" hidden="1">
      <c r="A141" s="84"/>
      <c r="B141" s="89"/>
      <c r="C141" s="86"/>
      <c r="D141" s="86"/>
      <c r="E141" s="86"/>
      <c r="F141" s="173"/>
    </row>
    <row r="142" spans="1:6" ht="5.25" customHeight="1" hidden="1">
      <c r="A142" s="84"/>
      <c r="B142" s="89"/>
      <c r="C142" s="86"/>
      <c r="D142" s="86"/>
      <c r="E142" s="86"/>
      <c r="F142" s="173"/>
    </row>
    <row r="143" spans="1:7" ht="45" customHeight="1">
      <c r="A143" s="84"/>
      <c r="B143" s="89" t="s">
        <v>92</v>
      </c>
      <c r="C143" s="86"/>
      <c r="D143" s="86"/>
      <c r="E143" s="86">
        <f>E128+E34-E125+E131+E134-E137-E140</f>
        <v>-6640.300000000163</v>
      </c>
      <c r="F143" s="173"/>
      <c r="G143" s="178"/>
    </row>
    <row r="144" spans="1:6" ht="15">
      <c r="A144" s="84"/>
      <c r="C144" s="86"/>
      <c r="D144" s="86"/>
      <c r="E144" s="86"/>
      <c r="F144" s="173"/>
    </row>
    <row r="145" spans="1:6" ht="15" hidden="1">
      <c r="A145" s="84"/>
      <c r="C145" s="86"/>
      <c r="D145" s="86"/>
      <c r="E145" s="86"/>
      <c r="F145" s="173"/>
    </row>
    <row r="146" spans="1:6" ht="15.75">
      <c r="A146" s="84"/>
      <c r="B146" s="89" t="s">
        <v>94</v>
      </c>
      <c r="C146" s="86"/>
      <c r="D146" s="86"/>
      <c r="E146" s="86"/>
      <c r="F146" s="173"/>
    </row>
    <row r="147" spans="1:6" ht="15.75">
      <c r="A147" s="84"/>
      <c r="B147" s="89" t="s">
        <v>95</v>
      </c>
      <c r="C147" s="86"/>
      <c r="D147" s="86"/>
      <c r="E147" s="86"/>
      <c r="F147" s="173"/>
    </row>
    <row r="148" spans="1:6" ht="15.75">
      <c r="A148" s="84"/>
      <c r="B148" s="89" t="s">
        <v>96</v>
      </c>
      <c r="C148" s="86"/>
      <c r="D148" s="86"/>
      <c r="E148" s="86"/>
      <c r="F148" s="173"/>
    </row>
  </sheetData>
  <sheetProtection/>
  <mergeCells count="16">
    <mergeCell ref="A1:G1"/>
    <mergeCell ref="A2:A3"/>
    <mergeCell ref="B2:B3"/>
    <mergeCell ref="C2:C3"/>
    <mergeCell ref="E2:E3"/>
    <mergeCell ref="G2:G3"/>
    <mergeCell ref="D2:D3"/>
    <mergeCell ref="F2:F3"/>
    <mergeCell ref="A36:G36"/>
    <mergeCell ref="F37:F38"/>
    <mergeCell ref="G37:G38"/>
    <mergeCell ref="A37:A38"/>
    <mergeCell ref="B37:B38"/>
    <mergeCell ref="C37:C38"/>
    <mergeCell ref="E37:E38"/>
    <mergeCell ref="D37:D38"/>
  </mergeCells>
  <printOptions/>
  <pageMargins left="0.7874015748031497" right="0.3937007874015748" top="0.5905511811023623" bottom="0.5905511811023623" header="0" footer="0"/>
  <pageSetup fitToHeight="6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2016-10-11T07:27:04Z</cp:lastPrinted>
  <dcterms:created xsi:type="dcterms:W3CDTF">1996-10-08T23:32:33Z</dcterms:created>
  <dcterms:modified xsi:type="dcterms:W3CDTF">2016-10-31T05:57:34Z</dcterms:modified>
  <cp:category/>
  <cp:version/>
  <cp:contentType/>
  <cp:contentStatus/>
</cp:coreProperties>
</file>