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<sst xmlns="http://schemas.openxmlformats.org/spreadsheetml/2006/main" count="1513" uniqueCount="458">
  <si>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</si>
  <si>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</si>
  <si>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</si>
  <si>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</si>
  <si>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</si>
  <si>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</si>
  <si>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</si>
  <si>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</si>
  <si>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</si>
  <si>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</si>
  <si>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</si>
  <si>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</si>
  <si>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</si>
  <si>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</si>
  <si>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</si>
  <si>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</si>
  <si>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</si>
  <si>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</si>
  <si>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</si>
  <si>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</si>
  <si>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</si>
  <si>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</si>
  <si>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</si>
  <si>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</si>
  <si>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</si>
  <si>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</si>
  <si>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</si>
  <si>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</si>
  <si>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</si>
  <si>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</si>
  <si>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</si>
  <si>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</si>
  <si>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</si>
  <si>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</si>
  <si>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</si>
  <si>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</si>
  <si>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</si>
  <si>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</si>
  <si>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</si>
  <si>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</si>
  <si>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</si>
  <si>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</si>
  <si>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</si>
  <si>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</si>
  <si>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</si>
  <si>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</si>
  <si>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</si>
  <si>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</si>
  <si>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</si>
  <si>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</si>
  <si>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</si>
  <si>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</si>
  <si>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</si>
  <si>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</si>
  <si>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</si>
  <si>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</si>
  <si>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</si>
  <si>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</si>
  <si>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</si>
  <si>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</si>
  <si>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</si>
  <si>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</si>
  <si>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</si>
  <si>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</si>
  <si>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</si>
  <si>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</si>
  <si>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</si>
  <si>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</si>
  <si>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</si>
  <si>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</si>
  <si>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</si>
  <si>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</si>
  <si>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</si>
  <si>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</si>
  <si>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</si>
  <si>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</si>
  <si>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</si>
  <si>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</si>
  <si>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</si>
  <si>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</si>
  <si>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</si>
  <si>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</si>
  <si>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</si>
  <si>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</si>
  <si>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</si>
  <si>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</si>
  <si>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</si>
  <si>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</si>
  <si>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</si>
  <si>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</si>
  <si>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</si>
  <si>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</si>
  <si>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</si>
  <si>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</si>
  <si>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</si>
  <si>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</si>
  <si>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</si>
  <si>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</si>
  <si>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</si>
  <si>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</si>
  <si>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</si>
  <si>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</si>
  <si>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</si>
  <si>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</si>
  <si>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</si>
  <si>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</si>
  <si>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</si>
  <si>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</si>
  <si>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</si>
  <si>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</si>
  <si>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</si>
  <si>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</si>
  <si>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</si>
  <si>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</si>
  <si>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</si>
  <si>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</si>
  <si>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</si>
  <si>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</si>
  <si>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</si>
  <si>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</si>
  <si>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</si>
  <si>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</si>
  <si>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</si>
  <si>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</si>
  <si>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</si>
  <si>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</si>
  <si>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</si>
  <si>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</si>
  <si>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</si>
  <si>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</si>
  <si>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</si>
  <si>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</si>
  <si>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</si>
  <si>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</si>
  <si>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</si>
  <si>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</si>
  <si>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</si>
  <si>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</si>
  <si>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</si>
  <si>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</si>
  <si>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</si>
  <si>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</si>
  <si>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</si>
  <si>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</si>
  <si>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</si>
  <si>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</si>
  <si>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</si>
  <si>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</si>
  <si>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</si>
  <si>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</si>
  <si>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</si>
  <si>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</si>
  <si>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</si>
  <si>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</si>
  <si>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</si>
  <si>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</si>
  <si>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</si>
  <si>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</si>
  <si>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Уличное освещение</t>
  </si>
  <si>
    <t>Прочие мероприятия по благоустройству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</si>
  <si>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</si>
  <si>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</si>
  <si>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</si>
  <si>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</si>
  <si>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</si>
  <si>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</si>
  <si>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</si>
  <si>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</si>
  <si>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</si>
  <si>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</si>
  <si>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</si>
  <si>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</si>
  <si>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</si>
  <si>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</si>
  <si>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</si>
  <si>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</si>
  <si>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</si>
  <si>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</si>
  <si>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</si>
  <si>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</si>
  <si>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</si>
  <si>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</si>
  <si>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</si>
  <si>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</si>
  <si>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</si>
  <si>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</si>
  <si>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</si>
  <si>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</si>
  <si>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</si>
  <si>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</si>
  <si>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</si>
  <si>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</si>
  <si>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</si>
  <si>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</si>
  <si>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</si>
  <si>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</si>
  <si>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</si>
  <si>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</si>
  <si>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</si>
  <si>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</si>
  <si>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</si>
  <si>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</si>
  <si>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</si>
  <si>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</si>
  <si>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</si>
  <si>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</si>
  <si>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</si>
  <si>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</si>
  <si>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</si>
  <si>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</si>
  <si>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</si>
  <si>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</si>
  <si>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</si>
  <si>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</si>
  <si>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</si>
  <si>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</si>
  <si>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</si>
  <si>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</si>
  <si>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Субсидии (кап. ремонт))</t>
  </si>
  <si>
    <t>0105</t>
  </si>
  <si>
    <t>0405</t>
  </si>
  <si>
    <t>Судебная система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</si>
  <si>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</si>
  <si>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</si>
  <si>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</si>
  <si>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</si>
  <si>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</si>
  <si>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</si>
  <si>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6215020, 6205020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</si>
  <si>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</si>
  <si>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</si>
  <si>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</si>
  <si>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Молодежная политика и оздоровление детей</t>
  </si>
  <si>
    <t>9140008200</t>
  </si>
  <si>
    <t>9530005310</t>
  </si>
  <si>
    <t>9530005350</t>
  </si>
  <si>
    <t>9930006400</t>
  </si>
  <si>
    <t>9610007100</t>
  </si>
  <si>
    <t>9930008100</t>
  </si>
  <si>
    <t>9390004200</t>
  </si>
  <si>
    <t>Расходы по исполнительным листам</t>
  </si>
  <si>
    <t>9910008510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</si>
  <si>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</si>
  <si>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</si>
  <si>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</si>
  <si>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</si>
  <si>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</si>
  <si>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</si>
  <si>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</si>
  <si>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</si>
  <si>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</si>
  <si>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</si>
  <si>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</si>
  <si>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</si>
  <si>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</si>
  <si>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</si>
  <si>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</si>
  <si>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</si>
  <si>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</si>
  <si>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</si>
  <si>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</si>
  <si>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</si>
  <si>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</si>
  <si>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</si>
  <si>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</si>
  <si>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</si>
  <si>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</si>
  <si>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</si>
  <si>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</si>
  <si>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</si>
  <si>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</si>
  <si>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</si>
  <si>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</si>
  <si>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</si>
  <si>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</si>
  <si>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</si>
  <si>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</si>
  <si>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</si>
  <si>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7240100000</t>
  </si>
  <si>
    <t>7240100И80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</si>
  <si>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</si>
  <si>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</si>
  <si>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</si>
  <si>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</si>
  <si>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</si>
  <si>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</si>
  <si>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</si>
  <si>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</si>
  <si>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</si>
  <si>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</si>
  <si>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</si>
  <si>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</si>
  <si>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</si>
  <si>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</si>
  <si>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</si>
  <si>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</si>
  <si>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</si>
  <si>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</si>
  <si>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</si>
  <si>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</si>
  <si>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</si>
  <si>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</si>
  <si>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</si>
  <si>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</si>
  <si>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</si>
  <si>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</si>
  <si>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</si>
  <si>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</si>
  <si>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</si>
  <si>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</si>
  <si>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</si>
  <si>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</si>
  <si>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75303G0800</t>
  </si>
  <si>
    <t>9400006800</t>
  </si>
  <si>
    <t>Иные мероприятия в области управления муниципальным имуществом</t>
  </si>
  <si>
    <t>7240100И10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</si>
  <si>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</si>
  <si>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7240100Р60</t>
  </si>
  <si>
    <t>Выполнение работ по капитальному ремонту водозаборной скважины в п. Темп Ртищевского района Саратовской области</t>
  </si>
  <si>
    <t>7240100Р50</t>
  </si>
  <si>
    <t>Приобретение материалов для организации водоснабжения в Урусовском муниципальном образовании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</si>
  <si>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</si>
  <si>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</si>
  <si>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</si>
  <si>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</si>
  <si>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80007V0000</t>
  </si>
  <si>
    <t>Основное мероприятие "Приобретение специализированной уборочной техники и оборудования"</t>
  </si>
  <si>
    <t>Центральный аппарат</t>
  </si>
  <si>
    <t>Финансовые органы</t>
  </si>
  <si>
    <t>75201G0800</t>
  </si>
  <si>
    <t>800800980</t>
  </si>
  <si>
    <t>Приобретение и установка спортивного оборудования</t>
  </si>
  <si>
    <t>80005L5600</t>
  </si>
  <si>
    <t>Поддержка обустройства мест массового отдыха населения (городских парков)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</si>
  <si>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</si>
  <si>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</si>
  <si>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</si>
  <si>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</si>
  <si>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7240100И90</t>
  </si>
  <si>
    <t>Выполнение работ по капитальному ремонту водозаборной скважины в с.Васильевка Ртищевского района Саратовской области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</si>
  <si>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</si>
  <si>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</si>
  <si>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</si>
  <si>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</si>
  <si>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7240100C30</t>
  </si>
  <si>
    <t>Откачка воды из скважин в п. Ртищевский Ртищевского муниципального района Саратовской области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</si>
  <si>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</si>
  <si>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</si>
  <si>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</si>
  <si>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</si>
  <si>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</si>
  <si>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</si>
  <si>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7240100С20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</si>
  <si>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</si>
  <si>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7240100С10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</si>
  <si>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</si>
  <si>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</si>
  <si>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</si>
  <si>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</si>
  <si>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</si>
  <si>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</si>
  <si>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</si>
  <si>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</si>
  <si>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Другие вопросы в области национальной экономики, в том чсиле:</t>
  </si>
  <si>
    <t>7240100С40</t>
  </si>
  <si>
    <t>Модернизация канализационных очистных сооружений г. Ртищево Саратовской области</t>
  </si>
  <si>
    <t>7240300750</t>
  </si>
  <si>
    <t>Изготовление проектно - сметной документации по объекту "Внутрипоселковый газопровод среднего давления от врезки у ГРП п. Ртищевский до северной части п. Ртищевский" с положительным заключением государственной экспертизы</t>
  </si>
  <si>
    <t>9930006900</t>
  </si>
  <si>
    <t>Обеспечение первичных мер пожарной безопасности в границах населённых пунктов поселения</t>
  </si>
  <si>
    <t>82001..270  04.35.00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</si>
  <si>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</si>
  <si>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</si>
  <si>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имущ.и (наем)</t>
  </si>
  <si>
    <t>Проч.дох.от исп. имущ.</t>
  </si>
  <si>
    <t>Доходы от оказ.пл.усл (компенс.затрат )</t>
  </si>
  <si>
    <t>Невыясненный поступления</t>
  </si>
  <si>
    <t xml:space="preserve">СПРАВКА
об исполнении бюджета Ртищевского района (консолидация)
на 01.02.2018г.                                                                                                                      </t>
  </si>
  <si>
    <t xml:space="preserve">СПРАВКА
об исполнении бюджета Ртищевского района
на 01.02.2018 г.
</t>
  </si>
  <si>
    <t xml:space="preserve">СПРАВКА
об исполнении бюджета МО г. Ртищево
на 01.02.2018г.
</t>
  </si>
  <si>
    <t>СПРАВКА
об исполнении бюджета Краснозвездинского МО
на 01.02.2018г.</t>
  </si>
  <si>
    <t xml:space="preserve">СПРАВКА
об исполнении бюджета Макаровского МО
на 01.02.2018г.                                                                                      </t>
  </si>
  <si>
    <t>СПРАВКА
об исполнении бюджета Октябрьского МО
на 01.02.2018г.</t>
  </si>
  <si>
    <t>СПРАВКА
об исполнении бюджета Салтыковского МО
на 01.02.2018г.</t>
  </si>
  <si>
    <t xml:space="preserve">СПРАВКА
об исполнении бюджета Урусовского МО
на 01.02.2018г.
</t>
  </si>
  <si>
    <t xml:space="preserve">СПРАВКА
об исполнении бюджета Шило-Голицинского МО
на 01.02.2018г.
</t>
  </si>
  <si>
    <t>план на I квартал</t>
  </si>
  <si>
    <t>% к плану I квартала</t>
  </si>
  <si>
    <t>058,059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</si>
  <si>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</si>
  <si>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</si>
  <si>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</si>
  <si>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75401V0000</t>
  </si>
  <si>
    <t>Основное мероприятие "Изготовление технических планов подземных и надземных газопроводов, расположенных в Ртищевском районе Саратовской области"</t>
  </si>
  <si>
    <t>72134V0000</t>
  </si>
  <si>
    <t>7210000000</t>
  </si>
  <si>
    <t>Основное мероприятие "Подготовка нормативов градостроительного проектирования"</t>
  </si>
  <si>
    <t>72118V0000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</si>
  <si>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</si>
  <si>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72121V0000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</si>
  <si>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</si>
  <si>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</si>
  <si>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</si>
  <si>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Основное мероприятие "Подготовка нормативов градостроительного проектирования Урусовского  муниципального образования"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</si>
  <si>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</si>
  <si>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72122V0000</t>
  </si>
  <si>
    <t>72123V0000</t>
  </si>
  <si>
    <t>72124V0000</t>
  </si>
  <si>
    <t>72125V0000</t>
  </si>
  <si>
    <t>72126V0000</t>
  </si>
  <si>
    <t>9140008700</t>
  </si>
  <si>
    <t>Проведение выборов в представительные органы муниципального образования</t>
  </si>
  <si>
    <t>Основное мероприятие "Содержание автомобильных дорог общего пользования местного значения"</t>
  </si>
  <si>
    <t>Основное мероприятие "Ремонт асфальтового покрытия улиц и дворовых территорий г. Ртищево"</t>
  </si>
  <si>
    <t>7530000000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</si>
  <si>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</si>
  <si>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7540200000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</si>
  <si>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</si>
  <si>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</si>
  <si>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Муниципальная программа  "Благоустройство населённых пунктов  муниципального образования на 2018 год", в том числе: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</si>
  <si>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</si>
  <si>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</si>
  <si>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</si>
  <si>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</si>
  <si>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</si>
  <si>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</si>
  <si>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83004V0000</t>
  </si>
  <si>
    <t>Основное мероприятие "Ликвидация несанкционированных свалок"</t>
  </si>
  <si>
    <t>83005V0000</t>
  </si>
  <si>
    <t>Основное мероприятие "Уборка и содержание территории кладбищ муниципального образования"</t>
  </si>
  <si>
    <t>83007V0000</t>
  </si>
  <si>
    <t>Основное мероприятие "Уборка и содержание территорий населенных пунктов муниципального образования"</t>
  </si>
  <si>
    <t>83008V0000</t>
  </si>
  <si>
    <t>Основное мероприятие "Улучшение эстетического и архитектурного вида городского парка культуры и отдыха"</t>
  </si>
  <si>
    <t>83009V0000</t>
  </si>
  <si>
    <t>Основное мероприятие "Установка стелы «Я люблю город Ртищево»"</t>
  </si>
  <si>
    <t>83011V0000</t>
  </si>
  <si>
    <t xml:space="preserve"> Основное мероприятие "Поставка электроэнергии для работы уличного освещения"</t>
  </si>
  <si>
    <t>83012V0000</t>
  </si>
  <si>
    <t>Основное мероприятие "Выполнение работ по обслуживанию уличного освещения"</t>
  </si>
  <si>
    <t>83013V0000</t>
  </si>
  <si>
    <t>Основное мероприятие "Расчеты с ГАУ Агентство по повышению энергоэффективности Саратовской области"</t>
  </si>
  <si>
    <t>83014V0000</t>
  </si>
  <si>
    <t>Основное мероприятие "Уменьшение численности безнадзорных животных"</t>
  </si>
  <si>
    <t>83015V0000</t>
  </si>
  <si>
    <t>Основное мероприятие "Уборка территорий в зонах отдыха"</t>
  </si>
  <si>
    <t>Предоставление субсидий бюджетным учреждениям  (Локомотив)</t>
  </si>
  <si>
    <t>Основное мероприятие "Поставка электроэнергии для работы уличного освещения"</t>
  </si>
  <si>
    <t>83016V0000</t>
  </si>
  <si>
    <t>Основное мероприятие "Окашивание территории населенных пунктов (окос пустырей)"</t>
  </si>
  <si>
    <t>83017V0000</t>
  </si>
  <si>
    <t>Основное мероприятие "Прочие мероприятия по уличному освещению"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</si>
  <si>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</si>
  <si>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Подпрограмма "Градостроительное планирование развития территорий поселений Ртищевского муниципального района на 2014 - 2020 годы",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</si>
  <si>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годы", в том числе:</t>
  </si>
  <si>
    <t>Прочие межбюджетные трансферты на обеспечение повышения оплаты труда некоторых категорий работников муниципальных учреждений за счет средств субсидии областного бюджета</t>
  </si>
  <si>
    <t>8,0</t>
  </si>
  <si>
    <t>Реализация имущ. Земельн уч.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</si>
</sst>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6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85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185" fontId="3" fillId="33" borderId="0" xfId="0" applyNumberFormat="1" applyFont="1" applyFill="1" applyBorder="1" applyAlignment="1">
      <alignment horizontal="left" vertical="top" wrapText="1"/>
    </xf>
    <xf numFmtId="9" fontId="10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185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00" fontId="3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9" fontId="10" fillId="0" borderId="11" xfId="0" applyNumberFormat="1" applyFont="1" applyFill="1" applyBorder="1" applyAlignment="1">
      <alignment horizontal="right" vertical="top" wrapText="1"/>
    </xf>
    <xf numFmtId="0" fontId="20" fillId="0" borderId="0" xfId="0" applyFont="1" applyFill="1" applyAlignment="1">
      <alignment horizontal="left"/>
    </xf>
    <xf numFmtId="185" fontId="20" fillId="0" borderId="0" xfId="0" applyNumberFormat="1" applyFont="1" applyFill="1" applyAlignment="1">
      <alignment horizontal="left"/>
    </xf>
    <xf numFmtId="9" fontId="10" fillId="0" borderId="11" xfId="0" applyNumberFormat="1" applyFont="1" applyFill="1" applyBorder="1" applyAlignment="1">
      <alignment horizontal="left" vertical="top" wrapText="1"/>
    </xf>
    <xf numFmtId="186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/>
    </xf>
    <xf numFmtId="9" fontId="10" fillId="0" borderId="11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/>
    </xf>
    <xf numFmtId="185" fontId="3" fillId="0" borderId="0" xfId="0" applyNumberFormat="1" applyFont="1" applyFill="1" applyAlignment="1">
      <alignment horizontal="center"/>
    </xf>
    <xf numFmtId="185" fontId="0" fillId="0" borderId="0" xfId="0" applyNumberFormat="1" applyFont="1" applyFill="1" applyAlignment="1">
      <alignment horizontal="left"/>
    </xf>
    <xf numFmtId="0" fontId="1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185" fontId="10" fillId="0" borderId="11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0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15" fillId="0" borderId="11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185" fontId="19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center" wrapText="1"/>
    </xf>
    <xf numFmtId="195" fontId="15" fillId="0" borderId="11" xfId="52" applyNumberFormat="1" applyFont="1" applyFill="1" applyBorder="1" applyAlignment="1" applyProtection="1">
      <alignment vertical="center" wrapText="1"/>
      <protection hidden="1"/>
    </xf>
    <xf numFmtId="49" fontId="15" fillId="0" borderId="11" xfId="52" applyNumberFormat="1" applyFont="1" applyFill="1" applyBorder="1" applyAlignment="1" applyProtection="1">
      <alignment vertical="center" wrapText="1"/>
      <protection hidden="1"/>
    </xf>
    <xf numFmtId="49" fontId="15" fillId="0" borderId="11" xfId="0" applyNumberFormat="1" applyFont="1" applyFill="1" applyBorder="1" applyAlignment="1">
      <alignment horizontal="left" vertical="center" wrapText="1"/>
    </xf>
    <xf numFmtId="195" fontId="15" fillId="0" borderId="11" xfId="52" applyNumberFormat="1" applyFont="1" applyFill="1" applyBorder="1" applyAlignment="1" applyProtection="1">
      <alignment wrapText="1"/>
      <protection hidden="1"/>
    </xf>
    <xf numFmtId="49" fontId="15" fillId="0" borderId="11" xfId="52" applyNumberFormat="1" applyFont="1" applyFill="1" applyBorder="1" applyAlignment="1" applyProtection="1">
      <alignment wrapText="1"/>
      <protection hidden="1"/>
    </xf>
    <xf numFmtId="195" fontId="17" fillId="0" borderId="11" xfId="52" applyNumberFormat="1" applyFont="1" applyFill="1" applyBorder="1" applyAlignment="1" applyProtection="1">
      <alignment vertical="center" wrapText="1"/>
      <protection hidden="1"/>
    </xf>
    <xf numFmtId="49" fontId="17" fillId="0" borderId="11" xfId="52" applyNumberFormat="1" applyFont="1" applyFill="1" applyBorder="1" applyAlignment="1" applyProtection="1">
      <alignment vertical="center" wrapText="1"/>
      <protection hidden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185" fontId="20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7" fillId="0" borderId="14" xfId="56" applyNumberFormat="1" applyFont="1" applyFill="1" applyBorder="1" applyAlignment="1" applyProtection="1">
      <alignment horizontal="left" wrapText="1"/>
      <protection hidden="1"/>
    </xf>
    <xf numFmtId="49" fontId="17" fillId="0" borderId="14" xfId="56" applyNumberFormat="1" applyFont="1" applyFill="1" applyBorder="1" applyAlignment="1" applyProtection="1">
      <alignment horizontal="left" wrapText="1"/>
      <protection hidden="1"/>
    </xf>
    <xf numFmtId="0" fontId="18" fillId="0" borderId="13" xfId="56" applyNumberFormat="1" applyFont="1" applyFill="1" applyBorder="1" applyAlignment="1" applyProtection="1">
      <alignment horizontal="left" wrapText="1"/>
      <protection hidden="1"/>
    </xf>
    <xf numFmtId="4" fontId="3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17" fillId="0" borderId="13" xfId="54" applyNumberFormat="1" applyFont="1" applyFill="1" applyBorder="1" applyAlignment="1" applyProtection="1">
      <alignment horizontal="left" wrapText="1"/>
      <protection hidden="1"/>
    </xf>
    <xf numFmtId="49" fontId="1" fillId="0" borderId="12" xfId="54" applyNumberFormat="1" applyFont="1" applyFill="1" applyBorder="1" applyAlignment="1" applyProtection="1">
      <alignment horizontal="left" wrapText="1"/>
      <protection hidden="1"/>
    </xf>
    <xf numFmtId="0" fontId="9" fillId="0" borderId="11" xfId="0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 vertical="top" wrapText="1"/>
    </xf>
    <xf numFmtId="185" fontId="3" fillId="0" borderId="11" xfId="0" applyNumberFormat="1" applyFont="1" applyFill="1" applyBorder="1" applyAlignment="1">
      <alignment horizontal="left" vertical="top" wrapText="1"/>
    </xf>
    <xf numFmtId="185" fontId="1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185" fontId="19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/>
    </xf>
    <xf numFmtId="185" fontId="2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8" fillId="0" borderId="11" xfId="0" applyNumberFormat="1" applyFont="1" applyFill="1" applyBorder="1" applyAlignment="1">
      <alignment horizontal="left" vertical="top" wrapText="1"/>
    </xf>
    <xf numFmtId="185" fontId="10" fillId="0" borderId="11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9" fontId="3" fillId="0" borderId="11" xfId="0" applyNumberFormat="1" applyFont="1" applyFill="1" applyBorder="1" applyAlignment="1">
      <alignment horizontal="left" vertical="top" wrapText="1"/>
    </xf>
    <xf numFmtId="185" fontId="20" fillId="0" borderId="11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Alignment="1">
      <alignment horizontal="left"/>
    </xf>
    <xf numFmtId="186" fontId="10" fillId="0" borderId="11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 horizontal="left"/>
    </xf>
    <xf numFmtId="0" fontId="17" fillId="0" borderId="13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185" fontId="25" fillId="0" borderId="11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left"/>
    </xf>
    <xf numFmtId="185" fontId="3" fillId="0" borderId="11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vertical="top" wrapText="1"/>
    </xf>
    <xf numFmtId="185" fontId="10" fillId="0" borderId="11" xfId="0" applyNumberFormat="1" applyFont="1" applyFill="1" applyBorder="1" applyAlignment="1">
      <alignment horizontal="right" vertical="center" wrapText="1"/>
    </xf>
    <xf numFmtId="195" fontId="24" fillId="0" borderId="11" xfId="52" applyNumberFormat="1" applyFont="1" applyFill="1" applyBorder="1" applyAlignment="1" applyProtection="1">
      <alignment vertical="center" wrapText="1"/>
      <protection hidden="1"/>
    </xf>
    <xf numFmtId="0" fontId="24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9" fontId="10" fillId="0" borderId="0" xfId="0" applyNumberFormat="1" applyFont="1" applyFill="1" applyBorder="1" applyAlignment="1">
      <alignment horizontal="center" vertical="center" wrapText="1"/>
    </xf>
    <xf numFmtId="185" fontId="20" fillId="0" borderId="0" xfId="0" applyNumberFormat="1" applyFont="1" applyFill="1" applyBorder="1" applyAlignment="1">
      <alignment horizontal="center"/>
    </xf>
    <xf numFmtId="185" fontId="20" fillId="0" borderId="0" xfId="0" applyNumberFormat="1" applyFont="1" applyFill="1" applyAlignment="1">
      <alignment horizontal="center"/>
    </xf>
    <xf numFmtId="185" fontId="2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17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49" fontId="1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wrapText="1"/>
    </xf>
    <xf numFmtId="49" fontId="0" fillId="0" borderId="14" xfId="0" applyNumberFormat="1" applyFont="1" applyFill="1" applyBorder="1" applyAlignment="1">
      <alignment horizontal="left"/>
    </xf>
    <xf numFmtId="49" fontId="18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 applyProtection="1">
      <alignment horizontal="center" vertical="center" wrapText="1"/>
      <protection/>
    </xf>
    <xf numFmtId="185" fontId="19" fillId="0" borderId="11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62"/>
  <sheetViews>
    <sheetView zoomScale="85" zoomScaleNormal="85" workbookViewId="0" topLeftCell="A34">
      <selection activeCell="H37" sqref="A1:H16384"/>
    </sheetView>
  </sheetViews>
  <sheetFormatPr defaultColWidth="9.140625" defaultRowHeight="12.75"/>
  <cols>
    <col min="1" max="1" width="6.57421875" style="98" customWidth="1"/>
    <col min="2" max="2" width="61.00390625" style="98" customWidth="1"/>
    <col min="3" max="3" width="15.7109375" style="99" hidden="1" customWidth="1"/>
    <col min="4" max="4" width="18.28125" style="46" customWidth="1"/>
    <col min="5" max="5" width="17.57421875" style="46" customWidth="1"/>
    <col min="6" max="6" width="15.28125" style="46" customWidth="1"/>
    <col min="7" max="7" width="13.8515625" style="46" customWidth="1"/>
    <col min="8" max="8" width="12.57421875" style="46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73" t="s">
        <v>378</v>
      </c>
      <c r="B1" s="173"/>
      <c r="C1" s="173"/>
      <c r="D1" s="173"/>
      <c r="E1" s="173"/>
      <c r="F1" s="173"/>
      <c r="G1" s="173"/>
      <c r="H1" s="173"/>
      <c r="I1" s="12"/>
    </row>
    <row r="2" spans="1:9" ht="12.75" customHeight="1">
      <c r="A2" s="169"/>
      <c r="B2" s="172" t="s">
        <v>2</v>
      </c>
      <c r="C2" s="170" t="s">
        <v>146</v>
      </c>
      <c r="D2" s="164" t="s">
        <v>3</v>
      </c>
      <c r="E2" s="166" t="s">
        <v>386</v>
      </c>
      <c r="F2" s="164" t="s">
        <v>4</v>
      </c>
      <c r="G2" s="166" t="s">
        <v>335</v>
      </c>
      <c r="H2" s="166" t="s">
        <v>387</v>
      </c>
      <c r="I2" s="13"/>
    </row>
    <row r="3" spans="1:9" ht="47.25" customHeight="1">
      <c r="A3" s="169"/>
      <c r="B3" s="172"/>
      <c r="C3" s="171"/>
      <c r="D3" s="164"/>
      <c r="E3" s="167"/>
      <c r="F3" s="164"/>
      <c r="G3" s="167"/>
      <c r="H3" s="167"/>
      <c r="I3" s="13"/>
    </row>
    <row r="4" spans="1:9" ht="24" customHeight="1">
      <c r="A4" s="65"/>
      <c r="B4" s="67" t="s">
        <v>76</v>
      </c>
      <c r="C4" s="68"/>
      <c r="D4" s="69">
        <f>D5+D6+D7+D8+D9+D10+D11+D12+D13+D14+D15+D16+D17+D18+D19+D20+D21+D23</f>
        <v>170110.4</v>
      </c>
      <c r="E4" s="69">
        <f>E5+E6+E7+E8+E9+E10+E11+E12+E13+E14+E15+E16+E17+E18+E19+E20+E21+E23</f>
        <v>40080</v>
      </c>
      <c r="F4" s="69">
        <f>F5+F6+F7+F8+F9+F10+F11+F12+F13+F14+F15+F16+F17+F18+F19+F20+F21+F23</f>
        <v>12218.9</v>
      </c>
      <c r="G4" s="43">
        <f>F4/D4</f>
        <v>0.07182923560229122</v>
      </c>
      <c r="H4" s="43">
        <f>F4/E4</f>
        <v>0.3048627744510978</v>
      </c>
      <c r="I4" s="14"/>
    </row>
    <row r="5" spans="1:9" ht="18.75">
      <c r="A5" s="65"/>
      <c r="B5" s="67" t="s">
        <v>5</v>
      </c>
      <c r="C5" s="68"/>
      <c r="D5" s="70">
        <v>113067</v>
      </c>
      <c r="E5" s="70">
        <v>26200</v>
      </c>
      <c r="F5" s="70">
        <v>6279.4</v>
      </c>
      <c r="G5" s="43">
        <f aca="true" t="shared" si="0" ref="G5:G32">F5/D5</f>
        <v>0.05553698249710348</v>
      </c>
      <c r="H5" s="43">
        <f aca="true" t="shared" si="1" ref="H5:H32">F5/E5</f>
        <v>0.23967175572519084</v>
      </c>
      <c r="I5" s="14"/>
    </row>
    <row r="6" spans="1:9" ht="18.75">
      <c r="A6" s="65"/>
      <c r="B6" s="67" t="s">
        <v>6</v>
      </c>
      <c r="C6" s="68"/>
      <c r="D6" s="70">
        <v>17200</v>
      </c>
      <c r="E6" s="70">
        <v>4100</v>
      </c>
      <c r="F6" s="70">
        <v>3012.8</v>
      </c>
      <c r="G6" s="43">
        <f t="shared" si="0"/>
        <v>0.17516279069767443</v>
      </c>
      <c r="H6" s="43">
        <f t="shared" si="1"/>
        <v>0.734829268292683</v>
      </c>
      <c r="I6" s="14"/>
    </row>
    <row r="7" spans="1:9" ht="18.75">
      <c r="A7" s="65"/>
      <c r="B7" s="67" t="s">
        <v>7</v>
      </c>
      <c r="C7" s="68"/>
      <c r="D7" s="70">
        <v>8865</v>
      </c>
      <c r="E7" s="70">
        <v>5000</v>
      </c>
      <c r="F7" s="70">
        <v>245</v>
      </c>
      <c r="G7" s="43">
        <f t="shared" si="0"/>
        <v>0.02763677382966723</v>
      </c>
      <c r="H7" s="43">
        <f t="shared" si="1"/>
        <v>0.049</v>
      </c>
      <c r="I7" s="14"/>
    </row>
    <row r="8" spans="1:9" ht="18.75" hidden="1">
      <c r="A8" s="65"/>
      <c r="B8" s="67" t="s">
        <v>8</v>
      </c>
      <c r="C8" s="68"/>
      <c r="D8" s="70">
        <v>0</v>
      </c>
      <c r="E8" s="70">
        <v>0</v>
      </c>
      <c r="F8" s="70">
        <v>0</v>
      </c>
      <c r="G8" s="43" t="e">
        <f t="shared" si="0"/>
        <v>#DIV/0!</v>
      </c>
      <c r="H8" s="43" t="e">
        <f t="shared" si="1"/>
        <v>#DIV/0!</v>
      </c>
      <c r="I8" s="14"/>
    </row>
    <row r="9" spans="1:9" ht="18.75">
      <c r="A9" s="65"/>
      <c r="B9" s="67" t="s">
        <v>207</v>
      </c>
      <c r="C9" s="68"/>
      <c r="D9" s="70">
        <v>18984.4</v>
      </c>
      <c r="E9" s="70">
        <v>2400</v>
      </c>
      <c r="F9" s="70">
        <v>1686.7</v>
      </c>
      <c r="G9" s="43">
        <f t="shared" si="0"/>
        <v>0.08884663197151345</v>
      </c>
      <c r="H9" s="43">
        <f t="shared" si="1"/>
        <v>0.7027916666666667</v>
      </c>
      <c r="I9" s="14"/>
    </row>
    <row r="10" spans="1:9" ht="18.75" hidden="1">
      <c r="A10" s="65"/>
      <c r="B10" s="67" t="s">
        <v>9</v>
      </c>
      <c r="C10" s="68"/>
      <c r="D10" s="70">
        <v>0</v>
      </c>
      <c r="E10" s="70">
        <v>0</v>
      </c>
      <c r="F10" s="70">
        <v>0</v>
      </c>
      <c r="G10" s="43" t="e">
        <f t="shared" si="0"/>
        <v>#DIV/0!</v>
      </c>
      <c r="H10" s="43" t="e">
        <f t="shared" si="1"/>
        <v>#DIV/0!</v>
      </c>
      <c r="I10" s="14"/>
    </row>
    <row r="11" spans="1:9" ht="18.75">
      <c r="A11" s="65"/>
      <c r="B11" s="67" t="s">
        <v>99</v>
      </c>
      <c r="C11" s="68"/>
      <c r="D11" s="70">
        <v>3500</v>
      </c>
      <c r="E11" s="70">
        <v>700</v>
      </c>
      <c r="F11" s="70">
        <v>300.2</v>
      </c>
      <c r="G11" s="43">
        <f t="shared" si="0"/>
        <v>0.08577142857142857</v>
      </c>
      <c r="H11" s="43">
        <f t="shared" si="1"/>
        <v>0.4288571428571428</v>
      </c>
      <c r="I11" s="14"/>
    </row>
    <row r="12" spans="1:9" ht="18.75" hidden="1">
      <c r="A12" s="65"/>
      <c r="B12" s="67" t="s">
        <v>306</v>
      </c>
      <c r="C12" s="68"/>
      <c r="D12" s="70"/>
      <c r="E12" s="70"/>
      <c r="F12" s="70"/>
      <c r="G12" s="43" t="e">
        <f t="shared" si="0"/>
        <v>#DIV/0!</v>
      </c>
      <c r="H12" s="43" t="e">
        <f t="shared" si="1"/>
        <v>#DIV/0!</v>
      </c>
      <c r="I12" s="14"/>
    </row>
    <row r="13" spans="1:9" ht="18.75">
      <c r="A13" s="65"/>
      <c r="B13" s="67" t="s">
        <v>11</v>
      </c>
      <c r="C13" s="68"/>
      <c r="D13" s="70">
        <v>4100</v>
      </c>
      <c r="E13" s="70">
        <v>870</v>
      </c>
      <c r="F13" s="70">
        <v>225.8</v>
      </c>
      <c r="G13" s="43">
        <f t="shared" si="0"/>
        <v>0.05507317073170732</v>
      </c>
      <c r="H13" s="43">
        <f t="shared" si="1"/>
        <v>0.2595402298850575</v>
      </c>
      <c r="I13" s="14"/>
    </row>
    <row r="14" spans="1:9" ht="18.75">
      <c r="A14" s="65"/>
      <c r="B14" s="67" t="s">
        <v>12</v>
      </c>
      <c r="C14" s="68"/>
      <c r="D14" s="70">
        <v>400</v>
      </c>
      <c r="E14" s="70">
        <v>100</v>
      </c>
      <c r="F14" s="70">
        <v>26.9</v>
      </c>
      <c r="G14" s="43">
        <f t="shared" si="0"/>
        <v>0.06724999999999999</v>
      </c>
      <c r="H14" s="43">
        <f t="shared" si="1"/>
        <v>0.26899999999999996</v>
      </c>
      <c r="I14" s="14"/>
    </row>
    <row r="15" spans="1:9" ht="18.75" hidden="1">
      <c r="A15" s="65"/>
      <c r="B15" s="67" t="s">
        <v>13</v>
      </c>
      <c r="C15" s="68"/>
      <c r="D15" s="70">
        <v>0</v>
      </c>
      <c r="E15" s="70">
        <v>0</v>
      </c>
      <c r="F15" s="70">
        <v>0</v>
      </c>
      <c r="G15" s="43" t="e">
        <f t="shared" si="0"/>
        <v>#DIV/0!</v>
      </c>
      <c r="H15" s="43" t="e">
        <f t="shared" si="1"/>
        <v>#DIV/0!</v>
      </c>
      <c r="I15" s="14"/>
    </row>
    <row r="16" spans="1:9" ht="18.75" hidden="1">
      <c r="A16" s="65"/>
      <c r="B16" s="67" t="s">
        <v>14</v>
      </c>
      <c r="C16" s="68"/>
      <c r="D16" s="70">
        <v>0</v>
      </c>
      <c r="E16" s="70">
        <v>0</v>
      </c>
      <c r="F16" s="70">
        <v>0</v>
      </c>
      <c r="G16" s="43" t="e">
        <f t="shared" si="0"/>
        <v>#DIV/0!</v>
      </c>
      <c r="H16" s="43" t="e">
        <f t="shared" si="1"/>
        <v>#DIV/0!</v>
      </c>
      <c r="I16" s="14"/>
    </row>
    <row r="17" spans="1:9" ht="20.25" customHeight="1">
      <c r="A17" s="65"/>
      <c r="B17" s="67" t="s">
        <v>15</v>
      </c>
      <c r="C17" s="68"/>
      <c r="D17" s="70">
        <v>872</v>
      </c>
      <c r="E17" s="70">
        <v>200</v>
      </c>
      <c r="F17" s="70">
        <v>58.3</v>
      </c>
      <c r="G17" s="43">
        <f t="shared" si="0"/>
        <v>0.06685779816513761</v>
      </c>
      <c r="H17" s="43">
        <f t="shared" si="1"/>
        <v>0.2915</v>
      </c>
      <c r="I17" s="14"/>
    </row>
    <row r="18" spans="1:9" ht="18" customHeight="1" hidden="1">
      <c r="A18" s="65"/>
      <c r="B18" s="67" t="s">
        <v>374</v>
      </c>
      <c r="C18" s="68"/>
      <c r="D18" s="70"/>
      <c r="E18" s="70"/>
      <c r="F18" s="70"/>
      <c r="G18" s="43" t="e">
        <f t="shared" si="0"/>
        <v>#DIV/0!</v>
      </c>
      <c r="H18" s="43" t="e">
        <f t="shared" si="1"/>
        <v>#DIV/0!</v>
      </c>
      <c r="I18" s="14"/>
    </row>
    <row r="19" spans="1:9" ht="18.75">
      <c r="A19" s="65"/>
      <c r="B19" s="67" t="s">
        <v>375</v>
      </c>
      <c r="C19" s="68"/>
      <c r="D19" s="70">
        <v>0</v>
      </c>
      <c r="E19" s="70">
        <v>0</v>
      </c>
      <c r="F19" s="70">
        <v>27.5</v>
      </c>
      <c r="G19" s="43">
        <v>0</v>
      </c>
      <c r="H19" s="43">
        <v>0</v>
      </c>
      <c r="I19" s="14"/>
    </row>
    <row r="20" spans="1:9" ht="18.75">
      <c r="A20" s="65"/>
      <c r="B20" s="67" t="s">
        <v>230</v>
      </c>
      <c r="C20" s="68"/>
      <c r="D20" s="70">
        <v>700</v>
      </c>
      <c r="E20" s="70">
        <v>150</v>
      </c>
      <c r="F20" s="70">
        <v>265.3</v>
      </c>
      <c r="G20" s="43">
        <f t="shared" si="0"/>
        <v>0.379</v>
      </c>
      <c r="H20" s="43">
        <f t="shared" si="1"/>
        <v>1.7686666666666668</v>
      </c>
      <c r="I20" s="14"/>
    </row>
    <row r="21" spans="1:9" ht="18.75">
      <c r="A21" s="65"/>
      <c r="B21" s="67" t="s">
        <v>19</v>
      </c>
      <c r="C21" s="68"/>
      <c r="D21" s="70">
        <v>2422</v>
      </c>
      <c r="E21" s="70">
        <v>360</v>
      </c>
      <c r="F21" s="70">
        <v>91</v>
      </c>
      <c r="G21" s="43">
        <f t="shared" si="0"/>
        <v>0.03757225433526012</v>
      </c>
      <c r="H21" s="43">
        <f t="shared" si="1"/>
        <v>0.25277777777777777</v>
      </c>
      <c r="I21" s="14"/>
    </row>
    <row r="22" spans="1:9" ht="18.75">
      <c r="A22" s="65"/>
      <c r="B22" s="67" t="s">
        <v>20</v>
      </c>
      <c r="C22" s="68"/>
      <c r="D22" s="70">
        <v>1315</v>
      </c>
      <c r="E22" s="70">
        <v>131</v>
      </c>
      <c r="F22" s="70">
        <v>32.1</v>
      </c>
      <c r="G22" s="43">
        <f t="shared" si="0"/>
        <v>0.0244106463878327</v>
      </c>
      <c r="H22" s="43">
        <f t="shared" si="1"/>
        <v>0.2450381679389313</v>
      </c>
      <c r="I22" s="14"/>
    </row>
    <row r="23" spans="1:9" ht="18.75">
      <c r="A23" s="65"/>
      <c r="B23" s="67" t="s">
        <v>21</v>
      </c>
      <c r="C23" s="68"/>
      <c r="D23" s="70">
        <v>0</v>
      </c>
      <c r="E23" s="70">
        <v>0</v>
      </c>
      <c r="F23" s="70">
        <v>0</v>
      </c>
      <c r="G23" s="43">
        <v>0</v>
      </c>
      <c r="H23" s="43">
        <v>0</v>
      </c>
      <c r="I23" s="14"/>
    </row>
    <row r="24" spans="1:9" ht="18.75">
      <c r="A24" s="65"/>
      <c r="B24" s="66" t="s">
        <v>75</v>
      </c>
      <c r="C24" s="71"/>
      <c r="D24" s="70">
        <f>D25+D26+D27+D28+D29+D31+D30</f>
        <v>545453.4</v>
      </c>
      <c r="E24" s="70">
        <f>E25+E26+E27+E28+E29+E31+E30</f>
        <v>134046.9</v>
      </c>
      <c r="F24" s="70">
        <f>F25+F26+F27+F28+F29+F31+F30</f>
        <v>24357.6</v>
      </c>
      <c r="G24" s="43">
        <f t="shared" si="0"/>
        <v>0.044655693776956926</v>
      </c>
      <c r="H24" s="43">
        <f t="shared" si="1"/>
        <v>0.18170953599076145</v>
      </c>
      <c r="I24" s="14"/>
    </row>
    <row r="25" spans="1:9" ht="18.75">
      <c r="A25" s="65"/>
      <c r="B25" s="67" t="s">
        <v>23</v>
      </c>
      <c r="C25" s="68"/>
      <c r="D25" s="70">
        <v>138965</v>
      </c>
      <c r="E25" s="70">
        <v>34741.3</v>
      </c>
      <c r="F25" s="70">
        <v>11580</v>
      </c>
      <c r="G25" s="43">
        <f t="shared" si="0"/>
        <v>0.08333033497643291</v>
      </c>
      <c r="H25" s="43">
        <f t="shared" si="1"/>
        <v>0.3333208601865791</v>
      </c>
      <c r="I25" s="14"/>
    </row>
    <row r="26" spans="1:9" ht="18.75">
      <c r="A26" s="65"/>
      <c r="B26" s="67" t="s">
        <v>24</v>
      </c>
      <c r="C26" s="68"/>
      <c r="D26" s="70">
        <v>355485.7</v>
      </c>
      <c r="E26" s="70">
        <v>88870.4</v>
      </c>
      <c r="F26" s="70">
        <v>12777.6</v>
      </c>
      <c r="G26" s="43">
        <f t="shared" si="0"/>
        <v>0.03594406188490845</v>
      </c>
      <c r="H26" s="43">
        <f t="shared" si="1"/>
        <v>0.14377790580440733</v>
      </c>
      <c r="I26" s="14"/>
    </row>
    <row r="27" spans="1:9" ht="18.75">
      <c r="A27" s="65"/>
      <c r="B27" s="67" t="s">
        <v>25</v>
      </c>
      <c r="C27" s="68"/>
      <c r="D27" s="70">
        <v>44111.7</v>
      </c>
      <c r="E27" s="70">
        <v>8712.4</v>
      </c>
      <c r="F27" s="70">
        <v>0</v>
      </c>
      <c r="G27" s="43">
        <f t="shared" si="0"/>
        <v>0</v>
      </c>
      <c r="H27" s="43">
        <f t="shared" si="1"/>
        <v>0</v>
      </c>
      <c r="I27" s="14"/>
    </row>
    <row r="28" spans="1:9" ht="29.25" customHeight="1" hidden="1">
      <c r="A28" s="65"/>
      <c r="B28" s="67" t="s">
        <v>178</v>
      </c>
      <c r="C28" s="68"/>
      <c r="D28" s="70">
        <v>0</v>
      </c>
      <c r="E28" s="70">
        <v>0</v>
      </c>
      <c r="F28" s="70">
        <v>0</v>
      </c>
      <c r="G28" s="43" t="e">
        <f t="shared" si="0"/>
        <v>#DIV/0!</v>
      </c>
      <c r="H28" s="43" t="e">
        <f t="shared" si="1"/>
        <v>#DIV/0!</v>
      </c>
      <c r="I28" s="14"/>
    </row>
    <row r="29" spans="1:9" ht="36.75" customHeight="1">
      <c r="A29" s="65"/>
      <c r="B29" s="67" t="s">
        <v>135</v>
      </c>
      <c r="C29" s="71"/>
      <c r="D29" s="70">
        <v>6891</v>
      </c>
      <c r="E29" s="70">
        <v>1722.8</v>
      </c>
      <c r="F29" s="70">
        <v>0</v>
      </c>
      <c r="G29" s="43">
        <f t="shared" si="0"/>
        <v>0</v>
      </c>
      <c r="H29" s="43">
        <f t="shared" si="1"/>
        <v>0</v>
      </c>
      <c r="I29" s="14"/>
    </row>
    <row r="30" spans="1:9" ht="67.5" customHeight="1" hidden="1">
      <c r="A30" s="65"/>
      <c r="B30" s="72" t="s">
        <v>356</v>
      </c>
      <c r="C30" s="73"/>
      <c r="D30" s="70">
        <v>0</v>
      </c>
      <c r="E30" s="70">
        <v>0</v>
      </c>
      <c r="F30" s="70">
        <v>0</v>
      </c>
      <c r="G30" s="43" t="e">
        <f t="shared" si="0"/>
        <v>#DIV/0!</v>
      </c>
      <c r="H30" s="43" t="e">
        <f t="shared" si="1"/>
        <v>#DIV/0!</v>
      </c>
      <c r="I30" s="14"/>
    </row>
    <row r="31" spans="1:9" ht="39" customHeight="1" hidden="1" thickBot="1">
      <c r="A31" s="65"/>
      <c r="B31" s="74" t="s">
        <v>142</v>
      </c>
      <c r="C31" s="75"/>
      <c r="D31" s="70">
        <v>0</v>
      </c>
      <c r="E31" s="70">
        <v>0</v>
      </c>
      <c r="F31" s="70">
        <v>0</v>
      </c>
      <c r="G31" s="43" t="e">
        <f t="shared" si="0"/>
        <v>#DIV/0!</v>
      </c>
      <c r="H31" s="43" t="e">
        <f t="shared" si="1"/>
        <v>#DIV/0!</v>
      </c>
      <c r="I31" s="14"/>
    </row>
    <row r="32" spans="1:9" ht="18.75">
      <c r="A32" s="65"/>
      <c r="B32" s="67" t="s">
        <v>27</v>
      </c>
      <c r="C32" s="68"/>
      <c r="D32" s="70">
        <f>D4+D24</f>
        <v>715563.8</v>
      </c>
      <c r="E32" s="70">
        <f>E4+E24</f>
        <v>174126.9</v>
      </c>
      <c r="F32" s="70">
        <f>F4+F24</f>
        <v>36576.5</v>
      </c>
      <c r="G32" s="43">
        <f t="shared" si="0"/>
        <v>0.051115637767030694</v>
      </c>
      <c r="H32" s="43">
        <f t="shared" si="1"/>
        <v>0.21005657368275665</v>
      </c>
      <c r="I32" s="14"/>
    </row>
    <row r="33" spans="1:9" ht="18.75" hidden="1">
      <c r="A33" s="65"/>
      <c r="B33" s="67" t="s">
        <v>100</v>
      </c>
      <c r="C33" s="68"/>
      <c r="D33" s="70">
        <f>D4</f>
        <v>170110.4</v>
      </c>
      <c r="E33" s="70">
        <f>E4</f>
        <v>40080</v>
      </c>
      <c r="F33" s="70">
        <f>F4</f>
        <v>12218.9</v>
      </c>
      <c r="G33" s="43">
        <f>F33/D33</f>
        <v>0.07182923560229122</v>
      </c>
      <c r="H33" s="43">
        <f>F33/E33</f>
        <v>0.3048627744510978</v>
      </c>
      <c r="I33" s="14"/>
    </row>
    <row r="34" spans="1:9" ht="12.75">
      <c r="A34" s="175"/>
      <c r="B34" s="176"/>
      <c r="C34" s="176"/>
      <c r="D34" s="176"/>
      <c r="E34" s="176"/>
      <c r="F34" s="176"/>
      <c r="G34" s="176"/>
      <c r="H34" s="177"/>
      <c r="I34" s="10"/>
    </row>
    <row r="35" spans="1:9" ht="15" customHeight="1">
      <c r="A35" s="174" t="s">
        <v>144</v>
      </c>
      <c r="B35" s="174" t="s">
        <v>28</v>
      </c>
      <c r="C35" s="170" t="s">
        <v>146</v>
      </c>
      <c r="D35" s="164" t="s">
        <v>3</v>
      </c>
      <c r="E35" s="166" t="s">
        <v>386</v>
      </c>
      <c r="F35" s="164" t="s">
        <v>4</v>
      </c>
      <c r="G35" s="166" t="s">
        <v>335</v>
      </c>
      <c r="H35" s="166" t="s">
        <v>387</v>
      </c>
      <c r="I35" s="13"/>
    </row>
    <row r="36" spans="1:9" ht="21.75" customHeight="1">
      <c r="A36" s="174"/>
      <c r="B36" s="174"/>
      <c r="C36" s="171"/>
      <c r="D36" s="164"/>
      <c r="E36" s="167"/>
      <c r="F36" s="164"/>
      <c r="G36" s="167"/>
      <c r="H36" s="167"/>
      <c r="I36" s="13"/>
    </row>
    <row r="37" spans="1:9" ht="19.5" customHeight="1">
      <c r="A37" s="71" t="s">
        <v>63</v>
      </c>
      <c r="B37" s="66" t="s">
        <v>29</v>
      </c>
      <c r="C37" s="71"/>
      <c r="D37" s="69">
        <f>D39+D44+D45+D42+D43+D41+D38</f>
        <v>50984.299999999996</v>
      </c>
      <c r="E37" s="69">
        <f>E39+E44+E45+E42+E43+E41+E38</f>
        <v>12668</v>
      </c>
      <c r="F37" s="69">
        <f>F39+F44+F45+F42+F43+F41+F38</f>
        <v>3799.5</v>
      </c>
      <c r="G37" s="44">
        <f aca="true" t="shared" si="2" ref="G37:G121">F37/D37</f>
        <v>0.07452294137607068</v>
      </c>
      <c r="H37" s="44">
        <f>F37/E37</f>
        <v>0.2999289548468582</v>
      </c>
      <c r="I37" s="17"/>
    </row>
    <row r="38" spans="1:9" ht="36" customHeight="1">
      <c r="A38" s="68" t="s">
        <v>64</v>
      </c>
      <c r="B38" s="67" t="s">
        <v>264</v>
      </c>
      <c r="C38" s="68" t="s">
        <v>64</v>
      </c>
      <c r="D38" s="70">
        <v>1560</v>
      </c>
      <c r="E38" s="70">
        <v>390</v>
      </c>
      <c r="F38" s="70">
        <v>104</v>
      </c>
      <c r="G38" s="44">
        <f t="shared" si="2"/>
        <v>0.06666666666666667</v>
      </c>
      <c r="H38" s="44">
        <f aca="true" t="shared" si="3" ref="H38:H101">F38/E38</f>
        <v>0.26666666666666666</v>
      </c>
      <c r="I38" s="17"/>
    </row>
    <row r="39" spans="1:14" ht="54.75" customHeight="1">
      <c r="A39" s="68" t="s">
        <v>66</v>
      </c>
      <c r="B39" s="67" t="s">
        <v>147</v>
      </c>
      <c r="C39" s="68" t="s">
        <v>66</v>
      </c>
      <c r="D39" s="70">
        <f>D40</f>
        <v>24532.5</v>
      </c>
      <c r="E39" s="70">
        <f>E40</f>
        <v>6143</v>
      </c>
      <c r="F39" s="70">
        <f>F40</f>
        <v>1857.7</v>
      </c>
      <c r="G39" s="44">
        <f t="shared" si="2"/>
        <v>0.07572403953938653</v>
      </c>
      <c r="H39" s="44">
        <f t="shared" si="3"/>
        <v>0.30240924629659777</v>
      </c>
      <c r="I39" s="18"/>
      <c r="J39" s="165"/>
      <c r="K39" s="165"/>
      <c r="L39" s="163"/>
      <c r="M39" s="163"/>
      <c r="N39" s="163"/>
    </row>
    <row r="40" spans="1:14" s="16" customFormat="1" ht="18.75">
      <c r="A40" s="76"/>
      <c r="B40" s="77" t="s">
        <v>31</v>
      </c>
      <c r="C40" s="76" t="s">
        <v>66</v>
      </c>
      <c r="D40" s="78">
        <v>24532.5</v>
      </c>
      <c r="E40" s="78">
        <v>6143</v>
      </c>
      <c r="F40" s="78">
        <v>1857.7</v>
      </c>
      <c r="G40" s="44">
        <f t="shared" si="2"/>
        <v>0.07572403953938653</v>
      </c>
      <c r="H40" s="44">
        <f t="shared" si="3"/>
        <v>0.30240924629659777</v>
      </c>
      <c r="I40" s="19"/>
      <c r="J40" s="168"/>
      <c r="K40" s="168"/>
      <c r="L40" s="163"/>
      <c r="M40" s="163"/>
      <c r="N40" s="163"/>
    </row>
    <row r="41" spans="1:14" s="16" customFormat="1" ht="60.75" customHeight="1" hidden="1">
      <c r="A41" s="76" t="s">
        <v>219</v>
      </c>
      <c r="B41" s="67" t="s">
        <v>342</v>
      </c>
      <c r="C41" s="76" t="s">
        <v>343</v>
      </c>
      <c r="D41" s="78">
        <v>0</v>
      </c>
      <c r="E41" s="78">
        <v>0</v>
      </c>
      <c r="F41" s="78">
        <v>0</v>
      </c>
      <c r="G41" s="44" t="e">
        <f t="shared" si="2"/>
        <v>#DIV/0!</v>
      </c>
      <c r="H41" s="44" t="e">
        <f t="shared" si="3"/>
        <v>#DIV/0!</v>
      </c>
      <c r="I41" s="20"/>
      <c r="J41" s="34"/>
      <c r="K41" s="34"/>
      <c r="L41" s="33"/>
      <c r="M41" s="33"/>
      <c r="N41" s="33"/>
    </row>
    <row r="42" spans="1:14" s="29" customFormat="1" ht="54.75" customHeight="1">
      <c r="A42" s="68" t="s">
        <v>67</v>
      </c>
      <c r="B42" s="67" t="s">
        <v>148</v>
      </c>
      <c r="C42" s="68" t="s">
        <v>67</v>
      </c>
      <c r="D42" s="70">
        <v>7485.2</v>
      </c>
      <c r="E42" s="70">
        <v>1997.9</v>
      </c>
      <c r="F42" s="70">
        <v>603.5</v>
      </c>
      <c r="G42" s="44">
        <f t="shared" si="2"/>
        <v>0.0806257681825469</v>
      </c>
      <c r="H42" s="44">
        <f t="shared" si="3"/>
        <v>0.3020671705290555</v>
      </c>
      <c r="I42" s="15"/>
      <c r="J42" s="27"/>
      <c r="K42" s="27"/>
      <c r="L42" s="28"/>
      <c r="M42" s="28"/>
      <c r="N42" s="28"/>
    </row>
    <row r="43" spans="1:14" s="29" customFormat="1" ht="30" customHeight="1" hidden="1">
      <c r="A43" s="68" t="s">
        <v>175</v>
      </c>
      <c r="B43" s="67" t="s">
        <v>176</v>
      </c>
      <c r="C43" s="68" t="s">
        <v>175</v>
      </c>
      <c r="D43" s="70">
        <v>0</v>
      </c>
      <c r="E43" s="70">
        <v>0</v>
      </c>
      <c r="F43" s="70">
        <v>0</v>
      </c>
      <c r="G43" s="44" t="e">
        <f t="shared" si="2"/>
        <v>#DIV/0!</v>
      </c>
      <c r="H43" s="44" t="e">
        <f t="shared" si="3"/>
        <v>#DIV/0!</v>
      </c>
      <c r="I43" s="15"/>
      <c r="J43" s="27"/>
      <c r="K43" s="27"/>
      <c r="L43" s="28"/>
      <c r="M43" s="28"/>
      <c r="N43" s="28"/>
    </row>
    <row r="44" spans="1:9" ht="17.25" customHeight="1">
      <c r="A44" s="68" t="s">
        <v>68</v>
      </c>
      <c r="B44" s="67" t="s">
        <v>149</v>
      </c>
      <c r="C44" s="68" t="s">
        <v>68</v>
      </c>
      <c r="D44" s="70">
        <v>500</v>
      </c>
      <c r="E44" s="70">
        <v>0</v>
      </c>
      <c r="F44" s="70">
        <v>0</v>
      </c>
      <c r="G44" s="44">
        <f t="shared" si="2"/>
        <v>0</v>
      </c>
      <c r="H44" s="44">
        <v>0</v>
      </c>
      <c r="I44" s="15"/>
    </row>
    <row r="45" spans="1:9" ht="18" customHeight="1">
      <c r="A45" s="79" t="s">
        <v>118</v>
      </c>
      <c r="B45" s="80" t="s">
        <v>33</v>
      </c>
      <c r="C45" s="79"/>
      <c r="D45" s="70">
        <f>D46+D47+D48+D49+D50+D51</f>
        <v>16906.6</v>
      </c>
      <c r="E45" s="70">
        <f>E46+E47+E48+E49+E50+E51</f>
        <v>4137.1</v>
      </c>
      <c r="F45" s="70">
        <f>F46+F47+F48+F49+F50+F51</f>
        <v>1234.3</v>
      </c>
      <c r="G45" s="44">
        <f t="shared" si="2"/>
        <v>0.07300699135248956</v>
      </c>
      <c r="H45" s="44">
        <f t="shared" si="3"/>
        <v>0.2983490851079258</v>
      </c>
      <c r="I45" s="15"/>
    </row>
    <row r="46" spans="1:9" s="16" customFormat="1" ht="42" customHeight="1">
      <c r="A46" s="81"/>
      <c r="B46" s="82" t="s">
        <v>183</v>
      </c>
      <c r="C46" s="81" t="s">
        <v>388</v>
      </c>
      <c r="D46" s="78">
        <v>10473.1</v>
      </c>
      <c r="E46" s="78">
        <v>2927.8</v>
      </c>
      <c r="F46" s="78">
        <v>883.8</v>
      </c>
      <c r="G46" s="44">
        <f t="shared" si="2"/>
        <v>0.0843876216211055</v>
      </c>
      <c r="H46" s="44">
        <f t="shared" si="3"/>
        <v>0.30186488148097546</v>
      </c>
      <c r="I46" s="20"/>
    </row>
    <row r="47" spans="1:9" s="16" customFormat="1" ht="18.75">
      <c r="A47" s="81"/>
      <c r="B47" s="82" t="s">
        <v>180</v>
      </c>
      <c r="C47" s="81" t="s">
        <v>181</v>
      </c>
      <c r="D47" s="78">
        <v>50</v>
      </c>
      <c r="E47" s="78">
        <v>8.8</v>
      </c>
      <c r="F47" s="78">
        <v>0</v>
      </c>
      <c r="G47" s="44">
        <f t="shared" si="2"/>
        <v>0</v>
      </c>
      <c r="H47" s="44">
        <f t="shared" si="3"/>
        <v>0</v>
      </c>
      <c r="I47" s="20"/>
    </row>
    <row r="48" spans="1:9" s="16" customFormat="1" ht="31.5">
      <c r="A48" s="81"/>
      <c r="B48" s="82" t="s">
        <v>179</v>
      </c>
      <c r="C48" s="81" t="s">
        <v>249</v>
      </c>
      <c r="D48" s="78">
        <v>200</v>
      </c>
      <c r="E48" s="78">
        <v>35</v>
      </c>
      <c r="F48" s="78">
        <v>0</v>
      </c>
      <c r="G48" s="44">
        <f t="shared" si="2"/>
        <v>0</v>
      </c>
      <c r="H48" s="44">
        <f t="shared" si="3"/>
        <v>0</v>
      </c>
      <c r="I48" s="20"/>
    </row>
    <row r="49" spans="1:9" s="16" customFormat="1" ht="18.75">
      <c r="A49" s="81"/>
      <c r="B49" s="82" t="s">
        <v>150</v>
      </c>
      <c r="C49" s="81" t="s">
        <v>182</v>
      </c>
      <c r="D49" s="78">
        <v>4183.5</v>
      </c>
      <c r="E49" s="78">
        <v>1040.5</v>
      </c>
      <c r="F49" s="78">
        <v>300.5</v>
      </c>
      <c r="G49" s="44">
        <f t="shared" si="2"/>
        <v>0.07182980757738736</v>
      </c>
      <c r="H49" s="44">
        <f t="shared" si="3"/>
        <v>0.28880345987506006</v>
      </c>
      <c r="I49" s="20"/>
    </row>
    <row r="50" spans="1:9" s="16" customFormat="1" ht="39" customHeight="1">
      <c r="A50" s="81"/>
      <c r="B50" s="82" t="s">
        <v>265</v>
      </c>
      <c r="C50" s="81" t="s">
        <v>248</v>
      </c>
      <c r="D50" s="78">
        <v>2000</v>
      </c>
      <c r="E50" s="78">
        <v>125</v>
      </c>
      <c r="F50" s="78">
        <v>50</v>
      </c>
      <c r="G50" s="44">
        <f t="shared" si="2"/>
        <v>0.025</v>
      </c>
      <c r="H50" s="44">
        <f t="shared" si="3"/>
        <v>0.4</v>
      </c>
      <c r="I50" s="20"/>
    </row>
    <row r="51" spans="1:9" s="16" customFormat="1" ht="24.75" customHeight="1" hidden="1">
      <c r="A51" s="81"/>
      <c r="B51" s="82" t="s">
        <v>247</v>
      </c>
      <c r="C51" s="81" t="s">
        <v>200</v>
      </c>
      <c r="D51" s="78">
        <v>0</v>
      </c>
      <c r="E51" s="78">
        <v>0</v>
      </c>
      <c r="F51" s="78">
        <v>0</v>
      </c>
      <c r="G51" s="44" t="e">
        <f t="shared" si="2"/>
        <v>#DIV/0!</v>
      </c>
      <c r="H51" s="44" t="e">
        <f t="shared" si="3"/>
        <v>#DIV/0!</v>
      </c>
      <c r="I51" s="20"/>
    </row>
    <row r="52" spans="1:9" s="16" customFormat="1" ht="24.75" customHeight="1" hidden="1">
      <c r="A52" s="81"/>
      <c r="B52" s="82" t="s">
        <v>240</v>
      </c>
      <c r="C52" s="81"/>
      <c r="D52" s="78"/>
      <c r="E52" s="78"/>
      <c r="F52" s="78"/>
      <c r="G52" s="44" t="e">
        <f t="shared" si="2"/>
        <v>#DIV/0!</v>
      </c>
      <c r="H52" s="44" t="e">
        <f t="shared" si="3"/>
        <v>#DIV/0!</v>
      </c>
      <c r="I52" s="20"/>
    </row>
    <row r="53" spans="1:9" ht="20.25" customHeight="1">
      <c r="A53" s="71" t="s">
        <v>69</v>
      </c>
      <c r="B53" s="66" t="s">
        <v>152</v>
      </c>
      <c r="C53" s="71"/>
      <c r="D53" s="69">
        <f aca="true" t="shared" si="4" ref="D53:F54">D54</f>
        <v>200</v>
      </c>
      <c r="E53" s="69">
        <f t="shared" si="4"/>
        <v>0</v>
      </c>
      <c r="F53" s="69">
        <f t="shared" si="4"/>
        <v>0</v>
      </c>
      <c r="G53" s="44">
        <f t="shared" si="2"/>
        <v>0</v>
      </c>
      <c r="H53" s="44">
        <v>0</v>
      </c>
      <c r="I53" s="15"/>
    </row>
    <row r="54" spans="1:9" ht="34.5" customHeight="1">
      <c r="A54" s="68" t="s">
        <v>143</v>
      </c>
      <c r="B54" s="67" t="s">
        <v>153</v>
      </c>
      <c r="C54" s="68"/>
      <c r="D54" s="70">
        <f t="shared" si="4"/>
        <v>200</v>
      </c>
      <c r="E54" s="70">
        <f t="shared" si="4"/>
        <v>0</v>
      </c>
      <c r="F54" s="70">
        <f t="shared" si="4"/>
        <v>0</v>
      </c>
      <c r="G54" s="44">
        <f t="shared" si="2"/>
        <v>0</v>
      </c>
      <c r="H54" s="44">
        <v>0</v>
      </c>
      <c r="I54" s="15"/>
    </row>
    <row r="55" spans="1:9" s="16" customFormat="1" ht="71.25" customHeight="1">
      <c r="A55" s="76"/>
      <c r="B55" s="77" t="s">
        <v>287</v>
      </c>
      <c r="C55" s="76" t="s">
        <v>250</v>
      </c>
      <c r="D55" s="78">
        <f>D56+D57+D58</f>
        <v>200</v>
      </c>
      <c r="E55" s="78">
        <f>E56+E57+E58</f>
        <v>0</v>
      </c>
      <c r="F55" s="78">
        <f>F56+F57+F58</f>
        <v>0</v>
      </c>
      <c r="G55" s="44">
        <f t="shared" si="2"/>
        <v>0</v>
      </c>
      <c r="H55" s="44">
        <v>0</v>
      </c>
      <c r="I55" s="20"/>
    </row>
    <row r="56" spans="1:9" s="16" customFormat="1" ht="87" customHeight="1">
      <c r="A56" s="76"/>
      <c r="B56" s="77" t="s">
        <v>267</v>
      </c>
      <c r="C56" s="76" t="s">
        <v>266</v>
      </c>
      <c r="D56" s="78">
        <v>100</v>
      </c>
      <c r="E56" s="78">
        <v>0</v>
      </c>
      <c r="F56" s="78">
        <v>0</v>
      </c>
      <c r="G56" s="44">
        <f t="shared" si="2"/>
        <v>0</v>
      </c>
      <c r="H56" s="44">
        <v>0</v>
      </c>
      <c r="I56" s="20"/>
    </row>
    <row r="57" spans="1:9" s="16" customFormat="1" ht="38.25" customHeight="1">
      <c r="A57" s="76"/>
      <c r="B57" s="77" t="s">
        <v>269</v>
      </c>
      <c r="C57" s="76" t="s">
        <v>268</v>
      </c>
      <c r="D57" s="78">
        <v>100</v>
      </c>
      <c r="E57" s="78">
        <v>0</v>
      </c>
      <c r="F57" s="78">
        <v>0</v>
      </c>
      <c r="G57" s="44">
        <f t="shared" si="2"/>
        <v>0</v>
      </c>
      <c r="H57" s="44">
        <v>0</v>
      </c>
      <c r="I57" s="20"/>
    </row>
    <row r="58" spans="1:9" s="16" customFormat="1" ht="57" customHeight="1" hidden="1">
      <c r="A58" s="76"/>
      <c r="B58" s="77" t="s">
        <v>337</v>
      </c>
      <c r="C58" s="76" t="s">
        <v>336</v>
      </c>
      <c r="D58" s="78">
        <v>0</v>
      </c>
      <c r="E58" s="78">
        <v>0</v>
      </c>
      <c r="F58" s="78">
        <v>0</v>
      </c>
      <c r="G58" s="44" t="e">
        <f t="shared" si="2"/>
        <v>#DIV/0!</v>
      </c>
      <c r="H58" s="44" t="e">
        <f t="shared" si="3"/>
        <v>#DIV/0!</v>
      </c>
      <c r="I58" s="20"/>
    </row>
    <row r="59" spans="1:9" ht="19.5" customHeight="1">
      <c r="A59" s="71" t="s">
        <v>70</v>
      </c>
      <c r="B59" s="66" t="s">
        <v>37</v>
      </c>
      <c r="C59" s="71"/>
      <c r="D59" s="69">
        <f>D62+D64+D69+D78</f>
        <v>39665.50000000001</v>
      </c>
      <c r="E59" s="69">
        <f>E62+E64+E69+E78</f>
        <v>7695.699999999999</v>
      </c>
      <c r="F59" s="69">
        <f>F62+F64+F69+F78</f>
        <v>0</v>
      </c>
      <c r="G59" s="44">
        <f t="shared" si="2"/>
        <v>0</v>
      </c>
      <c r="H59" s="44">
        <f t="shared" si="3"/>
        <v>0</v>
      </c>
      <c r="I59" s="15"/>
    </row>
    <row r="60" spans="1:9" ht="33" customHeight="1" hidden="1">
      <c r="A60" s="68" t="s">
        <v>187</v>
      </c>
      <c r="B60" s="67" t="s">
        <v>188</v>
      </c>
      <c r="C60" s="68" t="s">
        <v>189</v>
      </c>
      <c r="D60" s="70">
        <v>0</v>
      </c>
      <c r="E60" s="70">
        <v>0</v>
      </c>
      <c r="F60" s="70">
        <v>0</v>
      </c>
      <c r="G60" s="44" t="e">
        <f t="shared" si="2"/>
        <v>#DIV/0!</v>
      </c>
      <c r="H60" s="44" t="e">
        <f t="shared" si="3"/>
        <v>#DIV/0!</v>
      </c>
      <c r="I60" s="15"/>
    </row>
    <row r="61" spans="1:9" ht="33" customHeight="1" hidden="1">
      <c r="A61" s="68" t="s">
        <v>187</v>
      </c>
      <c r="B61" s="67" t="s">
        <v>211</v>
      </c>
      <c r="C61" s="68" t="s">
        <v>210</v>
      </c>
      <c r="D61" s="70">
        <v>0</v>
      </c>
      <c r="E61" s="70">
        <v>0</v>
      </c>
      <c r="F61" s="70">
        <v>0</v>
      </c>
      <c r="G61" s="44" t="e">
        <f t="shared" si="2"/>
        <v>#DIV/0!</v>
      </c>
      <c r="H61" s="44" t="e">
        <f t="shared" si="3"/>
        <v>#DIV/0!</v>
      </c>
      <c r="I61" s="15"/>
    </row>
    <row r="62" spans="1:9" ht="21.75" customHeight="1">
      <c r="A62" s="68" t="s">
        <v>220</v>
      </c>
      <c r="B62" s="67" t="s">
        <v>304</v>
      </c>
      <c r="C62" s="68"/>
      <c r="D62" s="70">
        <f>D63</f>
        <v>133.9</v>
      </c>
      <c r="E62" s="70">
        <f>E63</f>
        <v>0</v>
      </c>
      <c r="F62" s="70">
        <f>F63</f>
        <v>0</v>
      </c>
      <c r="G62" s="44">
        <f t="shared" si="2"/>
        <v>0</v>
      </c>
      <c r="H62" s="44">
        <v>0</v>
      </c>
      <c r="I62" s="15"/>
    </row>
    <row r="63" spans="1:9" ht="39" customHeight="1">
      <c r="A63" s="68"/>
      <c r="B63" s="77" t="s">
        <v>252</v>
      </c>
      <c r="C63" s="76" t="s">
        <v>251</v>
      </c>
      <c r="D63" s="78">
        <v>133.9</v>
      </c>
      <c r="E63" s="78">
        <v>0</v>
      </c>
      <c r="F63" s="78">
        <v>0</v>
      </c>
      <c r="G63" s="44">
        <f t="shared" si="2"/>
        <v>0</v>
      </c>
      <c r="H63" s="44">
        <v>0</v>
      </c>
      <c r="I63" s="15"/>
    </row>
    <row r="64" spans="1:9" ht="27.75" customHeight="1">
      <c r="A64" s="68" t="s">
        <v>270</v>
      </c>
      <c r="B64" s="67" t="s">
        <v>305</v>
      </c>
      <c r="C64" s="68"/>
      <c r="D64" s="70">
        <f>D65+D66+D67</f>
        <v>200</v>
      </c>
      <c r="E64" s="70">
        <f>E65+E66+E67</f>
        <v>25</v>
      </c>
      <c r="F64" s="70">
        <f>F65+F66+F67</f>
        <v>0</v>
      </c>
      <c r="G64" s="44">
        <f t="shared" si="2"/>
        <v>0</v>
      </c>
      <c r="H64" s="44">
        <f t="shared" si="3"/>
        <v>0</v>
      </c>
      <c r="I64" s="15"/>
    </row>
    <row r="65" spans="1:9" ht="39" customHeight="1" hidden="1">
      <c r="A65" s="68"/>
      <c r="B65" s="77" t="s">
        <v>271</v>
      </c>
      <c r="C65" s="76" t="s">
        <v>370</v>
      </c>
      <c r="D65" s="78">
        <v>0</v>
      </c>
      <c r="E65" s="78">
        <v>0</v>
      </c>
      <c r="F65" s="78">
        <v>0</v>
      </c>
      <c r="G65" s="44" t="e">
        <f t="shared" si="2"/>
        <v>#DIV/0!</v>
      </c>
      <c r="H65" s="44" t="e">
        <f t="shared" si="3"/>
        <v>#DIV/0!</v>
      </c>
      <c r="I65" s="15"/>
    </row>
    <row r="66" spans="1:9" ht="52.5" customHeight="1" hidden="1">
      <c r="A66" s="68"/>
      <c r="B66" s="77" t="s">
        <v>272</v>
      </c>
      <c r="C66" s="76" t="s">
        <v>273</v>
      </c>
      <c r="D66" s="78">
        <v>0</v>
      </c>
      <c r="E66" s="78">
        <v>0</v>
      </c>
      <c r="F66" s="78">
        <v>0</v>
      </c>
      <c r="G66" s="44" t="e">
        <f t="shared" si="2"/>
        <v>#DIV/0!</v>
      </c>
      <c r="H66" s="44" t="e">
        <f t="shared" si="3"/>
        <v>#DIV/0!</v>
      </c>
      <c r="I66" s="15"/>
    </row>
    <row r="67" spans="1:9" ht="52.5" customHeight="1">
      <c r="A67" s="68"/>
      <c r="B67" s="84" t="s">
        <v>389</v>
      </c>
      <c r="C67" s="85" t="s">
        <v>390</v>
      </c>
      <c r="D67" s="78">
        <f>D68</f>
        <v>200</v>
      </c>
      <c r="E67" s="78">
        <f>E68</f>
        <v>25</v>
      </c>
      <c r="F67" s="78">
        <f>F68</f>
        <v>0</v>
      </c>
      <c r="G67" s="44">
        <f t="shared" si="2"/>
        <v>0</v>
      </c>
      <c r="H67" s="44">
        <f t="shared" si="3"/>
        <v>0</v>
      </c>
      <c r="I67" s="15"/>
    </row>
    <row r="68" spans="1:9" ht="91.5" customHeight="1">
      <c r="A68" s="68"/>
      <c r="B68" s="84" t="s">
        <v>391</v>
      </c>
      <c r="C68" s="85" t="s">
        <v>392</v>
      </c>
      <c r="D68" s="78">
        <v>200</v>
      </c>
      <c r="E68" s="78">
        <v>25</v>
      </c>
      <c r="F68" s="78">
        <v>0</v>
      </c>
      <c r="G68" s="44">
        <f t="shared" si="2"/>
        <v>0</v>
      </c>
      <c r="H68" s="44">
        <f t="shared" si="3"/>
        <v>0</v>
      </c>
      <c r="I68" s="15"/>
    </row>
    <row r="69" spans="1:9" ht="21.75" customHeight="1">
      <c r="A69" s="68" t="s">
        <v>109</v>
      </c>
      <c r="B69" s="67" t="s">
        <v>168</v>
      </c>
      <c r="C69" s="68"/>
      <c r="D69" s="70">
        <f>D70+D71+D76+D73+D74+D75+D72</f>
        <v>37246.600000000006</v>
      </c>
      <c r="E69" s="70">
        <f>E70+E71+E76+E73+E74+E75+E72</f>
        <v>7218.199999999999</v>
      </c>
      <c r="F69" s="70">
        <f>F70+F71+F76+F73+F74+F75+F72</f>
        <v>0</v>
      </c>
      <c r="G69" s="44">
        <f t="shared" si="2"/>
        <v>0</v>
      </c>
      <c r="H69" s="44">
        <f t="shared" si="3"/>
        <v>0</v>
      </c>
      <c r="I69" s="15"/>
    </row>
    <row r="70" spans="1:9" ht="52.5" customHeight="1" hidden="1">
      <c r="A70" s="83"/>
      <c r="B70" s="77" t="s">
        <v>254</v>
      </c>
      <c r="C70" s="76" t="s">
        <v>329</v>
      </c>
      <c r="D70" s="78">
        <v>0</v>
      </c>
      <c r="E70" s="78">
        <v>0</v>
      </c>
      <c r="F70" s="78">
        <v>0</v>
      </c>
      <c r="G70" s="44" t="e">
        <f t="shared" si="2"/>
        <v>#DIV/0!</v>
      </c>
      <c r="H70" s="44" t="e">
        <f t="shared" si="3"/>
        <v>#DIV/0!</v>
      </c>
      <c r="I70" s="15"/>
    </row>
    <row r="71" spans="1:9" s="22" customFormat="1" ht="57" customHeight="1">
      <c r="A71" s="83"/>
      <c r="B71" s="84" t="s">
        <v>254</v>
      </c>
      <c r="C71" s="85" t="s">
        <v>253</v>
      </c>
      <c r="D71" s="78">
        <v>18402.4</v>
      </c>
      <c r="E71" s="78">
        <v>4820.4</v>
      </c>
      <c r="F71" s="78">
        <v>0</v>
      </c>
      <c r="G71" s="44">
        <f t="shared" si="2"/>
        <v>0</v>
      </c>
      <c r="H71" s="44">
        <f t="shared" si="3"/>
        <v>0</v>
      </c>
      <c r="I71" s="21"/>
    </row>
    <row r="72" spans="1:9" s="22" customFormat="1" ht="57" customHeight="1" hidden="1">
      <c r="A72" s="83"/>
      <c r="B72" s="84" t="s">
        <v>362</v>
      </c>
      <c r="C72" s="85" t="s">
        <v>361</v>
      </c>
      <c r="D72" s="78">
        <v>0</v>
      </c>
      <c r="E72" s="78">
        <v>0</v>
      </c>
      <c r="F72" s="78">
        <v>0</v>
      </c>
      <c r="G72" s="44" t="e">
        <f t="shared" si="2"/>
        <v>#DIV/0!</v>
      </c>
      <c r="H72" s="44" t="e">
        <f t="shared" si="3"/>
        <v>#DIV/0!</v>
      </c>
      <c r="I72" s="21"/>
    </row>
    <row r="73" spans="1:9" s="22" customFormat="1" ht="68.25" customHeight="1">
      <c r="A73" s="83"/>
      <c r="B73" s="84" t="s">
        <v>309</v>
      </c>
      <c r="C73" s="85" t="s">
        <v>308</v>
      </c>
      <c r="D73" s="78">
        <v>9262.2</v>
      </c>
      <c r="E73" s="78">
        <v>1620.9</v>
      </c>
      <c r="F73" s="78">
        <v>0</v>
      </c>
      <c r="G73" s="44">
        <f t="shared" si="2"/>
        <v>0</v>
      </c>
      <c r="H73" s="44">
        <f t="shared" si="3"/>
        <v>0</v>
      </c>
      <c r="I73" s="21"/>
    </row>
    <row r="74" spans="1:9" s="22" customFormat="1" ht="76.5" customHeight="1">
      <c r="A74" s="83"/>
      <c r="B74" s="84" t="s">
        <v>311</v>
      </c>
      <c r="C74" s="85" t="s">
        <v>310</v>
      </c>
      <c r="D74" s="78">
        <v>92.6</v>
      </c>
      <c r="E74" s="78">
        <v>16.2</v>
      </c>
      <c r="F74" s="78">
        <v>0</v>
      </c>
      <c r="G74" s="44">
        <f t="shared" si="2"/>
        <v>0</v>
      </c>
      <c r="H74" s="44">
        <f t="shared" si="3"/>
        <v>0</v>
      </c>
      <c r="I74" s="21"/>
    </row>
    <row r="75" spans="1:9" s="22" customFormat="1" ht="56.25" customHeight="1">
      <c r="A75" s="83"/>
      <c r="B75" s="84" t="s">
        <v>254</v>
      </c>
      <c r="C75" s="85" t="s">
        <v>312</v>
      </c>
      <c r="D75" s="78">
        <v>489.4</v>
      </c>
      <c r="E75" s="78">
        <v>85.7</v>
      </c>
      <c r="F75" s="78">
        <v>0</v>
      </c>
      <c r="G75" s="44">
        <f t="shared" si="2"/>
        <v>0</v>
      </c>
      <c r="H75" s="44">
        <f t="shared" si="3"/>
        <v>0</v>
      </c>
      <c r="I75" s="21"/>
    </row>
    <row r="76" spans="1:9" s="24" customFormat="1" ht="33" customHeight="1">
      <c r="A76" s="86"/>
      <c r="B76" s="87" t="s">
        <v>240</v>
      </c>
      <c r="C76" s="88" t="s">
        <v>241</v>
      </c>
      <c r="D76" s="78">
        <v>9000</v>
      </c>
      <c r="E76" s="78">
        <v>675</v>
      </c>
      <c r="F76" s="78">
        <v>0</v>
      </c>
      <c r="G76" s="44">
        <f t="shared" si="2"/>
        <v>0</v>
      </c>
      <c r="H76" s="44">
        <f t="shared" si="3"/>
        <v>0</v>
      </c>
      <c r="I76" s="23"/>
    </row>
    <row r="77" spans="1:9" s="24" customFormat="1" ht="66.75" customHeight="1" hidden="1">
      <c r="A77" s="86"/>
      <c r="B77" s="87" t="s">
        <v>156</v>
      </c>
      <c r="C77" s="88" t="s">
        <v>155</v>
      </c>
      <c r="D77" s="78">
        <v>0</v>
      </c>
      <c r="E77" s="78">
        <v>0</v>
      </c>
      <c r="F77" s="78">
        <v>0</v>
      </c>
      <c r="G77" s="44" t="e">
        <f t="shared" si="2"/>
        <v>#DIV/0!</v>
      </c>
      <c r="H77" s="44" t="e">
        <f t="shared" si="3"/>
        <v>#DIV/0!</v>
      </c>
      <c r="I77" s="23"/>
    </row>
    <row r="78" spans="1:9" s="22" customFormat="1" ht="30.75" customHeight="1">
      <c r="A78" s="83" t="s">
        <v>71</v>
      </c>
      <c r="B78" s="89" t="s">
        <v>177</v>
      </c>
      <c r="C78" s="90"/>
      <c r="D78" s="70">
        <f>D79+D80+D82</f>
        <v>2085</v>
      </c>
      <c r="E78" s="70">
        <f>E79+E80+E82</f>
        <v>452.5</v>
      </c>
      <c r="F78" s="70">
        <f>F79+F80+F82</f>
        <v>0</v>
      </c>
      <c r="G78" s="44">
        <f t="shared" si="2"/>
        <v>0</v>
      </c>
      <c r="H78" s="44">
        <f t="shared" si="3"/>
        <v>0</v>
      </c>
      <c r="I78" s="25"/>
    </row>
    <row r="79" spans="1:9" s="24" customFormat="1" ht="29.25" customHeight="1">
      <c r="A79" s="86"/>
      <c r="B79" s="91" t="s">
        <v>113</v>
      </c>
      <c r="C79" s="86" t="s">
        <v>255</v>
      </c>
      <c r="D79" s="78">
        <v>60</v>
      </c>
      <c r="E79" s="78">
        <v>0</v>
      </c>
      <c r="F79" s="78">
        <v>0</v>
      </c>
      <c r="G79" s="44">
        <f t="shared" si="2"/>
        <v>0</v>
      </c>
      <c r="H79" s="44">
        <v>0</v>
      </c>
      <c r="I79" s="23"/>
    </row>
    <row r="80" spans="1:9" s="24" customFormat="1" ht="57.75" customHeight="1">
      <c r="A80" s="86"/>
      <c r="B80" s="91" t="s">
        <v>274</v>
      </c>
      <c r="C80" s="86" t="s">
        <v>395</v>
      </c>
      <c r="D80" s="78">
        <f>D81</f>
        <v>2010</v>
      </c>
      <c r="E80" s="78">
        <f>E81</f>
        <v>450</v>
      </c>
      <c r="F80" s="78">
        <f>F81</f>
        <v>0</v>
      </c>
      <c r="G80" s="44">
        <f t="shared" si="2"/>
        <v>0</v>
      </c>
      <c r="H80" s="44">
        <f t="shared" si="3"/>
        <v>0</v>
      </c>
      <c r="I80" s="23"/>
    </row>
    <row r="81" spans="1:9" s="24" customFormat="1" ht="70.5" customHeight="1">
      <c r="A81" s="86"/>
      <c r="B81" s="91" t="s">
        <v>393</v>
      </c>
      <c r="C81" s="86" t="s">
        <v>394</v>
      </c>
      <c r="D81" s="78">
        <v>2010</v>
      </c>
      <c r="E81" s="78">
        <v>450</v>
      </c>
      <c r="F81" s="78">
        <v>0</v>
      </c>
      <c r="G81" s="44">
        <f t="shared" si="2"/>
        <v>0</v>
      </c>
      <c r="H81" s="44">
        <f t="shared" si="3"/>
        <v>0</v>
      </c>
      <c r="I81" s="23"/>
    </row>
    <row r="82" spans="1:9" s="24" customFormat="1" ht="54.75" customHeight="1">
      <c r="A82" s="86"/>
      <c r="B82" s="91" t="s">
        <v>275</v>
      </c>
      <c r="C82" s="86" t="s">
        <v>276</v>
      </c>
      <c r="D82" s="78">
        <v>15</v>
      </c>
      <c r="E82" s="78">
        <v>2.5</v>
      </c>
      <c r="F82" s="78">
        <v>0</v>
      </c>
      <c r="G82" s="44">
        <f t="shared" si="2"/>
        <v>0</v>
      </c>
      <c r="H82" s="44">
        <f t="shared" si="3"/>
        <v>0</v>
      </c>
      <c r="I82" s="23"/>
    </row>
    <row r="83" spans="1:9" ht="21" customHeight="1">
      <c r="A83" s="71" t="s">
        <v>72</v>
      </c>
      <c r="B83" s="66" t="s">
        <v>38</v>
      </c>
      <c r="C83" s="71"/>
      <c r="D83" s="69">
        <f>D84+D95</f>
        <v>8413.3</v>
      </c>
      <c r="E83" s="69">
        <f>E84+E95</f>
        <v>1553.3</v>
      </c>
      <c r="F83" s="69">
        <f>F84+F95</f>
        <v>0</v>
      </c>
      <c r="G83" s="44">
        <f t="shared" si="2"/>
        <v>0</v>
      </c>
      <c r="H83" s="44">
        <f t="shared" si="3"/>
        <v>0</v>
      </c>
      <c r="I83" s="15"/>
    </row>
    <row r="84" spans="1:9" ht="18.75" customHeight="1">
      <c r="A84" s="68" t="s">
        <v>73</v>
      </c>
      <c r="B84" s="67" t="s">
        <v>39</v>
      </c>
      <c r="C84" s="71"/>
      <c r="D84" s="70">
        <f>D86+D85+D87</f>
        <v>1630</v>
      </c>
      <c r="E84" s="70">
        <f>E86+E85+E87</f>
        <v>297.5</v>
      </c>
      <c r="F84" s="70">
        <f>F86+F85+F87</f>
        <v>0</v>
      </c>
      <c r="G84" s="44">
        <f t="shared" si="2"/>
        <v>0</v>
      </c>
      <c r="H84" s="44">
        <f t="shared" si="3"/>
        <v>0</v>
      </c>
      <c r="I84" s="15"/>
    </row>
    <row r="85" spans="1:9" ht="34.5" customHeight="1" hidden="1">
      <c r="A85" s="68"/>
      <c r="B85" s="77" t="s">
        <v>314</v>
      </c>
      <c r="C85" s="76" t="s">
        <v>313</v>
      </c>
      <c r="D85" s="78">
        <v>0</v>
      </c>
      <c r="E85" s="78">
        <v>0</v>
      </c>
      <c r="F85" s="78">
        <v>0</v>
      </c>
      <c r="G85" s="44" t="e">
        <f t="shared" si="2"/>
        <v>#DIV/0!</v>
      </c>
      <c r="H85" s="44" t="e">
        <f t="shared" si="3"/>
        <v>#DIV/0!</v>
      </c>
      <c r="I85" s="15"/>
    </row>
    <row r="86" spans="1:9" ht="30.75" customHeight="1">
      <c r="A86" s="68"/>
      <c r="B86" s="77" t="s">
        <v>157</v>
      </c>
      <c r="C86" s="76" t="s">
        <v>277</v>
      </c>
      <c r="D86" s="78">
        <v>1230</v>
      </c>
      <c r="E86" s="78">
        <v>280</v>
      </c>
      <c r="F86" s="78">
        <v>0</v>
      </c>
      <c r="G86" s="44">
        <f t="shared" si="2"/>
        <v>0</v>
      </c>
      <c r="H86" s="44">
        <f t="shared" si="3"/>
        <v>0</v>
      </c>
      <c r="I86" s="15"/>
    </row>
    <row r="87" spans="1:9" ht="56.25" customHeight="1">
      <c r="A87" s="68"/>
      <c r="B87" s="77" t="s">
        <v>274</v>
      </c>
      <c r="C87" s="76" t="s">
        <v>395</v>
      </c>
      <c r="D87" s="78">
        <f>D88+D89+D90+D91+D92+D93+D94</f>
        <v>400</v>
      </c>
      <c r="E87" s="78">
        <f>E88+E89+E90+E91+E92+E93+E94</f>
        <v>17.5</v>
      </c>
      <c r="F87" s="78">
        <f>F88+F89+F90+F91+F92+F93+F94</f>
        <v>0</v>
      </c>
      <c r="G87" s="44">
        <f t="shared" si="2"/>
        <v>0</v>
      </c>
      <c r="H87" s="44">
        <f t="shared" si="3"/>
        <v>0</v>
      </c>
      <c r="I87" s="15"/>
    </row>
    <row r="88" spans="1:9" ht="42" customHeight="1">
      <c r="A88" s="68"/>
      <c r="B88" s="77" t="s">
        <v>396</v>
      </c>
      <c r="C88" s="76" t="s">
        <v>397</v>
      </c>
      <c r="D88" s="78">
        <v>100</v>
      </c>
      <c r="E88" s="78">
        <v>17.5</v>
      </c>
      <c r="F88" s="78">
        <v>0</v>
      </c>
      <c r="G88" s="44">
        <f t="shared" si="2"/>
        <v>0</v>
      </c>
      <c r="H88" s="44">
        <f t="shared" si="3"/>
        <v>0</v>
      </c>
      <c r="I88" s="15"/>
    </row>
    <row r="89" spans="1:9" ht="47.25" customHeight="1">
      <c r="A89" s="68"/>
      <c r="B89" s="77" t="s">
        <v>398</v>
      </c>
      <c r="C89" s="76" t="s">
        <v>399</v>
      </c>
      <c r="D89" s="78">
        <v>50</v>
      </c>
      <c r="E89" s="78">
        <v>0</v>
      </c>
      <c r="F89" s="78">
        <v>0</v>
      </c>
      <c r="G89" s="44">
        <f t="shared" si="2"/>
        <v>0</v>
      </c>
      <c r="H89" s="44">
        <v>0</v>
      </c>
      <c r="I89" s="15"/>
    </row>
    <row r="90" spans="1:9" ht="47.25" customHeight="1">
      <c r="A90" s="68"/>
      <c r="B90" s="77" t="s">
        <v>400</v>
      </c>
      <c r="C90" s="76" t="s">
        <v>405</v>
      </c>
      <c r="D90" s="78">
        <v>50</v>
      </c>
      <c r="E90" s="78">
        <v>0</v>
      </c>
      <c r="F90" s="78">
        <v>0</v>
      </c>
      <c r="G90" s="44">
        <f t="shared" si="2"/>
        <v>0</v>
      </c>
      <c r="H90" s="44">
        <v>0</v>
      </c>
      <c r="I90" s="15"/>
    </row>
    <row r="91" spans="1:9" ht="49.5" customHeight="1">
      <c r="A91" s="68"/>
      <c r="B91" s="77" t="s">
        <v>401</v>
      </c>
      <c r="C91" s="76" t="s">
        <v>406</v>
      </c>
      <c r="D91" s="78">
        <v>50</v>
      </c>
      <c r="E91" s="78">
        <v>0</v>
      </c>
      <c r="F91" s="78">
        <v>0</v>
      </c>
      <c r="G91" s="44">
        <f t="shared" si="2"/>
        <v>0</v>
      </c>
      <c r="H91" s="44">
        <v>0</v>
      </c>
      <c r="I91" s="15"/>
    </row>
    <row r="92" spans="1:9" ht="54.75" customHeight="1">
      <c r="A92" s="68"/>
      <c r="B92" s="77" t="s">
        <v>402</v>
      </c>
      <c r="C92" s="76" t="s">
        <v>407</v>
      </c>
      <c r="D92" s="78">
        <v>50</v>
      </c>
      <c r="E92" s="78">
        <v>0</v>
      </c>
      <c r="F92" s="78">
        <v>0</v>
      </c>
      <c r="G92" s="44">
        <f t="shared" si="2"/>
        <v>0</v>
      </c>
      <c r="H92" s="44">
        <v>0</v>
      </c>
      <c r="I92" s="15"/>
    </row>
    <row r="93" spans="1:9" ht="51.75" customHeight="1">
      <c r="A93" s="68"/>
      <c r="B93" s="77" t="s">
        <v>403</v>
      </c>
      <c r="C93" s="76" t="s">
        <v>408</v>
      </c>
      <c r="D93" s="78">
        <v>50</v>
      </c>
      <c r="E93" s="78">
        <v>0</v>
      </c>
      <c r="F93" s="78">
        <v>0</v>
      </c>
      <c r="G93" s="44">
        <f t="shared" si="2"/>
        <v>0</v>
      </c>
      <c r="H93" s="44">
        <v>0</v>
      </c>
      <c r="I93" s="15"/>
    </row>
    <row r="94" spans="1:9" ht="50.25" customHeight="1">
      <c r="A94" s="68"/>
      <c r="B94" s="77" t="s">
        <v>404</v>
      </c>
      <c r="C94" s="76" t="s">
        <v>409</v>
      </c>
      <c r="D94" s="78">
        <v>50</v>
      </c>
      <c r="E94" s="78">
        <v>0</v>
      </c>
      <c r="F94" s="78">
        <v>0</v>
      </c>
      <c r="G94" s="44">
        <f t="shared" si="2"/>
        <v>0</v>
      </c>
      <c r="H94" s="44">
        <v>0</v>
      </c>
      <c r="I94" s="15"/>
    </row>
    <row r="95" spans="1:9" ht="18.75">
      <c r="A95" s="68" t="s">
        <v>74</v>
      </c>
      <c r="B95" s="67" t="s">
        <v>40</v>
      </c>
      <c r="C95" s="71"/>
      <c r="D95" s="70">
        <f>D96+D104</f>
        <v>6783.3</v>
      </c>
      <c r="E95" s="70">
        <f>E96+E104</f>
        <v>1255.8</v>
      </c>
      <c r="F95" s="70">
        <f>F96+F104</f>
        <v>0</v>
      </c>
      <c r="G95" s="44">
        <f t="shared" si="2"/>
        <v>0</v>
      </c>
      <c r="H95" s="44">
        <f t="shared" si="3"/>
        <v>0</v>
      </c>
      <c r="I95" s="15"/>
    </row>
    <row r="96" spans="1:9" ht="73.5" customHeight="1">
      <c r="A96" s="71"/>
      <c r="B96" s="77" t="s">
        <v>346</v>
      </c>
      <c r="C96" s="76"/>
      <c r="D96" s="78">
        <f>D97+D98+D100+D102+D103+D101+D99+D105</f>
        <v>6700</v>
      </c>
      <c r="E96" s="78">
        <f>E97+E98+E100+E102+E103+E101+E99+E105</f>
        <v>1172.5</v>
      </c>
      <c r="F96" s="78">
        <f>F97+F98+F100+F102+F103+F101+F99+F105</f>
        <v>0</v>
      </c>
      <c r="G96" s="44">
        <f t="shared" si="2"/>
        <v>0</v>
      </c>
      <c r="H96" s="44">
        <f t="shared" si="3"/>
        <v>0</v>
      </c>
      <c r="I96" s="15"/>
    </row>
    <row r="97" spans="1:9" ht="54.75" customHeight="1" hidden="1">
      <c r="A97" s="71"/>
      <c r="B97" s="77" t="s">
        <v>316</v>
      </c>
      <c r="C97" s="76" t="s">
        <v>315</v>
      </c>
      <c r="D97" s="78">
        <v>0</v>
      </c>
      <c r="E97" s="78">
        <v>0</v>
      </c>
      <c r="F97" s="78">
        <v>0</v>
      </c>
      <c r="G97" s="44" t="e">
        <f t="shared" si="2"/>
        <v>#DIV/0!</v>
      </c>
      <c r="H97" s="44" t="e">
        <f t="shared" si="3"/>
        <v>#DIV/0!</v>
      </c>
      <c r="I97" s="15"/>
    </row>
    <row r="98" spans="1:9" ht="53.25" customHeight="1" hidden="1">
      <c r="A98" s="71"/>
      <c r="B98" s="92" t="s">
        <v>280</v>
      </c>
      <c r="C98" s="93" t="s">
        <v>279</v>
      </c>
      <c r="D98" s="78">
        <v>0</v>
      </c>
      <c r="E98" s="78">
        <v>0</v>
      </c>
      <c r="F98" s="78">
        <v>0</v>
      </c>
      <c r="G98" s="44" t="e">
        <f t="shared" si="2"/>
        <v>#DIV/0!</v>
      </c>
      <c r="H98" s="44" t="e">
        <f t="shared" si="3"/>
        <v>#DIV/0!</v>
      </c>
      <c r="I98" s="15"/>
    </row>
    <row r="99" spans="1:9" ht="39.75" customHeight="1" hidden="1">
      <c r="A99" s="71"/>
      <c r="B99" s="92" t="s">
        <v>345</v>
      </c>
      <c r="C99" s="93" t="s">
        <v>344</v>
      </c>
      <c r="D99" s="78">
        <v>0</v>
      </c>
      <c r="E99" s="78">
        <v>0</v>
      </c>
      <c r="F99" s="78">
        <v>0</v>
      </c>
      <c r="G99" s="44" t="e">
        <f t="shared" si="2"/>
        <v>#DIV/0!</v>
      </c>
      <c r="H99" s="44" t="e">
        <f t="shared" si="3"/>
        <v>#DIV/0!</v>
      </c>
      <c r="I99" s="15"/>
    </row>
    <row r="100" spans="1:9" ht="53.25" customHeight="1" hidden="1">
      <c r="A100" s="71"/>
      <c r="B100" s="92" t="s">
        <v>318</v>
      </c>
      <c r="C100" s="93" t="s">
        <v>317</v>
      </c>
      <c r="D100" s="78">
        <v>0</v>
      </c>
      <c r="E100" s="78">
        <v>0</v>
      </c>
      <c r="F100" s="78">
        <v>0</v>
      </c>
      <c r="G100" s="44" t="e">
        <f t="shared" si="2"/>
        <v>#DIV/0!</v>
      </c>
      <c r="H100" s="44" t="e">
        <f t="shared" si="3"/>
        <v>#DIV/0!</v>
      </c>
      <c r="I100" s="15"/>
    </row>
    <row r="101" spans="1:9" ht="53.25" customHeight="1" hidden="1">
      <c r="A101" s="71"/>
      <c r="B101" s="92" t="s">
        <v>339</v>
      </c>
      <c r="C101" s="93" t="s">
        <v>338</v>
      </c>
      <c r="D101" s="78">
        <v>0</v>
      </c>
      <c r="E101" s="78">
        <v>0</v>
      </c>
      <c r="F101" s="78">
        <v>0</v>
      </c>
      <c r="G101" s="44" t="e">
        <f t="shared" si="2"/>
        <v>#DIV/0!</v>
      </c>
      <c r="H101" s="44" t="e">
        <f t="shared" si="3"/>
        <v>#DIV/0!</v>
      </c>
      <c r="I101" s="15"/>
    </row>
    <row r="102" spans="1:9" ht="51" customHeight="1" hidden="1">
      <c r="A102" s="71"/>
      <c r="B102" s="92" t="s">
        <v>320</v>
      </c>
      <c r="C102" s="93" t="s">
        <v>319</v>
      </c>
      <c r="D102" s="78">
        <v>0</v>
      </c>
      <c r="E102" s="78">
        <v>0</v>
      </c>
      <c r="F102" s="78">
        <v>0</v>
      </c>
      <c r="G102" s="44" t="e">
        <f t="shared" si="2"/>
        <v>#DIV/0!</v>
      </c>
      <c r="H102" s="44" t="e">
        <f aca="true" t="shared" si="5" ref="H102:H139">F102/E102</f>
        <v>#DIV/0!</v>
      </c>
      <c r="I102" s="15"/>
    </row>
    <row r="103" spans="1:9" s="16" customFormat="1" ht="27" customHeight="1">
      <c r="A103" s="76"/>
      <c r="B103" s="77" t="s">
        <v>281</v>
      </c>
      <c r="C103" s="93" t="s">
        <v>282</v>
      </c>
      <c r="D103" s="78">
        <v>6700</v>
      </c>
      <c r="E103" s="78">
        <v>1172.5</v>
      </c>
      <c r="F103" s="78">
        <v>0</v>
      </c>
      <c r="G103" s="44">
        <f t="shared" si="2"/>
        <v>0</v>
      </c>
      <c r="H103" s="44">
        <f t="shared" si="5"/>
        <v>0</v>
      </c>
      <c r="I103" s="20"/>
    </row>
    <row r="104" spans="1:9" s="16" customFormat="1" ht="40.5" customHeight="1">
      <c r="A104" s="76"/>
      <c r="B104" s="77" t="s">
        <v>322</v>
      </c>
      <c r="C104" s="93" t="s">
        <v>321</v>
      </c>
      <c r="D104" s="78">
        <v>83.3</v>
      </c>
      <c r="E104" s="78">
        <v>83.3</v>
      </c>
      <c r="F104" s="78">
        <v>0</v>
      </c>
      <c r="G104" s="44">
        <f t="shared" si="2"/>
        <v>0</v>
      </c>
      <c r="H104" s="44">
        <f t="shared" si="5"/>
        <v>0</v>
      </c>
      <c r="I104" s="20"/>
    </row>
    <row r="105" spans="1:9" s="16" customFormat="1" ht="84" customHeight="1" hidden="1">
      <c r="A105" s="76"/>
      <c r="B105" s="77" t="s">
        <v>367</v>
      </c>
      <c r="C105" s="93" t="s">
        <v>366</v>
      </c>
      <c r="D105" s="78">
        <v>0</v>
      </c>
      <c r="E105" s="78">
        <v>0</v>
      </c>
      <c r="F105" s="78">
        <v>0</v>
      </c>
      <c r="G105" s="44" t="e">
        <f t="shared" si="2"/>
        <v>#DIV/0!</v>
      </c>
      <c r="H105" s="44" t="e">
        <f t="shared" si="5"/>
        <v>#DIV/0!</v>
      </c>
      <c r="I105" s="20"/>
    </row>
    <row r="106" spans="1:9" ht="22.5" customHeight="1">
      <c r="A106" s="71" t="s">
        <v>43</v>
      </c>
      <c r="B106" s="66" t="s">
        <v>44</v>
      </c>
      <c r="C106" s="71"/>
      <c r="D106" s="69">
        <f>D107+D108+D110+D111+D109</f>
        <v>482844.89999999997</v>
      </c>
      <c r="E106" s="69">
        <f>E107+E108+E110+E111+E109</f>
        <v>128615.7</v>
      </c>
      <c r="F106" s="69">
        <f>F107+F108+F110+F111+F109</f>
        <v>23672.8</v>
      </c>
      <c r="G106" s="44">
        <f t="shared" si="2"/>
        <v>0.04902775197584152</v>
      </c>
      <c r="H106" s="44">
        <f t="shared" si="5"/>
        <v>0.18405840033526233</v>
      </c>
      <c r="I106" s="15"/>
    </row>
    <row r="107" spans="1:9" ht="20.25" customHeight="1">
      <c r="A107" s="68" t="s">
        <v>45</v>
      </c>
      <c r="B107" s="77" t="s">
        <v>136</v>
      </c>
      <c r="C107" s="76" t="s">
        <v>45</v>
      </c>
      <c r="D107" s="78">
        <v>148794.6</v>
      </c>
      <c r="E107" s="78">
        <v>38402.3</v>
      </c>
      <c r="F107" s="78">
        <v>7434.2</v>
      </c>
      <c r="G107" s="44">
        <f t="shared" si="2"/>
        <v>0.04996283467276366</v>
      </c>
      <c r="H107" s="44">
        <f t="shared" si="5"/>
        <v>0.19358736325688825</v>
      </c>
      <c r="I107" s="15"/>
    </row>
    <row r="108" spans="1:9" ht="20.25" customHeight="1">
      <c r="A108" s="68" t="s">
        <v>46</v>
      </c>
      <c r="B108" s="77" t="s">
        <v>137</v>
      </c>
      <c r="C108" s="76" t="s">
        <v>46</v>
      </c>
      <c r="D108" s="78">
        <v>280065.6</v>
      </c>
      <c r="E108" s="78">
        <v>76119.1</v>
      </c>
      <c r="F108" s="78">
        <v>12202.6</v>
      </c>
      <c r="G108" s="44">
        <f t="shared" si="2"/>
        <v>0.04357050633851498</v>
      </c>
      <c r="H108" s="44">
        <f t="shared" si="5"/>
        <v>0.160309304760566</v>
      </c>
      <c r="I108" s="15"/>
    </row>
    <row r="109" spans="1:9" ht="20.25" customHeight="1">
      <c r="A109" s="68" t="s">
        <v>283</v>
      </c>
      <c r="B109" s="77" t="s">
        <v>284</v>
      </c>
      <c r="C109" s="76" t="s">
        <v>283</v>
      </c>
      <c r="D109" s="78">
        <v>26751</v>
      </c>
      <c r="E109" s="78">
        <v>6395.7</v>
      </c>
      <c r="F109" s="78">
        <v>1960.8</v>
      </c>
      <c r="G109" s="44">
        <f t="shared" si="2"/>
        <v>0.07329819446002019</v>
      </c>
      <c r="H109" s="44">
        <f t="shared" si="5"/>
        <v>0.30658098409869133</v>
      </c>
      <c r="I109" s="15"/>
    </row>
    <row r="110" spans="1:9" ht="20.25" customHeight="1">
      <c r="A110" s="68" t="s">
        <v>47</v>
      </c>
      <c r="B110" s="77" t="s">
        <v>232</v>
      </c>
      <c r="C110" s="76" t="s">
        <v>47</v>
      </c>
      <c r="D110" s="78">
        <v>3990.5</v>
      </c>
      <c r="E110" s="78">
        <v>819.4</v>
      </c>
      <c r="F110" s="78">
        <v>29</v>
      </c>
      <c r="G110" s="44">
        <f t="shared" si="2"/>
        <v>0.007267259741886981</v>
      </c>
      <c r="H110" s="44">
        <f t="shared" si="5"/>
        <v>0.03539175006102026</v>
      </c>
      <c r="I110" s="15"/>
    </row>
    <row r="111" spans="1:9" ht="20.25" customHeight="1">
      <c r="A111" s="68" t="s">
        <v>49</v>
      </c>
      <c r="B111" s="77" t="s">
        <v>286</v>
      </c>
      <c r="C111" s="76" t="s">
        <v>49</v>
      </c>
      <c r="D111" s="78">
        <v>23243.2</v>
      </c>
      <c r="E111" s="78">
        <v>6879.2</v>
      </c>
      <c r="F111" s="78">
        <v>2046.2</v>
      </c>
      <c r="G111" s="44">
        <f t="shared" si="2"/>
        <v>0.08803434983134853</v>
      </c>
      <c r="H111" s="44">
        <f t="shared" si="5"/>
        <v>0.29744737760204676</v>
      </c>
      <c r="I111" s="15"/>
    </row>
    <row r="112" spans="1:9" ht="20.25" customHeight="1">
      <c r="A112" s="71" t="s">
        <v>50</v>
      </c>
      <c r="B112" s="66" t="s">
        <v>139</v>
      </c>
      <c r="C112" s="71"/>
      <c r="D112" s="69">
        <f>D113++D114</f>
        <v>99718.1</v>
      </c>
      <c r="E112" s="69">
        <f>E113++E114</f>
        <v>22511.5</v>
      </c>
      <c r="F112" s="69">
        <f>F113++F114</f>
        <v>6272.8</v>
      </c>
      <c r="G112" s="44">
        <f t="shared" si="2"/>
        <v>0.06290533012562413</v>
      </c>
      <c r="H112" s="44">
        <f t="shared" si="5"/>
        <v>0.2786486906692135</v>
      </c>
      <c r="I112" s="15"/>
    </row>
    <row r="113" spans="1:9" ht="20.25" customHeight="1">
      <c r="A113" s="68" t="s">
        <v>51</v>
      </c>
      <c r="B113" s="77" t="s">
        <v>52</v>
      </c>
      <c r="C113" s="76" t="s">
        <v>51</v>
      </c>
      <c r="D113" s="78">
        <v>79558.3</v>
      </c>
      <c r="E113" s="78">
        <v>17716.3</v>
      </c>
      <c r="F113" s="78">
        <v>4652.8</v>
      </c>
      <c r="G113" s="44">
        <f t="shared" si="2"/>
        <v>0.05848289870447207</v>
      </c>
      <c r="H113" s="44">
        <f t="shared" si="5"/>
        <v>0.26262820114809526</v>
      </c>
      <c r="I113" s="15"/>
    </row>
    <row r="114" spans="1:9" ht="20.25" customHeight="1">
      <c r="A114" s="68" t="s">
        <v>53</v>
      </c>
      <c r="B114" s="77" t="s">
        <v>347</v>
      </c>
      <c r="C114" s="76" t="s">
        <v>53</v>
      </c>
      <c r="D114" s="78">
        <v>20159.8</v>
      </c>
      <c r="E114" s="78">
        <v>4795.2</v>
      </c>
      <c r="F114" s="78">
        <v>1620</v>
      </c>
      <c r="G114" s="44">
        <f t="shared" si="2"/>
        <v>0.08035794005892916</v>
      </c>
      <c r="H114" s="44">
        <f t="shared" si="5"/>
        <v>0.33783783783783783</v>
      </c>
      <c r="I114" s="15"/>
    </row>
    <row r="115" spans="1:9" ht="20.25" customHeight="1">
      <c r="A115" s="94" t="s">
        <v>54</v>
      </c>
      <c r="B115" s="95" t="s">
        <v>55</v>
      </c>
      <c r="C115" s="94"/>
      <c r="D115" s="69">
        <f>D116+D118+D121+D122+D125+D123+D124+D117+D119+D120</f>
        <v>19840.6</v>
      </c>
      <c r="E115" s="69">
        <f>E116+E118+E121+E122+E125+E123+E124+E117+E119+E120</f>
        <v>5718</v>
      </c>
      <c r="F115" s="69">
        <f>F116+F118+F121+F122+F125+F123+F124+F117+F119+F120</f>
        <v>2396.6</v>
      </c>
      <c r="G115" s="44">
        <f t="shared" si="2"/>
        <v>0.1207927179621584</v>
      </c>
      <c r="H115" s="44">
        <f t="shared" si="5"/>
        <v>0.4191325638335082</v>
      </c>
      <c r="I115" s="15"/>
    </row>
    <row r="116" spans="1:9" ht="30" customHeight="1">
      <c r="A116" s="83" t="s">
        <v>56</v>
      </c>
      <c r="B116" s="96" t="s">
        <v>184</v>
      </c>
      <c r="C116" s="83" t="s">
        <v>56</v>
      </c>
      <c r="D116" s="70">
        <v>1400</v>
      </c>
      <c r="E116" s="70">
        <v>351.6</v>
      </c>
      <c r="F116" s="70">
        <v>152.6</v>
      </c>
      <c r="G116" s="44">
        <f t="shared" si="2"/>
        <v>0.109</v>
      </c>
      <c r="H116" s="44">
        <f t="shared" si="5"/>
        <v>0.4340159271899886</v>
      </c>
      <c r="I116" s="15"/>
    </row>
    <row r="117" spans="1:9" ht="44.25" customHeight="1">
      <c r="A117" s="83" t="s">
        <v>57</v>
      </c>
      <c r="B117" s="96" t="s">
        <v>285</v>
      </c>
      <c r="C117" s="83" t="s">
        <v>57</v>
      </c>
      <c r="D117" s="70">
        <v>14589.2</v>
      </c>
      <c r="E117" s="70">
        <v>3642.9</v>
      </c>
      <c r="F117" s="70">
        <v>1926</v>
      </c>
      <c r="G117" s="44">
        <f t="shared" si="2"/>
        <v>0.13201546349354315</v>
      </c>
      <c r="H117" s="44">
        <f t="shared" si="5"/>
        <v>0.5286996623569135</v>
      </c>
      <c r="I117" s="15"/>
    </row>
    <row r="118" spans="1:9" ht="36" customHeight="1" hidden="1">
      <c r="A118" s="83" t="s">
        <v>57</v>
      </c>
      <c r="B118" s="96" t="s">
        <v>161</v>
      </c>
      <c r="C118" s="83" t="s">
        <v>185</v>
      </c>
      <c r="D118" s="70">
        <v>0</v>
      </c>
      <c r="E118" s="70">
        <v>0</v>
      </c>
      <c r="F118" s="70">
        <v>0</v>
      </c>
      <c r="G118" s="44" t="e">
        <f t="shared" si="2"/>
        <v>#DIV/0!</v>
      </c>
      <c r="H118" s="44" t="e">
        <f t="shared" si="5"/>
        <v>#DIV/0!</v>
      </c>
      <c r="I118" s="15"/>
    </row>
    <row r="119" spans="1:9" ht="36" customHeight="1" hidden="1">
      <c r="A119" s="83" t="s">
        <v>57</v>
      </c>
      <c r="B119" s="96" t="s">
        <v>214</v>
      </c>
      <c r="C119" s="83" t="s">
        <v>228</v>
      </c>
      <c r="D119" s="70">
        <v>0</v>
      </c>
      <c r="E119" s="70">
        <v>0</v>
      </c>
      <c r="F119" s="70">
        <v>0</v>
      </c>
      <c r="G119" s="44" t="e">
        <f t="shared" si="2"/>
        <v>#DIV/0!</v>
      </c>
      <c r="H119" s="44" t="e">
        <f t="shared" si="5"/>
        <v>#DIV/0!</v>
      </c>
      <c r="I119" s="15"/>
    </row>
    <row r="120" spans="1:9" ht="45" customHeight="1" hidden="1">
      <c r="A120" s="83" t="s">
        <v>57</v>
      </c>
      <c r="B120" s="96" t="s">
        <v>223</v>
      </c>
      <c r="C120" s="83" t="s">
        <v>222</v>
      </c>
      <c r="D120" s="70">
        <v>0</v>
      </c>
      <c r="E120" s="70">
        <v>0</v>
      </c>
      <c r="F120" s="70">
        <v>0</v>
      </c>
      <c r="G120" s="44" t="e">
        <f t="shared" si="2"/>
        <v>#DIV/0!</v>
      </c>
      <c r="H120" s="44" t="e">
        <f t="shared" si="5"/>
        <v>#DIV/0!</v>
      </c>
      <c r="I120" s="15"/>
    </row>
    <row r="121" spans="1:9" s="26" customFormat="1" ht="22.5" customHeight="1" hidden="1">
      <c r="A121" s="68" t="s">
        <v>57</v>
      </c>
      <c r="B121" s="67" t="s">
        <v>212</v>
      </c>
      <c r="C121" s="68" t="s">
        <v>213</v>
      </c>
      <c r="D121" s="70">
        <v>0</v>
      </c>
      <c r="E121" s="70">
        <v>0</v>
      </c>
      <c r="F121" s="70">
        <v>0</v>
      </c>
      <c r="G121" s="44" t="e">
        <f t="shared" si="2"/>
        <v>#DIV/0!</v>
      </c>
      <c r="H121" s="44" t="e">
        <f t="shared" si="5"/>
        <v>#DIV/0!</v>
      </c>
      <c r="I121" s="15"/>
    </row>
    <row r="122" spans="1:9" s="26" customFormat="1" ht="35.25" customHeight="1" hidden="1">
      <c r="A122" s="68" t="s">
        <v>57</v>
      </c>
      <c r="B122" s="67" t="s">
        <v>163</v>
      </c>
      <c r="C122" s="68" t="s">
        <v>164</v>
      </c>
      <c r="D122" s="70">
        <v>0</v>
      </c>
      <c r="E122" s="70">
        <v>0</v>
      </c>
      <c r="F122" s="70">
        <v>0</v>
      </c>
      <c r="G122" s="44" t="e">
        <f aca="true" t="shared" si="6" ref="G122:G139">F122/D122</f>
        <v>#DIV/0!</v>
      </c>
      <c r="H122" s="44" t="e">
        <f t="shared" si="5"/>
        <v>#DIV/0!</v>
      </c>
      <c r="I122" s="15"/>
    </row>
    <row r="123" spans="1:9" s="26" customFormat="1" ht="30.75" customHeight="1" hidden="1">
      <c r="A123" s="68" t="s">
        <v>57</v>
      </c>
      <c r="B123" s="67" t="s">
        <v>214</v>
      </c>
      <c r="C123" s="68" t="s">
        <v>215</v>
      </c>
      <c r="D123" s="70">
        <v>0</v>
      </c>
      <c r="E123" s="70">
        <v>0</v>
      </c>
      <c r="F123" s="70">
        <v>0</v>
      </c>
      <c r="G123" s="44" t="e">
        <f t="shared" si="6"/>
        <v>#DIV/0!</v>
      </c>
      <c r="H123" s="44" t="e">
        <f t="shared" si="5"/>
        <v>#DIV/0!</v>
      </c>
      <c r="I123" s="15"/>
    </row>
    <row r="124" spans="1:9" s="26" customFormat="1" ht="44.25" customHeight="1" hidden="1">
      <c r="A124" s="68" t="s">
        <v>57</v>
      </c>
      <c r="B124" s="67" t="s">
        <v>217</v>
      </c>
      <c r="C124" s="68" t="s">
        <v>216</v>
      </c>
      <c r="D124" s="70">
        <v>0</v>
      </c>
      <c r="E124" s="70">
        <v>0</v>
      </c>
      <c r="F124" s="70">
        <v>0</v>
      </c>
      <c r="G124" s="44" t="e">
        <f t="shared" si="6"/>
        <v>#DIV/0!</v>
      </c>
      <c r="H124" s="44" t="e">
        <f t="shared" si="5"/>
        <v>#DIV/0!</v>
      </c>
      <c r="I124" s="15"/>
    </row>
    <row r="125" spans="1:9" ht="36" customHeight="1">
      <c r="A125" s="68" t="s">
        <v>58</v>
      </c>
      <c r="B125" s="67" t="s">
        <v>257</v>
      </c>
      <c r="C125" s="68" t="s">
        <v>256</v>
      </c>
      <c r="D125" s="70">
        <v>3851.4</v>
      </c>
      <c r="E125" s="70">
        <v>1723.5</v>
      </c>
      <c r="F125" s="70">
        <v>318</v>
      </c>
      <c r="G125" s="44">
        <f t="shared" si="6"/>
        <v>0.08256737809627668</v>
      </c>
      <c r="H125" s="44">
        <f t="shared" si="5"/>
        <v>0.18450826805918188</v>
      </c>
      <c r="I125" s="15"/>
    </row>
    <row r="126" spans="1:9" ht="26.25" customHeight="1">
      <c r="A126" s="71" t="s">
        <v>59</v>
      </c>
      <c r="B126" s="66" t="s">
        <v>119</v>
      </c>
      <c r="C126" s="71"/>
      <c r="D126" s="69">
        <f>D127+D128</f>
        <v>4928.9</v>
      </c>
      <c r="E126" s="69">
        <f>E127+E128</f>
        <v>1213.2</v>
      </c>
      <c r="F126" s="69">
        <f>F127+F128</f>
        <v>374.29999999999995</v>
      </c>
      <c r="G126" s="44">
        <f t="shared" si="6"/>
        <v>0.07593986487857331</v>
      </c>
      <c r="H126" s="44">
        <f t="shared" si="5"/>
        <v>0.3085229146060006</v>
      </c>
      <c r="I126" s="15"/>
    </row>
    <row r="127" spans="1:9" ht="23.25" customHeight="1">
      <c r="A127" s="68" t="s">
        <v>60</v>
      </c>
      <c r="B127" s="67" t="s">
        <v>120</v>
      </c>
      <c r="C127" s="68" t="s">
        <v>60</v>
      </c>
      <c r="D127" s="70">
        <v>4232.9</v>
      </c>
      <c r="E127" s="70">
        <v>1029.7</v>
      </c>
      <c r="F127" s="70">
        <v>302.4</v>
      </c>
      <c r="G127" s="44">
        <f t="shared" si="6"/>
        <v>0.07144038366131966</v>
      </c>
      <c r="H127" s="44">
        <f t="shared" si="5"/>
        <v>0.29367777022433716</v>
      </c>
      <c r="I127" s="15"/>
    </row>
    <row r="128" spans="1:9" ht="26.25" customHeight="1">
      <c r="A128" s="68" t="s">
        <v>121</v>
      </c>
      <c r="B128" s="67" t="s">
        <v>122</v>
      </c>
      <c r="C128" s="68" t="s">
        <v>121</v>
      </c>
      <c r="D128" s="70">
        <v>696</v>
      </c>
      <c r="E128" s="70">
        <v>183.5</v>
      </c>
      <c r="F128" s="70">
        <v>71.9</v>
      </c>
      <c r="G128" s="44">
        <f t="shared" si="6"/>
        <v>0.10330459770114943</v>
      </c>
      <c r="H128" s="44">
        <f t="shared" si="5"/>
        <v>0.3918256130790191</v>
      </c>
      <c r="I128" s="15"/>
    </row>
    <row r="129" spans="1:9" ht="26.25" customHeight="1" hidden="1">
      <c r="A129" s="68"/>
      <c r="B129" s="77" t="s">
        <v>36</v>
      </c>
      <c r="C129" s="68"/>
      <c r="D129" s="70">
        <v>0</v>
      </c>
      <c r="E129" s="70">
        <v>0</v>
      </c>
      <c r="F129" s="70">
        <v>0</v>
      </c>
      <c r="G129" s="44" t="e">
        <f t="shared" si="6"/>
        <v>#DIV/0!</v>
      </c>
      <c r="H129" s="44" t="e">
        <f t="shared" si="5"/>
        <v>#DIV/0!</v>
      </c>
      <c r="I129" s="15"/>
    </row>
    <row r="130" spans="1:9" ht="27" customHeight="1">
      <c r="A130" s="71" t="s">
        <v>123</v>
      </c>
      <c r="B130" s="66" t="s">
        <v>124</v>
      </c>
      <c r="C130" s="71"/>
      <c r="D130" s="69">
        <f>D131</f>
        <v>370</v>
      </c>
      <c r="E130" s="69">
        <f>E131</f>
        <v>46.3</v>
      </c>
      <c r="F130" s="69">
        <f>F131</f>
        <v>0</v>
      </c>
      <c r="G130" s="44">
        <f t="shared" si="6"/>
        <v>0</v>
      </c>
      <c r="H130" s="44">
        <f t="shared" si="5"/>
        <v>0</v>
      </c>
      <c r="I130" s="15"/>
    </row>
    <row r="131" spans="1:9" ht="17.25" customHeight="1">
      <c r="A131" s="68" t="s">
        <v>125</v>
      </c>
      <c r="B131" s="67" t="s">
        <v>126</v>
      </c>
      <c r="C131" s="68" t="s">
        <v>125</v>
      </c>
      <c r="D131" s="70">
        <v>370</v>
      </c>
      <c r="E131" s="70">
        <v>46.3</v>
      </c>
      <c r="F131" s="70">
        <v>0</v>
      </c>
      <c r="G131" s="44">
        <f t="shared" si="6"/>
        <v>0</v>
      </c>
      <c r="H131" s="44">
        <f t="shared" si="5"/>
        <v>0</v>
      </c>
      <c r="I131" s="15"/>
    </row>
    <row r="132" spans="1:9" ht="39.75" customHeight="1">
      <c r="A132" s="71" t="s">
        <v>127</v>
      </c>
      <c r="B132" s="66" t="s">
        <v>128</v>
      </c>
      <c r="C132" s="71"/>
      <c r="D132" s="69">
        <f>D133</f>
        <v>600</v>
      </c>
      <c r="E132" s="69">
        <f>E133</f>
        <v>245</v>
      </c>
      <c r="F132" s="69">
        <f>F133</f>
        <v>79.5</v>
      </c>
      <c r="G132" s="44">
        <f t="shared" si="6"/>
        <v>0.1325</v>
      </c>
      <c r="H132" s="44">
        <f t="shared" si="5"/>
        <v>0.32448979591836735</v>
      </c>
      <c r="I132" s="15"/>
    </row>
    <row r="133" spans="1:9" ht="30.75" customHeight="1">
      <c r="A133" s="68" t="s">
        <v>130</v>
      </c>
      <c r="B133" s="67" t="s">
        <v>165</v>
      </c>
      <c r="C133" s="68" t="s">
        <v>130</v>
      </c>
      <c r="D133" s="70">
        <v>600</v>
      </c>
      <c r="E133" s="70">
        <v>245</v>
      </c>
      <c r="F133" s="70">
        <v>79.5</v>
      </c>
      <c r="G133" s="44">
        <f t="shared" si="6"/>
        <v>0.1325</v>
      </c>
      <c r="H133" s="44">
        <f t="shared" si="5"/>
        <v>0.32448979591836735</v>
      </c>
      <c r="I133" s="15"/>
    </row>
    <row r="134" spans="1:9" ht="26.25" customHeight="1">
      <c r="A134" s="71" t="s">
        <v>131</v>
      </c>
      <c r="B134" s="66" t="s">
        <v>134</v>
      </c>
      <c r="C134" s="71"/>
      <c r="D134" s="69">
        <f>D135+D137+D136</f>
        <v>3498.2</v>
      </c>
      <c r="E134" s="69">
        <f>E135+E137+E136</f>
        <v>618.9</v>
      </c>
      <c r="F134" s="69">
        <f>F135+F137+F136</f>
        <v>206</v>
      </c>
      <c r="G134" s="44">
        <f t="shared" si="6"/>
        <v>0.05888742782002173</v>
      </c>
      <c r="H134" s="44">
        <f t="shared" si="5"/>
        <v>0.3328486023590241</v>
      </c>
      <c r="I134" s="15"/>
    </row>
    <row r="135" spans="1:9" ht="66" customHeight="1">
      <c r="A135" s="68" t="s">
        <v>132</v>
      </c>
      <c r="B135" s="67" t="s">
        <v>258</v>
      </c>
      <c r="C135" s="68" t="s">
        <v>259</v>
      </c>
      <c r="D135" s="70">
        <v>3498.2</v>
      </c>
      <c r="E135" s="70">
        <v>618.9</v>
      </c>
      <c r="F135" s="70">
        <v>206</v>
      </c>
      <c r="G135" s="44">
        <f t="shared" si="6"/>
        <v>0.05888742782002173</v>
      </c>
      <c r="H135" s="44">
        <f t="shared" si="5"/>
        <v>0.3328486023590241</v>
      </c>
      <c r="I135" s="15"/>
    </row>
    <row r="136" spans="1:9" ht="36" customHeight="1" hidden="1">
      <c r="A136" s="68" t="s">
        <v>132</v>
      </c>
      <c r="B136" s="67" t="s">
        <v>260</v>
      </c>
      <c r="C136" s="68" t="s">
        <v>261</v>
      </c>
      <c r="D136" s="70">
        <v>0</v>
      </c>
      <c r="E136" s="70">
        <v>0</v>
      </c>
      <c r="F136" s="70">
        <v>0</v>
      </c>
      <c r="G136" s="44" t="e">
        <f t="shared" si="6"/>
        <v>#DIV/0!</v>
      </c>
      <c r="H136" s="44" t="e">
        <f t="shared" si="5"/>
        <v>#DIV/0!</v>
      </c>
      <c r="I136" s="15"/>
    </row>
    <row r="137" spans="1:9" ht="30.75" customHeight="1" hidden="1">
      <c r="A137" s="68" t="s">
        <v>133</v>
      </c>
      <c r="B137" s="67" t="s">
        <v>186</v>
      </c>
      <c r="C137" s="68" t="s">
        <v>262</v>
      </c>
      <c r="D137" s="70">
        <v>0</v>
      </c>
      <c r="E137" s="70">
        <v>0</v>
      </c>
      <c r="F137" s="70">
        <v>0</v>
      </c>
      <c r="G137" s="44" t="e">
        <f t="shared" si="6"/>
        <v>#DIV/0!</v>
      </c>
      <c r="H137" s="44" t="e">
        <f t="shared" si="5"/>
        <v>#DIV/0!</v>
      </c>
      <c r="I137" s="15"/>
    </row>
    <row r="138" spans="1:9" ht="26.25" customHeight="1">
      <c r="A138" s="94"/>
      <c r="B138" s="95" t="s">
        <v>62</v>
      </c>
      <c r="C138" s="94"/>
      <c r="D138" s="69">
        <f>D37+D53+D59+D83+D106+D112+D115+D126+D130+D132+D134</f>
        <v>711063.7999999999</v>
      </c>
      <c r="E138" s="69">
        <f>E37+E53+E59+E83+E106+E112+E115+E126+E130+E132+E134</f>
        <v>180885.59999999998</v>
      </c>
      <c r="F138" s="69">
        <f>F37+F53+F59+F83+F106+F112+F115+F126+F130+F132+F134</f>
        <v>36801.5</v>
      </c>
      <c r="G138" s="44">
        <f t="shared" si="6"/>
        <v>0.05175555273661801</v>
      </c>
      <c r="H138" s="44">
        <f t="shared" si="5"/>
        <v>0.20345179494664034</v>
      </c>
      <c r="I138" s="15"/>
    </row>
    <row r="139" spans="1:9" ht="19.5" customHeight="1">
      <c r="A139" s="65"/>
      <c r="B139" s="67" t="s">
        <v>77</v>
      </c>
      <c r="C139" s="68"/>
      <c r="D139" s="97">
        <f>D134</f>
        <v>3498.2</v>
      </c>
      <c r="E139" s="97">
        <f>E134</f>
        <v>618.9</v>
      </c>
      <c r="F139" s="97">
        <f>F134</f>
        <v>206</v>
      </c>
      <c r="G139" s="44">
        <f t="shared" si="6"/>
        <v>0.05888742782002173</v>
      </c>
      <c r="H139" s="44">
        <f t="shared" si="5"/>
        <v>0.3328486023590241</v>
      </c>
      <c r="I139" s="15"/>
    </row>
    <row r="140" spans="4:7" ht="18">
      <c r="D140" s="45"/>
      <c r="E140" s="45"/>
      <c r="F140" s="45"/>
      <c r="G140" s="45"/>
    </row>
    <row r="141" spans="4:7" ht="18">
      <c r="D141" s="45"/>
      <c r="E141" s="45"/>
      <c r="F141" s="45"/>
      <c r="G141" s="45"/>
    </row>
    <row r="142" spans="2:7" ht="18">
      <c r="B142" s="100" t="s">
        <v>357</v>
      </c>
      <c r="C142" s="101"/>
      <c r="D142" s="45"/>
      <c r="E142" s="45"/>
      <c r="F142" s="45">
        <v>9449.6</v>
      </c>
      <c r="G142" s="45"/>
    </row>
    <row r="143" spans="2:7" ht="18" hidden="1">
      <c r="B143" s="101" t="s">
        <v>371</v>
      </c>
      <c r="C143" s="101"/>
      <c r="D143" s="45"/>
      <c r="E143" s="45"/>
      <c r="F143" s="45">
        <v>0</v>
      </c>
      <c r="G143" s="45"/>
    </row>
    <row r="144" spans="2:7" ht="18" hidden="1">
      <c r="B144" s="100" t="s">
        <v>78</v>
      </c>
      <c r="C144" s="101"/>
      <c r="D144" s="45"/>
      <c r="E144" s="45"/>
      <c r="F144" s="45"/>
      <c r="G144" s="45"/>
    </row>
    <row r="145" spans="2:9" ht="18.75" hidden="1">
      <c r="B145" s="100" t="s">
        <v>79</v>
      </c>
      <c r="C145" s="101"/>
      <c r="D145" s="45"/>
      <c r="E145" s="45"/>
      <c r="F145" s="45"/>
      <c r="G145" s="45"/>
      <c r="H145" s="47"/>
      <c r="I145" s="6"/>
    </row>
    <row r="146" spans="2:7" ht="18" hidden="1">
      <c r="B146" s="100"/>
      <c r="C146" s="101"/>
      <c r="D146" s="45"/>
      <c r="E146" s="45"/>
      <c r="F146" s="45"/>
      <c r="G146" s="45"/>
    </row>
    <row r="147" spans="2:7" ht="18" hidden="1">
      <c r="B147" s="100" t="s">
        <v>80</v>
      </c>
      <c r="C147" s="101"/>
      <c r="D147" s="45"/>
      <c r="E147" s="45"/>
      <c r="F147" s="45"/>
      <c r="G147" s="45"/>
    </row>
    <row r="148" spans="2:9" ht="18.75" hidden="1">
      <c r="B148" s="100" t="s">
        <v>81</v>
      </c>
      <c r="C148" s="101"/>
      <c r="D148" s="45"/>
      <c r="E148" s="45"/>
      <c r="F148" s="45">
        <v>0</v>
      </c>
      <c r="G148" s="45"/>
      <c r="H148" s="47"/>
      <c r="I148" s="6"/>
    </row>
    <row r="149" spans="2:7" ht="18" hidden="1">
      <c r="B149" s="100"/>
      <c r="C149" s="101"/>
      <c r="D149" s="45"/>
      <c r="E149" s="45"/>
      <c r="F149" s="45"/>
      <c r="G149" s="45"/>
    </row>
    <row r="150" spans="2:7" ht="18" hidden="1">
      <c r="B150" s="100" t="s">
        <v>82</v>
      </c>
      <c r="C150" s="101"/>
      <c r="D150" s="45"/>
      <c r="E150" s="45"/>
      <c r="F150" s="45"/>
      <c r="G150" s="45"/>
    </row>
    <row r="151" spans="2:9" ht="18.75" hidden="1">
      <c r="B151" s="100" t="s">
        <v>83</v>
      </c>
      <c r="C151" s="101"/>
      <c r="D151" s="45"/>
      <c r="E151" s="45"/>
      <c r="F151" s="45"/>
      <c r="G151" s="45"/>
      <c r="H151" s="48"/>
      <c r="I151" s="3"/>
    </row>
    <row r="152" spans="2:7" ht="18" hidden="1">
      <c r="B152" s="100"/>
      <c r="C152" s="101"/>
      <c r="D152" s="45"/>
      <c r="E152" s="45"/>
      <c r="F152" s="45"/>
      <c r="G152" s="45"/>
    </row>
    <row r="153" spans="2:7" ht="18">
      <c r="B153" s="101" t="s">
        <v>372</v>
      </c>
      <c r="C153" s="101"/>
      <c r="D153" s="45"/>
      <c r="E153" s="45"/>
      <c r="F153" s="45">
        <v>500</v>
      </c>
      <c r="G153" s="45"/>
    </row>
    <row r="154" spans="2:9" ht="18.75">
      <c r="B154" s="100"/>
      <c r="C154" s="101"/>
      <c r="D154" s="45"/>
      <c r="E154" s="45"/>
      <c r="F154" s="45"/>
      <c r="G154" s="45"/>
      <c r="H154" s="49"/>
      <c r="I154" s="3"/>
    </row>
    <row r="155" spans="2:7" ht="18">
      <c r="B155" s="101"/>
      <c r="C155" s="101"/>
      <c r="D155" s="45"/>
      <c r="E155" s="45"/>
      <c r="F155" s="45"/>
      <c r="G155" s="45"/>
    </row>
    <row r="156" spans="2:7" ht="18">
      <c r="B156" s="100"/>
      <c r="C156" s="101"/>
      <c r="D156" s="45"/>
      <c r="E156" s="45"/>
      <c r="F156" s="45"/>
      <c r="G156" s="45"/>
    </row>
    <row r="157" spans="2:9" ht="18.75">
      <c r="B157" s="100" t="s">
        <v>86</v>
      </c>
      <c r="C157" s="101"/>
      <c r="D157" s="45"/>
      <c r="E157" s="45"/>
      <c r="F157" s="45">
        <f>F142+F32+F145+F148-F138-F151-F153+F143</f>
        <v>8724.599999999999</v>
      </c>
      <c r="G157" s="45"/>
      <c r="H157" s="50"/>
      <c r="I157" s="9"/>
    </row>
    <row r="158" spans="4:7" ht="18">
      <c r="D158" s="45"/>
      <c r="E158" s="45"/>
      <c r="F158" s="45"/>
      <c r="G158" s="45"/>
    </row>
    <row r="159" spans="4:7" ht="18">
      <c r="D159" s="45"/>
      <c r="E159" s="45"/>
      <c r="F159" s="45"/>
      <c r="G159" s="45"/>
    </row>
    <row r="160" spans="2:7" ht="18">
      <c r="B160" s="100" t="s">
        <v>87</v>
      </c>
      <c r="C160" s="101"/>
      <c r="D160" s="45"/>
      <c r="E160" s="45"/>
      <c r="F160" s="45"/>
      <c r="G160" s="45"/>
    </row>
    <row r="161" spans="2:7" ht="18">
      <c r="B161" s="100" t="s">
        <v>88</v>
      </c>
      <c r="C161" s="101"/>
      <c r="D161" s="45"/>
      <c r="E161" s="45"/>
      <c r="F161" s="45"/>
      <c r="G161" s="45"/>
    </row>
    <row r="162" spans="2:7" ht="18">
      <c r="B162" s="100" t="s">
        <v>89</v>
      </c>
      <c r="C162" s="101"/>
      <c r="D162" s="45"/>
      <c r="E162" s="45"/>
      <c r="F162" s="45"/>
      <c r="G162" s="45"/>
    </row>
  </sheetData>
  <sheetProtection/>
  <mergeCells count="21">
    <mergeCell ref="A34:H34"/>
    <mergeCell ref="F2:F3"/>
    <mergeCell ref="B2:B3"/>
    <mergeCell ref="G2:G3"/>
    <mergeCell ref="A1:H1"/>
    <mergeCell ref="A35:A36"/>
    <mergeCell ref="H35:H36"/>
    <mergeCell ref="B35:B36"/>
    <mergeCell ref="D35:D36"/>
    <mergeCell ref="C2:C3"/>
    <mergeCell ref="E35:E36"/>
    <mergeCell ref="L39:N40"/>
    <mergeCell ref="F35:F36"/>
    <mergeCell ref="J39:K39"/>
    <mergeCell ref="H2:H3"/>
    <mergeCell ref="J40:K40"/>
    <mergeCell ref="A2:A3"/>
    <mergeCell ref="G35:G36"/>
    <mergeCell ref="E2:E3"/>
    <mergeCell ref="C35:C36"/>
    <mergeCell ref="D2:D3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32"/>
  <sheetViews>
    <sheetView zoomScale="85" zoomScaleNormal="85" zoomScalePageLayoutView="0" workbookViewId="0" topLeftCell="A75">
      <selection activeCell="H75" sqref="A1:H16384"/>
    </sheetView>
  </sheetViews>
  <sheetFormatPr defaultColWidth="9.140625" defaultRowHeight="12.75"/>
  <cols>
    <col min="1" max="1" width="6.7109375" style="98" customWidth="1"/>
    <col min="2" max="2" width="45.8515625" style="98" customWidth="1"/>
    <col min="3" max="3" width="15.421875" style="99" hidden="1" customWidth="1"/>
    <col min="4" max="4" width="14.421875" style="46" customWidth="1"/>
    <col min="5" max="5" width="14.8515625" style="46" customWidth="1"/>
    <col min="6" max="6" width="13.57421875" style="46" customWidth="1"/>
    <col min="7" max="7" width="11.57421875" style="46" customWidth="1"/>
    <col min="8" max="8" width="11.8515625" style="46" customWidth="1"/>
    <col min="9" max="9" width="12.28125" style="30" customWidth="1"/>
    <col min="10" max="16384" width="9.140625" style="1" customWidth="1"/>
  </cols>
  <sheetData>
    <row r="1" spans="1:9" s="8" customFormat="1" ht="64.5" customHeight="1">
      <c r="A1" s="173" t="s">
        <v>379</v>
      </c>
      <c r="B1" s="173"/>
      <c r="C1" s="173"/>
      <c r="D1" s="173"/>
      <c r="E1" s="173"/>
      <c r="F1" s="173"/>
      <c r="G1" s="173"/>
      <c r="H1" s="173"/>
      <c r="I1" s="31"/>
    </row>
    <row r="2" spans="1:8" ht="12.75" customHeight="1">
      <c r="A2" s="65"/>
      <c r="B2" s="172" t="s">
        <v>2</v>
      </c>
      <c r="C2" s="71"/>
      <c r="D2" s="164" t="s">
        <v>3</v>
      </c>
      <c r="E2" s="166" t="s">
        <v>386</v>
      </c>
      <c r="F2" s="164" t="s">
        <v>4</v>
      </c>
      <c r="G2" s="166" t="s">
        <v>335</v>
      </c>
      <c r="H2" s="166" t="s">
        <v>387</v>
      </c>
    </row>
    <row r="3" spans="1:8" ht="27.75" customHeight="1">
      <c r="A3" s="65"/>
      <c r="B3" s="172"/>
      <c r="C3" s="71"/>
      <c r="D3" s="164"/>
      <c r="E3" s="167"/>
      <c r="F3" s="164"/>
      <c r="G3" s="167"/>
      <c r="H3" s="167"/>
    </row>
    <row r="4" spans="1:8" ht="18.75">
      <c r="A4" s="65"/>
      <c r="B4" s="67" t="s">
        <v>76</v>
      </c>
      <c r="C4" s="68"/>
      <c r="D4" s="69">
        <f>D5+D6+D7+D8+D9+D10+D11+D12+D13+D15+D16+D17+D18+D19+D20+D14</f>
        <v>74342.4</v>
      </c>
      <c r="E4" s="69">
        <f>E5+E6+E7+E8+E9+E10+E11+E12+E13+E15+E16+E17+E18+E19+E20+E14</f>
        <v>14035</v>
      </c>
      <c r="F4" s="69">
        <f>F5+F6+F7+F8+F9+F10+F11+F12+F13+F15+F16+F17+F18+F19+F20+F14</f>
        <v>4629</v>
      </c>
      <c r="G4" s="43">
        <f aca="true" t="shared" si="0" ref="G4:G29">F4/D4</f>
        <v>0.06226594783057852</v>
      </c>
      <c r="H4" s="43">
        <f>F4/E4</f>
        <v>0.329818311364446</v>
      </c>
    </row>
    <row r="5" spans="1:8" ht="18.75">
      <c r="A5" s="65"/>
      <c r="B5" s="67" t="s">
        <v>5</v>
      </c>
      <c r="C5" s="68"/>
      <c r="D5" s="70">
        <v>41560</v>
      </c>
      <c r="E5" s="70">
        <v>8510</v>
      </c>
      <c r="F5" s="70">
        <v>2293.1</v>
      </c>
      <c r="G5" s="43">
        <f t="shared" si="0"/>
        <v>0.05517564966313763</v>
      </c>
      <c r="H5" s="43">
        <f aca="true" t="shared" si="1" ref="H5:H28">F5/E5</f>
        <v>0.2694594594594594</v>
      </c>
    </row>
    <row r="6" spans="1:8" ht="18.75">
      <c r="A6" s="65"/>
      <c r="B6" s="67" t="s">
        <v>207</v>
      </c>
      <c r="C6" s="68"/>
      <c r="D6" s="70">
        <v>4662.4</v>
      </c>
      <c r="E6" s="70">
        <v>1200</v>
      </c>
      <c r="F6" s="70">
        <v>414.3</v>
      </c>
      <c r="G6" s="43">
        <f t="shared" si="0"/>
        <v>0.08885981468771449</v>
      </c>
      <c r="H6" s="43">
        <f t="shared" si="1"/>
        <v>0.34525</v>
      </c>
    </row>
    <row r="7" spans="1:8" ht="18.75">
      <c r="A7" s="65"/>
      <c r="B7" s="67" t="s">
        <v>7</v>
      </c>
      <c r="C7" s="68"/>
      <c r="D7" s="70">
        <v>703</v>
      </c>
      <c r="E7" s="70">
        <v>300</v>
      </c>
      <c r="F7" s="70">
        <v>36.5</v>
      </c>
      <c r="G7" s="43">
        <f t="shared" si="0"/>
        <v>0.051920341394025606</v>
      </c>
      <c r="H7" s="43">
        <f t="shared" si="1"/>
        <v>0.12166666666666667</v>
      </c>
    </row>
    <row r="8" spans="1:8" ht="18.75">
      <c r="A8" s="65"/>
      <c r="B8" s="67" t="s">
        <v>8</v>
      </c>
      <c r="C8" s="68"/>
      <c r="D8" s="70">
        <v>11367</v>
      </c>
      <c r="E8" s="70">
        <v>500</v>
      </c>
      <c r="F8" s="70">
        <v>292</v>
      </c>
      <c r="G8" s="43">
        <f t="shared" si="0"/>
        <v>0.025688396234714524</v>
      </c>
      <c r="H8" s="43">
        <f t="shared" si="1"/>
        <v>0.584</v>
      </c>
    </row>
    <row r="9" spans="1:8" ht="18.75">
      <c r="A9" s="65"/>
      <c r="B9" s="67" t="s">
        <v>9</v>
      </c>
      <c r="C9" s="68"/>
      <c r="D9" s="70">
        <v>11850</v>
      </c>
      <c r="E9" s="70">
        <v>2450</v>
      </c>
      <c r="F9" s="70">
        <v>1367.9</v>
      </c>
      <c r="G9" s="43">
        <f t="shared" si="0"/>
        <v>0.11543459915611815</v>
      </c>
      <c r="H9" s="43">
        <f t="shared" si="1"/>
        <v>0.5583265306122449</v>
      </c>
    </row>
    <row r="10" spans="1:8" ht="18.75" hidden="1">
      <c r="A10" s="65"/>
      <c r="B10" s="67" t="s">
        <v>99</v>
      </c>
      <c r="C10" s="68"/>
      <c r="D10" s="70">
        <v>0</v>
      </c>
      <c r="E10" s="70">
        <v>0</v>
      </c>
      <c r="F10" s="70">
        <v>0</v>
      </c>
      <c r="G10" s="43" t="e">
        <f t="shared" si="0"/>
        <v>#DIV/0!</v>
      </c>
      <c r="H10" s="43" t="e">
        <f t="shared" si="1"/>
        <v>#DIV/0!</v>
      </c>
    </row>
    <row r="11" spans="1:8" ht="18.75" hidden="1">
      <c r="A11" s="65"/>
      <c r="B11" s="67" t="s">
        <v>90</v>
      </c>
      <c r="C11" s="68"/>
      <c r="D11" s="70">
        <v>0</v>
      </c>
      <c r="E11" s="70">
        <v>0</v>
      </c>
      <c r="F11" s="70">
        <v>0</v>
      </c>
      <c r="G11" s="43" t="e">
        <f t="shared" si="0"/>
        <v>#DIV/0!</v>
      </c>
      <c r="H11" s="43" t="e">
        <f t="shared" si="1"/>
        <v>#DIV/0!</v>
      </c>
    </row>
    <row r="12" spans="1:8" ht="18.75">
      <c r="A12" s="65"/>
      <c r="B12" s="67" t="s">
        <v>11</v>
      </c>
      <c r="C12" s="68"/>
      <c r="D12" s="70">
        <v>1900</v>
      </c>
      <c r="E12" s="70">
        <v>500</v>
      </c>
      <c r="F12" s="70">
        <v>60.8</v>
      </c>
      <c r="G12" s="43">
        <f t="shared" si="0"/>
        <v>0.032</v>
      </c>
      <c r="H12" s="43">
        <f t="shared" si="1"/>
        <v>0.1216</v>
      </c>
    </row>
    <row r="13" spans="1:8" ht="18.75">
      <c r="A13" s="65"/>
      <c r="B13" s="67" t="s">
        <v>12</v>
      </c>
      <c r="C13" s="68"/>
      <c r="D13" s="70">
        <v>1600</v>
      </c>
      <c r="E13" s="70">
        <v>400</v>
      </c>
      <c r="F13" s="70">
        <v>139.3</v>
      </c>
      <c r="G13" s="43">
        <f t="shared" si="0"/>
        <v>0.0870625</v>
      </c>
      <c r="H13" s="43">
        <f t="shared" si="1"/>
        <v>0.34825</v>
      </c>
    </row>
    <row r="14" spans="1:8" ht="18.75" hidden="1">
      <c r="A14" s="65"/>
      <c r="B14" s="67" t="s">
        <v>13</v>
      </c>
      <c r="C14" s="68"/>
      <c r="D14" s="70"/>
      <c r="E14" s="70"/>
      <c r="F14" s="70"/>
      <c r="G14" s="43">
        <v>0</v>
      </c>
      <c r="H14" s="43">
        <v>0</v>
      </c>
    </row>
    <row r="15" spans="1:8" ht="18.75">
      <c r="A15" s="65"/>
      <c r="B15" s="67" t="s">
        <v>91</v>
      </c>
      <c r="C15" s="68"/>
      <c r="D15" s="70">
        <v>300</v>
      </c>
      <c r="E15" s="70">
        <v>75</v>
      </c>
      <c r="F15" s="70">
        <v>22</v>
      </c>
      <c r="G15" s="43">
        <f t="shared" si="0"/>
        <v>0.07333333333333333</v>
      </c>
      <c r="H15" s="43">
        <f t="shared" si="1"/>
        <v>0.29333333333333333</v>
      </c>
    </row>
    <row r="16" spans="1:8" ht="18.75" hidden="1">
      <c r="A16" s="65"/>
      <c r="B16" s="67" t="s">
        <v>15</v>
      </c>
      <c r="C16" s="68"/>
      <c r="D16" s="70">
        <v>0</v>
      </c>
      <c r="E16" s="70">
        <v>0</v>
      </c>
      <c r="F16" s="70">
        <v>0</v>
      </c>
      <c r="G16" s="43" t="e">
        <f t="shared" si="0"/>
        <v>#DIV/0!</v>
      </c>
      <c r="H16" s="43" t="e">
        <f t="shared" si="1"/>
        <v>#DIV/0!</v>
      </c>
    </row>
    <row r="17" spans="1:8" ht="18.75" hidden="1">
      <c r="A17" s="65"/>
      <c r="B17" s="67" t="s">
        <v>112</v>
      </c>
      <c r="C17" s="68"/>
      <c r="D17" s="70">
        <v>0</v>
      </c>
      <c r="E17" s="70">
        <v>0</v>
      </c>
      <c r="F17" s="70">
        <v>0</v>
      </c>
      <c r="G17" s="43" t="e">
        <f t="shared" si="0"/>
        <v>#DIV/0!</v>
      </c>
      <c r="H17" s="43" t="e">
        <f t="shared" si="1"/>
        <v>#DIV/0!</v>
      </c>
    </row>
    <row r="18" spans="1:8" ht="18.75">
      <c r="A18" s="65"/>
      <c r="B18" s="67" t="s">
        <v>227</v>
      </c>
      <c r="C18" s="68"/>
      <c r="D18" s="70">
        <v>400</v>
      </c>
      <c r="E18" s="70">
        <v>100</v>
      </c>
      <c r="F18" s="70">
        <v>0.7</v>
      </c>
      <c r="G18" s="43">
        <f t="shared" si="0"/>
        <v>0.0017499999999999998</v>
      </c>
      <c r="H18" s="43">
        <f t="shared" si="1"/>
        <v>0.006999999999999999</v>
      </c>
    </row>
    <row r="19" spans="1:8" ht="18.75">
      <c r="A19" s="65"/>
      <c r="B19" s="67" t="s">
        <v>108</v>
      </c>
      <c r="C19" s="68"/>
      <c r="D19" s="70">
        <v>0</v>
      </c>
      <c r="E19" s="70">
        <v>0</v>
      </c>
      <c r="F19" s="70">
        <v>2.4</v>
      </c>
      <c r="G19" s="43">
        <v>0</v>
      </c>
      <c r="H19" s="43">
        <v>0</v>
      </c>
    </row>
    <row r="20" spans="1:8" ht="18.75" hidden="1">
      <c r="A20" s="65"/>
      <c r="B20" s="67" t="s">
        <v>21</v>
      </c>
      <c r="C20" s="68"/>
      <c r="D20" s="70">
        <v>0</v>
      </c>
      <c r="E20" s="70">
        <v>0</v>
      </c>
      <c r="F20" s="70">
        <v>0</v>
      </c>
      <c r="G20" s="43" t="e">
        <f t="shared" si="0"/>
        <v>#DIV/0!</v>
      </c>
      <c r="H20" s="43" t="e">
        <f t="shared" si="1"/>
        <v>#DIV/0!</v>
      </c>
    </row>
    <row r="21" spans="1:8" ht="33.75" customHeight="1">
      <c r="A21" s="65"/>
      <c r="B21" s="66" t="s">
        <v>75</v>
      </c>
      <c r="C21" s="71"/>
      <c r="D21" s="70">
        <f>D22+D23+D25+D26+D24+D27</f>
        <v>2797.5</v>
      </c>
      <c r="E21" s="70">
        <f>E22+E23+E25+E26+E24+E27</f>
        <v>699.3</v>
      </c>
      <c r="F21" s="70">
        <f>F22+F23+F25+F26+F24+F27</f>
        <v>147.9</v>
      </c>
      <c r="G21" s="43">
        <f t="shared" si="0"/>
        <v>0.0528686327077748</v>
      </c>
      <c r="H21" s="43">
        <f t="shared" si="1"/>
        <v>0.2114972114972115</v>
      </c>
    </row>
    <row r="22" spans="1:8" ht="18.75">
      <c r="A22" s="65"/>
      <c r="B22" s="67" t="s">
        <v>23</v>
      </c>
      <c r="C22" s="68"/>
      <c r="D22" s="70">
        <v>1775.1</v>
      </c>
      <c r="E22" s="70">
        <v>443.7</v>
      </c>
      <c r="F22" s="70">
        <v>147.9</v>
      </c>
      <c r="G22" s="43">
        <f t="shared" si="0"/>
        <v>0.08331924961973974</v>
      </c>
      <c r="H22" s="43">
        <f t="shared" si="1"/>
        <v>0.33333333333333337</v>
      </c>
    </row>
    <row r="23" spans="1:8" ht="78.75">
      <c r="A23" s="65"/>
      <c r="B23" s="67" t="s">
        <v>455</v>
      </c>
      <c r="C23" s="68"/>
      <c r="D23" s="70">
        <v>1022.4</v>
      </c>
      <c r="E23" s="70">
        <v>255.6</v>
      </c>
      <c r="F23" s="70">
        <v>0</v>
      </c>
      <c r="G23" s="43">
        <f t="shared" si="0"/>
        <v>0</v>
      </c>
      <c r="H23" s="43">
        <f t="shared" si="1"/>
        <v>0</v>
      </c>
    </row>
    <row r="24" spans="1:8" ht="18.75" hidden="1">
      <c r="A24" s="65"/>
      <c r="B24" s="102" t="s">
        <v>218</v>
      </c>
      <c r="C24" s="103"/>
      <c r="D24" s="70">
        <v>0</v>
      </c>
      <c r="E24" s="70">
        <v>0</v>
      </c>
      <c r="F24" s="70">
        <v>0</v>
      </c>
      <c r="G24" s="43" t="e">
        <f t="shared" si="0"/>
        <v>#DIV/0!</v>
      </c>
      <c r="H24" s="43" t="e">
        <f t="shared" si="1"/>
        <v>#DIV/0!</v>
      </c>
    </row>
    <row r="25" spans="1:8" ht="18.75" hidden="1">
      <c r="A25" s="65"/>
      <c r="B25" s="67" t="s">
        <v>61</v>
      </c>
      <c r="C25" s="68"/>
      <c r="D25" s="70">
        <v>0</v>
      </c>
      <c r="E25" s="70">
        <v>0</v>
      </c>
      <c r="F25" s="70">
        <v>0</v>
      </c>
      <c r="G25" s="43" t="e">
        <f t="shared" si="0"/>
        <v>#DIV/0!</v>
      </c>
      <c r="H25" s="43" t="e">
        <f t="shared" si="1"/>
        <v>#DIV/0!</v>
      </c>
    </row>
    <row r="26" spans="1:8" ht="29.25" customHeight="1" hidden="1">
      <c r="A26" s="65"/>
      <c r="B26" s="67" t="s">
        <v>26</v>
      </c>
      <c r="C26" s="68"/>
      <c r="D26" s="70">
        <v>0</v>
      </c>
      <c r="E26" s="70">
        <v>0</v>
      </c>
      <c r="F26" s="70">
        <v>0</v>
      </c>
      <c r="G26" s="43" t="e">
        <f t="shared" si="0"/>
        <v>#DIV/0!</v>
      </c>
      <c r="H26" s="43" t="e">
        <f t="shared" si="1"/>
        <v>#DIV/0!</v>
      </c>
    </row>
    <row r="27" spans="1:8" ht="33" customHeight="1" hidden="1" thickBot="1">
      <c r="A27" s="65"/>
      <c r="B27" s="104" t="s">
        <v>140</v>
      </c>
      <c r="C27" s="68"/>
      <c r="D27" s="105">
        <v>0</v>
      </c>
      <c r="E27" s="105">
        <v>0</v>
      </c>
      <c r="F27" s="105">
        <v>0</v>
      </c>
      <c r="G27" s="43" t="e">
        <f t="shared" si="0"/>
        <v>#DIV/0!</v>
      </c>
      <c r="H27" s="43" t="e">
        <f t="shared" si="1"/>
        <v>#DIV/0!</v>
      </c>
    </row>
    <row r="28" spans="1:8" ht="18.75">
      <c r="A28" s="65"/>
      <c r="B28" s="67" t="s">
        <v>27</v>
      </c>
      <c r="C28" s="68"/>
      <c r="D28" s="70">
        <f>D4+D21</f>
        <v>77139.9</v>
      </c>
      <c r="E28" s="70">
        <f>E4+E21</f>
        <v>14734.3</v>
      </c>
      <c r="F28" s="70">
        <f>F4+F21</f>
        <v>4776.9</v>
      </c>
      <c r="G28" s="43">
        <f t="shared" si="0"/>
        <v>0.06192515157525483</v>
      </c>
      <c r="H28" s="43">
        <f t="shared" si="1"/>
        <v>0.32420271068187834</v>
      </c>
    </row>
    <row r="29" spans="1:8" ht="18.75" hidden="1">
      <c r="A29" s="65"/>
      <c r="B29" s="67" t="s">
        <v>100</v>
      </c>
      <c r="C29" s="68"/>
      <c r="D29" s="70">
        <f>D4</f>
        <v>74342.4</v>
      </c>
      <c r="E29" s="70">
        <f>E4</f>
        <v>14035</v>
      </c>
      <c r="F29" s="70">
        <f>F4</f>
        <v>4629</v>
      </c>
      <c r="G29" s="43">
        <f t="shared" si="0"/>
        <v>0.06226594783057852</v>
      </c>
      <c r="H29" s="43">
        <f>F29/E29</f>
        <v>0.329818311364446</v>
      </c>
    </row>
    <row r="30" spans="1:8" ht="12.75">
      <c r="A30" s="175"/>
      <c r="B30" s="178"/>
      <c r="C30" s="178"/>
      <c r="D30" s="178"/>
      <c r="E30" s="178"/>
      <c r="F30" s="178"/>
      <c r="G30" s="178"/>
      <c r="H30" s="179"/>
    </row>
    <row r="31" spans="1:8" ht="15" customHeight="1">
      <c r="A31" s="180" t="s">
        <v>144</v>
      </c>
      <c r="B31" s="181" t="s">
        <v>28</v>
      </c>
      <c r="C31" s="182" t="s">
        <v>146</v>
      </c>
      <c r="D31" s="164" t="s">
        <v>3</v>
      </c>
      <c r="E31" s="166" t="s">
        <v>386</v>
      </c>
      <c r="F31" s="164" t="s">
        <v>4</v>
      </c>
      <c r="G31" s="166" t="s">
        <v>335</v>
      </c>
      <c r="H31" s="166" t="s">
        <v>387</v>
      </c>
    </row>
    <row r="32" spans="1:8" ht="45" customHeight="1">
      <c r="A32" s="180"/>
      <c r="B32" s="181"/>
      <c r="C32" s="183"/>
      <c r="D32" s="164"/>
      <c r="E32" s="167"/>
      <c r="F32" s="164"/>
      <c r="G32" s="167"/>
      <c r="H32" s="167"/>
    </row>
    <row r="33" spans="1:8" ht="18.75">
      <c r="A33" s="71" t="s">
        <v>63</v>
      </c>
      <c r="B33" s="66" t="s">
        <v>29</v>
      </c>
      <c r="C33" s="71"/>
      <c r="D33" s="69">
        <f>D34+D38+D39+D36</f>
        <v>5485.9</v>
      </c>
      <c r="E33" s="69">
        <f>E34+E38+E39+E36</f>
        <v>1272.1</v>
      </c>
      <c r="F33" s="69">
        <f>F34+F38+F39+F36</f>
        <v>95.3</v>
      </c>
      <c r="G33" s="43">
        <f>F33/D33</f>
        <v>0.0173718077252593</v>
      </c>
      <c r="H33" s="43">
        <f>F33/E33</f>
        <v>0.074915494064932</v>
      </c>
    </row>
    <row r="34" spans="1:8" ht="69" customHeight="1" hidden="1">
      <c r="A34" s="68" t="s">
        <v>65</v>
      </c>
      <c r="B34" s="67" t="s">
        <v>323</v>
      </c>
      <c r="C34" s="71"/>
      <c r="D34" s="70">
        <f>D35</f>
        <v>0</v>
      </c>
      <c r="E34" s="70">
        <f>E35</f>
        <v>0</v>
      </c>
      <c r="F34" s="70">
        <f>F35</f>
        <v>0</v>
      </c>
      <c r="G34" s="43" t="e">
        <f aca="true" t="shared" si="2" ref="G34:G97">F34/D34</f>
        <v>#DIV/0!</v>
      </c>
      <c r="H34" s="43" t="e">
        <f aca="true" t="shared" si="3" ref="H34:H97">F34/E34</f>
        <v>#DIV/0!</v>
      </c>
    </row>
    <row r="35" spans="1:8" ht="55.5" customHeight="1" hidden="1">
      <c r="A35" s="76"/>
      <c r="B35" s="77" t="s">
        <v>190</v>
      </c>
      <c r="C35" s="76" t="s">
        <v>65</v>
      </c>
      <c r="D35" s="78">
        <v>0</v>
      </c>
      <c r="E35" s="78">
        <v>0</v>
      </c>
      <c r="F35" s="78">
        <v>0</v>
      </c>
      <c r="G35" s="43" t="e">
        <f t="shared" si="2"/>
        <v>#DIV/0!</v>
      </c>
      <c r="H35" s="43" t="e">
        <f t="shared" si="3"/>
        <v>#DIV/0!</v>
      </c>
    </row>
    <row r="36" spans="1:8" ht="55.5" customHeight="1">
      <c r="A36" s="76" t="s">
        <v>175</v>
      </c>
      <c r="B36" s="77" t="s">
        <v>334</v>
      </c>
      <c r="C36" s="76" t="s">
        <v>175</v>
      </c>
      <c r="D36" s="78">
        <f>D37</f>
        <v>1036</v>
      </c>
      <c r="E36" s="78">
        <f>E37</f>
        <v>0</v>
      </c>
      <c r="F36" s="78">
        <f>F37</f>
        <v>0</v>
      </c>
      <c r="G36" s="43">
        <f t="shared" si="2"/>
        <v>0</v>
      </c>
      <c r="H36" s="43">
        <v>0</v>
      </c>
    </row>
    <row r="37" spans="1:8" ht="40.5" customHeight="1">
      <c r="A37" s="76"/>
      <c r="B37" s="77" t="s">
        <v>411</v>
      </c>
      <c r="C37" s="76" t="s">
        <v>410</v>
      </c>
      <c r="D37" s="78">
        <v>1036</v>
      </c>
      <c r="E37" s="78">
        <v>0</v>
      </c>
      <c r="F37" s="78">
        <v>0</v>
      </c>
      <c r="G37" s="43">
        <f t="shared" si="2"/>
        <v>0</v>
      </c>
      <c r="H37" s="43">
        <v>0</v>
      </c>
    </row>
    <row r="38" spans="1:8" ht="33.75" customHeight="1">
      <c r="A38" s="68" t="s">
        <v>68</v>
      </c>
      <c r="B38" s="67" t="s">
        <v>166</v>
      </c>
      <c r="C38" s="68" t="s">
        <v>68</v>
      </c>
      <c r="D38" s="70">
        <v>200</v>
      </c>
      <c r="E38" s="70">
        <v>0</v>
      </c>
      <c r="F38" s="70">
        <v>0</v>
      </c>
      <c r="G38" s="43">
        <f t="shared" si="2"/>
        <v>0</v>
      </c>
      <c r="H38" s="43">
        <v>0</v>
      </c>
    </row>
    <row r="39" spans="1:9" ht="37.5" customHeight="1">
      <c r="A39" s="68" t="s">
        <v>118</v>
      </c>
      <c r="B39" s="67" t="s">
        <v>106</v>
      </c>
      <c r="C39" s="68"/>
      <c r="D39" s="70">
        <f>D40+D42+D43+D45+D44+D41</f>
        <v>4249.9</v>
      </c>
      <c r="E39" s="70">
        <f>E40+E42+E43+E45+E44+E41</f>
        <v>1272.1</v>
      </c>
      <c r="F39" s="70">
        <f>F40+F42+F43+F45+F44+F41</f>
        <v>95.3</v>
      </c>
      <c r="G39" s="43">
        <f t="shared" si="2"/>
        <v>0.022424057036636157</v>
      </c>
      <c r="H39" s="43">
        <f t="shared" si="3"/>
        <v>0.074915494064932</v>
      </c>
      <c r="I39" s="39"/>
    </row>
    <row r="40" spans="1:9" s="16" customFormat="1" ht="55.5" customHeight="1">
      <c r="A40" s="76"/>
      <c r="B40" s="77" t="s">
        <v>183</v>
      </c>
      <c r="C40" s="76" t="s">
        <v>239</v>
      </c>
      <c r="D40" s="78">
        <v>690.9</v>
      </c>
      <c r="E40" s="78">
        <v>170.9</v>
      </c>
      <c r="F40" s="78">
        <v>68.6</v>
      </c>
      <c r="G40" s="43">
        <f t="shared" si="2"/>
        <v>0.09929078014184396</v>
      </c>
      <c r="H40" s="43">
        <f t="shared" si="3"/>
        <v>0.4014043300175541</v>
      </c>
      <c r="I40" s="40"/>
    </row>
    <row r="41" spans="1:9" s="16" customFormat="1" ht="39.75" customHeight="1" hidden="1">
      <c r="A41" s="76"/>
      <c r="B41" s="77" t="s">
        <v>314</v>
      </c>
      <c r="C41" s="76" t="s">
        <v>313</v>
      </c>
      <c r="D41" s="78">
        <v>0</v>
      </c>
      <c r="E41" s="78">
        <v>0</v>
      </c>
      <c r="F41" s="78">
        <v>0</v>
      </c>
      <c r="G41" s="43" t="e">
        <f t="shared" si="2"/>
        <v>#DIV/0!</v>
      </c>
      <c r="H41" s="43" t="e">
        <f t="shared" si="3"/>
        <v>#DIV/0!</v>
      </c>
      <c r="I41" s="40"/>
    </row>
    <row r="42" spans="1:9" s="16" customFormat="1" ht="51.75" customHeight="1">
      <c r="A42" s="76"/>
      <c r="B42" s="77" t="s">
        <v>303</v>
      </c>
      <c r="C42" s="76" t="s">
        <v>288</v>
      </c>
      <c r="D42" s="78">
        <v>200</v>
      </c>
      <c r="E42" s="78">
        <v>110.6</v>
      </c>
      <c r="F42" s="78">
        <v>26.7</v>
      </c>
      <c r="G42" s="43">
        <f t="shared" si="2"/>
        <v>0.1335</v>
      </c>
      <c r="H42" s="43">
        <f t="shared" si="3"/>
        <v>0.24141048824593128</v>
      </c>
      <c r="I42" s="40"/>
    </row>
    <row r="43" spans="1:9" s="16" customFormat="1" ht="31.5" customHeight="1">
      <c r="A43" s="76"/>
      <c r="B43" s="77" t="s">
        <v>180</v>
      </c>
      <c r="C43" s="76" t="s">
        <v>233</v>
      </c>
      <c r="D43" s="78">
        <v>29</v>
      </c>
      <c r="E43" s="78">
        <v>20.3</v>
      </c>
      <c r="F43" s="78">
        <v>0</v>
      </c>
      <c r="G43" s="43">
        <f t="shared" si="2"/>
        <v>0</v>
      </c>
      <c r="H43" s="43">
        <f t="shared" si="3"/>
        <v>0</v>
      </c>
      <c r="I43" s="40"/>
    </row>
    <row r="44" spans="1:9" s="16" customFormat="1" ht="31.5" customHeight="1">
      <c r="A44" s="76"/>
      <c r="B44" s="77" t="s">
        <v>240</v>
      </c>
      <c r="C44" s="76" t="s">
        <v>241</v>
      </c>
      <c r="D44" s="78">
        <v>3100</v>
      </c>
      <c r="E44" s="78">
        <v>930</v>
      </c>
      <c r="F44" s="78">
        <v>0</v>
      </c>
      <c r="G44" s="43">
        <f t="shared" si="2"/>
        <v>0</v>
      </c>
      <c r="H44" s="43">
        <f t="shared" si="3"/>
        <v>0</v>
      </c>
      <c r="I44" s="40"/>
    </row>
    <row r="45" spans="1:9" s="16" customFormat="1" ht="31.5">
      <c r="A45" s="76"/>
      <c r="B45" s="77" t="s">
        <v>204</v>
      </c>
      <c r="C45" s="76" t="s">
        <v>238</v>
      </c>
      <c r="D45" s="78">
        <v>230</v>
      </c>
      <c r="E45" s="78">
        <v>40.3</v>
      </c>
      <c r="F45" s="78">
        <v>0</v>
      </c>
      <c r="G45" s="43">
        <f t="shared" si="2"/>
        <v>0</v>
      </c>
      <c r="H45" s="43">
        <f t="shared" si="3"/>
        <v>0</v>
      </c>
      <c r="I45" s="40"/>
    </row>
    <row r="46" spans="1:8" ht="18.75" customHeight="1">
      <c r="A46" s="94" t="s">
        <v>69</v>
      </c>
      <c r="B46" s="95" t="s">
        <v>35</v>
      </c>
      <c r="C46" s="94"/>
      <c r="D46" s="69">
        <f aca="true" t="shared" si="4" ref="D46:F47">D47</f>
        <v>690</v>
      </c>
      <c r="E46" s="69">
        <f t="shared" si="4"/>
        <v>132.5</v>
      </c>
      <c r="F46" s="69">
        <f t="shared" si="4"/>
        <v>43</v>
      </c>
      <c r="G46" s="43">
        <f t="shared" si="2"/>
        <v>0.06231884057971015</v>
      </c>
      <c r="H46" s="43">
        <f t="shared" si="3"/>
        <v>0.32452830188679244</v>
      </c>
    </row>
    <row r="47" spans="1:8" ht="57.75" customHeight="1">
      <c r="A47" s="68" t="s">
        <v>143</v>
      </c>
      <c r="B47" s="67" t="s">
        <v>167</v>
      </c>
      <c r="C47" s="68"/>
      <c r="D47" s="70">
        <f t="shared" si="4"/>
        <v>690</v>
      </c>
      <c r="E47" s="70">
        <f t="shared" si="4"/>
        <v>132.5</v>
      </c>
      <c r="F47" s="70">
        <f t="shared" si="4"/>
        <v>43</v>
      </c>
      <c r="G47" s="43">
        <f t="shared" si="2"/>
        <v>0.06231884057971015</v>
      </c>
      <c r="H47" s="43">
        <f t="shared" si="3"/>
        <v>0.32452830188679244</v>
      </c>
    </row>
    <row r="48" spans="1:8" ht="100.5" customHeight="1">
      <c r="A48" s="68"/>
      <c r="B48" s="67" t="s">
        <v>341</v>
      </c>
      <c r="C48" s="68" t="s">
        <v>340</v>
      </c>
      <c r="D48" s="70">
        <f>D49+D50+D51+D52</f>
        <v>690</v>
      </c>
      <c r="E48" s="70">
        <f>E49+E50+E51+E52</f>
        <v>132.5</v>
      </c>
      <c r="F48" s="70">
        <f>F49+F50+F51+F52</f>
        <v>43</v>
      </c>
      <c r="G48" s="43">
        <f t="shared" si="2"/>
        <v>0.06231884057971015</v>
      </c>
      <c r="H48" s="43">
        <f t="shared" si="3"/>
        <v>0.32452830188679244</v>
      </c>
    </row>
    <row r="49" spans="1:9" s="16" customFormat="1" ht="36" customHeight="1">
      <c r="A49" s="76"/>
      <c r="B49" s="77" t="s">
        <v>289</v>
      </c>
      <c r="C49" s="76" t="s">
        <v>290</v>
      </c>
      <c r="D49" s="78">
        <v>150</v>
      </c>
      <c r="E49" s="78">
        <v>0</v>
      </c>
      <c r="F49" s="78">
        <v>0</v>
      </c>
      <c r="G49" s="43">
        <f t="shared" si="2"/>
        <v>0</v>
      </c>
      <c r="H49" s="43">
        <v>0</v>
      </c>
      <c r="I49" s="36"/>
    </row>
    <row r="50" spans="1:9" s="16" customFormat="1" ht="66.75" customHeight="1">
      <c r="A50" s="76"/>
      <c r="B50" s="77" t="s">
        <v>291</v>
      </c>
      <c r="C50" s="76" t="s">
        <v>292</v>
      </c>
      <c r="D50" s="78">
        <v>530</v>
      </c>
      <c r="E50" s="78">
        <v>132.5</v>
      </c>
      <c r="F50" s="78">
        <v>43</v>
      </c>
      <c r="G50" s="43">
        <f t="shared" si="2"/>
        <v>0.08113207547169811</v>
      </c>
      <c r="H50" s="43">
        <f t="shared" si="3"/>
        <v>0.32452830188679244</v>
      </c>
      <c r="I50" s="36"/>
    </row>
    <row r="51" spans="1:9" s="16" customFormat="1" ht="66.75" customHeight="1" hidden="1">
      <c r="A51" s="76"/>
      <c r="B51" s="77" t="s">
        <v>294</v>
      </c>
      <c r="C51" s="76" t="s">
        <v>293</v>
      </c>
      <c r="D51" s="78">
        <v>0</v>
      </c>
      <c r="E51" s="78">
        <v>0</v>
      </c>
      <c r="F51" s="78">
        <v>0</v>
      </c>
      <c r="G51" s="43" t="e">
        <f t="shared" si="2"/>
        <v>#DIV/0!</v>
      </c>
      <c r="H51" s="43" t="e">
        <f t="shared" si="3"/>
        <v>#DIV/0!</v>
      </c>
      <c r="I51" s="36"/>
    </row>
    <row r="52" spans="1:9" s="16" customFormat="1" ht="51.75" customHeight="1">
      <c r="A52" s="76"/>
      <c r="B52" s="77" t="s">
        <v>295</v>
      </c>
      <c r="C52" s="76" t="s">
        <v>296</v>
      </c>
      <c r="D52" s="78">
        <v>10</v>
      </c>
      <c r="E52" s="78">
        <v>0</v>
      </c>
      <c r="F52" s="78">
        <v>0</v>
      </c>
      <c r="G52" s="43">
        <f t="shared" si="2"/>
        <v>0</v>
      </c>
      <c r="H52" s="43">
        <v>0</v>
      </c>
      <c r="I52" s="36"/>
    </row>
    <row r="53" spans="1:8" ht="34.5" customHeight="1">
      <c r="A53" s="71" t="s">
        <v>70</v>
      </c>
      <c r="B53" s="66" t="s">
        <v>37</v>
      </c>
      <c r="C53" s="71"/>
      <c r="D53" s="69">
        <f>D54+D56</f>
        <v>5762.4</v>
      </c>
      <c r="E53" s="69">
        <f>E54+E56</f>
        <v>12.5</v>
      </c>
      <c r="F53" s="69">
        <f>F54+F56</f>
        <v>0</v>
      </c>
      <c r="G53" s="43">
        <f t="shared" si="2"/>
        <v>0</v>
      </c>
      <c r="H53" s="43">
        <f t="shared" si="3"/>
        <v>0</v>
      </c>
    </row>
    <row r="54" spans="1:8" ht="34.5" customHeight="1">
      <c r="A54" s="71" t="s">
        <v>270</v>
      </c>
      <c r="B54" s="66" t="s">
        <v>305</v>
      </c>
      <c r="C54" s="71"/>
      <c r="D54" s="69">
        <f>D55</f>
        <v>100</v>
      </c>
      <c r="E54" s="69">
        <f>E55</f>
        <v>12.5</v>
      </c>
      <c r="F54" s="69">
        <f>F55</f>
        <v>0</v>
      </c>
      <c r="G54" s="43">
        <f t="shared" si="2"/>
        <v>0</v>
      </c>
      <c r="H54" s="43">
        <f t="shared" si="3"/>
        <v>0</v>
      </c>
    </row>
    <row r="55" spans="1:8" ht="87" customHeight="1">
      <c r="A55" s="71"/>
      <c r="B55" s="67" t="s">
        <v>415</v>
      </c>
      <c r="C55" s="68" t="s">
        <v>416</v>
      </c>
      <c r="D55" s="70">
        <v>100</v>
      </c>
      <c r="E55" s="70">
        <v>12.5</v>
      </c>
      <c r="F55" s="70">
        <v>0</v>
      </c>
      <c r="G55" s="43">
        <f t="shared" si="2"/>
        <v>0</v>
      </c>
      <c r="H55" s="43">
        <f t="shared" si="3"/>
        <v>0</v>
      </c>
    </row>
    <row r="56" spans="1:8" ht="39.75" customHeight="1">
      <c r="A56" s="71" t="s">
        <v>109</v>
      </c>
      <c r="B56" s="66" t="s">
        <v>168</v>
      </c>
      <c r="C56" s="71"/>
      <c r="D56" s="69">
        <f>D58+D57</f>
        <v>5662.4</v>
      </c>
      <c r="E56" s="69">
        <f>E58+E57</f>
        <v>0</v>
      </c>
      <c r="F56" s="69">
        <f>F58+F57</f>
        <v>0</v>
      </c>
      <c r="G56" s="43">
        <f t="shared" si="2"/>
        <v>0</v>
      </c>
      <c r="H56" s="43">
        <v>0</v>
      </c>
    </row>
    <row r="57" spans="1:8" ht="69" customHeight="1" hidden="1">
      <c r="A57" s="71"/>
      <c r="B57" s="67" t="s">
        <v>208</v>
      </c>
      <c r="C57" s="68" t="s">
        <v>209</v>
      </c>
      <c r="D57" s="70">
        <v>0</v>
      </c>
      <c r="E57" s="70">
        <v>0</v>
      </c>
      <c r="F57" s="70">
        <v>0</v>
      </c>
      <c r="G57" s="43" t="e">
        <f t="shared" si="2"/>
        <v>#DIV/0!</v>
      </c>
      <c r="H57" s="43" t="e">
        <f t="shared" si="3"/>
        <v>#DIV/0!</v>
      </c>
    </row>
    <row r="58" spans="1:8" ht="57" customHeight="1">
      <c r="A58" s="71"/>
      <c r="B58" s="67" t="s">
        <v>243</v>
      </c>
      <c r="C58" s="68" t="s">
        <v>414</v>
      </c>
      <c r="D58" s="70">
        <f>D59+D60</f>
        <v>5662.4</v>
      </c>
      <c r="E58" s="70">
        <f>E59+E60</f>
        <v>0</v>
      </c>
      <c r="F58" s="70">
        <f>F59+F60</f>
        <v>0</v>
      </c>
      <c r="G58" s="43">
        <f t="shared" si="2"/>
        <v>0</v>
      </c>
      <c r="H58" s="43">
        <v>0</v>
      </c>
    </row>
    <row r="59" spans="1:8" ht="51" customHeight="1">
      <c r="A59" s="68"/>
      <c r="B59" s="77" t="s">
        <v>412</v>
      </c>
      <c r="C59" s="68" t="s">
        <v>312</v>
      </c>
      <c r="D59" s="70">
        <v>2000</v>
      </c>
      <c r="E59" s="70">
        <v>0</v>
      </c>
      <c r="F59" s="70">
        <v>0</v>
      </c>
      <c r="G59" s="43">
        <f t="shared" si="2"/>
        <v>0</v>
      </c>
      <c r="H59" s="43">
        <v>0</v>
      </c>
    </row>
    <row r="60" spans="1:8" ht="57" customHeight="1">
      <c r="A60" s="68"/>
      <c r="B60" s="77" t="s">
        <v>413</v>
      </c>
      <c r="C60" s="76" t="s">
        <v>242</v>
      </c>
      <c r="D60" s="78">
        <v>3662.4</v>
      </c>
      <c r="E60" s="78">
        <v>0</v>
      </c>
      <c r="F60" s="78">
        <v>0</v>
      </c>
      <c r="G60" s="43">
        <f t="shared" si="2"/>
        <v>0</v>
      </c>
      <c r="H60" s="43">
        <v>0</v>
      </c>
    </row>
    <row r="61" spans="1:8" ht="45.75" customHeight="1" hidden="1">
      <c r="A61" s="71" t="s">
        <v>71</v>
      </c>
      <c r="B61" s="67" t="s">
        <v>363</v>
      </c>
      <c r="C61" s="76"/>
      <c r="D61" s="78">
        <f>D62</f>
        <v>0</v>
      </c>
      <c r="E61" s="78">
        <f>E62</f>
        <v>0</v>
      </c>
      <c r="F61" s="78">
        <f>F62</f>
        <v>0</v>
      </c>
      <c r="G61" s="43" t="e">
        <f t="shared" si="2"/>
        <v>#DIV/0!</v>
      </c>
      <c r="H61" s="43" t="e">
        <f t="shared" si="3"/>
        <v>#DIV/0!</v>
      </c>
    </row>
    <row r="62" spans="1:8" ht="37.5" customHeight="1" hidden="1">
      <c r="A62" s="71"/>
      <c r="B62" s="77" t="s">
        <v>113</v>
      </c>
      <c r="C62" s="76" t="s">
        <v>255</v>
      </c>
      <c r="D62" s="78">
        <v>0</v>
      </c>
      <c r="E62" s="78">
        <v>0</v>
      </c>
      <c r="F62" s="78">
        <v>0</v>
      </c>
      <c r="G62" s="43" t="e">
        <f t="shared" si="2"/>
        <v>#DIV/0!</v>
      </c>
      <c r="H62" s="43" t="e">
        <f t="shared" si="3"/>
        <v>#DIV/0!</v>
      </c>
    </row>
    <row r="63" spans="1:8" ht="30.75" customHeight="1">
      <c r="A63" s="71" t="s">
        <v>72</v>
      </c>
      <c r="B63" s="66" t="s">
        <v>38</v>
      </c>
      <c r="C63" s="71"/>
      <c r="D63" s="69">
        <f>D64+D68+D76</f>
        <v>35577.4</v>
      </c>
      <c r="E63" s="69">
        <f>E64+E68+E76</f>
        <v>10730.199999999999</v>
      </c>
      <c r="F63" s="69">
        <f>F64+F68+F76</f>
        <v>1116.3999999999999</v>
      </c>
      <c r="G63" s="43">
        <f t="shared" si="2"/>
        <v>0.03137947123735854</v>
      </c>
      <c r="H63" s="43">
        <f t="shared" si="3"/>
        <v>0.10404279510167565</v>
      </c>
    </row>
    <row r="64" spans="1:8" ht="21.75" customHeight="1">
      <c r="A64" s="71" t="s">
        <v>73</v>
      </c>
      <c r="B64" s="66" t="s">
        <v>39</v>
      </c>
      <c r="C64" s="71"/>
      <c r="D64" s="70">
        <f>D67+D66+D65</f>
        <v>2164</v>
      </c>
      <c r="E64" s="70">
        <f>E67+E66+E65</f>
        <v>423.3</v>
      </c>
      <c r="F64" s="70">
        <f>F67+F66+F65</f>
        <v>121.6</v>
      </c>
      <c r="G64" s="43">
        <f t="shared" si="2"/>
        <v>0.05619223659889094</v>
      </c>
      <c r="H64" s="43">
        <f t="shared" si="3"/>
        <v>0.28726671391448144</v>
      </c>
    </row>
    <row r="65" spans="1:8" ht="70.5" customHeight="1">
      <c r="A65" s="71"/>
      <c r="B65" s="77" t="s">
        <v>244</v>
      </c>
      <c r="C65" s="76" t="s">
        <v>245</v>
      </c>
      <c r="D65" s="78">
        <v>1000</v>
      </c>
      <c r="E65" s="78">
        <v>175</v>
      </c>
      <c r="F65" s="78">
        <v>121.6</v>
      </c>
      <c r="G65" s="43">
        <f t="shared" si="2"/>
        <v>0.1216</v>
      </c>
      <c r="H65" s="43">
        <f t="shared" si="3"/>
        <v>0.6948571428571428</v>
      </c>
    </row>
    <row r="66" spans="1:8" ht="70.5" customHeight="1">
      <c r="A66" s="68"/>
      <c r="B66" s="77" t="s">
        <v>418</v>
      </c>
      <c r="C66" s="106" t="s">
        <v>417</v>
      </c>
      <c r="D66" s="78">
        <v>100</v>
      </c>
      <c r="E66" s="78">
        <v>0</v>
      </c>
      <c r="F66" s="78">
        <v>0</v>
      </c>
      <c r="G66" s="43">
        <f t="shared" si="2"/>
        <v>0</v>
      </c>
      <c r="H66" s="43">
        <v>0</v>
      </c>
    </row>
    <row r="67" spans="1:8" ht="37.5" customHeight="1">
      <c r="A67" s="71"/>
      <c r="B67" s="77" t="s">
        <v>157</v>
      </c>
      <c r="C67" s="76" t="s">
        <v>246</v>
      </c>
      <c r="D67" s="78">
        <v>1064</v>
      </c>
      <c r="E67" s="78">
        <v>248.3</v>
      </c>
      <c r="F67" s="78">
        <v>0</v>
      </c>
      <c r="G67" s="43">
        <f t="shared" si="2"/>
        <v>0</v>
      </c>
      <c r="H67" s="43">
        <f t="shared" si="3"/>
        <v>0</v>
      </c>
    </row>
    <row r="68" spans="1:8" ht="27" customHeight="1">
      <c r="A68" s="71" t="s">
        <v>74</v>
      </c>
      <c r="B68" s="67" t="s">
        <v>324</v>
      </c>
      <c r="C68" s="68"/>
      <c r="D68" s="70">
        <f>D69</f>
        <v>6000</v>
      </c>
      <c r="E68" s="70">
        <f>E69</f>
        <v>1400</v>
      </c>
      <c r="F68" s="70">
        <f>F69</f>
        <v>0</v>
      </c>
      <c r="G68" s="43">
        <f t="shared" si="2"/>
        <v>0</v>
      </c>
      <c r="H68" s="43">
        <f t="shared" si="3"/>
        <v>0</v>
      </c>
    </row>
    <row r="69" spans="1:9" s="16" customFormat="1" ht="51" customHeight="1">
      <c r="A69" s="107"/>
      <c r="B69" s="77" t="s">
        <v>299</v>
      </c>
      <c r="C69" s="76" t="s">
        <v>278</v>
      </c>
      <c r="D69" s="78">
        <f>D70+D75+D71+D72+D73+D74</f>
        <v>6000</v>
      </c>
      <c r="E69" s="78">
        <f>E70+E75+E71+E72+E73+E74</f>
        <v>1400</v>
      </c>
      <c r="F69" s="78">
        <f>F70+F75+F71+F72+F73+F74</f>
        <v>0</v>
      </c>
      <c r="G69" s="43">
        <f t="shared" si="2"/>
        <v>0</v>
      </c>
      <c r="H69" s="43">
        <f t="shared" si="3"/>
        <v>0</v>
      </c>
      <c r="I69" s="36"/>
    </row>
    <row r="70" spans="1:9" s="16" customFormat="1" ht="56.25" customHeight="1" hidden="1">
      <c r="A70" s="107"/>
      <c r="B70" s="77" t="s">
        <v>297</v>
      </c>
      <c r="C70" s="76" t="s">
        <v>298</v>
      </c>
      <c r="D70" s="78">
        <v>0</v>
      </c>
      <c r="E70" s="78">
        <v>0</v>
      </c>
      <c r="F70" s="78">
        <v>0</v>
      </c>
      <c r="G70" s="43" t="e">
        <f t="shared" si="2"/>
        <v>#DIV/0!</v>
      </c>
      <c r="H70" s="43" t="e">
        <f t="shared" si="3"/>
        <v>#DIV/0!</v>
      </c>
      <c r="I70" s="36"/>
    </row>
    <row r="71" spans="1:9" s="16" customFormat="1" ht="70.5" customHeight="1" hidden="1">
      <c r="A71" s="107"/>
      <c r="B71" s="77" t="s">
        <v>349</v>
      </c>
      <c r="C71" s="76" t="s">
        <v>348</v>
      </c>
      <c r="D71" s="78">
        <v>0</v>
      </c>
      <c r="E71" s="78">
        <v>0</v>
      </c>
      <c r="F71" s="78">
        <v>0</v>
      </c>
      <c r="G71" s="43" t="e">
        <f t="shared" si="2"/>
        <v>#DIV/0!</v>
      </c>
      <c r="H71" s="43" t="e">
        <f t="shared" si="3"/>
        <v>#DIV/0!</v>
      </c>
      <c r="I71" s="36"/>
    </row>
    <row r="72" spans="1:9" s="16" customFormat="1" ht="56.25" customHeight="1" hidden="1">
      <c r="A72" s="107"/>
      <c r="B72" s="77" t="s">
        <v>351</v>
      </c>
      <c r="C72" s="76" t="s">
        <v>350</v>
      </c>
      <c r="D72" s="78">
        <v>0</v>
      </c>
      <c r="E72" s="78">
        <v>0</v>
      </c>
      <c r="F72" s="78">
        <v>0</v>
      </c>
      <c r="G72" s="43" t="e">
        <f t="shared" si="2"/>
        <v>#DIV/0!</v>
      </c>
      <c r="H72" s="43" t="e">
        <f t="shared" si="3"/>
        <v>#DIV/0!</v>
      </c>
      <c r="I72" s="36"/>
    </row>
    <row r="73" spans="1:9" s="16" customFormat="1" ht="75" customHeight="1">
      <c r="A73" s="107"/>
      <c r="B73" s="77" t="s">
        <v>353</v>
      </c>
      <c r="C73" s="76" t="s">
        <v>352</v>
      </c>
      <c r="D73" s="78">
        <v>2000</v>
      </c>
      <c r="E73" s="78">
        <v>1400</v>
      </c>
      <c r="F73" s="78">
        <v>0</v>
      </c>
      <c r="G73" s="43">
        <f t="shared" si="2"/>
        <v>0</v>
      </c>
      <c r="H73" s="43">
        <f t="shared" si="3"/>
        <v>0</v>
      </c>
      <c r="I73" s="36"/>
    </row>
    <row r="74" spans="1:9" s="16" customFormat="1" ht="88.5" customHeight="1" hidden="1">
      <c r="A74" s="107"/>
      <c r="B74" s="77" t="s">
        <v>355</v>
      </c>
      <c r="C74" s="76" t="s">
        <v>354</v>
      </c>
      <c r="D74" s="78">
        <v>0</v>
      </c>
      <c r="E74" s="78">
        <v>0</v>
      </c>
      <c r="F74" s="78">
        <v>0</v>
      </c>
      <c r="G74" s="43" t="e">
        <f t="shared" si="2"/>
        <v>#DIV/0!</v>
      </c>
      <c r="H74" s="43" t="e">
        <f t="shared" si="3"/>
        <v>#DIV/0!</v>
      </c>
      <c r="I74" s="36"/>
    </row>
    <row r="75" spans="1:9" s="16" customFormat="1" ht="51.75" customHeight="1">
      <c r="A75" s="107"/>
      <c r="B75" s="77" t="s">
        <v>365</v>
      </c>
      <c r="C75" s="76" t="s">
        <v>364</v>
      </c>
      <c r="D75" s="78">
        <v>4000</v>
      </c>
      <c r="E75" s="78">
        <v>0</v>
      </c>
      <c r="F75" s="78">
        <v>0</v>
      </c>
      <c r="G75" s="43">
        <f t="shared" si="2"/>
        <v>0</v>
      </c>
      <c r="H75" s="43">
        <v>0</v>
      </c>
      <c r="I75" s="36"/>
    </row>
    <row r="76" spans="1:9" s="16" customFormat="1" ht="28.5" customHeight="1">
      <c r="A76" s="107" t="s">
        <v>41</v>
      </c>
      <c r="B76" s="77" t="s">
        <v>42</v>
      </c>
      <c r="C76" s="76"/>
      <c r="D76" s="162">
        <f>D77</f>
        <v>27413.4</v>
      </c>
      <c r="E76" s="162">
        <f>E77</f>
        <v>8906.9</v>
      </c>
      <c r="F76" s="162">
        <f>F77</f>
        <v>994.8</v>
      </c>
      <c r="G76" s="43">
        <f t="shared" si="2"/>
        <v>0.036288822254809686</v>
      </c>
      <c r="H76" s="43">
        <f t="shared" si="3"/>
        <v>0.11168869079028618</v>
      </c>
      <c r="I76" s="36"/>
    </row>
    <row r="77" spans="1:9" s="16" customFormat="1" ht="72" customHeight="1">
      <c r="A77" s="71"/>
      <c r="B77" s="66" t="s">
        <v>419</v>
      </c>
      <c r="C77" s="71"/>
      <c r="D77" s="69">
        <f>D78+D79+D80+D81+D82+D83+D84+D85+D86+D91+D92+D93+D87+D88+D89+D90</f>
        <v>27413.4</v>
      </c>
      <c r="E77" s="69">
        <f>E78+E79+E80+E81+E82+E83+E84+E85+E86+E91+E92+E93+E87+E88+E89+E90</f>
        <v>8906.9</v>
      </c>
      <c r="F77" s="69">
        <f>F78+F79+F80+F81+F82+F83+F84+F85+F86+F91+F92+F93+F87+F88+F89+F90</f>
        <v>994.8</v>
      </c>
      <c r="G77" s="43">
        <f t="shared" si="2"/>
        <v>0.036288822254809686</v>
      </c>
      <c r="H77" s="43">
        <f t="shared" si="3"/>
        <v>0.11168869079028618</v>
      </c>
      <c r="I77" s="36"/>
    </row>
    <row r="78" spans="1:9" s="16" customFormat="1" ht="37.5" customHeight="1">
      <c r="A78" s="76"/>
      <c r="B78" s="77" t="s">
        <v>421</v>
      </c>
      <c r="C78" s="76" t="s">
        <v>420</v>
      </c>
      <c r="D78" s="78">
        <v>200</v>
      </c>
      <c r="E78" s="78">
        <v>70</v>
      </c>
      <c r="F78" s="78">
        <v>0</v>
      </c>
      <c r="G78" s="43">
        <f t="shared" si="2"/>
        <v>0</v>
      </c>
      <c r="H78" s="43">
        <f t="shared" si="3"/>
        <v>0</v>
      </c>
      <c r="I78" s="36"/>
    </row>
    <row r="79" spans="1:9" s="16" customFormat="1" ht="39.75" customHeight="1">
      <c r="A79" s="76"/>
      <c r="B79" s="77" t="s">
        <v>423</v>
      </c>
      <c r="C79" s="76" t="s">
        <v>422</v>
      </c>
      <c r="D79" s="78">
        <v>100</v>
      </c>
      <c r="E79" s="78">
        <v>65</v>
      </c>
      <c r="F79" s="78">
        <v>0</v>
      </c>
      <c r="G79" s="43">
        <f t="shared" si="2"/>
        <v>0</v>
      </c>
      <c r="H79" s="43">
        <f t="shared" si="3"/>
        <v>0</v>
      </c>
      <c r="I79" s="36"/>
    </row>
    <row r="80" spans="1:9" s="16" customFormat="1" ht="33.75" customHeight="1">
      <c r="A80" s="76"/>
      <c r="B80" s="77" t="s">
        <v>425</v>
      </c>
      <c r="C80" s="76" t="s">
        <v>424</v>
      </c>
      <c r="D80" s="78">
        <v>50</v>
      </c>
      <c r="E80" s="78">
        <v>17.5</v>
      </c>
      <c r="F80" s="78">
        <v>0</v>
      </c>
      <c r="G80" s="43">
        <f t="shared" si="2"/>
        <v>0</v>
      </c>
      <c r="H80" s="43">
        <f t="shared" si="3"/>
        <v>0</v>
      </c>
      <c r="I80" s="36"/>
    </row>
    <row r="81" spans="1:9" s="16" customFormat="1" ht="41.25" customHeight="1">
      <c r="A81" s="76"/>
      <c r="B81" s="77" t="s">
        <v>427</v>
      </c>
      <c r="C81" s="76" t="s">
        <v>426</v>
      </c>
      <c r="D81" s="78">
        <v>100</v>
      </c>
      <c r="E81" s="78">
        <v>35</v>
      </c>
      <c r="F81" s="78">
        <v>0</v>
      </c>
      <c r="G81" s="43">
        <f t="shared" si="2"/>
        <v>0</v>
      </c>
      <c r="H81" s="43">
        <f t="shared" si="3"/>
        <v>0</v>
      </c>
      <c r="I81" s="36"/>
    </row>
    <row r="82" spans="1:9" s="16" customFormat="1" ht="54.75" customHeight="1">
      <c r="A82" s="76"/>
      <c r="B82" s="77" t="s">
        <v>429</v>
      </c>
      <c r="C82" s="76" t="s">
        <v>428</v>
      </c>
      <c r="D82" s="78">
        <v>100</v>
      </c>
      <c r="E82" s="78">
        <v>35</v>
      </c>
      <c r="F82" s="78">
        <v>0</v>
      </c>
      <c r="G82" s="43">
        <f t="shared" si="2"/>
        <v>0</v>
      </c>
      <c r="H82" s="43">
        <f t="shared" si="3"/>
        <v>0</v>
      </c>
      <c r="I82" s="36"/>
    </row>
    <row r="83" spans="1:9" s="16" customFormat="1" ht="57.75" customHeight="1">
      <c r="A83" s="76"/>
      <c r="B83" s="77" t="s">
        <v>431</v>
      </c>
      <c r="C83" s="76" t="s">
        <v>430</v>
      </c>
      <c r="D83" s="78">
        <v>15000</v>
      </c>
      <c r="E83" s="78">
        <v>5297</v>
      </c>
      <c r="F83" s="78">
        <v>796.9</v>
      </c>
      <c r="G83" s="43">
        <f t="shared" si="2"/>
        <v>0.05312666666666666</v>
      </c>
      <c r="H83" s="43">
        <f t="shared" si="3"/>
        <v>0.15044364734755522</v>
      </c>
      <c r="I83" s="36"/>
    </row>
    <row r="84" spans="1:9" s="16" customFormat="1" ht="60.75" customHeight="1">
      <c r="A84" s="76"/>
      <c r="B84" s="77" t="s">
        <v>433</v>
      </c>
      <c r="C84" s="76" t="s">
        <v>432</v>
      </c>
      <c r="D84" s="78">
        <v>1648.4</v>
      </c>
      <c r="E84" s="78">
        <v>0</v>
      </c>
      <c r="F84" s="78">
        <v>0</v>
      </c>
      <c r="G84" s="43">
        <f t="shared" si="2"/>
        <v>0</v>
      </c>
      <c r="H84" s="43">
        <v>0</v>
      </c>
      <c r="I84" s="36"/>
    </row>
    <row r="85" spans="1:9" s="16" customFormat="1" ht="42" customHeight="1">
      <c r="A85" s="76"/>
      <c r="B85" s="77" t="s">
        <v>435</v>
      </c>
      <c r="C85" s="76" t="s">
        <v>434</v>
      </c>
      <c r="D85" s="78">
        <v>100</v>
      </c>
      <c r="E85" s="78">
        <v>100</v>
      </c>
      <c r="F85" s="78">
        <v>0</v>
      </c>
      <c r="G85" s="43">
        <f t="shared" si="2"/>
        <v>0</v>
      </c>
      <c r="H85" s="43">
        <f t="shared" si="3"/>
        <v>0</v>
      </c>
      <c r="I85" s="36"/>
    </row>
    <row r="86" spans="1:9" s="16" customFormat="1" ht="50.25" customHeight="1">
      <c r="A86" s="76"/>
      <c r="B86" s="77" t="s">
        <v>437</v>
      </c>
      <c r="C86" s="76" t="s">
        <v>436</v>
      </c>
      <c r="D86" s="78">
        <v>4200</v>
      </c>
      <c r="E86" s="78">
        <v>1177.9</v>
      </c>
      <c r="F86" s="78">
        <v>197.9</v>
      </c>
      <c r="G86" s="43">
        <f t="shared" si="2"/>
        <v>0.04711904761904762</v>
      </c>
      <c r="H86" s="43">
        <f t="shared" si="3"/>
        <v>0.16801086679684182</v>
      </c>
      <c r="I86" s="36"/>
    </row>
    <row r="87" spans="1:9" s="16" customFormat="1" ht="50.25" customHeight="1">
      <c r="A87" s="76"/>
      <c r="B87" s="77" t="s">
        <v>439</v>
      </c>
      <c r="C87" s="76" t="s">
        <v>438</v>
      </c>
      <c r="D87" s="78">
        <v>1200</v>
      </c>
      <c r="E87" s="78">
        <v>250</v>
      </c>
      <c r="F87" s="78">
        <v>0</v>
      </c>
      <c r="G87" s="43">
        <f t="shared" si="2"/>
        <v>0</v>
      </c>
      <c r="H87" s="43">
        <f t="shared" si="3"/>
        <v>0</v>
      </c>
      <c r="I87" s="36"/>
    </row>
    <row r="88" spans="1:9" s="16" customFormat="1" ht="69" customHeight="1">
      <c r="A88" s="76"/>
      <c r="B88" s="77" t="s">
        <v>441</v>
      </c>
      <c r="C88" s="76" t="s">
        <v>440</v>
      </c>
      <c r="D88" s="78">
        <v>4600</v>
      </c>
      <c r="E88" s="78">
        <v>1800</v>
      </c>
      <c r="F88" s="78">
        <v>0</v>
      </c>
      <c r="G88" s="43">
        <f t="shared" si="2"/>
        <v>0</v>
      </c>
      <c r="H88" s="43">
        <f t="shared" si="3"/>
        <v>0</v>
      </c>
      <c r="I88" s="36"/>
    </row>
    <row r="89" spans="1:9" s="16" customFormat="1" ht="41.25" customHeight="1">
      <c r="A89" s="76"/>
      <c r="B89" s="77" t="s">
        <v>443</v>
      </c>
      <c r="C89" s="76" t="s">
        <v>442</v>
      </c>
      <c r="D89" s="78">
        <v>65</v>
      </c>
      <c r="E89" s="78">
        <v>59.5</v>
      </c>
      <c r="F89" s="78">
        <v>0</v>
      </c>
      <c r="G89" s="43">
        <f t="shared" si="2"/>
        <v>0</v>
      </c>
      <c r="H89" s="43">
        <f t="shared" si="3"/>
        <v>0</v>
      </c>
      <c r="I89" s="36"/>
    </row>
    <row r="90" spans="1:9" s="16" customFormat="1" ht="50.25" customHeight="1">
      <c r="A90" s="76"/>
      <c r="B90" s="77" t="s">
        <v>445</v>
      </c>
      <c r="C90" s="76" t="s">
        <v>444</v>
      </c>
      <c r="D90" s="78">
        <v>50</v>
      </c>
      <c r="E90" s="78">
        <v>0</v>
      </c>
      <c r="F90" s="78">
        <v>0</v>
      </c>
      <c r="G90" s="43">
        <f t="shared" si="2"/>
        <v>0</v>
      </c>
      <c r="H90" s="43">
        <v>0</v>
      </c>
      <c r="I90" s="36"/>
    </row>
    <row r="91" spans="1:9" s="16" customFormat="1" ht="36" customHeight="1" hidden="1">
      <c r="A91" s="76"/>
      <c r="B91" s="77" t="s">
        <v>331</v>
      </c>
      <c r="C91" s="76" t="s">
        <v>330</v>
      </c>
      <c r="D91" s="78">
        <v>0</v>
      </c>
      <c r="E91" s="78">
        <v>0</v>
      </c>
      <c r="F91" s="78">
        <v>0</v>
      </c>
      <c r="G91" s="43" t="e">
        <f t="shared" si="2"/>
        <v>#DIV/0!</v>
      </c>
      <c r="H91" s="43" t="e">
        <f t="shared" si="3"/>
        <v>#DIV/0!</v>
      </c>
      <c r="I91" s="36"/>
    </row>
    <row r="92" spans="1:9" s="16" customFormat="1" ht="50.25" customHeight="1" hidden="1">
      <c r="A92" s="76"/>
      <c r="B92" s="77" t="s">
        <v>326</v>
      </c>
      <c r="C92" s="76" t="s">
        <v>325</v>
      </c>
      <c r="D92" s="78">
        <v>0</v>
      </c>
      <c r="E92" s="78">
        <v>0</v>
      </c>
      <c r="F92" s="78">
        <v>0</v>
      </c>
      <c r="G92" s="43" t="e">
        <f t="shared" si="2"/>
        <v>#DIV/0!</v>
      </c>
      <c r="H92" s="43" t="e">
        <f t="shared" si="3"/>
        <v>#DIV/0!</v>
      </c>
      <c r="I92" s="36"/>
    </row>
    <row r="93" spans="1:9" s="16" customFormat="1" ht="34.5" customHeight="1" hidden="1">
      <c r="A93" s="76"/>
      <c r="B93" s="77" t="s">
        <v>333</v>
      </c>
      <c r="C93" s="76" t="s">
        <v>332</v>
      </c>
      <c r="D93" s="78">
        <v>0</v>
      </c>
      <c r="E93" s="78">
        <v>0</v>
      </c>
      <c r="F93" s="78">
        <v>0</v>
      </c>
      <c r="G93" s="43" t="e">
        <f t="shared" si="2"/>
        <v>#DIV/0!</v>
      </c>
      <c r="H93" s="43" t="e">
        <f t="shared" si="3"/>
        <v>#DIV/0!</v>
      </c>
      <c r="I93" s="36"/>
    </row>
    <row r="94" spans="1:9" s="16" customFormat="1" ht="21.75" customHeight="1" hidden="1">
      <c r="A94" s="76"/>
      <c r="B94" s="77" t="s">
        <v>158</v>
      </c>
      <c r="C94" s="76" t="s">
        <v>234</v>
      </c>
      <c r="D94" s="78">
        <v>0</v>
      </c>
      <c r="E94" s="78">
        <v>0</v>
      </c>
      <c r="F94" s="78">
        <v>0</v>
      </c>
      <c r="G94" s="43" t="e">
        <f t="shared" si="2"/>
        <v>#DIV/0!</v>
      </c>
      <c r="H94" s="43" t="e">
        <f t="shared" si="3"/>
        <v>#DIV/0!</v>
      </c>
      <c r="I94" s="36"/>
    </row>
    <row r="95" spans="1:9" s="16" customFormat="1" ht="21.75" customHeight="1" hidden="1">
      <c r="A95" s="76"/>
      <c r="B95" s="77" t="s">
        <v>159</v>
      </c>
      <c r="C95" s="76" t="s">
        <v>235</v>
      </c>
      <c r="D95" s="78">
        <v>0</v>
      </c>
      <c r="E95" s="78">
        <v>0</v>
      </c>
      <c r="F95" s="78">
        <v>0</v>
      </c>
      <c r="G95" s="43" t="e">
        <f t="shared" si="2"/>
        <v>#DIV/0!</v>
      </c>
      <c r="H95" s="43" t="e">
        <f t="shared" si="3"/>
        <v>#DIV/0!</v>
      </c>
      <c r="I95" s="36"/>
    </row>
    <row r="96" spans="1:9" s="11" customFormat="1" ht="21.75" customHeight="1" hidden="1">
      <c r="A96" s="71" t="s">
        <v>43</v>
      </c>
      <c r="B96" s="66" t="s">
        <v>44</v>
      </c>
      <c r="C96" s="71"/>
      <c r="D96" s="69">
        <f>D97</f>
        <v>0</v>
      </c>
      <c r="E96" s="69">
        <f>E97</f>
        <v>0</v>
      </c>
      <c r="F96" s="69">
        <f>F97</f>
        <v>0</v>
      </c>
      <c r="G96" s="43" t="e">
        <f t="shared" si="2"/>
        <v>#DIV/0!</v>
      </c>
      <c r="H96" s="43" t="e">
        <f t="shared" si="3"/>
        <v>#DIV/0!</v>
      </c>
      <c r="I96" s="37"/>
    </row>
    <row r="97" spans="1:9" s="16" customFormat="1" ht="37.5" customHeight="1" hidden="1">
      <c r="A97" s="76" t="s">
        <v>283</v>
      </c>
      <c r="B97" s="77" t="s">
        <v>284</v>
      </c>
      <c r="C97" s="76"/>
      <c r="D97" s="78">
        <v>0</v>
      </c>
      <c r="E97" s="78">
        <v>0</v>
      </c>
      <c r="F97" s="78">
        <v>0</v>
      </c>
      <c r="G97" s="43" t="e">
        <f t="shared" si="2"/>
        <v>#DIV/0!</v>
      </c>
      <c r="H97" s="43" t="e">
        <f t="shared" si="3"/>
        <v>#DIV/0!</v>
      </c>
      <c r="I97" s="36"/>
    </row>
    <row r="98" spans="1:8" ht="20.25" customHeight="1">
      <c r="A98" s="71">
        <v>1000</v>
      </c>
      <c r="B98" s="66" t="s">
        <v>55</v>
      </c>
      <c r="C98" s="71"/>
      <c r="D98" s="69">
        <f>D99</f>
        <v>400</v>
      </c>
      <c r="E98" s="69">
        <f>E99</f>
        <v>99.6</v>
      </c>
      <c r="F98" s="69">
        <f>F99</f>
        <v>33.5</v>
      </c>
      <c r="G98" s="43">
        <f aca="true" t="shared" si="5" ref="G98:G109">F98/D98</f>
        <v>0.08375</v>
      </c>
      <c r="H98" s="43">
        <f aca="true" t="shared" si="6" ref="H98:H109">F98/E98</f>
        <v>0.33634538152610444</v>
      </c>
    </row>
    <row r="99" spans="1:8" ht="39.75" customHeight="1">
      <c r="A99" s="68">
        <v>1001</v>
      </c>
      <c r="B99" s="67" t="s">
        <v>184</v>
      </c>
      <c r="C99" s="68" t="s">
        <v>56</v>
      </c>
      <c r="D99" s="70">
        <v>400</v>
      </c>
      <c r="E99" s="70">
        <v>99.6</v>
      </c>
      <c r="F99" s="70">
        <v>33.5</v>
      </c>
      <c r="G99" s="43">
        <f t="shared" si="5"/>
        <v>0.08375</v>
      </c>
      <c r="H99" s="43">
        <f t="shared" si="6"/>
        <v>0.33634538152610444</v>
      </c>
    </row>
    <row r="100" spans="1:8" ht="29.25" customHeight="1">
      <c r="A100" s="71" t="s">
        <v>59</v>
      </c>
      <c r="B100" s="66" t="s">
        <v>119</v>
      </c>
      <c r="C100" s="71"/>
      <c r="D100" s="69">
        <f>D101</f>
        <v>29134.2</v>
      </c>
      <c r="E100" s="69">
        <f>E101</f>
        <v>8280</v>
      </c>
      <c r="F100" s="69">
        <f>F101</f>
        <v>2406.4</v>
      </c>
      <c r="G100" s="43">
        <f t="shared" si="5"/>
        <v>0.08259708521256805</v>
      </c>
      <c r="H100" s="43">
        <f t="shared" si="6"/>
        <v>0.2906280193236715</v>
      </c>
    </row>
    <row r="101" spans="1:8" ht="37.5" customHeight="1">
      <c r="A101" s="68" t="s">
        <v>60</v>
      </c>
      <c r="B101" s="67" t="s">
        <v>446</v>
      </c>
      <c r="C101" s="68" t="s">
        <v>60</v>
      </c>
      <c r="D101" s="70">
        <v>29134.2</v>
      </c>
      <c r="E101" s="70">
        <v>8280</v>
      </c>
      <c r="F101" s="70">
        <v>2406.4</v>
      </c>
      <c r="G101" s="43">
        <f t="shared" si="5"/>
        <v>0.08259708521256805</v>
      </c>
      <c r="H101" s="43">
        <f t="shared" si="6"/>
        <v>0.2906280193236715</v>
      </c>
    </row>
    <row r="102" spans="1:8" ht="20.25" customHeight="1">
      <c r="A102" s="71" t="s">
        <v>123</v>
      </c>
      <c r="B102" s="66" t="s">
        <v>124</v>
      </c>
      <c r="C102" s="71"/>
      <c r="D102" s="69">
        <f>D103</f>
        <v>90</v>
      </c>
      <c r="E102" s="69">
        <f>E103</f>
        <v>22.5</v>
      </c>
      <c r="F102" s="69">
        <f>F103</f>
        <v>0</v>
      </c>
      <c r="G102" s="43">
        <f t="shared" si="5"/>
        <v>0</v>
      </c>
      <c r="H102" s="43">
        <f t="shared" si="6"/>
        <v>0</v>
      </c>
    </row>
    <row r="103" spans="1:8" ht="18.75" customHeight="1">
      <c r="A103" s="68" t="s">
        <v>125</v>
      </c>
      <c r="B103" s="67" t="s">
        <v>126</v>
      </c>
      <c r="C103" s="68" t="s">
        <v>125</v>
      </c>
      <c r="D103" s="70">
        <v>90</v>
      </c>
      <c r="E103" s="70">
        <v>22.5</v>
      </c>
      <c r="F103" s="70">
        <v>0</v>
      </c>
      <c r="G103" s="43">
        <f t="shared" si="5"/>
        <v>0</v>
      </c>
      <c r="H103" s="43">
        <f t="shared" si="6"/>
        <v>0</v>
      </c>
    </row>
    <row r="104" spans="1:8" ht="25.5" customHeight="1" hidden="1">
      <c r="A104" s="71"/>
      <c r="B104" s="66" t="s">
        <v>92</v>
      </c>
      <c r="C104" s="71"/>
      <c r="D104" s="69">
        <f>D105+D106+D107</f>
        <v>0</v>
      </c>
      <c r="E104" s="69">
        <f>E105+E106+E107</f>
        <v>0</v>
      </c>
      <c r="F104" s="69">
        <f>F105+F106+F107</f>
        <v>0</v>
      </c>
      <c r="G104" s="43" t="e">
        <f t="shared" si="5"/>
        <v>#DIV/0!</v>
      </c>
      <c r="H104" s="43" t="e">
        <f t="shared" si="6"/>
        <v>#DIV/0!</v>
      </c>
    </row>
    <row r="105" spans="1:9" s="16" customFormat="1" ht="30" customHeight="1" hidden="1">
      <c r="A105" s="76"/>
      <c r="B105" s="77" t="s">
        <v>93</v>
      </c>
      <c r="C105" s="76" t="s">
        <v>169</v>
      </c>
      <c r="D105" s="78">
        <v>0</v>
      </c>
      <c r="E105" s="78">
        <v>0</v>
      </c>
      <c r="F105" s="78">
        <v>0</v>
      </c>
      <c r="G105" s="43" t="e">
        <f t="shared" si="5"/>
        <v>#DIV/0!</v>
      </c>
      <c r="H105" s="43" t="e">
        <f t="shared" si="6"/>
        <v>#DIV/0!</v>
      </c>
      <c r="I105" s="36"/>
    </row>
    <row r="106" spans="1:9" s="16" customFormat="1" ht="106.5" customHeight="1" hidden="1">
      <c r="A106" s="76"/>
      <c r="B106" s="108" t="s">
        <v>0</v>
      </c>
      <c r="C106" s="76" t="s">
        <v>154</v>
      </c>
      <c r="D106" s="78">
        <v>0</v>
      </c>
      <c r="E106" s="78">
        <v>0</v>
      </c>
      <c r="F106" s="78">
        <v>0</v>
      </c>
      <c r="G106" s="43" t="e">
        <f t="shared" si="5"/>
        <v>#DIV/0!</v>
      </c>
      <c r="H106" s="43" t="e">
        <f t="shared" si="6"/>
        <v>#DIV/0!</v>
      </c>
      <c r="I106" s="36"/>
    </row>
    <row r="107" spans="1:9" s="16" customFormat="1" ht="91.5" customHeight="1" hidden="1">
      <c r="A107" s="76"/>
      <c r="B107" s="108" t="s">
        <v>1</v>
      </c>
      <c r="C107" s="76" t="s">
        <v>155</v>
      </c>
      <c r="D107" s="78">
        <v>0</v>
      </c>
      <c r="E107" s="78">
        <v>0</v>
      </c>
      <c r="F107" s="78">
        <v>0</v>
      </c>
      <c r="G107" s="43" t="e">
        <f t="shared" si="5"/>
        <v>#DIV/0!</v>
      </c>
      <c r="H107" s="43" t="e">
        <f t="shared" si="6"/>
        <v>#DIV/0!</v>
      </c>
      <c r="I107" s="36"/>
    </row>
    <row r="108" spans="1:8" ht="27" customHeight="1">
      <c r="A108" s="68"/>
      <c r="B108" s="66" t="s">
        <v>62</v>
      </c>
      <c r="C108" s="71"/>
      <c r="D108" s="69">
        <f>D33+D46+D53+D63+D98+D102+D104+D96+D100</f>
        <v>77139.9</v>
      </c>
      <c r="E108" s="69">
        <f>E33+E46+E53+E63+E98+E102+E104+E96+E100</f>
        <v>20549.4</v>
      </c>
      <c r="F108" s="69">
        <f>F33+F46+F53+F63+F98+F102+F104+F96+F100</f>
        <v>3694.6</v>
      </c>
      <c r="G108" s="43">
        <f t="shared" si="5"/>
        <v>0.04789479893025529</v>
      </c>
      <c r="H108" s="43">
        <f t="shared" si="6"/>
        <v>0.17979113745413489</v>
      </c>
    </row>
    <row r="109" spans="1:8" ht="18.75">
      <c r="A109" s="109"/>
      <c r="B109" s="67" t="s">
        <v>77</v>
      </c>
      <c r="C109" s="68"/>
      <c r="D109" s="97">
        <f>D104</f>
        <v>0</v>
      </c>
      <c r="E109" s="97">
        <f>E104</f>
        <v>0</v>
      </c>
      <c r="F109" s="97">
        <f>F104</f>
        <v>0</v>
      </c>
      <c r="G109" s="43">
        <v>0</v>
      </c>
      <c r="H109" s="43">
        <v>0</v>
      </c>
    </row>
    <row r="112" spans="2:6" ht="18">
      <c r="B112" s="100" t="s">
        <v>357</v>
      </c>
      <c r="C112" s="101"/>
      <c r="F112" s="46">
        <v>3699.7</v>
      </c>
    </row>
    <row r="113" spans="2:3" ht="18">
      <c r="B113" s="100"/>
      <c r="C113" s="101"/>
    </row>
    <row r="114" spans="2:3" ht="18" hidden="1">
      <c r="B114" s="100" t="s">
        <v>78</v>
      </c>
      <c r="C114" s="101"/>
    </row>
    <row r="115" spans="2:3" ht="18" hidden="1">
      <c r="B115" s="100" t="s">
        <v>79</v>
      </c>
      <c r="C115" s="101"/>
    </row>
    <row r="116" spans="2:3" ht="18" hidden="1">
      <c r="B116" s="100"/>
      <c r="C116" s="101"/>
    </row>
    <row r="117" spans="2:3" ht="18" hidden="1">
      <c r="B117" s="100" t="s">
        <v>80</v>
      </c>
      <c r="C117" s="101"/>
    </row>
    <row r="118" spans="2:3" ht="18" hidden="1">
      <c r="B118" s="100" t="s">
        <v>81</v>
      </c>
      <c r="C118" s="101"/>
    </row>
    <row r="119" spans="2:3" ht="18" hidden="1">
      <c r="B119" s="100"/>
      <c r="C119" s="101"/>
    </row>
    <row r="120" spans="2:3" ht="18" hidden="1">
      <c r="B120" s="100" t="s">
        <v>82</v>
      </c>
      <c r="C120" s="101"/>
    </row>
    <row r="121" spans="2:3" ht="18" hidden="1">
      <c r="B121" s="100" t="s">
        <v>83</v>
      </c>
      <c r="C121" s="101"/>
    </row>
    <row r="122" spans="2:3" ht="18" hidden="1">
      <c r="B122" s="100"/>
      <c r="C122" s="101"/>
    </row>
    <row r="123" spans="2:3" ht="18" hidden="1">
      <c r="B123" s="100" t="s">
        <v>84</v>
      </c>
      <c r="C123" s="101"/>
    </row>
    <row r="124" spans="2:3" ht="18" hidden="1">
      <c r="B124" s="100" t="s">
        <v>85</v>
      </c>
      <c r="C124" s="101"/>
    </row>
    <row r="125" spans="2:3" ht="18" hidden="1">
      <c r="B125" s="100"/>
      <c r="C125" s="101"/>
    </row>
    <row r="126" spans="2:3" ht="18" hidden="1">
      <c r="B126" s="100"/>
      <c r="C126" s="101"/>
    </row>
    <row r="127" spans="2:8" ht="18">
      <c r="B127" s="100" t="s">
        <v>86</v>
      </c>
      <c r="C127" s="101"/>
      <c r="E127" s="45"/>
      <c r="F127" s="45">
        <f>F112+F28-F108</f>
        <v>4781.999999999998</v>
      </c>
      <c r="H127" s="45"/>
    </row>
    <row r="130" spans="2:3" ht="18">
      <c r="B130" s="100" t="s">
        <v>87</v>
      </c>
      <c r="C130" s="101"/>
    </row>
    <row r="131" spans="2:3" ht="18">
      <c r="B131" s="100" t="s">
        <v>88</v>
      </c>
      <c r="C131" s="101"/>
    </row>
    <row r="132" spans="2:3" ht="18">
      <c r="B132" s="100" t="s">
        <v>89</v>
      </c>
      <c r="C132" s="101"/>
    </row>
  </sheetData>
  <sheetProtection/>
  <mergeCells count="16">
    <mergeCell ref="A31:A32"/>
    <mergeCell ref="B31:B32"/>
    <mergeCell ref="D31:D32"/>
    <mergeCell ref="H31:H32"/>
    <mergeCell ref="E31:E32"/>
    <mergeCell ref="C31:C32"/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94"/>
  <sheetViews>
    <sheetView zoomScalePageLayoutView="0" workbookViewId="0" topLeftCell="A20">
      <selection activeCell="H20" sqref="A1:H16384"/>
    </sheetView>
  </sheetViews>
  <sheetFormatPr defaultColWidth="9.140625" defaultRowHeight="12.75"/>
  <cols>
    <col min="1" max="1" width="6.7109375" style="1" customWidth="1"/>
    <col min="2" max="2" width="37.421875" style="98" customWidth="1"/>
    <col min="3" max="3" width="11.8515625" style="130" hidden="1" customWidth="1"/>
    <col min="4" max="5" width="11.7109375" style="52" customWidth="1"/>
    <col min="6" max="7" width="11.140625" style="52" customWidth="1"/>
    <col min="8" max="8" width="12.00390625" style="52" customWidth="1"/>
    <col min="9" max="9" width="12.57421875" style="30" customWidth="1"/>
    <col min="10" max="16384" width="9.140625" style="1" customWidth="1"/>
  </cols>
  <sheetData>
    <row r="1" spans="1:9" s="7" customFormat="1" ht="67.5" customHeight="1">
      <c r="A1" s="173" t="s">
        <v>380</v>
      </c>
      <c r="B1" s="173"/>
      <c r="C1" s="173"/>
      <c r="D1" s="173"/>
      <c r="E1" s="173"/>
      <c r="F1" s="173"/>
      <c r="G1" s="173"/>
      <c r="H1" s="173"/>
      <c r="I1" s="35"/>
    </row>
    <row r="2" spans="1:8" ht="12.75" customHeight="1">
      <c r="A2" s="110"/>
      <c r="B2" s="184" t="s">
        <v>2</v>
      </c>
      <c r="C2" s="111"/>
      <c r="D2" s="164" t="s">
        <v>3</v>
      </c>
      <c r="E2" s="166" t="s">
        <v>386</v>
      </c>
      <c r="F2" s="164" t="s">
        <v>4</v>
      </c>
      <c r="G2" s="166" t="s">
        <v>335</v>
      </c>
      <c r="H2" s="166" t="s">
        <v>387</v>
      </c>
    </row>
    <row r="3" spans="1:8" ht="48.75" customHeight="1">
      <c r="A3" s="112"/>
      <c r="B3" s="185"/>
      <c r="C3" s="113"/>
      <c r="D3" s="164"/>
      <c r="E3" s="167"/>
      <c r="F3" s="164"/>
      <c r="G3" s="167"/>
      <c r="H3" s="167"/>
    </row>
    <row r="4" spans="1:8" ht="18.75">
      <c r="A4" s="112"/>
      <c r="B4" s="67" t="s">
        <v>76</v>
      </c>
      <c r="C4" s="114"/>
      <c r="D4" s="69">
        <f>D5+D6+D7+D8+D9+D10+D11+D12+D13+D14+D15+D16+D17+D18+D19</f>
        <v>5150</v>
      </c>
      <c r="E4" s="69">
        <f>E5+E6+E7+E8+E9+E10+E11+E12+E13+E14+E15+E16+E17+E18+E19</f>
        <v>1258</v>
      </c>
      <c r="F4" s="69">
        <f>F5+F6+F7+F8+F9+F10+F11+F12+F13+F14+F15+F16+F17+F18+F19</f>
        <v>42.8</v>
      </c>
      <c r="G4" s="43">
        <f>F4/D4</f>
        <v>0.008310679611650485</v>
      </c>
      <c r="H4" s="43">
        <f>F4/E4</f>
        <v>0.034022257551669315</v>
      </c>
    </row>
    <row r="5" spans="1:8" ht="18.75">
      <c r="A5" s="112"/>
      <c r="B5" s="67" t="s">
        <v>5</v>
      </c>
      <c r="C5" s="115"/>
      <c r="D5" s="70">
        <v>228</v>
      </c>
      <c r="E5" s="70">
        <v>50</v>
      </c>
      <c r="F5" s="70">
        <v>11.3</v>
      </c>
      <c r="G5" s="43">
        <f aca="true" t="shared" si="0" ref="G5:G26">F5/D5</f>
        <v>0.04956140350877193</v>
      </c>
      <c r="H5" s="43">
        <f aca="true" t="shared" si="1" ref="H5:H26">F5/E5</f>
        <v>0.226</v>
      </c>
    </row>
    <row r="6" spans="1:8" ht="18.75" hidden="1">
      <c r="A6" s="112"/>
      <c r="B6" s="67" t="s">
        <v>207</v>
      </c>
      <c r="C6" s="115"/>
      <c r="D6" s="70">
        <v>0</v>
      </c>
      <c r="E6" s="70">
        <v>0</v>
      </c>
      <c r="F6" s="70">
        <v>0</v>
      </c>
      <c r="G6" s="43" t="e">
        <f t="shared" si="0"/>
        <v>#DIV/0!</v>
      </c>
      <c r="H6" s="43" t="e">
        <f t="shared" si="1"/>
        <v>#DIV/0!</v>
      </c>
    </row>
    <row r="7" spans="1:8" ht="18.75">
      <c r="A7" s="112"/>
      <c r="B7" s="67" t="s">
        <v>7</v>
      </c>
      <c r="C7" s="115"/>
      <c r="D7" s="70">
        <v>1590</v>
      </c>
      <c r="E7" s="70">
        <v>1000</v>
      </c>
      <c r="F7" s="70">
        <v>0.5</v>
      </c>
      <c r="G7" s="43">
        <f t="shared" si="0"/>
        <v>0.00031446540880503143</v>
      </c>
      <c r="H7" s="43">
        <f t="shared" si="1"/>
        <v>0.0005</v>
      </c>
    </row>
    <row r="8" spans="1:8" ht="18.75">
      <c r="A8" s="112"/>
      <c r="B8" s="67" t="s">
        <v>8</v>
      </c>
      <c r="C8" s="115"/>
      <c r="D8" s="70">
        <v>320</v>
      </c>
      <c r="E8" s="70">
        <v>5</v>
      </c>
      <c r="F8" s="70">
        <v>-2.4</v>
      </c>
      <c r="G8" s="43">
        <f t="shared" si="0"/>
        <v>-0.0075</v>
      </c>
      <c r="H8" s="43">
        <f t="shared" si="1"/>
        <v>-0.48</v>
      </c>
    </row>
    <row r="9" spans="1:8" ht="18.75">
      <c r="A9" s="112"/>
      <c r="B9" s="67" t="s">
        <v>9</v>
      </c>
      <c r="C9" s="115"/>
      <c r="D9" s="70">
        <v>3000</v>
      </c>
      <c r="E9" s="70">
        <v>200</v>
      </c>
      <c r="F9" s="70">
        <v>31.9</v>
      </c>
      <c r="G9" s="43">
        <f t="shared" si="0"/>
        <v>0.010633333333333333</v>
      </c>
      <c r="H9" s="43">
        <f t="shared" si="1"/>
        <v>0.1595</v>
      </c>
    </row>
    <row r="10" spans="1:8" ht="18.75">
      <c r="A10" s="112"/>
      <c r="B10" s="67" t="s">
        <v>99</v>
      </c>
      <c r="C10" s="115"/>
      <c r="D10" s="70">
        <v>12</v>
      </c>
      <c r="E10" s="70">
        <v>3</v>
      </c>
      <c r="F10" s="70">
        <v>1.5</v>
      </c>
      <c r="G10" s="43">
        <f t="shared" si="0"/>
        <v>0.125</v>
      </c>
      <c r="H10" s="43">
        <f t="shared" si="1"/>
        <v>0.5</v>
      </c>
    </row>
    <row r="11" spans="1:8" ht="31.5" hidden="1">
      <c r="A11" s="112"/>
      <c r="B11" s="67" t="s">
        <v>10</v>
      </c>
      <c r="C11" s="115"/>
      <c r="D11" s="70">
        <v>0</v>
      </c>
      <c r="E11" s="70">
        <v>0</v>
      </c>
      <c r="F11" s="70">
        <v>0</v>
      </c>
      <c r="G11" s="43" t="e">
        <f t="shared" si="0"/>
        <v>#DIV/0!</v>
      </c>
      <c r="H11" s="43" t="e">
        <f t="shared" si="1"/>
        <v>#DIV/0!</v>
      </c>
    </row>
    <row r="12" spans="1:8" ht="18.75" hidden="1">
      <c r="A12" s="112"/>
      <c r="B12" s="67" t="s">
        <v>11</v>
      </c>
      <c r="C12" s="115"/>
      <c r="D12" s="70">
        <v>0</v>
      </c>
      <c r="E12" s="70">
        <v>0</v>
      </c>
      <c r="F12" s="70">
        <v>0</v>
      </c>
      <c r="G12" s="43" t="e">
        <f t="shared" si="0"/>
        <v>#DIV/0!</v>
      </c>
      <c r="H12" s="43" t="e">
        <f t="shared" si="1"/>
        <v>#DIV/0!</v>
      </c>
    </row>
    <row r="13" spans="1:8" ht="18.75" hidden="1">
      <c r="A13" s="112"/>
      <c r="B13" s="67" t="s">
        <v>12</v>
      </c>
      <c r="C13" s="115"/>
      <c r="D13" s="70">
        <v>0</v>
      </c>
      <c r="E13" s="70">
        <v>0</v>
      </c>
      <c r="F13" s="70">
        <v>0</v>
      </c>
      <c r="G13" s="43" t="e">
        <f t="shared" si="0"/>
        <v>#DIV/0!</v>
      </c>
      <c r="H13" s="43" t="e">
        <f t="shared" si="1"/>
        <v>#DIV/0!</v>
      </c>
    </row>
    <row r="14" spans="1:8" ht="18.75" hidden="1">
      <c r="A14" s="112"/>
      <c r="B14" s="67" t="s">
        <v>14</v>
      </c>
      <c r="C14" s="115"/>
      <c r="D14" s="70">
        <v>0</v>
      </c>
      <c r="E14" s="70">
        <v>0</v>
      </c>
      <c r="F14" s="70">
        <v>0</v>
      </c>
      <c r="G14" s="43" t="e">
        <f t="shared" si="0"/>
        <v>#DIV/0!</v>
      </c>
      <c r="H14" s="43" t="e">
        <f t="shared" si="1"/>
        <v>#DIV/0!</v>
      </c>
    </row>
    <row r="15" spans="1:8" ht="18.75" hidden="1">
      <c r="A15" s="112"/>
      <c r="B15" s="67" t="s">
        <v>15</v>
      </c>
      <c r="C15" s="115"/>
      <c r="D15" s="70">
        <v>0</v>
      </c>
      <c r="E15" s="70">
        <v>0</v>
      </c>
      <c r="F15" s="70">
        <v>0</v>
      </c>
      <c r="G15" s="43" t="e">
        <f t="shared" si="0"/>
        <v>#DIV/0!</v>
      </c>
      <c r="H15" s="43" t="e">
        <f t="shared" si="1"/>
        <v>#DIV/0!</v>
      </c>
    </row>
    <row r="16" spans="1:8" ht="31.5" hidden="1">
      <c r="A16" s="112"/>
      <c r="B16" s="67" t="s">
        <v>16</v>
      </c>
      <c r="C16" s="115"/>
      <c r="D16" s="70">
        <v>0</v>
      </c>
      <c r="E16" s="70">
        <v>0</v>
      </c>
      <c r="F16" s="70">
        <v>0</v>
      </c>
      <c r="G16" s="43" t="e">
        <f t="shared" si="0"/>
        <v>#DIV/0!</v>
      </c>
      <c r="H16" s="43" t="e">
        <f t="shared" si="1"/>
        <v>#DIV/0!</v>
      </c>
    </row>
    <row r="17" spans="1:8" ht="31.5" hidden="1">
      <c r="A17" s="112"/>
      <c r="B17" s="67" t="s">
        <v>231</v>
      </c>
      <c r="C17" s="115"/>
      <c r="D17" s="70">
        <v>0</v>
      </c>
      <c r="E17" s="70">
        <v>0</v>
      </c>
      <c r="F17" s="70">
        <v>0</v>
      </c>
      <c r="G17" s="43" t="e">
        <f t="shared" si="0"/>
        <v>#DIV/0!</v>
      </c>
      <c r="H17" s="43" t="e">
        <f t="shared" si="1"/>
        <v>#DIV/0!</v>
      </c>
    </row>
    <row r="18" spans="1:8" ht="18.75" hidden="1">
      <c r="A18" s="112"/>
      <c r="B18" s="67" t="s">
        <v>108</v>
      </c>
      <c r="C18" s="115"/>
      <c r="D18" s="70">
        <v>0</v>
      </c>
      <c r="E18" s="70">
        <v>0</v>
      </c>
      <c r="F18" s="70">
        <v>0</v>
      </c>
      <c r="G18" s="43" t="e">
        <f t="shared" si="0"/>
        <v>#DIV/0!</v>
      </c>
      <c r="H18" s="43" t="e">
        <f t="shared" si="1"/>
        <v>#DIV/0!</v>
      </c>
    </row>
    <row r="19" spans="1:8" ht="18.75" hidden="1">
      <c r="A19" s="112"/>
      <c r="B19" s="67" t="s">
        <v>21</v>
      </c>
      <c r="C19" s="115"/>
      <c r="D19" s="70">
        <v>0</v>
      </c>
      <c r="E19" s="70">
        <v>0</v>
      </c>
      <c r="F19" s="70"/>
      <c r="G19" s="43" t="e">
        <f t="shared" si="0"/>
        <v>#DIV/0!</v>
      </c>
      <c r="H19" s="43" t="e">
        <f t="shared" si="1"/>
        <v>#DIV/0!</v>
      </c>
    </row>
    <row r="20" spans="1:8" ht="31.5">
      <c r="A20" s="112"/>
      <c r="B20" s="66" t="s">
        <v>75</v>
      </c>
      <c r="C20" s="116"/>
      <c r="D20" s="70">
        <f>D21+D22+D23+D24+D25</f>
        <v>283.1</v>
      </c>
      <c r="E20" s="70">
        <f>E21+E22+E23+E24+E25</f>
        <v>70.7</v>
      </c>
      <c r="F20" s="70">
        <f>F21+F22+F23+F24+F25</f>
        <v>9.6</v>
      </c>
      <c r="G20" s="43">
        <f t="shared" si="0"/>
        <v>0.03391027905333804</v>
      </c>
      <c r="H20" s="43">
        <f t="shared" si="1"/>
        <v>0.13578500707213578</v>
      </c>
    </row>
    <row r="21" spans="1:8" ht="18.75">
      <c r="A21" s="112"/>
      <c r="B21" s="67" t="s">
        <v>23</v>
      </c>
      <c r="C21" s="115"/>
      <c r="D21" s="70">
        <v>116.4</v>
      </c>
      <c r="E21" s="70">
        <v>29.1</v>
      </c>
      <c r="F21" s="70">
        <v>9.6</v>
      </c>
      <c r="G21" s="43">
        <f t="shared" si="0"/>
        <v>0.08247422680412371</v>
      </c>
      <c r="H21" s="43">
        <f t="shared" si="1"/>
        <v>0.32989690721649484</v>
      </c>
    </row>
    <row r="22" spans="1:8" ht="18.75" hidden="1">
      <c r="A22" s="112"/>
      <c r="B22" s="67" t="s">
        <v>61</v>
      </c>
      <c r="C22" s="115"/>
      <c r="D22" s="70">
        <v>0</v>
      </c>
      <c r="E22" s="70">
        <v>0</v>
      </c>
      <c r="F22" s="70">
        <v>0</v>
      </c>
      <c r="G22" s="43" t="e">
        <f t="shared" si="0"/>
        <v>#DIV/0!</v>
      </c>
      <c r="H22" s="43" t="e">
        <f t="shared" si="1"/>
        <v>#DIV/0!</v>
      </c>
    </row>
    <row r="23" spans="1:8" ht="18.75">
      <c r="A23" s="112"/>
      <c r="B23" s="67" t="s">
        <v>94</v>
      </c>
      <c r="C23" s="115"/>
      <c r="D23" s="70">
        <v>166.7</v>
      </c>
      <c r="E23" s="70">
        <v>41.6</v>
      </c>
      <c r="F23" s="70">
        <v>0</v>
      </c>
      <c r="G23" s="43">
        <f t="shared" si="0"/>
        <v>0</v>
      </c>
      <c r="H23" s="43">
        <f t="shared" si="1"/>
        <v>0</v>
      </c>
    </row>
    <row r="24" spans="1:8" ht="47.25" hidden="1">
      <c r="A24" s="112"/>
      <c r="B24" s="67" t="s">
        <v>26</v>
      </c>
      <c r="C24" s="115"/>
      <c r="D24" s="70">
        <v>0</v>
      </c>
      <c r="E24" s="70"/>
      <c r="F24" s="70">
        <v>0</v>
      </c>
      <c r="G24" s="43" t="e">
        <f t="shared" si="0"/>
        <v>#DIV/0!</v>
      </c>
      <c r="H24" s="43" t="e">
        <f t="shared" si="1"/>
        <v>#DIV/0!</v>
      </c>
    </row>
    <row r="25" spans="1:8" ht="32.25" hidden="1" thickBot="1">
      <c r="A25" s="112"/>
      <c r="B25" s="117" t="s">
        <v>140</v>
      </c>
      <c r="C25" s="118"/>
      <c r="D25" s="70">
        <v>0</v>
      </c>
      <c r="E25" s="70">
        <v>0</v>
      </c>
      <c r="F25" s="70">
        <v>0</v>
      </c>
      <c r="G25" s="43" t="e">
        <f t="shared" si="0"/>
        <v>#DIV/0!</v>
      </c>
      <c r="H25" s="43" t="e">
        <f t="shared" si="1"/>
        <v>#DIV/0!</v>
      </c>
    </row>
    <row r="26" spans="1:8" ht="18.75">
      <c r="A26" s="119"/>
      <c r="B26" s="66" t="s">
        <v>27</v>
      </c>
      <c r="C26" s="120"/>
      <c r="D26" s="70">
        <f>D4+D20</f>
        <v>5433.1</v>
      </c>
      <c r="E26" s="70">
        <f>E4+E20</f>
        <v>1328.7</v>
      </c>
      <c r="F26" s="70">
        <f>F4+F20</f>
        <v>52.4</v>
      </c>
      <c r="G26" s="43">
        <f t="shared" si="0"/>
        <v>0.009644585963814395</v>
      </c>
      <c r="H26" s="43">
        <f t="shared" si="1"/>
        <v>0.03943704372695115</v>
      </c>
    </row>
    <row r="27" spans="1:8" ht="18.75" hidden="1">
      <c r="A27" s="112"/>
      <c r="B27" s="67" t="s">
        <v>100</v>
      </c>
      <c r="C27" s="115"/>
      <c r="D27" s="121">
        <f>D4</f>
        <v>5150</v>
      </c>
      <c r="E27" s="121">
        <f>E4</f>
        <v>1258</v>
      </c>
      <c r="F27" s="121">
        <f>F4</f>
        <v>42.8</v>
      </c>
      <c r="G27" s="51">
        <f>F27/D27</f>
        <v>0.008310679611650485</v>
      </c>
      <c r="H27" s="51">
        <f>F27/E27</f>
        <v>0.034022257551669315</v>
      </c>
    </row>
    <row r="28" spans="1:8" ht="12.75">
      <c r="A28" s="175"/>
      <c r="B28" s="178"/>
      <c r="C28" s="178"/>
      <c r="D28" s="178"/>
      <c r="E28" s="178"/>
      <c r="F28" s="178"/>
      <c r="G28" s="178"/>
      <c r="H28" s="179"/>
    </row>
    <row r="29" spans="1:8" ht="15" customHeight="1">
      <c r="A29" s="186" t="s">
        <v>144</v>
      </c>
      <c r="B29" s="184" t="s">
        <v>28</v>
      </c>
      <c r="C29" s="188" t="s">
        <v>170</v>
      </c>
      <c r="D29" s="164" t="s">
        <v>3</v>
      </c>
      <c r="E29" s="166" t="s">
        <v>386</v>
      </c>
      <c r="F29" s="164" t="s">
        <v>4</v>
      </c>
      <c r="G29" s="166" t="s">
        <v>335</v>
      </c>
      <c r="H29" s="166" t="s">
        <v>387</v>
      </c>
    </row>
    <row r="30" spans="1:8" ht="41.25" customHeight="1">
      <c r="A30" s="187"/>
      <c r="B30" s="185"/>
      <c r="C30" s="189"/>
      <c r="D30" s="164"/>
      <c r="E30" s="167"/>
      <c r="F30" s="164"/>
      <c r="G30" s="167"/>
      <c r="H30" s="167"/>
    </row>
    <row r="31" spans="1:8" ht="31.5">
      <c r="A31" s="116" t="s">
        <v>63</v>
      </c>
      <c r="B31" s="66" t="s">
        <v>29</v>
      </c>
      <c r="C31" s="116"/>
      <c r="D31" s="122">
        <f>D32+D33+D36+D37+D34</f>
        <v>2676.1</v>
      </c>
      <c r="E31" s="122">
        <f>E32+E33+E36+E37+E34</f>
        <v>666.8</v>
      </c>
      <c r="F31" s="122">
        <f>F32+F33+F36+F37+F34</f>
        <v>164</v>
      </c>
      <c r="G31" s="51">
        <f>F31/D31</f>
        <v>0.06128321064235268</v>
      </c>
      <c r="H31" s="51">
        <f>F31/E31</f>
        <v>0.2459508098380324</v>
      </c>
    </row>
    <row r="32" spans="1:8" ht="18.75" hidden="1">
      <c r="A32" s="115" t="s">
        <v>64</v>
      </c>
      <c r="B32" s="67" t="s">
        <v>95</v>
      </c>
      <c r="C32" s="115"/>
      <c r="D32" s="121">
        <v>0</v>
      </c>
      <c r="E32" s="121">
        <v>0</v>
      </c>
      <c r="F32" s="121">
        <v>0</v>
      </c>
      <c r="G32" s="51" t="e">
        <f aca="true" t="shared" si="2" ref="G32:G72">F32/D32</f>
        <v>#DIV/0!</v>
      </c>
      <c r="H32" s="51" t="e">
        <f aca="true" t="shared" si="3" ref="H32:H72">F32/E32</f>
        <v>#DIV/0!</v>
      </c>
    </row>
    <row r="33" spans="1:8" ht="96" customHeight="1">
      <c r="A33" s="115" t="s">
        <v>66</v>
      </c>
      <c r="B33" s="67" t="s">
        <v>147</v>
      </c>
      <c r="C33" s="115" t="s">
        <v>66</v>
      </c>
      <c r="D33" s="121">
        <v>2406.4</v>
      </c>
      <c r="E33" s="121">
        <v>663.5</v>
      </c>
      <c r="F33" s="121">
        <v>164</v>
      </c>
      <c r="G33" s="51">
        <f t="shared" si="2"/>
        <v>0.06815159574468085</v>
      </c>
      <c r="H33" s="51">
        <f t="shared" si="3"/>
        <v>0.24717407686510928</v>
      </c>
    </row>
    <row r="34" spans="1:8" ht="33" customHeight="1">
      <c r="A34" s="115" t="s">
        <v>175</v>
      </c>
      <c r="B34" s="67" t="s">
        <v>334</v>
      </c>
      <c r="C34" s="115" t="s">
        <v>175</v>
      </c>
      <c r="D34" s="121">
        <f>D35</f>
        <v>225</v>
      </c>
      <c r="E34" s="121">
        <f>E35</f>
        <v>0</v>
      </c>
      <c r="F34" s="121">
        <f>F35</f>
        <v>0</v>
      </c>
      <c r="G34" s="51">
        <f t="shared" si="2"/>
        <v>0</v>
      </c>
      <c r="H34" s="51">
        <v>0</v>
      </c>
    </row>
    <row r="35" spans="1:8" ht="48.75" customHeight="1">
      <c r="A35" s="115"/>
      <c r="B35" s="67" t="s">
        <v>411</v>
      </c>
      <c r="C35" s="115" t="s">
        <v>410</v>
      </c>
      <c r="D35" s="121">
        <v>225</v>
      </c>
      <c r="E35" s="121">
        <v>0</v>
      </c>
      <c r="F35" s="121">
        <v>0</v>
      </c>
      <c r="G35" s="51">
        <f t="shared" si="2"/>
        <v>0</v>
      </c>
      <c r="H35" s="51">
        <v>0</v>
      </c>
    </row>
    <row r="36" spans="1:8" ht="18.75">
      <c r="A36" s="115" t="s">
        <v>68</v>
      </c>
      <c r="B36" s="67" t="s">
        <v>32</v>
      </c>
      <c r="C36" s="115"/>
      <c r="D36" s="121">
        <v>40</v>
      </c>
      <c r="E36" s="121">
        <v>0</v>
      </c>
      <c r="F36" s="121">
        <v>0</v>
      </c>
      <c r="G36" s="51">
        <f t="shared" si="2"/>
        <v>0</v>
      </c>
      <c r="H36" s="51">
        <v>0</v>
      </c>
    </row>
    <row r="37" spans="1:8" ht="31.5">
      <c r="A37" s="115" t="s">
        <v>118</v>
      </c>
      <c r="B37" s="67" t="s">
        <v>111</v>
      </c>
      <c r="C37" s="115"/>
      <c r="D37" s="121">
        <f>D38+D39+D41+D40</f>
        <v>4.7</v>
      </c>
      <c r="E37" s="121">
        <f>E38+E39+E41+E40</f>
        <v>3.3</v>
      </c>
      <c r="F37" s="121">
        <f>F38+F39+F41+F40</f>
        <v>0</v>
      </c>
      <c r="G37" s="51">
        <f t="shared" si="2"/>
        <v>0</v>
      </c>
      <c r="H37" s="51">
        <f t="shared" si="3"/>
        <v>0</v>
      </c>
    </row>
    <row r="38" spans="1:9" s="16" customFormat="1" ht="31.5">
      <c r="A38" s="123"/>
      <c r="B38" s="77" t="s">
        <v>104</v>
      </c>
      <c r="C38" s="123" t="s">
        <v>233</v>
      </c>
      <c r="D38" s="124">
        <v>4.7</v>
      </c>
      <c r="E38" s="124">
        <v>3.3</v>
      </c>
      <c r="F38" s="124">
        <v>0</v>
      </c>
      <c r="G38" s="51">
        <f t="shared" si="2"/>
        <v>0</v>
      </c>
      <c r="H38" s="51">
        <f t="shared" si="3"/>
        <v>0</v>
      </c>
      <c r="I38" s="36"/>
    </row>
    <row r="39" spans="1:9" s="16" customFormat="1" ht="47.25" hidden="1">
      <c r="A39" s="123"/>
      <c r="B39" s="77" t="s">
        <v>179</v>
      </c>
      <c r="C39" s="123" t="s">
        <v>249</v>
      </c>
      <c r="D39" s="124">
        <v>0</v>
      </c>
      <c r="E39" s="124">
        <v>0</v>
      </c>
      <c r="F39" s="124">
        <v>0</v>
      </c>
      <c r="G39" s="51" t="e">
        <f t="shared" si="2"/>
        <v>#DIV/0!</v>
      </c>
      <c r="H39" s="51" t="e">
        <f t="shared" si="3"/>
        <v>#DIV/0!</v>
      </c>
      <c r="I39" s="36"/>
    </row>
    <row r="40" spans="1:9" s="16" customFormat="1" ht="31.5" hidden="1">
      <c r="A40" s="123"/>
      <c r="B40" s="77" t="s">
        <v>113</v>
      </c>
      <c r="C40" s="123" t="s">
        <v>255</v>
      </c>
      <c r="D40" s="124">
        <v>0</v>
      </c>
      <c r="E40" s="124">
        <v>0</v>
      </c>
      <c r="F40" s="124">
        <v>0</v>
      </c>
      <c r="G40" s="51" t="e">
        <f t="shared" si="2"/>
        <v>#DIV/0!</v>
      </c>
      <c r="H40" s="51" t="e">
        <f t="shared" si="3"/>
        <v>#DIV/0!</v>
      </c>
      <c r="I40" s="36"/>
    </row>
    <row r="41" spans="1:9" s="16" customFormat="1" ht="47.25" hidden="1">
      <c r="A41" s="123"/>
      <c r="B41" s="77" t="s">
        <v>314</v>
      </c>
      <c r="C41" s="123" t="s">
        <v>313</v>
      </c>
      <c r="D41" s="124">
        <v>0</v>
      </c>
      <c r="E41" s="124">
        <v>0</v>
      </c>
      <c r="F41" s="124">
        <v>0</v>
      </c>
      <c r="G41" s="51" t="e">
        <f t="shared" si="2"/>
        <v>#DIV/0!</v>
      </c>
      <c r="H41" s="51" t="e">
        <f t="shared" si="3"/>
        <v>#DIV/0!</v>
      </c>
      <c r="I41" s="36"/>
    </row>
    <row r="42" spans="1:8" ht="18.75">
      <c r="A42" s="116" t="s">
        <v>101</v>
      </c>
      <c r="B42" s="66" t="s">
        <v>96</v>
      </c>
      <c r="C42" s="116"/>
      <c r="D42" s="121">
        <f>D43</f>
        <v>166.7</v>
      </c>
      <c r="E42" s="121">
        <f>E43</f>
        <v>40.6</v>
      </c>
      <c r="F42" s="121">
        <f>F43</f>
        <v>0</v>
      </c>
      <c r="G42" s="51">
        <f t="shared" si="2"/>
        <v>0</v>
      </c>
      <c r="H42" s="51">
        <f t="shared" si="3"/>
        <v>0</v>
      </c>
    </row>
    <row r="43" spans="1:8" ht="51.75" customHeight="1">
      <c r="A43" s="115" t="s">
        <v>102</v>
      </c>
      <c r="B43" s="67" t="s">
        <v>151</v>
      </c>
      <c r="C43" s="115" t="s">
        <v>194</v>
      </c>
      <c r="D43" s="121">
        <v>166.7</v>
      </c>
      <c r="E43" s="121">
        <v>40.6</v>
      </c>
      <c r="F43" s="121">
        <v>0</v>
      </c>
      <c r="G43" s="51">
        <f t="shared" si="2"/>
        <v>0</v>
      </c>
      <c r="H43" s="51">
        <f t="shared" si="3"/>
        <v>0</v>
      </c>
    </row>
    <row r="44" spans="1:8" ht="31.5" hidden="1">
      <c r="A44" s="116" t="s">
        <v>69</v>
      </c>
      <c r="B44" s="66" t="s">
        <v>35</v>
      </c>
      <c r="C44" s="116"/>
      <c r="D44" s="122">
        <f aca="true" t="shared" si="4" ref="D44:F45">D45</f>
        <v>0</v>
      </c>
      <c r="E44" s="122">
        <f t="shared" si="4"/>
        <v>0</v>
      </c>
      <c r="F44" s="122">
        <f t="shared" si="4"/>
        <v>0</v>
      </c>
      <c r="G44" s="51" t="e">
        <f t="shared" si="2"/>
        <v>#DIV/0!</v>
      </c>
      <c r="H44" s="51" t="e">
        <f t="shared" si="3"/>
        <v>#DIV/0!</v>
      </c>
    </row>
    <row r="45" spans="1:8" ht="31.5" hidden="1">
      <c r="A45" s="115" t="s">
        <v>103</v>
      </c>
      <c r="B45" s="67" t="s">
        <v>98</v>
      </c>
      <c r="C45" s="115"/>
      <c r="D45" s="121">
        <f t="shared" si="4"/>
        <v>0</v>
      </c>
      <c r="E45" s="121">
        <f t="shared" si="4"/>
        <v>0</v>
      </c>
      <c r="F45" s="121">
        <f t="shared" si="4"/>
        <v>0</v>
      </c>
      <c r="G45" s="51" t="e">
        <f t="shared" si="2"/>
        <v>#DIV/0!</v>
      </c>
      <c r="H45" s="51" t="e">
        <f t="shared" si="3"/>
        <v>#DIV/0!</v>
      </c>
    </row>
    <row r="46" spans="1:9" s="16" customFormat="1" ht="51.75" customHeight="1" hidden="1">
      <c r="A46" s="123"/>
      <c r="B46" s="77" t="s">
        <v>369</v>
      </c>
      <c r="C46" s="123" t="s">
        <v>368</v>
      </c>
      <c r="D46" s="124">
        <v>0</v>
      </c>
      <c r="E46" s="124">
        <v>0</v>
      </c>
      <c r="F46" s="124">
        <v>0</v>
      </c>
      <c r="G46" s="51" t="e">
        <f t="shared" si="2"/>
        <v>#DIV/0!</v>
      </c>
      <c r="H46" s="51" t="e">
        <f t="shared" si="3"/>
        <v>#DIV/0!</v>
      </c>
      <c r="I46" s="36"/>
    </row>
    <row r="47" spans="1:9" s="11" customFormat="1" ht="31.5">
      <c r="A47" s="116" t="s">
        <v>70</v>
      </c>
      <c r="B47" s="66" t="s">
        <v>37</v>
      </c>
      <c r="C47" s="116"/>
      <c r="D47" s="122">
        <f aca="true" t="shared" si="5" ref="D47:F48">D48</f>
        <v>20</v>
      </c>
      <c r="E47" s="122">
        <f t="shared" si="5"/>
        <v>14</v>
      </c>
      <c r="F47" s="122">
        <f t="shared" si="5"/>
        <v>0</v>
      </c>
      <c r="G47" s="51">
        <f t="shared" si="2"/>
        <v>0</v>
      </c>
      <c r="H47" s="51">
        <f t="shared" si="3"/>
        <v>0</v>
      </c>
      <c r="I47" s="37"/>
    </row>
    <row r="48" spans="1:8" ht="31.5">
      <c r="A48" s="125" t="s">
        <v>71</v>
      </c>
      <c r="B48" s="96" t="s">
        <v>113</v>
      </c>
      <c r="C48" s="115"/>
      <c r="D48" s="121">
        <f t="shared" si="5"/>
        <v>20</v>
      </c>
      <c r="E48" s="121">
        <f t="shared" si="5"/>
        <v>14</v>
      </c>
      <c r="F48" s="121">
        <f t="shared" si="5"/>
        <v>0</v>
      </c>
      <c r="G48" s="51">
        <f t="shared" si="2"/>
        <v>0</v>
      </c>
      <c r="H48" s="51">
        <f t="shared" si="3"/>
        <v>0</v>
      </c>
    </row>
    <row r="49" spans="1:9" s="16" customFormat="1" ht="31.5">
      <c r="A49" s="123"/>
      <c r="B49" s="91" t="s">
        <v>113</v>
      </c>
      <c r="C49" s="123" t="s">
        <v>255</v>
      </c>
      <c r="D49" s="124">
        <v>20</v>
      </c>
      <c r="E49" s="124">
        <v>14</v>
      </c>
      <c r="F49" s="124">
        <v>0</v>
      </c>
      <c r="G49" s="51">
        <f t="shared" si="2"/>
        <v>0</v>
      </c>
      <c r="H49" s="51">
        <f t="shared" si="3"/>
        <v>0</v>
      </c>
      <c r="I49" s="36"/>
    </row>
    <row r="50" spans="1:8" ht="31.5">
      <c r="A50" s="126" t="s">
        <v>72</v>
      </c>
      <c r="B50" s="66" t="s">
        <v>38</v>
      </c>
      <c r="C50" s="116"/>
      <c r="D50" s="122">
        <f>D51</f>
        <v>895.5</v>
      </c>
      <c r="E50" s="122">
        <f>E51</f>
        <v>336.4</v>
      </c>
      <c r="F50" s="122">
        <f>F51</f>
        <v>2.9</v>
      </c>
      <c r="G50" s="51">
        <f t="shared" si="2"/>
        <v>0.0032384142936906753</v>
      </c>
      <c r="H50" s="51">
        <f t="shared" si="3"/>
        <v>0.008620689655172414</v>
      </c>
    </row>
    <row r="51" spans="1:8" ht="18.75">
      <c r="A51" s="116" t="s">
        <v>41</v>
      </c>
      <c r="B51" s="66" t="s">
        <v>42</v>
      </c>
      <c r="C51" s="116"/>
      <c r="D51" s="122">
        <f>D52+D53+D54+D55+D56+D57+D58+D59+D60</f>
        <v>895.5</v>
      </c>
      <c r="E51" s="122">
        <f>E52+E53+E54+E55+E56+E57+E58+E59+E60</f>
        <v>336.4</v>
      </c>
      <c r="F51" s="122">
        <f>F52+F53+F54+F55+F56+F57+F58+F59+F60</f>
        <v>2.9</v>
      </c>
      <c r="G51" s="51">
        <f t="shared" si="2"/>
        <v>0.0032384142936906753</v>
      </c>
      <c r="H51" s="51">
        <f t="shared" si="3"/>
        <v>0.008620689655172414</v>
      </c>
    </row>
    <row r="52" spans="1:8" ht="47.25">
      <c r="A52" s="115"/>
      <c r="B52" s="77" t="s">
        <v>421</v>
      </c>
      <c r="C52" s="123" t="s">
        <v>420</v>
      </c>
      <c r="D52" s="124">
        <v>15</v>
      </c>
      <c r="E52" s="124">
        <v>10.5</v>
      </c>
      <c r="F52" s="124">
        <v>0</v>
      </c>
      <c r="G52" s="51">
        <f t="shared" si="2"/>
        <v>0</v>
      </c>
      <c r="H52" s="51">
        <f t="shared" si="3"/>
        <v>0</v>
      </c>
    </row>
    <row r="53" spans="1:8" ht="31.5">
      <c r="A53" s="115"/>
      <c r="B53" s="77" t="s">
        <v>423</v>
      </c>
      <c r="C53" s="123" t="s">
        <v>422</v>
      </c>
      <c r="D53" s="124">
        <v>50</v>
      </c>
      <c r="E53" s="124">
        <v>35</v>
      </c>
      <c r="F53" s="124">
        <v>0</v>
      </c>
      <c r="G53" s="51">
        <f t="shared" si="2"/>
        <v>0</v>
      </c>
      <c r="H53" s="51">
        <f t="shared" si="3"/>
        <v>0</v>
      </c>
    </row>
    <row r="54" spans="1:8" ht="47.25">
      <c r="A54" s="115"/>
      <c r="B54" s="77" t="s">
        <v>425</v>
      </c>
      <c r="C54" s="123" t="s">
        <v>424</v>
      </c>
      <c r="D54" s="124">
        <v>5</v>
      </c>
      <c r="E54" s="124">
        <v>3.5</v>
      </c>
      <c r="F54" s="124">
        <v>0</v>
      </c>
      <c r="G54" s="51">
        <f t="shared" si="2"/>
        <v>0</v>
      </c>
      <c r="H54" s="51">
        <f t="shared" si="3"/>
        <v>0</v>
      </c>
    </row>
    <row r="55" spans="1:8" ht="37.5" customHeight="1">
      <c r="A55" s="115"/>
      <c r="B55" s="77" t="s">
        <v>427</v>
      </c>
      <c r="C55" s="123" t="s">
        <v>426</v>
      </c>
      <c r="D55" s="124">
        <v>30</v>
      </c>
      <c r="E55" s="124">
        <v>21</v>
      </c>
      <c r="F55" s="124">
        <v>0</v>
      </c>
      <c r="G55" s="51">
        <f t="shared" si="2"/>
        <v>0</v>
      </c>
      <c r="H55" s="51">
        <f t="shared" si="3"/>
        <v>0</v>
      </c>
    </row>
    <row r="56" spans="1:8" ht="47.25">
      <c r="A56" s="115"/>
      <c r="B56" s="77" t="s">
        <v>429</v>
      </c>
      <c r="C56" s="123" t="s">
        <v>428</v>
      </c>
      <c r="D56" s="124">
        <v>20</v>
      </c>
      <c r="E56" s="124">
        <v>14</v>
      </c>
      <c r="F56" s="124">
        <v>0</v>
      </c>
      <c r="G56" s="51">
        <f t="shared" si="2"/>
        <v>0</v>
      </c>
      <c r="H56" s="51">
        <f t="shared" si="3"/>
        <v>0</v>
      </c>
    </row>
    <row r="57" spans="1:9" s="16" customFormat="1" ht="65.25" customHeight="1">
      <c r="A57" s="123"/>
      <c r="B57" s="77" t="s">
        <v>431</v>
      </c>
      <c r="C57" s="123" t="s">
        <v>430</v>
      </c>
      <c r="D57" s="124">
        <v>295.5</v>
      </c>
      <c r="E57" s="124">
        <v>150</v>
      </c>
      <c r="F57" s="124">
        <v>0</v>
      </c>
      <c r="G57" s="51">
        <f t="shared" si="2"/>
        <v>0</v>
      </c>
      <c r="H57" s="51">
        <f t="shared" si="3"/>
        <v>0</v>
      </c>
      <c r="I57" s="36"/>
    </row>
    <row r="58" spans="1:9" s="16" customFormat="1" ht="51" customHeight="1">
      <c r="A58" s="123"/>
      <c r="B58" s="77" t="s">
        <v>447</v>
      </c>
      <c r="C58" s="123" t="s">
        <v>436</v>
      </c>
      <c r="D58" s="124">
        <v>370</v>
      </c>
      <c r="E58" s="124">
        <v>95.4</v>
      </c>
      <c r="F58" s="124">
        <v>2.9</v>
      </c>
      <c r="G58" s="51">
        <f t="shared" si="2"/>
        <v>0.007837837837837838</v>
      </c>
      <c r="H58" s="51">
        <f t="shared" si="3"/>
        <v>0.030398322851153035</v>
      </c>
      <c r="I58" s="36"/>
    </row>
    <row r="59" spans="1:9" s="16" customFormat="1" ht="63" customHeight="1">
      <c r="A59" s="123"/>
      <c r="B59" s="77" t="s">
        <v>449</v>
      </c>
      <c r="C59" s="123" t="s">
        <v>448</v>
      </c>
      <c r="D59" s="124">
        <v>100</v>
      </c>
      <c r="E59" s="124">
        <v>0</v>
      </c>
      <c r="F59" s="124">
        <v>0</v>
      </c>
      <c r="G59" s="51">
        <f t="shared" si="2"/>
        <v>0</v>
      </c>
      <c r="H59" s="51">
        <v>0</v>
      </c>
      <c r="I59" s="36"/>
    </row>
    <row r="60" spans="1:9" s="16" customFormat="1" ht="55.5" customHeight="1">
      <c r="A60" s="123"/>
      <c r="B60" s="77" t="s">
        <v>451</v>
      </c>
      <c r="C60" s="123" t="s">
        <v>450</v>
      </c>
      <c r="D60" s="124">
        <v>10</v>
      </c>
      <c r="E60" s="124">
        <v>7</v>
      </c>
      <c r="F60" s="124">
        <v>0</v>
      </c>
      <c r="G60" s="51">
        <f t="shared" si="2"/>
        <v>0</v>
      </c>
      <c r="H60" s="51">
        <f t="shared" si="3"/>
        <v>0</v>
      </c>
      <c r="I60" s="36"/>
    </row>
    <row r="61" spans="1:8" ht="39" customHeight="1">
      <c r="A61" s="127" t="s">
        <v>116</v>
      </c>
      <c r="B61" s="95" t="s">
        <v>114</v>
      </c>
      <c r="C61" s="127"/>
      <c r="D61" s="121">
        <f aca="true" t="shared" si="6" ref="D61:F62">D62</f>
        <v>3.8</v>
      </c>
      <c r="E61" s="121">
        <f t="shared" si="6"/>
        <v>0.9</v>
      </c>
      <c r="F61" s="121">
        <f t="shared" si="6"/>
        <v>0</v>
      </c>
      <c r="G61" s="51">
        <f t="shared" si="2"/>
        <v>0</v>
      </c>
      <c r="H61" s="51">
        <f t="shared" si="3"/>
        <v>0</v>
      </c>
    </row>
    <row r="62" spans="1:8" ht="42.75" customHeight="1">
      <c r="A62" s="125" t="s">
        <v>110</v>
      </c>
      <c r="B62" s="96" t="s">
        <v>117</v>
      </c>
      <c r="C62" s="125"/>
      <c r="D62" s="121">
        <f t="shared" si="6"/>
        <v>3.8</v>
      </c>
      <c r="E62" s="121">
        <f t="shared" si="6"/>
        <v>0.9</v>
      </c>
      <c r="F62" s="121">
        <f t="shared" si="6"/>
        <v>0</v>
      </c>
      <c r="G62" s="51">
        <f t="shared" si="2"/>
        <v>0</v>
      </c>
      <c r="H62" s="51">
        <f t="shared" si="3"/>
        <v>0</v>
      </c>
    </row>
    <row r="63" spans="1:9" s="16" customFormat="1" ht="42" customHeight="1">
      <c r="A63" s="123"/>
      <c r="B63" s="77" t="s">
        <v>197</v>
      </c>
      <c r="C63" s="123" t="s">
        <v>236</v>
      </c>
      <c r="D63" s="124">
        <v>3.8</v>
      </c>
      <c r="E63" s="124">
        <v>0.9</v>
      </c>
      <c r="F63" s="124">
        <v>0</v>
      </c>
      <c r="G63" s="51">
        <f t="shared" si="2"/>
        <v>0</v>
      </c>
      <c r="H63" s="51">
        <f t="shared" si="3"/>
        <v>0</v>
      </c>
      <c r="I63" s="36"/>
    </row>
    <row r="64" spans="1:8" ht="17.25" customHeight="1" hidden="1">
      <c r="A64" s="116" t="s">
        <v>43</v>
      </c>
      <c r="B64" s="66" t="s">
        <v>44</v>
      </c>
      <c r="C64" s="116"/>
      <c r="D64" s="122">
        <f aca="true" t="shared" si="7" ref="D64:F65">D65</f>
        <v>0</v>
      </c>
      <c r="E64" s="122">
        <f t="shared" si="7"/>
        <v>0</v>
      </c>
      <c r="F64" s="122">
        <f t="shared" si="7"/>
        <v>0</v>
      </c>
      <c r="G64" s="51" t="e">
        <f t="shared" si="2"/>
        <v>#DIV/0!</v>
      </c>
      <c r="H64" s="51" t="e">
        <f t="shared" si="3"/>
        <v>#DIV/0!</v>
      </c>
    </row>
    <row r="65" spans="1:8" ht="18.75" customHeight="1" hidden="1">
      <c r="A65" s="115" t="s">
        <v>47</v>
      </c>
      <c r="B65" s="67" t="s">
        <v>48</v>
      </c>
      <c r="C65" s="115"/>
      <c r="D65" s="121">
        <f t="shared" si="7"/>
        <v>0</v>
      </c>
      <c r="E65" s="121">
        <f t="shared" si="7"/>
        <v>0</v>
      </c>
      <c r="F65" s="121">
        <f t="shared" si="7"/>
        <v>0</v>
      </c>
      <c r="G65" s="51" t="e">
        <f t="shared" si="2"/>
        <v>#DIV/0!</v>
      </c>
      <c r="H65" s="51" t="e">
        <f t="shared" si="3"/>
        <v>#DIV/0!</v>
      </c>
    </row>
    <row r="66" spans="1:9" s="16" customFormat="1" ht="39" customHeight="1" hidden="1">
      <c r="A66" s="123"/>
      <c r="B66" s="77" t="s">
        <v>192</v>
      </c>
      <c r="C66" s="123" t="s">
        <v>193</v>
      </c>
      <c r="D66" s="124">
        <v>0</v>
      </c>
      <c r="E66" s="124">
        <v>0</v>
      </c>
      <c r="F66" s="124">
        <v>0</v>
      </c>
      <c r="G66" s="51" t="e">
        <f t="shared" si="2"/>
        <v>#DIV/0!</v>
      </c>
      <c r="H66" s="51" t="e">
        <f t="shared" si="3"/>
        <v>#DIV/0!</v>
      </c>
      <c r="I66" s="36"/>
    </row>
    <row r="67" spans="1:8" ht="17.25" customHeight="1">
      <c r="A67" s="116">
        <v>1000</v>
      </c>
      <c r="B67" s="66" t="s">
        <v>55</v>
      </c>
      <c r="C67" s="116"/>
      <c r="D67" s="122">
        <f>D68</f>
        <v>36</v>
      </c>
      <c r="E67" s="122">
        <f>E68</f>
        <v>9</v>
      </c>
      <c r="F67" s="122">
        <f>F68</f>
        <v>3</v>
      </c>
      <c r="G67" s="51">
        <f t="shared" si="2"/>
        <v>0.08333333333333333</v>
      </c>
      <c r="H67" s="51">
        <f t="shared" si="3"/>
        <v>0.3333333333333333</v>
      </c>
    </row>
    <row r="68" spans="1:8" ht="16.5" customHeight="1">
      <c r="A68" s="115">
        <v>1001</v>
      </c>
      <c r="B68" s="67" t="s">
        <v>160</v>
      </c>
      <c r="C68" s="115" t="s">
        <v>237</v>
      </c>
      <c r="D68" s="121">
        <v>36</v>
      </c>
      <c r="E68" s="121">
        <v>9</v>
      </c>
      <c r="F68" s="121">
        <v>3</v>
      </c>
      <c r="G68" s="51">
        <f t="shared" si="2"/>
        <v>0.08333333333333333</v>
      </c>
      <c r="H68" s="51">
        <f t="shared" si="3"/>
        <v>0.3333333333333333</v>
      </c>
    </row>
    <row r="69" spans="1:8" ht="30.75" customHeight="1">
      <c r="A69" s="116"/>
      <c r="B69" s="66" t="s">
        <v>92</v>
      </c>
      <c r="C69" s="116"/>
      <c r="D69" s="121">
        <f>D70</f>
        <v>1635</v>
      </c>
      <c r="E69" s="121">
        <f>E70</f>
        <v>408</v>
      </c>
      <c r="F69" s="121">
        <f>F70</f>
        <v>0</v>
      </c>
      <c r="G69" s="51">
        <f t="shared" si="2"/>
        <v>0</v>
      </c>
      <c r="H69" s="51">
        <f t="shared" si="3"/>
        <v>0</v>
      </c>
    </row>
    <row r="70" spans="1:9" s="16" customFormat="1" ht="47.25">
      <c r="A70" s="123"/>
      <c r="B70" s="77" t="s">
        <v>93</v>
      </c>
      <c r="C70" s="123" t="s">
        <v>172</v>
      </c>
      <c r="D70" s="124">
        <v>1635</v>
      </c>
      <c r="E70" s="124">
        <v>408</v>
      </c>
      <c r="F70" s="124">
        <v>0</v>
      </c>
      <c r="G70" s="51">
        <f t="shared" si="2"/>
        <v>0</v>
      </c>
      <c r="H70" s="51">
        <f t="shared" si="3"/>
        <v>0</v>
      </c>
      <c r="I70" s="36"/>
    </row>
    <row r="71" spans="1:8" ht="18.75">
      <c r="A71" s="116"/>
      <c r="B71" s="66" t="s">
        <v>62</v>
      </c>
      <c r="C71" s="71"/>
      <c r="D71" s="122">
        <f>D31+D42+D44+D47+D50++D61+D64+D67+D69</f>
        <v>5433.1</v>
      </c>
      <c r="E71" s="122">
        <f>E31+E42+E44+E47+E50++E61+E64+E67+E69</f>
        <v>1475.7</v>
      </c>
      <c r="F71" s="122">
        <f>F31+F42+F44+F47+F50++F61+F64+F67+F69</f>
        <v>169.9</v>
      </c>
      <c r="G71" s="51">
        <f t="shared" si="2"/>
        <v>0.031271281588779884</v>
      </c>
      <c r="H71" s="51">
        <f t="shared" si="3"/>
        <v>0.11513180185674596</v>
      </c>
    </row>
    <row r="72" spans="1:8" ht="15.75" customHeight="1">
      <c r="A72" s="128"/>
      <c r="B72" s="67" t="s">
        <v>77</v>
      </c>
      <c r="C72" s="115"/>
      <c r="D72" s="129">
        <f>D69</f>
        <v>1635</v>
      </c>
      <c r="E72" s="129">
        <f>E69</f>
        <v>408</v>
      </c>
      <c r="F72" s="129">
        <f>F69</f>
        <v>0</v>
      </c>
      <c r="G72" s="51">
        <f t="shared" si="2"/>
        <v>0</v>
      </c>
      <c r="H72" s="51">
        <f t="shared" si="3"/>
        <v>0</v>
      </c>
    </row>
    <row r="73" spans="1:10" ht="18">
      <c r="A73" s="130"/>
      <c r="J73" s="64"/>
    </row>
    <row r="74" spans="1:6" ht="18">
      <c r="A74" s="130"/>
      <c r="B74" s="100" t="s">
        <v>357</v>
      </c>
      <c r="C74" s="6"/>
      <c r="F74" s="52">
        <v>975.7</v>
      </c>
    </row>
    <row r="75" spans="1:3" ht="18">
      <c r="A75" s="130"/>
      <c r="B75" s="100"/>
      <c r="C75" s="6"/>
    </row>
    <row r="76" spans="1:3" ht="18" hidden="1">
      <c r="A76" s="130"/>
      <c r="B76" s="100" t="s">
        <v>78</v>
      </c>
      <c r="C76" s="6"/>
    </row>
    <row r="77" spans="1:3" ht="18" hidden="1">
      <c r="A77" s="130"/>
      <c r="B77" s="100" t="s">
        <v>79</v>
      </c>
      <c r="C77" s="6"/>
    </row>
    <row r="78" spans="1:3" ht="18" hidden="1">
      <c r="A78" s="130"/>
      <c r="B78" s="100"/>
      <c r="C78" s="6"/>
    </row>
    <row r="79" spans="1:3" ht="18" hidden="1">
      <c r="A79" s="130"/>
      <c r="B79" s="100" t="s">
        <v>80</v>
      </c>
      <c r="C79" s="6"/>
    </row>
    <row r="80" spans="1:3" ht="18" hidden="1">
      <c r="A80" s="130"/>
      <c r="B80" s="100" t="s">
        <v>81</v>
      </c>
      <c r="C80" s="6"/>
    </row>
    <row r="81" spans="1:3" ht="18" hidden="1">
      <c r="A81" s="130"/>
      <c r="B81" s="100"/>
      <c r="C81" s="6"/>
    </row>
    <row r="82" spans="1:3" ht="18" hidden="1">
      <c r="A82" s="130"/>
      <c r="B82" s="100" t="s">
        <v>82</v>
      </c>
      <c r="C82" s="6"/>
    </row>
    <row r="83" spans="1:3" ht="18" hidden="1">
      <c r="A83" s="130"/>
      <c r="B83" s="100" t="s">
        <v>83</v>
      </c>
      <c r="C83" s="6"/>
    </row>
    <row r="84" spans="1:3" ht="18" hidden="1">
      <c r="A84" s="130"/>
      <c r="B84" s="100"/>
      <c r="C84" s="6"/>
    </row>
    <row r="85" spans="1:3" ht="18" hidden="1">
      <c r="A85" s="130"/>
      <c r="B85" s="100" t="s">
        <v>84</v>
      </c>
      <c r="C85" s="6"/>
    </row>
    <row r="86" spans="1:3" ht="18" hidden="1">
      <c r="A86" s="130"/>
      <c r="B86" s="100" t="s">
        <v>85</v>
      </c>
      <c r="C86" s="6"/>
    </row>
    <row r="87" spans="1:3" ht="18" hidden="1">
      <c r="A87" s="130"/>
      <c r="B87" s="100"/>
      <c r="C87" s="6"/>
    </row>
    <row r="88" spans="1:3" ht="18" hidden="1">
      <c r="A88" s="130"/>
      <c r="B88" s="100"/>
      <c r="C88" s="6"/>
    </row>
    <row r="89" spans="1:8" ht="18">
      <c r="A89" s="130"/>
      <c r="B89" s="100" t="s">
        <v>86</v>
      </c>
      <c r="C89" s="6"/>
      <c r="F89" s="53">
        <f>F74+F26-F71</f>
        <v>858.2000000000002</v>
      </c>
      <c r="H89" s="53"/>
    </row>
    <row r="90" ht="18">
      <c r="A90" s="130"/>
    </row>
    <row r="91" ht="18">
      <c r="A91" s="130"/>
    </row>
    <row r="92" spans="1:3" ht="18">
      <c r="A92" s="130"/>
      <c r="B92" s="100" t="s">
        <v>87</v>
      </c>
      <c r="C92" s="6"/>
    </row>
    <row r="93" spans="1:3" ht="18">
      <c r="A93" s="130"/>
      <c r="B93" s="100" t="s">
        <v>88</v>
      </c>
      <c r="C93" s="6"/>
    </row>
    <row r="94" spans="1:3" ht="18">
      <c r="A94" s="130"/>
      <c r="B94" s="100" t="s">
        <v>89</v>
      </c>
      <c r="C94" s="6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92"/>
  <sheetViews>
    <sheetView zoomScalePageLayoutView="0" workbookViewId="0" topLeftCell="A59">
      <selection activeCell="H59" sqref="A1:H16384"/>
    </sheetView>
  </sheetViews>
  <sheetFormatPr defaultColWidth="9.140625" defaultRowHeight="12.75"/>
  <cols>
    <col min="1" max="1" width="7.8515625" style="98" customWidth="1"/>
    <col min="2" max="2" width="38.140625" style="98" customWidth="1"/>
    <col min="3" max="3" width="12.7109375" style="130" hidden="1" customWidth="1"/>
    <col min="4" max="5" width="11.7109375" style="52" customWidth="1"/>
    <col min="6" max="7" width="12.57421875" style="52" customWidth="1"/>
    <col min="8" max="8" width="11.140625" style="52" customWidth="1"/>
    <col min="9" max="9" width="9.140625" style="30" customWidth="1"/>
    <col min="10" max="16384" width="9.140625" style="1" customWidth="1"/>
  </cols>
  <sheetData>
    <row r="1" spans="1:9" s="5" customFormat="1" ht="52.5" customHeight="1">
      <c r="A1" s="173" t="s">
        <v>381</v>
      </c>
      <c r="B1" s="173"/>
      <c r="C1" s="173"/>
      <c r="D1" s="173"/>
      <c r="E1" s="173"/>
      <c r="F1" s="173"/>
      <c r="G1" s="173"/>
      <c r="H1" s="173"/>
      <c r="I1" s="38"/>
    </row>
    <row r="2" spans="1:8" ht="12.75" customHeight="1">
      <c r="A2" s="65"/>
      <c r="B2" s="172" t="s">
        <v>2</v>
      </c>
      <c r="C2" s="131"/>
      <c r="D2" s="164" t="s">
        <v>3</v>
      </c>
      <c r="E2" s="166" t="s">
        <v>386</v>
      </c>
      <c r="F2" s="164" t="s">
        <v>4</v>
      </c>
      <c r="G2" s="166" t="s">
        <v>335</v>
      </c>
      <c r="H2" s="166" t="s">
        <v>387</v>
      </c>
    </row>
    <row r="3" spans="1:8" ht="51" customHeight="1">
      <c r="A3" s="65"/>
      <c r="B3" s="172"/>
      <c r="C3" s="131"/>
      <c r="D3" s="164"/>
      <c r="E3" s="167"/>
      <c r="F3" s="164"/>
      <c r="G3" s="167"/>
      <c r="H3" s="167"/>
    </row>
    <row r="4" spans="1:8" ht="18.75">
      <c r="A4" s="65"/>
      <c r="B4" s="67" t="s">
        <v>76</v>
      </c>
      <c r="C4" s="114"/>
      <c r="D4" s="69">
        <f>D5+D6+D7+D8+D9+D10+D11+D12+D13+D14+D15+D16+D17+D18+D19+D20</f>
        <v>4239</v>
      </c>
      <c r="E4" s="69">
        <f>E5+E6+E7+E8+E9+E10+E11+E12+E13+E14+E15+E16+E17+E18+E19+E20</f>
        <v>743</v>
      </c>
      <c r="F4" s="69">
        <f>F5+F6+F7+F8+F9+F10+F11+F12+F13+F14+F15+F16+F17+F18+F19+F20</f>
        <v>77.39999999999999</v>
      </c>
      <c r="G4" s="43">
        <f aca="true" t="shared" si="0" ref="G4:G28">F4/D4</f>
        <v>0.018259023354564755</v>
      </c>
      <c r="H4" s="43">
        <f aca="true" t="shared" si="1" ref="H4:H28">F4/E4</f>
        <v>0.10417227456258411</v>
      </c>
    </row>
    <row r="5" spans="1:8" ht="25.5" customHeight="1">
      <c r="A5" s="65"/>
      <c r="B5" s="67" t="s">
        <v>5</v>
      </c>
      <c r="C5" s="115"/>
      <c r="D5" s="70">
        <v>129</v>
      </c>
      <c r="E5" s="70">
        <v>30</v>
      </c>
      <c r="F5" s="70">
        <v>3.7</v>
      </c>
      <c r="G5" s="43">
        <f t="shared" si="0"/>
        <v>0.028682170542635662</v>
      </c>
      <c r="H5" s="43">
        <f t="shared" si="1"/>
        <v>0.12333333333333334</v>
      </c>
    </row>
    <row r="6" spans="1:8" ht="21" customHeight="1" hidden="1">
      <c r="A6" s="65"/>
      <c r="B6" s="67" t="s">
        <v>207</v>
      </c>
      <c r="C6" s="115"/>
      <c r="D6" s="70">
        <v>0</v>
      </c>
      <c r="E6" s="70">
        <v>0</v>
      </c>
      <c r="F6" s="70">
        <v>0</v>
      </c>
      <c r="G6" s="43" t="e">
        <f t="shared" si="0"/>
        <v>#DIV/0!</v>
      </c>
      <c r="H6" s="43" t="e">
        <f t="shared" si="1"/>
        <v>#DIV/0!</v>
      </c>
    </row>
    <row r="7" spans="1:8" ht="18.75">
      <c r="A7" s="65"/>
      <c r="B7" s="67" t="s">
        <v>7</v>
      </c>
      <c r="C7" s="115"/>
      <c r="D7" s="70">
        <v>1296</v>
      </c>
      <c r="E7" s="70">
        <v>350</v>
      </c>
      <c r="F7" s="70">
        <v>45</v>
      </c>
      <c r="G7" s="43">
        <f t="shared" si="0"/>
        <v>0.034722222222222224</v>
      </c>
      <c r="H7" s="43">
        <f t="shared" si="1"/>
        <v>0.12857142857142856</v>
      </c>
    </row>
    <row r="8" spans="1:8" ht="18.75">
      <c r="A8" s="65"/>
      <c r="B8" s="67" t="s">
        <v>8</v>
      </c>
      <c r="C8" s="115"/>
      <c r="D8" s="70">
        <v>202</v>
      </c>
      <c r="E8" s="70">
        <v>10</v>
      </c>
      <c r="F8" s="70">
        <v>4.4</v>
      </c>
      <c r="G8" s="43">
        <f t="shared" si="0"/>
        <v>0.021782178217821784</v>
      </c>
      <c r="H8" s="43">
        <f t="shared" si="1"/>
        <v>0.44000000000000006</v>
      </c>
    </row>
    <row r="9" spans="1:8" ht="18.75">
      <c r="A9" s="65"/>
      <c r="B9" s="67" t="s">
        <v>9</v>
      </c>
      <c r="C9" s="115"/>
      <c r="D9" s="70">
        <v>2600</v>
      </c>
      <c r="E9" s="70">
        <v>350</v>
      </c>
      <c r="F9" s="70">
        <v>16</v>
      </c>
      <c r="G9" s="43">
        <f t="shared" si="0"/>
        <v>0.006153846153846154</v>
      </c>
      <c r="H9" s="43">
        <f t="shared" si="1"/>
        <v>0.045714285714285714</v>
      </c>
    </row>
    <row r="10" spans="1:8" ht="18.75">
      <c r="A10" s="65"/>
      <c r="B10" s="67" t="s">
        <v>99</v>
      </c>
      <c r="C10" s="115"/>
      <c r="D10" s="70">
        <v>12</v>
      </c>
      <c r="E10" s="70">
        <v>3</v>
      </c>
      <c r="F10" s="70">
        <v>2.1</v>
      </c>
      <c r="G10" s="43">
        <f t="shared" si="0"/>
        <v>0.17500000000000002</v>
      </c>
      <c r="H10" s="43">
        <f t="shared" si="1"/>
        <v>0.7000000000000001</v>
      </c>
    </row>
    <row r="11" spans="1:8" ht="31.5" hidden="1">
      <c r="A11" s="65"/>
      <c r="B11" s="67" t="s">
        <v>10</v>
      </c>
      <c r="C11" s="115"/>
      <c r="D11" s="70">
        <v>0</v>
      </c>
      <c r="E11" s="70">
        <v>0</v>
      </c>
      <c r="F11" s="70">
        <v>0</v>
      </c>
      <c r="G11" s="43" t="e">
        <f t="shared" si="0"/>
        <v>#DIV/0!</v>
      </c>
      <c r="H11" s="43" t="e">
        <f t="shared" si="1"/>
        <v>#DIV/0!</v>
      </c>
    </row>
    <row r="12" spans="1:8" ht="18.75" hidden="1">
      <c r="A12" s="65"/>
      <c r="B12" s="67" t="s">
        <v>11</v>
      </c>
      <c r="C12" s="115"/>
      <c r="D12" s="70">
        <v>0</v>
      </c>
      <c r="E12" s="70">
        <v>0</v>
      </c>
      <c r="F12" s="70">
        <v>0</v>
      </c>
      <c r="G12" s="43" t="e">
        <f t="shared" si="0"/>
        <v>#DIV/0!</v>
      </c>
      <c r="H12" s="43" t="e">
        <f t="shared" si="1"/>
        <v>#DIV/0!</v>
      </c>
    </row>
    <row r="13" spans="1:8" ht="23.25" customHeight="1">
      <c r="A13" s="65"/>
      <c r="B13" s="67" t="s">
        <v>12</v>
      </c>
      <c r="C13" s="115"/>
      <c r="D13" s="70">
        <v>0</v>
      </c>
      <c r="E13" s="70">
        <v>0</v>
      </c>
      <c r="F13" s="70">
        <v>3</v>
      </c>
      <c r="G13" s="43">
        <v>0</v>
      </c>
      <c r="H13" s="43">
        <v>0</v>
      </c>
    </row>
    <row r="14" spans="1:8" ht="16.5" customHeight="1" hidden="1">
      <c r="A14" s="65"/>
      <c r="B14" s="67" t="s">
        <v>14</v>
      </c>
      <c r="C14" s="115"/>
      <c r="D14" s="70">
        <v>0</v>
      </c>
      <c r="E14" s="70">
        <v>0</v>
      </c>
      <c r="F14" s="70">
        <v>0</v>
      </c>
      <c r="G14" s="43" t="e">
        <f t="shared" si="0"/>
        <v>#DIV/0!</v>
      </c>
      <c r="H14" s="43" t="e">
        <f t="shared" si="1"/>
        <v>#DIV/0!</v>
      </c>
    </row>
    <row r="15" spans="1:8" ht="18" customHeight="1" hidden="1">
      <c r="A15" s="65"/>
      <c r="B15" s="67" t="s">
        <v>15</v>
      </c>
      <c r="C15" s="115"/>
      <c r="D15" s="70">
        <v>0</v>
      </c>
      <c r="E15" s="70">
        <v>0</v>
      </c>
      <c r="F15" s="70">
        <v>0</v>
      </c>
      <c r="G15" s="43" t="e">
        <f t="shared" si="0"/>
        <v>#DIV/0!</v>
      </c>
      <c r="H15" s="43" t="e">
        <f t="shared" si="1"/>
        <v>#DIV/0!</v>
      </c>
    </row>
    <row r="16" spans="1:8" ht="21" customHeight="1" hidden="1">
      <c r="A16" s="65"/>
      <c r="B16" s="67" t="s">
        <v>16</v>
      </c>
      <c r="C16" s="115"/>
      <c r="D16" s="70">
        <v>0</v>
      </c>
      <c r="E16" s="70">
        <v>0</v>
      </c>
      <c r="F16" s="70">
        <v>0</v>
      </c>
      <c r="G16" s="43" t="e">
        <f t="shared" si="0"/>
        <v>#DIV/0!</v>
      </c>
      <c r="H16" s="43" t="e">
        <f t="shared" si="1"/>
        <v>#DIV/0!</v>
      </c>
    </row>
    <row r="17" spans="1:8" ht="31.5">
      <c r="A17" s="65"/>
      <c r="B17" s="67" t="s">
        <v>105</v>
      </c>
      <c r="C17" s="115"/>
      <c r="D17" s="70">
        <v>0</v>
      </c>
      <c r="E17" s="70">
        <v>0</v>
      </c>
      <c r="F17" s="70">
        <v>3.2</v>
      </c>
      <c r="G17" s="43">
        <v>0</v>
      </c>
      <c r="H17" s="43">
        <v>0</v>
      </c>
    </row>
    <row r="18" spans="1:8" ht="31.5" hidden="1">
      <c r="A18" s="65"/>
      <c r="B18" s="67" t="s">
        <v>231</v>
      </c>
      <c r="C18" s="115"/>
      <c r="D18" s="70">
        <v>0</v>
      </c>
      <c r="E18" s="70">
        <v>0</v>
      </c>
      <c r="F18" s="70">
        <v>0</v>
      </c>
      <c r="G18" s="43" t="e">
        <f t="shared" si="0"/>
        <v>#DIV/0!</v>
      </c>
      <c r="H18" s="43" t="e">
        <f t="shared" si="1"/>
        <v>#DIV/0!</v>
      </c>
    </row>
    <row r="19" spans="1:8" ht="18.75" hidden="1">
      <c r="A19" s="65"/>
      <c r="B19" s="67" t="s">
        <v>108</v>
      </c>
      <c r="C19" s="115"/>
      <c r="D19" s="70">
        <v>0</v>
      </c>
      <c r="E19" s="70">
        <v>0</v>
      </c>
      <c r="F19" s="70">
        <v>0</v>
      </c>
      <c r="G19" s="43" t="e">
        <f t="shared" si="0"/>
        <v>#DIV/0!</v>
      </c>
      <c r="H19" s="43" t="e">
        <f t="shared" si="1"/>
        <v>#DIV/0!</v>
      </c>
    </row>
    <row r="20" spans="1:8" ht="18.75" hidden="1">
      <c r="A20" s="65"/>
      <c r="B20" s="67" t="s">
        <v>21</v>
      </c>
      <c r="C20" s="115"/>
      <c r="D20" s="70">
        <v>0</v>
      </c>
      <c r="E20" s="70">
        <v>0</v>
      </c>
      <c r="F20" s="70">
        <v>0</v>
      </c>
      <c r="G20" s="43" t="e">
        <f t="shared" si="0"/>
        <v>#DIV/0!</v>
      </c>
      <c r="H20" s="43" t="e">
        <f t="shared" si="1"/>
        <v>#DIV/0!</v>
      </c>
    </row>
    <row r="21" spans="1:8" ht="31.5">
      <c r="A21" s="65"/>
      <c r="B21" s="66" t="s">
        <v>22</v>
      </c>
      <c r="C21" s="116"/>
      <c r="D21" s="70">
        <f>D22+D23+D24+D25+D26</f>
        <v>176</v>
      </c>
      <c r="E21" s="70">
        <f>E22+E23+E24+E25+E26</f>
        <v>43.9</v>
      </c>
      <c r="F21" s="70">
        <f>F22+F23+F24+F25+F26</f>
        <v>9</v>
      </c>
      <c r="G21" s="43">
        <f t="shared" si="0"/>
        <v>0.05113636363636364</v>
      </c>
      <c r="H21" s="43">
        <f t="shared" si="1"/>
        <v>0.2050113895216401</v>
      </c>
    </row>
    <row r="22" spans="1:8" ht="18.75">
      <c r="A22" s="65"/>
      <c r="B22" s="67" t="s">
        <v>23</v>
      </c>
      <c r="C22" s="115"/>
      <c r="D22" s="70">
        <v>108.9</v>
      </c>
      <c r="E22" s="70">
        <v>27.2</v>
      </c>
      <c r="F22" s="70">
        <v>9</v>
      </c>
      <c r="G22" s="43">
        <f t="shared" si="0"/>
        <v>0.08264462809917356</v>
      </c>
      <c r="H22" s="43">
        <f t="shared" si="1"/>
        <v>0.33088235294117646</v>
      </c>
    </row>
    <row r="23" spans="1:8" ht="18.75">
      <c r="A23" s="65"/>
      <c r="B23" s="67" t="s">
        <v>94</v>
      </c>
      <c r="C23" s="115"/>
      <c r="D23" s="70">
        <v>67.1</v>
      </c>
      <c r="E23" s="70">
        <v>16.7</v>
      </c>
      <c r="F23" s="70">
        <v>0</v>
      </c>
      <c r="G23" s="43">
        <f t="shared" si="0"/>
        <v>0</v>
      </c>
      <c r="H23" s="43">
        <f t="shared" si="1"/>
        <v>0</v>
      </c>
    </row>
    <row r="24" spans="1:8" ht="18.75" hidden="1">
      <c r="A24" s="65"/>
      <c r="B24" s="67" t="s">
        <v>61</v>
      </c>
      <c r="C24" s="115"/>
      <c r="D24" s="70">
        <v>0</v>
      </c>
      <c r="E24" s="70">
        <v>0</v>
      </c>
      <c r="F24" s="70">
        <v>0</v>
      </c>
      <c r="G24" s="43" t="e">
        <f t="shared" si="0"/>
        <v>#DIV/0!</v>
      </c>
      <c r="H24" s="43" t="e">
        <f t="shared" si="1"/>
        <v>#DIV/0!</v>
      </c>
    </row>
    <row r="25" spans="1:8" ht="47.25" hidden="1">
      <c r="A25" s="65"/>
      <c r="B25" s="67" t="s">
        <v>26</v>
      </c>
      <c r="C25" s="115"/>
      <c r="D25" s="70">
        <v>0</v>
      </c>
      <c r="E25" s="70">
        <v>0</v>
      </c>
      <c r="F25" s="70">
        <v>0</v>
      </c>
      <c r="G25" s="43" t="e">
        <f t="shared" si="0"/>
        <v>#DIV/0!</v>
      </c>
      <c r="H25" s="43" t="e">
        <f t="shared" si="1"/>
        <v>#DIV/0!</v>
      </c>
    </row>
    <row r="26" spans="1:8" ht="31.5" customHeight="1" hidden="1" thickBot="1">
      <c r="A26" s="65"/>
      <c r="B26" s="117" t="s">
        <v>140</v>
      </c>
      <c r="C26" s="118"/>
      <c r="D26" s="70">
        <v>0</v>
      </c>
      <c r="E26" s="70">
        <v>0</v>
      </c>
      <c r="F26" s="70">
        <v>0</v>
      </c>
      <c r="G26" s="43" t="e">
        <f t="shared" si="0"/>
        <v>#DIV/0!</v>
      </c>
      <c r="H26" s="43" t="e">
        <f t="shared" si="1"/>
        <v>#DIV/0!</v>
      </c>
    </row>
    <row r="27" spans="1:8" ht="18.75">
      <c r="A27" s="65"/>
      <c r="B27" s="66" t="s">
        <v>27</v>
      </c>
      <c r="C27" s="120"/>
      <c r="D27" s="70">
        <f>D4+D21</f>
        <v>4415</v>
      </c>
      <c r="E27" s="70">
        <f>E4+E21</f>
        <v>786.9</v>
      </c>
      <c r="F27" s="70">
        <f>F4+F21</f>
        <v>86.39999999999999</v>
      </c>
      <c r="G27" s="43">
        <f t="shared" si="0"/>
        <v>0.01956964892412231</v>
      </c>
      <c r="H27" s="43">
        <f t="shared" si="1"/>
        <v>0.10979794128860083</v>
      </c>
    </row>
    <row r="28" spans="1:8" ht="18.75" hidden="1">
      <c r="A28" s="65"/>
      <c r="B28" s="67" t="s">
        <v>100</v>
      </c>
      <c r="C28" s="115"/>
      <c r="D28" s="121">
        <f>D4</f>
        <v>4239</v>
      </c>
      <c r="E28" s="121">
        <f>E4</f>
        <v>743</v>
      </c>
      <c r="F28" s="121">
        <f>F4</f>
        <v>77.39999999999999</v>
      </c>
      <c r="G28" s="51">
        <f t="shared" si="0"/>
        <v>0.018259023354564755</v>
      </c>
      <c r="H28" s="51">
        <f t="shared" si="1"/>
        <v>0.10417227456258411</v>
      </c>
    </row>
    <row r="29" spans="1:8" ht="12.75">
      <c r="A29" s="175"/>
      <c r="B29" s="178"/>
      <c r="C29" s="178"/>
      <c r="D29" s="178"/>
      <c r="E29" s="178"/>
      <c r="F29" s="178"/>
      <c r="G29" s="178"/>
      <c r="H29" s="179"/>
    </row>
    <row r="30" spans="1:8" ht="15" customHeight="1">
      <c r="A30" s="190" t="s">
        <v>144</v>
      </c>
      <c r="B30" s="172" t="s">
        <v>28</v>
      </c>
      <c r="C30" s="191" t="s">
        <v>170</v>
      </c>
      <c r="D30" s="164" t="s">
        <v>3</v>
      </c>
      <c r="E30" s="166" t="s">
        <v>386</v>
      </c>
      <c r="F30" s="164" t="s">
        <v>4</v>
      </c>
      <c r="G30" s="166" t="s">
        <v>335</v>
      </c>
      <c r="H30" s="166" t="s">
        <v>387</v>
      </c>
    </row>
    <row r="31" spans="1:8" ht="46.5" customHeight="1">
      <c r="A31" s="190"/>
      <c r="B31" s="172"/>
      <c r="C31" s="192"/>
      <c r="D31" s="164"/>
      <c r="E31" s="167"/>
      <c r="F31" s="164"/>
      <c r="G31" s="167"/>
      <c r="H31" s="167"/>
    </row>
    <row r="32" spans="1:8" ht="39.75" customHeight="1">
      <c r="A32" s="71" t="s">
        <v>63</v>
      </c>
      <c r="B32" s="66" t="s">
        <v>29</v>
      </c>
      <c r="C32" s="116"/>
      <c r="D32" s="122">
        <f>D33+D36+D37+D34</f>
        <v>3052.4</v>
      </c>
      <c r="E32" s="122">
        <f>E33+E36+E37+E34</f>
        <v>1218.1</v>
      </c>
      <c r="F32" s="122">
        <f>F33+F36+F37+F34</f>
        <v>141.3</v>
      </c>
      <c r="G32" s="51">
        <f>F32/D32</f>
        <v>0.0462914427991089</v>
      </c>
      <c r="H32" s="51">
        <f>F32/E32</f>
        <v>0.11600032838026436</v>
      </c>
    </row>
    <row r="33" spans="1:8" ht="102.75" customHeight="1">
      <c r="A33" s="68" t="s">
        <v>66</v>
      </c>
      <c r="B33" s="67" t="s">
        <v>147</v>
      </c>
      <c r="C33" s="115" t="s">
        <v>66</v>
      </c>
      <c r="D33" s="121">
        <v>2887</v>
      </c>
      <c r="E33" s="121">
        <v>1218.1</v>
      </c>
      <c r="F33" s="121">
        <v>141.3</v>
      </c>
      <c r="G33" s="51">
        <f aca="true" t="shared" si="2" ref="G33:G69">F33/D33</f>
        <v>0.04894354000692761</v>
      </c>
      <c r="H33" s="51">
        <f aca="true" t="shared" si="3" ref="H33:H69">F33/E33</f>
        <v>0.11600032838026436</v>
      </c>
    </row>
    <row r="34" spans="1:8" ht="32.25" customHeight="1">
      <c r="A34" s="68" t="s">
        <v>175</v>
      </c>
      <c r="B34" s="67" t="s">
        <v>334</v>
      </c>
      <c r="C34" s="115" t="s">
        <v>175</v>
      </c>
      <c r="D34" s="121">
        <f>D35</f>
        <v>141</v>
      </c>
      <c r="E34" s="121">
        <f>E35</f>
        <v>0</v>
      </c>
      <c r="F34" s="121">
        <f>F35</f>
        <v>0</v>
      </c>
      <c r="G34" s="51">
        <f t="shared" si="2"/>
        <v>0</v>
      </c>
      <c r="H34" s="51">
        <v>0</v>
      </c>
    </row>
    <row r="35" spans="1:8" ht="53.25" customHeight="1">
      <c r="A35" s="68"/>
      <c r="B35" s="67" t="s">
        <v>411</v>
      </c>
      <c r="C35" s="115" t="s">
        <v>410</v>
      </c>
      <c r="D35" s="121">
        <v>141</v>
      </c>
      <c r="E35" s="121">
        <v>0</v>
      </c>
      <c r="F35" s="121">
        <v>0</v>
      </c>
      <c r="G35" s="51">
        <f t="shared" si="2"/>
        <v>0</v>
      </c>
      <c r="H35" s="51">
        <v>0</v>
      </c>
    </row>
    <row r="36" spans="1:8" ht="18.75">
      <c r="A36" s="68" t="s">
        <v>68</v>
      </c>
      <c r="B36" s="67" t="s">
        <v>32</v>
      </c>
      <c r="C36" s="115" t="s">
        <v>68</v>
      </c>
      <c r="D36" s="121">
        <v>20</v>
      </c>
      <c r="E36" s="121">
        <v>0</v>
      </c>
      <c r="F36" s="121">
        <v>0</v>
      </c>
      <c r="G36" s="51">
        <f t="shared" si="2"/>
        <v>0</v>
      </c>
      <c r="H36" s="51">
        <v>0</v>
      </c>
    </row>
    <row r="37" spans="1:8" ht="17.25" customHeight="1">
      <c r="A37" s="68" t="s">
        <v>118</v>
      </c>
      <c r="B37" s="67" t="s">
        <v>115</v>
      </c>
      <c r="C37" s="115"/>
      <c r="D37" s="121">
        <f>D38+D39+D40</f>
        <v>4.4</v>
      </c>
      <c r="E37" s="121">
        <f>E38+E39+E40</f>
        <v>0</v>
      </c>
      <c r="F37" s="121">
        <f>F38+F39+F40</f>
        <v>0</v>
      </c>
      <c r="G37" s="51">
        <f t="shared" si="2"/>
        <v>0</v>
      </c>
      <c r="H37" s="51">
        <v>0</v>
      </c>
    </row>
    <row r="38" spans="1:9" s="16" customFormat="1" ht="31.5">
      <c r="A38" s="76"/>
      <c r="B38" s="77" t="s">
        <v>104</v>
      </c>
      <c r="C38" s="123" t="s">
        <v>233</v>
      </c>
      <c r="D38" s="124">
        <v>4.4</v>
      </c>
      <c r="E38" s="124">
        <v>0</v>
      </c>
      <c r="F38" s="124">
        <v>0</v>
      </c>
      <c r="G38" s="51">
        <f t="shared" si="2"/>
        <v>0</v>
      </c>
      <c r="H38" s="51">
        <v>0</v>
      </c>
      <c r="I38" s="36"/>
    </row>
    <row r="39" spans="1:9" s="16" customFormat="1" ht="47.25" hidden="1">
      <c r="A39" s="76"/>
      <c r="B39" s="77" t="s">
        <v>179</v>
      </c>
      <c r="C39" s="123" t="s">
        <v>249</v>
      </c>
      <c r="D39" s="124">
        <v>0</v>
      </c>
      <c r="E39" s="124">
        <v>0</v>
      </c>
      <c r="F39" s="124">
        <v>0</v>
      </c>
      <c r="G39" s="51" t="e">
        <f t="shared" si="2"/>
        <v>#DIV/0!</v>
      </c>
      <c r="H39" s="51" t="e">
        <f t="shared" si="3"/>
        <v>#DIV/0!</v>
      </c>
      <c r="I39" s="36"/>
    </row>
    <row r="40" spans="1:9" s="16" customFormat="1" ht="47.25" hidden="1">
      <c r="A40" s="76"/>
      <c r="B40" s="77" t="s">
        <v>314</v>
      </c>
      <c r="C40" s="123" t="s">
        <v>313</v>
      </c>
      <c r="D40" s="124">
        <v>0</v>
      </c>
      <c r="E40" s="124"/>
      <c r="F40" s="124">
        <v>0</v>
      </c>
      <c r="G40" s="51" t="e">
        <f t="shared" si="2"/>
        <v>#DIV/0!</v>
      </c>
      <c r="H40" s="51" t="e">
        <f t="shared" si="3"/>
        <v>#DIV/0!</v>
      </c>
      <c r="I40" s="36"/>
    </row>
    <row r="41" spans="1:8" ht="17.25" customHeight="1">
      <c r="A41" s="71" t="s">
        <v>101</v>
      </c>
      <c r="B41" s="66" t="s">
        <v>96</v>
      </c>
      <c r="C41" s="116"/>
      <c r="D41" s="122">
        <f>D42</f>
        <v>67.1</v>
      </c>
      <c r="E41" s="122">
        <f>E42</f>
        <v>16.8</v>
      </c>
      <c r="F41" s="122">
        <f>F42</f>
        <v>0</v>
      </c>
      <c r="G41" s="51">
        <f t="shared" si="2"/>
        <v>0</v>
      </c>
      <c r="H41" s="51">
        <f t="shared" si="3"/>
        <v>0</v>
      </c>
    </row>
    <row r="42" spans="1:8" ht="47.25">
      <c r="A42" s="68" t="s">
        <v>102</v>
      </c>
      <c r="B42" s="67" t="s">
        <v>151</v>
      </c>
      <c r="C42" s="115" t="s">
        <v>194</v>
      </c>
      <c r="D42" s="121">
        <v>67.1</v>
      </c>
      <c r="E42" s="121">
        <v>16.8</v>
      </c>
      <c r="F42" s="121">
        <v>0</v>
      </c>
      <c r="G42" s="51">
        <f t="shared" si="2"/>
        <v>0</v>
      </c>
      <c r="H42" s="51">
        <f t="shared" si="3"/>
        <v>0</v>
      </c>
    </row>
    <row r="43" spans="1:9" ht="31.5" hidden="1">
      <c r="A43" s="71" t="s">
        <v>69</v>
      </c>
      <c r="B43" s="66" t="s">
        <v>35</v>
      </c>
      <c r="C43" s="116"/>
      <c r="D43" s="122">
        <f>D44</f>
        <v>0</v>
      </c>
      <c r="E43" s="122">
        <f>E44</f>
        <v>0</v>
      </c>
      <c r="F43" s="122">
        <f>F44</f>
        <v>0</v>
      </c>
      <c r="G43" s="51" t="e">
        <f t="shared" si="2"/>
        <v>#DIV/0!</v>
      </c>
      <c r="H43" s="51" t="e">
        <f t="shared" si="3"/>
        <v>#DIV/0!</v>
      </c>
      <c r="I43" s="37"/>
    </row>
    <row r="44" spans="1:8" ht="31.5" hidden="1">
      <c r="A44" s="68" t="s">
        <v>103</v>
      </c>
      <c r="B44" s="67" t="s">
        <v>98</v>
      </c>
      <c r="C44" s="115"/>
      <c r="D44" s="121">
        <f>D45</f>
        <v>0</v>
      </c>
      <c r="E44" s="121">
        <f>E45</f>
        <v>0</v>
      </c>
      <c r="F44" s="121">
        <v>0</v>
      </c>
      <c r="G44" s="51" t="e">
        <f t="shared" si="2"/>
        <v>#DIV/0!</v>
      </c>
      <c r="H44" s="51" t="e">
        <f t="shared" si="3"/>
        <v>#DIV/0!</v>
      </c>
    </row>
    <row r="45" spans="1:9" s="16" customFormat="1" ht="54.75" customHeight="1" hidden="1">
      <c r="A45" s="76"/>
      <c r="B45" s="77" t="s">
        <v>196</v>
      </c>
      <c r="C45" s="123" t="s">
        <v>195</v>
      </c>
      <c r="D45" s="124">
        <v>0</v>
      </c>
      <c r="E45" s="124">
        <v>0</v>
      </c>
      <c r="F45" s="124">
        <v>0</v>
      </c>
      <c r="G45" s="51" t="e">
        <f t="shared" si="2"/>
        <v>#DIV/0!</v>
      </c>
      <c r="H45" s="51" t="e">
        <f t="shared" si="3"/>
        <v>#DIV/0!</v>
      </c>
      <c r="I45" s="36"/>
    </row>
    <row r="46" spans="1:9" s="16" customFormat="1" ht="21.75" customHeight="1" hidden="1">
      <c r="A46" s="71" t="s">
        <v>70</v>
      </c>
      <c r="B46" s="66" t="s">
        <v>37</v>
      </c>
      <c r="C46" s="116"/>
      <c r="D46" s="122">
        <f aca="true" t="shared" si="4" ref="D46:F47">D47</f>
        <v>0</v>
      </c>
      <c r="E46" s="122">
        <f t="shared" si="4"/>
        <v>0</v>
      </c>
      <c r="F46" s="122">
        <f t="shared" si="4"/>
        <v>0</v>
      </c>
      <c r="G46" s="51" t="e">
        <f t="shared" si="2"/>
        <v>#DIV/0!</v>
      </c>
      <c r="H46" s="51" t="e">
        <f t="shared" si="3"/>
        <v>#DIV/0!</v>
      </c>
      <c r="I46" s="36"/>
    </row>
    <row r="47" spans="1:9" s="16" customFormat="1" ht="33" customHeight="1" hidden="1">
      <c r="A47" s="83" t="s">
        <v>71</v>
      </c>
      <c r="B47" s="96" t="s">
        <v>113</v>
      </c>
      <c r="C47" s="115"/>
      <c r="D47" s="121">
        <f t="shared" si="4"/>
        <v>0</v>
      </c>
      <c r="E47" s="121">
        <f t="shared" si="4"/>
        <v>0</v>
      </c>
      <c r="F47" s="121">
        <f t="shared" si="4"/>
        <v>0</v>
      </c>
      <c r="G47" s="51" t="e">
        <f t="shared" si="2"/>
        <v>#DIV/0!</v>
      </c>
      <c r="H47" s="51" t="e">
        <f t="shared" si="3"/>
        <v>#DIV/0!</v>
      </c>
      <c r="I47" s="36"/>
    </row>
    <row r="48" spans="1:9" s="16" customFormat="1" ht="32.25" customHeight="1" hidden="1">
      <c r="A48" s="76"/>
      <c r="B48" s="91" t="s">
        <v>113</v>
      </c>
      <c r="C48" s="123" t="s">
        <v>203</v>
      </c>
      <c r="D48" s="124">
        <f>0</f>
        <v>0</v>
      </c>
      <c r="E48" s="124">
        <f>0</f>
        <v>0</v>
      </c>
      <c r="F48" s="124">
        <f>0</f>
        <v>0</v>
      </c>
      <c r="G48" s="51" t="e">
        <f t="shared" si="2"/>
        <v>#DIV/0!</v>
      </c>
      <c r="H48" s="51" t="e">
        <f t="shared" si="3"/>
        <v>#DIV/0!</v>
      </c>
      <c r="I48" s="36"/>
    </row>
    <row r="49" spans="1:8" ht="31.5">
      <c r="A49" s="71" t="s">
        <v>72</v>
      </c>
      <c r="B49" s="66" t="s">
        <v>38</v>
      </c>
      <c r="C49" s="116"/>
      <c r="D49" s="122">
        <f>D50</f>
        <v>728.4</v>
      </c>
      <c r="E49" s="122">
        <f>E50</f>
        <v>382.79999999999995</v>
      </c>
      <c r="F49" s="122">
        <f>F50</f>
        <v>111.4</v>
      </c>
      <c r="G49" s="51">
        <f t="shared" si="2"/>
        <v>0.15293794618341572</v>
      </c>
      <c r="H49" s="51">
        <f t="shared" si="3"/>
        <v>0.29101358411703243</v>
      </c>
    </row>
    <row r="50" spans="1:8" ht="18.75">
      <c r="A50" s="68" t="s">
        <v>41</v>
      </c>
      <c r="B50" s="67" t="s">
        <v>42</v>
      </c>
      <c r="C50" s="115"/>
      <c r="D50" s="121">
        <f>D53+D54+D56+D57+D58+D59+D55</f>
        <v>728.4</v>
      </c>
      <c r="E50" s="121">
        <f>E53+E54+E56+E57+E58+E59+E55</f>
        <v>382.79999999999995</v>
      </c>
      <c r="F50" s="121">
        <f>F53+F54+F56+F57+F58+F59+F55</f>
        <v>111.4</v>
      </c>
      <c r="G50" s="51">
        <f t="shared" si="2"/>
        <v>0.15293794618341572</v>
      </c>
      <c r="H50" s="51">
        <f t="shared" si="3"/>
        <v>0.29101358411703243</v>
      </c>
    </row>
    <row r="51" spans="1:9" s="16" customFormat="1" ht="34.5" customHeight="1" hidden="1">
      <c r="A51" s="76"/>
      <c r="B51" s="77" t="s">
        <v>423</v>
      </c>
      <c r="C51" s="123" t="s">
        <v>422</v>
      </c>
      <c r="D51" s="124"/>
      <c r="E51" s="124"/>
      <c r="F51" s="124"/>
      <c r="G51" s="51" t="e">
        <f t="shared" si="2"/>
        <v>#DIV/0!</v>
      </c>
      <c r="H51" s="51" t="e">
        <f t="shared" si="3"/>
        <v>#DIV/0!</v>
      </c>
      <c r="I51" s="36"/>
    </row>
    <row r="52" spans="1:9" s="16" customFormat="1" ht="18" customHeight="1" hidden="1">
      <c r="A52" s="76"/>
      <c r="B52" s="77" t="s">
        <v>425</v>
      </c>
      <c r="C52" s="123" t="s">
        <v>424</v>
      </c>
      <c r="D52" s="124"/>
      <c r="E52" s="124"/>
      <c r="F52" s="124"/>
      <c r="G52" s="51" t="e">
        <f t="shared" si="2"/>
        <v>#DIV/0!</v>
      </c>
      <c r="H52" s="51" t="e">
        <f t="shared" si="3"/>
        <v>#DIV/0!</v>
      </c>
      <c r="I52" s="36"/>
    </row>
    <row r="53" spans="1:9" s="16" customFormat="1" ht="31.5" customHeight="1">
      <c r="A53" s="76"/>
      <c r="B53" s="77" t="s">
        <v>427</v>
      </c>
      <c r="C53" s="123" t="s">
        <v>426</v>
      </c>
      <c r="D53" s="124">
        <v>50</v>
      </c>
      <c r="E53" s="124">
        <v>35</v>
      </c>
      <c r="F53" s="124">
        <v>0</v>
      </c>
      <c r="G53" s="51">
        <f t="shared" si="2"/>
        <v>0</v>
      </c>
      <c r="H53" s="51">
        <f t="shared" si="3"/>
        <v>0</v>
      </c>
      <c r="I53" s="36"/>
    </row>
    <row r="54" spans="1:9" s="16" customFormat="1" ht="47.25" customHeight="1">
      <c r="A54" s="76"/>
      <c r="B54" s="77" t="s">
        <v>425</v>
      </c>
      <c r="C54" s="123" t="s">
        <v>424</v>
      </c>
      <c r="D54" s="124">
        <v>30</v>
      </c>
      <c r="E54" s="124">
        <v>21</v>
      </c>
      <c r="F54" s="124">
        <v>0</v>
      </c>
      <c r="G54" s="51">
        <f t="shared" si="2"/>
        <v>0</v>
      </c>
      <c r="H54" s="51">
        <f t="shared" si="3"/>
        <v>0</v>
      </c>
      <c r="I54" s="36"/>
    </row>
    <row r="55" spans="1:9" s="16" customFormat="1" ht="47.25" customHeight="1">
      <c r="A55" s="76"/>
      <c r="B55" s="77" t="s">
        <v>429</v>
      </c>
      <c r="C55" s="123" t="s">
        <v>428</v>
      </c>
      <c r="D55" s="124">
        <v>30</v>
      </c>
      <c r="E55" s="124">
        <v>21</v>
      </c>
      <c r="F55" s="124">
        <v>0</v>
      </c>
      <c r="G55" s="51">
        <f t="shared" si="2"/>
        <v>0</v>
      </c>
      <c r="H55" s="51">
        <f t="shared" si="3"/>
        <v>0</v>
      </c>
      <c r="I55" s="36"/>
    </row>
    <row r="56" spans="1:9" s="16" customFormat="1" ht="48" customHeight="1">
      <c r="A56" s="76"/>
      <c r="B56" s="77" t="s">
        <v>431</v>
      </c>
      <c r="C56" s="123" t="s">
        <v>430</v>
      </c>
      <c r="D56" s="124">
        <v>180</v>
      </c>
      <c r="E56" s="124">
        <v>31.5</v>
      </c>
      <c r="F56" s="124">
        <v>0</v>
      </c>
      <c r="G56" s="51">
        <f t="shared" si="2"/>
        <v>0</v>
      </c>
      <c r="H56" s="51">
        <f t="shared" si="3"/>
        <v>0</v>
      </c>
      <c r="I56" s="36"/>
    </row>
    <row r="57" spans="1:9" s="16" customFormat="1" ht="48" customHeight="1">
      <c r="A57" s="76"/>
      <c r="B57" s="77" t="s">
        <v>447</v>
      </c>
      <c r="C57" s="123" t="s">
        <v>436</v>
      </c>
      <c r="D57" s="124">
        <v>400</v>
      </c>
      <c r="E57" s="124">
        <v>251.4</v>
      </c>
      <c r="F57" s="124">
        <v>111.4</v>
      </c>
      <c r="G57" s="51">
        <f t="shared" si="2"/>
        <v>0.2785</v>
      </c>
      <c r="H57" s="51">
        <f t="shared" si="3"/>
        <v>0.4431185361972952</v>
      </c>
      <c r="I57" s="36"/>
    </row>
    <row r="58" spans="1:9" s="16" customFormat="1" ht="50.25" customHeight="1">
      <c r="A58" s="76"/>
      <c r="B58" s="77" t="s">
        <v>449</v>
      </c>
      <c r="C58" s="123" t="s">
        <v>448</v>
      </c>
      <c r="D58" s="124">
        <v>27</v>
      </c>
      <c r="E58" s="124">
        <v>18.9</v>
      </c>
      <c r="F58" s="124">
        <v>0</v>
      </c>
      <c r="G58" s="51">
        <f t="shared" si="2"/>
        <v>0</v>
      </c>
      <c r="H58" s="51">
        <f t="shared" si="3"/>
        <v>0</v>
      </c>
      <c r="I58" s="36"/>
    </row>
    <row r="59" spans="1:9" s="16" customFormat="1" ht="48" customHeight="1">
      <c r="A59" s="76"/>
      <c r="B59" s="77" t="s">
        <v>451</v>
      </c>
      <c r="C59" s="123" t="s">
        <v>450</v>
      </c>
      <c r="D59" s="124">
        <v>11.4</v>
      </c>
      <c r="E59" s="124">
        <v>4</v>
      </c>
      <c r="F59" s="124">
        <v>0</v>
      </c>
      <c r="G59" s="51">
        <f t="shared" si="2"/>
        <v>0</v>
      </c>
      <c r="H59" s="51">
        <f t="shared" si="3"/>
        <v>0</v>
      </c>
      <c r="I59" s="36"/>
    </row>
    <row r="60" spans="1:8" ht="29.25" customHeight="1">
      <c r="A60" s="94" t="s">
        <v>116</v>
      </c>
      <c r="B60" s="95" t="s">
        <v>114</v>
      </c>
      <c r="C60" s="127"/>
      <c r="D60" s="132">
        <f>D62</f>
        <v>1.5</v>
      </c>
      <c r="E60" s="132">
        <f>E62</f>
        <v>0.3</v>
      </c>
      <c r="F60" s="132">
        <f>F62</f>
        <v>0.2</v>
      </c>
      <c r="G60" s="51">
        <f t="shared" si="2"/>
        <v>0.13333333333333333</v>
      </c>
      <c r="H60" s="51">
        <f t="shared" si="3"/>
        <v>0.6666666666666667</v>
      </c>
    </row>
    <row r="61" spans="1:8" ht="38.25" customHeight="1">
      <c r="A61" s="83" t="s">
        <v>110</v>
      </c>
      <c r="B61" s="96" t="s">
        <v>117</v>
      </c>
      <c r="C61" s="125"/>
      <c r="D61" s="121">
        <f>D62</f>
        <v>1.5</v>
      </c>
      <c r="E61" s="121">
        <f>E62</f>
        <v>0.3</v>
      </c>
      <c r="F61" s="121">
        <f>F62</f>
        <v>0.2</v>
      </c>
      <c r="G61" s="51">
        <f t="shared" si="2"/>
        <v>0.13333333333333333</v>
      </c>
      <c r="H61" s="51">
        <f t="shared" si="3"/>
        <v>0.6666666666666667</v>
      </c>
    </row>
    <row r="62" spans="1:9" s="16" customFormat="1" ht="36.75" customHeight="1">
      <c r="A62" s="76"/>
      <c r="B62" s="77" t="s">
        <v>197</v>
      </c>
      <c r="C62" s="123" t="s">
        <v>236</v>
      </c>
      <c r="D62" s="124">
        <v>1.5</v>
      </c>
      <c r="E62" s="124">
        <v>0.3</v>
      </c>
      <c r="F62" s="124">
        <v>0.2</v>
      </c>
      <c r="G62" s="51">
        <f t="shared" si="2"/>
        <v>0.13333333333333333</v>
      </c>
      <c r="H62" s="51">
        <f t="shared" si="3"/>
        <v>0.6666666666666667</v>
      </c>
      <c r="I62" s="36"/>
    </row>
    <row r="63" spans="1:8" ht="17.25" customHeight="1" hidden="1">
      <c r="A63" s="71" t="s">
        <v>54</v>
      </c>
      <c r="B63" s="66" t="s">
        <v>55</v>
      </c>
      <c r="C63" s="116"/>
      <c r="D63" s="122">
        <f>D64</f>
        <v>0</v>
      </c>
      <c r="E63" s="122">
        <f>E64</f>
        <v>0</v>
      </c>
      <c r="F63" s="122">
        <f>F64</f>
        <v>0</v>
      </c>
      <c r="G63" s="51" t="e">
        <f t="shared" si="2"/>
        <v>#DIV/0!</v>
      </c>
      <c r="H63" s="51" t="e">
        <f t="shared" si="3"/>
        <v>#DIV/0!</v>
      </c>
    </row>
    <row r="64" spans="1:8" ht="18.75" hidden="1">
      <c r="A64" s="68" t="s">
        <v>56</v>
      </c>
      <c r="B64" s="67" t="s">
        <v>160</v>
      </c>
      <c r="C64" s="115" t="s">
        <v>237</v>
      </c>
      <c r="D64" s="121">
        <v>0</v>
      </c>
      <c r="E64" s="121">
        <v>0</v>
      </c>
      <c r="F64" s="121">
        <f>F65</f>
        <v>0</v>
      </c>
      <c r="G64" s="51" t="e">
        <f t="shared" si="2"/>
        <v>#DIV/0!</v>
      </c>
      <c r="H64" s="51" t="e">
        <f t="shared" si="3"/>
        <v>#DIV/0!</v>
      </c>
    </row>
    <row r="65" spans="1:9" s="16" customFormat="1" ht="27" customHeight="1" hidden="1">
      <c r="A65" s="76"/>
      <c r="B65" s="77" t="s">
        <v>192</v>
      </c>
      <c r="C65" s="123" t="s">
        <v>193</v>
      </c>
      <c r="D65" s="124">
        <v>0</v>
      </c>
      <c r="E65" s="124">
        <v>0</v>
      </c>
      <c r="F65" s="124">
        <v>0</v>
      </c>
      <c r="G65" s="51" t="e">
        <f t="shared" si="2"/>
        <v>#DIV/0!</v>
      </c>
      <c r="H65" s="51" t="e">
        <f t="shared" si="3"/>
        <v>#DIV/0!</v>
      </c>
      <c r="I65" s="36"/>
    </row>
    <row r="66" spans="1:8" ht="37.5" customHeight="1">
      <c r="A66" s="71"/>
      <c r="B66" s="66" t="s">
        <v>92</v>
      </c>
      <c r="C66" s="116"/>
      <c r="D66" s="121">
        <f>D67</f>
        <v>1235</v>
      </c>
      <c r="E66" s="121">
        <f>E67</f>
        <v>222.3</v>
      </c>
      <c r="F66" s="121">
        <f>F67</f>
        <v>0</v>
      </c>
      <c r="G66" s="51">
        <f t="shared" si="2"/>
        <v>0</v>
      </c>
      <c r="H66" s="51">
        <f t="shared" si="3"/>
        <v>0</v>
      </c>
    </row>
    <row r="67" spans="1:9" s="16" customFormat="1" ht="31.5">
      <c r="A67" s="76"/>
      <c r="B67" s="77" t="s">
        <v>93</v>
      </c>
      <c r="C67" s="123" t="s">
        <v>172</v>
      </c>
      <c r="D67" s="124">
        <v>1235</v>
      </c>
      <c r="E67" s="124">
        <v>222.3</v>
      </c>
      <c r="F67" s="124">
        <v>0</v>
      </c>
      <c r="G67" s="51">
        <f t="shared" si="2"/>
        <v>0</v>
      </c>
      <c r="H67" s="51">
        <f t="shared" si="3"/>
        <v>0</v>
      </c>
      <c r="I67" s="36"/>
    </row>
    <row r="68" spans="1:8" ht="24.75" customHeight="1">
      <c r="A68" s="68"/>
      <c r="B68" s="66" t="s">
        <v>62</v>
      </c>
      <c r="C68" s="71"/>
      <c r="D68" s="122">
        <f>D32+D41+D43+D46+D49+D60+D63+D66</f>
        <v>5084.4</v>
      </c>
      <c r="E68" s="122">
        <f>E32+E41+E43+E46+E49+E60+E63+E66</f>
        <v>1840.2999999999997</v>
      </c>
      <c r="F68" s="122">
        <f>F32+F41+F43+F46+F49+F60+F63+F66</f>
        <v>252.9</v>
      </c>
      <c r="G68" s="51">
        <f t="shared" si="2"/>
        <v>0.049740382345999534</v>
      </c>
      <c r="H68" s="51">
        <f t="shared" si="3"/>
        <v>0.1374232462098571</v>
      </c>
    </row>
    <row r="69" spans="1:8" ht="18.75">
      <c r="A69" s="133"/>
      <c r="B69" s="67" t="s">
        <v>77</v>
      </c>
      <c r="C69" s="115"/>
      <c r="D69" s="129">
        <f>D66</f>
        <v>1235</v>
      </c>
      <c r="E69" s="129">
        <f>E66</f>
        <v>222.3</v>
      </c>
      <c r="F69" s="129">
        <f>F66</f>
        <v>0</v>
      </c>
      <c r="G69" s="51">
        <f t="shared" si="2"/>
        <v>0</v>
      </c>
      <c r="H69" s="51">
        <f t="shared" si="3"/>
        <v>0</v>
      </c>
    </row>
    <row r="70" ht="18">
      <c r="A70" s="101"/>
    </row>
    <row r="71" ht="18">
      <c r="A71" s="99"/>
    </row>
    <row r="72" spans="1:6" ht="18">
      <c r="A72" s="99"/>
      <c r="B72" s="100" t="s">
        <v>357</v>
      </c>
      <c r="C72" s="6"/>
      <c r="F72" s="52">
        <v>1049.6</v>
      </c>
    </row>
    <row r="73" spans="1:3" ht="18">
      <c r="A73" s="99"/>
      <c r="B73" s="100"/>
      <c r="C73" s="6"/>
    </row>
    <row r="74" spans="1:6" ht="18" hidden="1">
      <c r="A74" s="99"/>
      <c r="B74" s="100" t="s">
        <v>78</v>
      </c>
      <c r="C74" s="6"/>
      <c r="F74" s="53"/>
    </row>
    <row r="75" spans="1:3" ht="18" hidden="1">
      <c r="A75" s="99"/>
      <c r="B75" s="100" t="s">
        <v>79</v>
      </c>
      <c r="C75" s="6"/>
    </row>
    <row r="76" spans="2:3" ht="18" hidden="1">
      <c r="B76" s="100"/>
      <c r="C76" s="6"/>
    </row>
    <row r="77" spans="2:3" ht="18" hidden="1">
      <c r="B77" s="100" t="s">
        <v>80</v>
      </c>
      <c r="C77" s="6"/>
    </row>
    <row r="78" spans="2:3" ht="18" hidden="1">
      <c r="B78" s="100" t="s">
        <v>81</v>
      </c>
      <c r="C78" s="6"/>
    </row>
    <row r="79" spans="2:3" ht="18" hidden="1">
      <c r="B79" s="100"/>
      <c r="C79" s="6"/>
    </row>
    <row r="80" spans="2:3" ht="18" hidden="1">
      <c r="B80" s="100" t="s">
        <v>82</v>
      </c>
      <c r="C80" s="6"/>
    </row>
    <row r="81" spans="2:3" ht="18" hidden="1">
      <c r="B81" s="100" t="s">
        <v>83</v>
      </c>
      <c r="C81" s="6"/>
    </row>
    <row r="82" spans="2:3" ht="18" hidden="1">
      <c r="B82" s="100"/>
      <c r="C82" s="6"/>
    </row>
    <row r="83" spans="2:3" ht="18" hidden="1">
      <c r="B83" s="100" t="s">
        <v>84</v>
      </c>
      <c r="C83" s="6"/>
    </row>
    <row r="84" spans="2:3" ht="18" hidden="1">
      <c r="B84" s="100" t="s">
        <v>85</v>
      </c>
      <c r="C84" s="6"/>
    </row>
    <row r="85" spans="2:3" ht="18" hidden="1">
      <c r="B85" s="100"/>
      <c r="C85" s="6"/>
    </row>
    <row r="86" spans="2:3" ht="18">
      <c r="B86" s="100"/>
      <c r="C86" s="6"/>
    </row>
    <row r="87" spans="2:8" ht="18">
      <c r="B87" s="100" t="s">
        <v>86</v>
      </c>
      <c r="C87" s="6"/>
      <c r="F87" s="53">
        <f>F72+F27-F68</f>
        <v>883.1</v>
      </c>
      <c r="H87" s="53"/>
    </row>
    <row r="90" spans="2:3" ht="18">
      <c r="B90" s="100" t="s">
        <v>87</v>
      </c>
      <c r="C90" s="6"/>
    </row>
    <row r="91" spans="2:3" ht="18">
      <c r="B91" s="100" t="s">
        <v>88</v>
      </c>
      <c r="C91" s="6"/>
    </row>
    <row r="92" spans="2:3" ht="18">
      <c r="B92" s="100" t="s">
        <v>89</v>
      </c>
      <c r="C92" s="6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95"/>
  <sheetViews>
    <sheetView zoomScalePageLayoutView="0" workbookViewId="0" topLeftCell="A26">
      <selection activeCell="H26" sqref="A1:H16384"/>
    </sheetView>
  </sheetViews>
  <sheetFormatPr defaultColWidth="9.140625" defaultRowHeight="12.75"/>
  <cols>
    <col min="1" max="1" width="8.00390625" style="98" customWidth="1"/>
    <col min="2" max="2" width="32.140625" style="98" customWidth="1"/>
    <col min="3" max="3" width="13.00390625" style="130" hidden="1" customWidth="1"/>
    <col min="4" max="5" width="11.8515625" style="52" customWidth="1"/>
    <col min="6" max="7" width="11.57421875" style="52" customWidth="1"/>
    <col min="8" max="8" width="12.140625" style="52" customWidth="1"/>
    <col min="9" max="16384" width="9.140625" style="1" customWidth="1"/>
  </cols>
  <sheetData>
    <row r="1" spans="1:8" s="5" customFormat="1" ht="58.5" customHeight="1">
      <c r="A1" s="173" t="s">
        <v>382</v>
      </c>
      <c r="B1" s="173"/>
      <c r="C1" s="173"/>
      <c r="D1" s="173"/>
      <c r="E1" s="173"/>
      <c r="F1" s="173"/>
      <c r="G1" s="173"/>
      <c r="H1" s="173"/>
    </row>
    <row r="2" spans="1:8" ht="12.75" customHeight="1">
      <c r="A2" s="65"/>
      <c r="B2" s="172" t="s">
        <v>2</v>
      </c>
      <c r="C2" s="131"/>
      <c r="D2" s="164" t="s">
        <v>3</v>
      </c>
      <c r="E2" s="166" t="s">
        <v>386</v>
      </c>
      <c r="F2" s="164" t="s">
        <v>4</v>
      </c>
      <c r="G2" s="166" t="s">
        <v>335</v>
      </c>
      <c r="H2" s="166" t="s">
        <v>387</v>
      </c>
    </row>
    <row r="3" spans="1:8" ht="24.75" customHeight="1">
      <c r="A3" s="65"/>
      <c r="B3" s="172"/>
      <c r="C3" s="131"/>
      <c r="D3" s="164"/>
      <c r="E3" s="167"/>
      <c r="F3" s="164"/>
      <c r="G3" s="167"/>
      <c r="H3" s="167"/>
    </row>
    <row r="4" spans="1:8" ht="31.5">
      <c r="A4" s="65"/>
      <c r="B4" s="67" t="s">
        <v>76</v>
      </c>
      <c r="C4" s="114"/>
      <c r="D4" s="69">
        <f>D5+D6+D7+D8+D9+D10+D11+D12+D13+D14+D15+D16+D17+D18+D19</f>
        <v>2739</v>
      </c>
      <c r="E4" s="69">
        <f>E5+E6+E7+E8+E9+E10+E11+E12+E13+E14+E15+E16+E17+E18+E19</f>
        <v>465</v>
      </c>
      <c r="F4" s="69">
        <f>F5+F6+F7+F8+F9+F10+F11+F12+F13+F14+F15+F16+F17+F18+F19</f>
        <v>69.9</v>
      </c>
      <c r="G4" s="43">
        <f>F4/D4</f>
        <v>0.025520262869660464</v>
      </c>
      <c r="H4" s="43">
        <f>F4/E4</f>
        <v>0.1503225806451613</v>
      </c>
    </row>
    <row r="5" spans="1:8" ht="18.75">
      <c r="A5" s="65"/>
      <c r="B5" s="67" t="s">
        <v>5</v>
      </c>
      <c r="C5" s="115"/>
      <c r="D5" s="70">
        <v>353</v>
      </c>
      <c r="E5" s="70">
        <v>70</v>
      </c>
      <c r="F5" s="70">
        <v>18.3</v>
      </c>
      <c r="G5" s="43">
        <f aca="true" t="shared" si="0" ref="G5:G26">F5/D5</f>
        <v>0.05184135977337111</v>
      </c>
      <c r="H5" s="43">
        <f aca="true" t="shared" si="1" ref="H5:H26">F5/E5</f>
        <v>0.26142857142857145</v>
      </c>
    </row>
    <row r="6" spans="1:8" ht="18.75" hidden="1">
      <c r="A6" s="65"/>
      <c r="B6" s="67" t="s">
        <v>207</v>
      </c>
      <c r="C6" s="115"/>
      <c r="D6" s="70">
        <v>0</v>
      </c>
      <c r="E6" s="70">
        <v>0</v>
      </c>
      <c r="F6" s="70">
        <v>0</v>
      </c>
      <c r="G6" s="43" t="e">
        <f t="shared" si="0"/>
        <v>#DIV/0!</v>
      </c>
      <c r="H6" s="43" t="e">
        <f t="shared" si="1"/>
        <v>#DIV/0!</v>
      </c>
    </row>
    <row r="7" spans="1:8" ht="18.75">
      <c r="A7" s="65"/>
      <c r="B7" s="67" t="s">
        <v>7</v>
      </c>
      <c r="C7" s="115"/>
      <c r="D7" s="70">
        <v>132</v>
      </c>
      <c r="E7" s="70">
        <v>132</v>
      </c>
      <c r="F7" s="70">
        <v>0</v>
      </c>
      <c r="G7" s="43">
        <f t="shared" si="0"/>
        <v>0</v>
      </c>
      <c r="H7" s="43">
        <f t="shared" si="1"/>
        <v>0</v>
      </c>
    </row>
    <row r="8" spans="1:8" ht="18.75">
      <c r="A8" s="65"/>
      <c r="B8" s="67" t="s">
        <v>8</v>
      </c>
      <c r="C8" s="115"/>
      <c r="D8" s="70">
        <v>142</v>
      </c>
      <c r="E8" s="70">
        <v>30</v>
      </c>
      <c r="F8" s="70">
        <v>3.2</v>
      </c>
      <c r="G8" s="43">
        <f t="shared" si="0"/>
        <v>0.022535211267605635</v>
      </c>
      <c r="H8" s="43">
        <f t="shared" si="1"/>
        <v>0.10666666666666667</v>
      </c>
    </row>
    <row r="9" spans="1:8" ht="18.75">
      <c r="A9" s="65"/>
      <c r="B9" s="67" t="s">
        <v>9</v>
      </c>
      <c r="C9" s="115"/>
      <c r="D9" s="70">
        <v>2100</v>
      </c>
      <c r="E9" s="70">
        <v>230</v>
      </c>
      <c r="F9" s="70">
        <v>48.4</v>
      </c>
      <c r="G9" s="43">
        <f t="shared" si="0"/>
        <v>0.023047619047619046</v>
      </c>
      <c r="H9" s="43">
        <f t="shared" si="1"/>
        <v>0.21043478260869564</v>
      </c>
    </row>
    <row r="10" spans="1:8" ht="18.75">
      <c r="A10" s="65"/>
      <c r="B10" s="67" t="s">
        <v>99</v>
      </c>
      <c r="C10" s="115"/>
      <c r="D10" s="70">
        <v>12</v>
      </c>
      <c r="E10" s="70">
        <v>3</v>
      </c>
      <c r="F10" s="70">
        <v>0</v>
      </c>
      <c r="G10" s="43">
        <f t="shared" si="0"/>
        <v>0</v>
      </c>
      <c r="H10" s="43">
        <f t="shared" si="1"/>
        <v>0</v>
      </c>
    </row>
    <row r="11" spans="1:8" ht="31.5" hidden="1">
      <c r="A11" s="65"/>
      <c r="B11" s="67" t="s">
        <v>10</v>
      </c>
      <c r="C11" s="115"/>
      <c r="D11" s="70">
        <v>0</v>
      </c>
      <c r="E11" s="70">
        <v>0</v>
      </c>
      <c r="F11" s="70">
        <v>0</v>
      </c>
      <c r="G11" s="43" t="e">
        <f t="shared" si="0"/>
        <v>#DIV/0!</v>
      </c>
      <c r="H11" s="43" t="e">
        <f t="shared" si="1"/>
        <v>#DIV/0!</v>
      </c>
    </row>
    <row r="12" spans="1:8" ht="18.75" hidden="1">
      <c r="A12" s="65"/>
      <c r="B12" s="67" t="s">
        <v>11</v>
      </c>
      <c r="C12" s="115"/>
      <c r="D12" s="70">
        <v>0</v>
      </c>
      <c r="E12" s="70">
        <v>0</v>
      </c>
      <c r="F12" s="70">
        <v>0</v>
      </c>
      <c r="G12" s="43" t="e">
        <f t="shared" si="0"/>
        <v>#DIV/0!</v>
      </c>
      <c r="H12" s="43" t="e">
        <f t="shared" si="1"/>
        <v>#DIV/0!</v>
      </c>
    </row>
    <row r="13" spans="1:8" ht="18.75" hidden="1">
      <c r="A13" s="65"/>
      <c r="B13" s="67" t="s">
        <v>12</v>
      </c>
      <c r="C13" s="115"/>
      <c r="D13" s="70">
        <v>0</v>
      </c>
      <c r="E13" s="70">
        <v>0</v>
      </c>
      <c r="F13" s="70">
        <v>0</v>
      </c>
      <c r="G13" s="43" t="e">
        <f t="shared" si="0"/>
        <v>#DIV/0!</v>
      </c>
      <c r="H13" s="43" t="e">
        <f t="shared" si="1"/>
        <v>#DIV/0!</v>
      </c>
    </row>
    <row r="14" spans="1:8" ht="18.75" hidden="1">
      <c r="A14" s="65"/>
      <c r="B14" s="67" t="s">
        <v>14</v>
      </c>
      <c r="C14" s="115"/>
      <c r="D14" s="70">
        <v>0</v>
      </c>
      <c r="E14" s="70">
        <v>0</v>
      </c>
      <c r="F14" s="70">
        <v>0</v>
      </c>
      <c r="G14" s="43" t="e">
        <f t="shared" si="0"/>
        <v>#DIV/0!</v>
      </c>
      <c r="H14" s="43" t="e">
        <f t="shared" si="1"/>
        <v>#DIV/0!</v>
      </c>
    </row>
    <row r="15" spans="1:8" ht="23.25" customHeight="1" hidden="1">
      <c r="A15" s="65"/>
      <c r="B15" s="67" t="s">
        <v>15</v>
      </c>
      <c r="C15" s="115"/>
      <c r="D15" s="70">
        <v>0</v>
      </c>
      <c r="E15" s="70">
        <v>0</v>
      </c>
      <c r="F15" s="70">
        <v>0</v>
      </c>
      <c r="G15" s="43" t="e">
        <f t="shared" si="0"/>
        <v>#DIV/0!</v>
      </c>
      <c r="H15" s="43" t="e">
        <f t="shared" si="1"/>
        <v>#DIV/0!</v>
      </c>
    </row>
    <row r="16" spans="1:8" ht="47.25" hidden="1">
      <c r="A16" s="65"/>
      <c r="B16" s="67" t="s">
        <v>16</v>
      </c>
      <c r="C16" s="115"/>
      <c r="D16" s="70">
        <v>0</v>
      </c>
      <c r="E16" s="70">
        <v>0</v>
      </c>
      <c r="F16" s="70">
        <v>0</v>
      </c>
      <c r="G16" s="43" t="e">
        <f t="shared" si="0"/>
        <v>#DIV/0!</v>
      </c>
      <c r="H16" s="43" t="e">
        <f t="shared" si="1"/>
        <v>#DIV/0!</v>
      </c>
    </row>
    <row r="17" spans="1:8" ht="31.5" hidden="1">
      <c r="A17" s="65"/>
      <c r="B17" s="67" t="s">
        <v>226</v>
      </c>
      <c r="C17" s="115"/>
      <c r="D17" s="70">
        <v>0</v>
      </c>
      <c r="E17" s="70">
        <v>0</v>
      </c>
      <c r="F17" s="70">
        <v>0</v>
      </c>
      <c r="G17" s="43" t="e">
        <f t="shared" si="0"/>
        <v>#DIV/0!</v>
      </c>
      <c r="H17" s="43" t="e">
        <f t="shared" si="1"/>
        <v>#DIV/0!</v>
      </c>
    </row>
    <row r="18" spans="1:8" ht="18.75" hidden="1">
      <c r="A18" s="65"/>
      <c r="B18" s="67" t="s">
        <v>108</v>
      </c>
      <c r="C18" s="115"/>
      <c r="D18" s="70">
        <v>0</v>
      </c>
      <c r="E18" s="70">
        <v>0</v>
      </c>
      <c r="F18" s="70">
        <v>0</v>
      </c>
      <c r="G18" s="43" t="e">
        <f t="shared" si="0"/>
        <v>#DIV/0!</v>
      </c>
      <c r="H18" s="43" t="e">
        <f t="shared" si="1"/>
        <v>#DIV/0!</v>
      </c>
    </row>
    <row r="19" spans="1:8" ht="18.75" hidden="1">
      <c r="A19" s="65"/>
      <c r="B19" s="67" t="s">
        <v>21</v>
      </c>
      <c r="C19" s="115"/>
      <c r="D19" s="70">
        <v>0</v>
      </c>
      <c r="E19" s="70">
        <v>0</v>
      </c>
      <c r="F19" s="70">
        <v>0</v>
      </c>
      <c r="G19" s="43" t="e">
        <f t="shared" si="0"/>
        <v>#DIV/0!</v>
      </c>
      <c r="H19" s="43" t="e">
        <f t="shared" si="1"/>
        <v>#DIV/0!</v>
      </c>
    </row>
    <row r="20" spans="1:8" ht="47.25">
      <c r="A20" s="65"/>
      <c r="B20" s="66" t="s">
        <v>75</v>
      </c>
      <c r="C20" s="116"/>
      <c r="D20" s="70">
        <f>D21+D22+D23+D24+D25</f>
        <v>263.2</v>
      </c>
      <c r="E20" s="70">
        <f>E21+E22+E23+E24+E25</f>
        <v>65.7</v>
      </c>
      <c r="F20" s="70">
        <f>F21+F22+F23+F24+F25</f>
        <v>8</v>
      </c>
      <c r="G20" s="43">
        <f t="shared" si="0"/>
        <v>0.030395136778115502</v>
      </c>
      <c r="H20" s="43">
        <f t="shared" si="1"/>
        <v>0.121765601217656</v>
      </c>
    </row>
    <row r="21" spans="1:8" ht="18.75">
      <c r="A21" s="65"/>
      <c r="B21" s="67" t="s">
        <v>23</v>
      </c>
      <c r="C21" s="115"/>
      <c r="D21" s="70">
        <v>96.5</v>
      </c>
      <c r="E21" s="70">
        <v>24.1</v>
      </c>
      <c r="F21" s="200" t="s">
        <v>456</v>
      </c>
      <c r="G21" s="43">
        <f t="shared" si="0"/>
        <v>0.08290155440414508</v>
      </c>
      <c r="H21" s="43">
        <f t="shared" si="1"/>
        <v>0.33195020746887965</v>
      </c>
    </row>
    <row r="22" spans="1:8" ht="31.5">
      <c r="A22" s="65"/>
      <c r="B22" s="67" t="s">
        <v>94</v>
      </c>
      <c r="C22" s="115"/>
      <c r="D22" s="70">
        <v>166.7</v>
      </c>
      <c r="E22" s="70">
        <v>41.6</v>
      </c>
      <c r="F22" s="201">
        <v>0</v>
      </c>
      <c r="G22" s="43">
        <f t="shared" si="0"/>
        <v>0</v>
      </c>
      <c r="H22" s="43">
        <f t="shared" si="1"/>
        <v>0</v>
      </c>
    </row>
    <row r="23" spans="1:8" ht="31.5" hidden="1">
      <c r="A23" s="65"/>
      <c r="B23" s="67" t="s">
        <v>61</v>
      </c>
      <c r="C23" s="115"/>
      <c r="D23" s="70">
        <v>0</v>
      </c>
      <c r="E23" s="70">
        <v>0</v>
      </c>
      <c r="F23" s="70">
        <v>0</v>
      </c>
      <c r="G23" s="43" t="e">
        <f t="shared" si="0"/>
        <v>#DIV/0!</v>
      </c>
      <c r="H23" s="43" t="e">
        <f t="shared" si="1"/>
        <v>#DIV/0!</v>
      </c>
    </row>
    <row r="24" spans="1:8" ht="47.25" hidden="1">
      <c r="A24" s="65"/>
      <c r="B24" s="67" t="s">
        <v>26</v>
      </c>
      <c r="C24" s="115"/>
      <c r="D24" s="70">
        <v>0</v>
      </c>
      <c r="E24" s="70">
        <v>0</v>
      </c>
      <c r="F24" s="70">
        <v>0</v>
      </c>
      <c r="G24" s="43" t="e">
        <f t="shared" si="0"/>
        <v>#DIV/0!</v>
      </c>
      <c r="H24" s="43" t="e">
        <f t="shared" si="1"/>
        <v>#DIV/0!</v>
      </c>
    </row>
    <row r="25" spans="1:8" ht="30" customHeight="1" hidden="1" thickBot="1">
      <c r="A25" s="65"/>
      <c r="B25" s="117" t="s">
        <v>140</v>
      </c>
      <c r="C25" s="118"/>
      <c r="D25" s="70">
        <v>0</v>
      </c>
      <c r="E25" s="70">
        <v>0</v>
      </c>
      <c r="F25" s="70">
        <v>0</v>
      </c>
      <c r="G25" s="43" t="e">
        <f t="shared" si="0"/>
        <v>#DIV/0!</v>
      </c>
      <c r="H25" s="43" t="e">
        <f t="shared" si="1"/>
        <v>#DIV/0!</v>
      </c>
    </row>
    <row r="26" spans="1:8" ht="26.25" customHeight="1">
      <c r="A26" s="65"/>
      <c r="B26" s="66" t="s">
        <v>27</v>
      </c>
      <c r="C26" s="120"/>
      <c r="D26" s="70">
        <f>D4+D20</f>
        <v>3002.2</v>
      </c>
      <c r="E26" s="70">
        <f>E4+E20</f>
        <v>530.7</v>
      </c>
      <c r="F26" s="70">
        <f>F4+F20</f>
        <v>77.9</v>
      </c>
      <c r="G26" s="43">
        <f t="shared" si="0"/>
        <v>0.025947638398507764</v>
      </c>
      <c r="H26" s="43">
        <f t="shared" si="1"/>
        <v>0.14678726210665158</v>
      </c>
    </row>
    <row r="27" spans="1:8" ht="40.5" customHeight="1" hidden="1">
      <c r="A27" s="65"/>
      <c r="B27" s="67" t="s">
        <v>100</v>
      </c>
      <c r="C27" s="115"/>
      <c r="D27" s="121">
        <f>D4</f>
        <v>2739</v>
      </c>
      <c r="E27" s="121">
        <f>E4</f>
        <v>465</v>
      </c>
      <c r="F27" s="121">
        <f>F4</f>
        <v>69.9</v>
      </c>
      <c r="G27" s="54">
        <f>F27/D27</f>
        <v>0.025520262869660464</v>
      </c>
      <c r="H27" s="54">
        <f>F27/E27</f>
        <v>0.1503225806451613</v>
      </c>
    </row>
    <row r="28" spans="1:8" ht="12.75">
      <c r="A28" s="175"/>
      <c r="B28" s="193"/>
      <c r="C28" s="193"/>
      <c r="D28" s="193"/>
      <c r="E28" s="193"/>
      <c r="F28" s="193"/>
      <c r="G28" s="193"/>
      <c r="H28" s="194"/>
    </row>
    <row r="29" spans="1:8" ht="15" customHeight="1">
      <c r="A29" s="190" t="s">
        <v>144</v>
      </c>
      <c r="B29" s="172" t="s">
        <v>28</v>
      </c>
      <c r="C29" s="191" t="s">
        <v>170</v>
      </c>
      <c r="D29" s="164" t="s">
        <v>3</v>
      </c>
      <c r="E29" s="166" t="s">
        <v>386</v>
      </c>
      <c r="F29" s="164" t="s">
        <v>4</v>
      </c>
      <c r="G29" s="166" t="s">
        <v>335</v>
      </c>
      <c r="H29" s="166" t="s">
        <v>387</v>
      </c>
    </row>
    <row r="30" spans="1:8" ht="24.75" customHeight="1">
      <c r="A30" s="190"/>
      <c r="B30" s="172"/>
      <c r="C30" s="192"/>
      <c r="D30" s="164"/>
      <c r="E30" s="167"/>
      <c r="F30" s="164"/>
      <c r="G30" s="167"/>
      <c r="H30" s="167"/>
    </row>
    <row r="31" spans="1:8" ht="31.5">
      <c r="A31" s="71" t="s">
        <v>63</v>
      </c>
      <c r="B31" s="66" t="s">
        <v>29</v>
      </c>
      <c r="C31" s="116"/>
      <c r="D31" s="122">
        <f>D32+D35+D36+D34</f>
        <v>1146.5</v>
      </c>
      <c r="E31" s="122">
        <f>E32+E35+E36+E34</f>
        <v>249.6</v>
      </c>
      <c r="F31" s="122">
        <f>F32+F35+F36+F34</f>
        <v>98.5</v>
      </c>
      <c r="G31" s="54">
        <f>F31/D31</f>
        <v>0.08591365023986045</v>
      </c>
      <c r="H31" s="54">
        <f>F31/E31</f>
        <v>0.39463141025641024</v>
      </c>
    </row>
    <row r="32" spans="1:8" ht="132.75" customHeight="1">
      <c r="A32" s="68" t="s">
        <v>66</v>
      </c>
      <c r="B32" s="67" t="s">
        <v>147</v>
      </c>
      <c r="C32" s="115" t="s">
        <v>66</v>
      </c>
      <c r="D32" s="121">
        <v>1018</v>
      </c>
      <c r="E32" s="121">
        <v>246.4</v>
      </c>
      <c r="F32" s="121">
        <v>98.5</v>
      </c>
      <c r="G32" s="54">
        <f aca="true" t="shared" si="2" ref="G32:G70">F32/D32</f>
        <v>0.09675834970530452</v>
      </c>
      <c r="H32" s="54">
        <f aca="true" t="shared" si="3" ref="H32:H70">F32/E32</f>
        <v>0.3997564935064935</v>
      </c>
    </row>
    <row r="33" spans="1:8" ht="33.75" customHeight="1">
      <c r="A33" s="68" t="s">
        <v>175</v>
      </c>
      <c r="B33" s="67" t="s">
        <v>334</v>
      </c>
      <c r="C33" s="115" t="s">
        <v>175</v>
      </c>
      <c r="D33" s="121">
        <f>D34</f>
        <v>104</v>
      </c>
      <c r="E33" s="121">
        <f>E34</f>
        <v>0</v>
      </c>
      <c r="F33" s="121">
        <f>F34</f>
        <v>0</v>
      </c>
      <c r="G33" s="54">
        <f t="shared" si="2"/>
        <v>0</v>
      </c>
      <c r="H33" s="54">
        <v>0</v>
      </c>
    </row>
    <row r="34" spans="1:8" ht="33.75" customHeight="1">
      <c r="A34" s="68"/>
      <c r="B34" s="67" t="s">
        <v>411</v>
      </c>
      <c r="C34" s="115" t="s">
        <v>410</v>
      </c>
      <c r="D34" s="121">
        <v>104</v>
      </c>
      <c r="E34" s="121">
        <v>0</v>
      </c>
      <c r="F34" s="121">
        <v>0</v>
      </c>
      <c r="G34" s="54">
        <f t="shared" si="2"/>
        <v>0</v>
      </c>
      <c r="H34" s="54">
        <v>0</v>
      </c>
    </row>
    <row r="35" spans="1:8" ht="33.75" customHeight="1">
      <c r="A35" s="68" t="s">
        <v>68</v>
      </c>
      <c r="B35" s="67" t="s">
        <v>32</v>
      </c>
      <c r="C35" s="115" t="s">
        <v>68</v>
      </c>
      <c r="D35" s="121">
        <v>20</v>
      </c>
      <c r="E35" s="121">
        <v>0</v>
      </c>
      <c r="F35" s="121">
        <v>0</v>
      </c>
      <c r="G35" s="54">
        <f t="shared" si="2"/>
        <v>0</v>
      </c>
      <c r="H35" s="54">
        <v>0</v>
      </c>
    </row>
    <row r="36" spans="1:8" ht="33.75" customHeight="1">
      <c r="A36" s="68" t="s">
        <v>118</v>
      </c>
      <c r="B36" s="67" t="s">
        <v>115</v>
      </c>
      <c r="C36" s="115"/>
      <c r="D36" s="121">
        <f>D39+D37+D38</f>
        <v>4.5</v>
      </c>
      <c r="E36" s="121">
        <f>E39+E37+E38</f>
        <v>3.2</v>
      </c>
      <c r="F36" s="121">
        <f>F39+F37+F38</f>
        <v>0</v>
      </c>
      <c r="G36" s="54">
        <f t="shared" si="2"/>
        <v>0</v>
      </c>
      <c r="H36" s="54">
        <f t="shared" si="3"/>
        <v>0</v>
      </c>
    </row>
    <row r="37" spans="1:8" ht="69" customHeight="1" hidden="1">
      <c r="A37" s="68"/>
      <c r="B37" s="77" t="s">
        <v>179</v>
      </c>
      <c r="C37" s="115" t="s">
        <v>249</v>
      </c>
      <c r="D37" s="121">
        <v>0</v>
      </c>
      <c r="E37" s="121">
        <v>0</v>
      </c>
      <c r="F37" s="121">
        <v>0</v>
      </c>
      <c r="G37" s="54" t="e">
        <f t="shared" si="2"/>
        <v>#DIV/0!</v>
      </c>
      <c r="H37" s="54" t="e">
        <f t="shared" si="3"/>
        <v>#DIV/0!</v>
      </c>
    </row>
    <row r="38" spans="1:8" ht="51" customHeight="1" hidden="1">
      <c r="A38" s="68"/>
      <c r="B38" s="77" t="s">
        <v>358</v>
      </c>
      <c r="C38" s="115" t="s">
        <v>288</v>
      </c>
      <c r="D38" s="121">
        <v>0</v>
      </c>
      <c r="E38" s="121">
        <v>0</v>
      </c>
      <c r="F38" s="121">
        <v>0</v>
      </c>
      <c r="G38" s="54" t="e">
        <f t="shared" si="2"/>
        <v>#DIV/0!</v>
      </c>
      <c r="H38" s="54" t="e">
        <f t="shared" si="3"/>
        <v>#DIV/0!</v>
      </c>
    </row>
    <row r="39" spans="1:8" s="16" customFormat="1" ht="47.25">
      <c r="A39" s="76"/>
      <c r="B39" s="77" t="s">
        <v>104</v>
      </c>
      <c r="C39" s="123" t="s">
        <v>181</v>
      </c>
      <c r="D39" s="124">
        <v>4.5</v>
      </c>
      <c r="E39" s="124">
        <v>3.2</v>
      </c>
      <c r="F39" s="124">
        <v>0</v>
      </c>
      <c r="G39" s="54">
        <f t="shared" si="2"/>
        <v>0</v>
      </c>
      <c r="H39" s="54">
        <f t="shared" si="3"/>
        <v>0</v>
      </c>
    </row>
    <row r="40" spans="1:8" ht="33.75" customHeight="1">
      <c r="A40" s="71" t="s">
        <v>101</v>
      </c>
      <c r="B40" s="66" t="s">
        <v>96</v>
      </c>
      <c r="C40" s="116"/>
      <c r="D40" s="122">
        <f>D41</f>
        <v>166.7</v>
      </c>
      <c r="E40" s="122">
        <f>E41</f>
        <v>40.6</v>
      </c>
      <c r="F40" s="122">
        <f>F41</f>
        <v>0</v>
      </c>
      <c r="G40" s="54">
        <f t="shared" si="2"/>
        <v>0</v>
      </c>
      <c r="H40" s="54">
        <f t="shared" si="3"/>
        <v>0</v>
      </c>
    </row>
    <row r="41" spans="1:8" ht="63">
      <c r="A41" s="68" t="s">
        <v>102</v>
      </c>
      <c r="B41" s="67" t="s">
        <v>151</v>
      </c>
      <c r="C41" s="115" t="s">
        <v>194</v>
      </c>
      <c r="D41" s="121">
        <v>166.7</v>
      </c>
      <c r="E41" s="121">
        <v>40.6</v>
      </c>
      <c r="F41" s="121">
        <v>0</v>
      </c>
      <c r="G41" s="54">
        <f t="shared" si="2"/>
        <v>0</v>
      </c>
      <c r="H41" s="54">
        <f t="shared" si="3"/>
        <v>0</v>
      </c>
    </row>
    <row r="42" spans="1:8" ht="31.5" hidden="1">
      <c r="A42" s="71" t="s">
        <v>69</v>
      </c>
      <c r="B42" s="66" t="s">
        <v>35</v>
      </c>
      <c r="C42" s="116"/>
      <c r="D42" s="122">
        <f aca="true" t="shared" si="4" ref="D42:F43">D43</f>
        <v>0</v>
      </c>
      <c r="E42" s="122">
        <f t="shared" si="4"/>
        <v>0</v>
      </c>
      <c r="F42" s="122">
        <f t="shared" si="4"/>
        <v>0</v>
      </c>
      <c r="G42" s="54" t="e">
        <f t="shared" si="2"/>
        <v>#DIV/0!</v>
      </c>
      <c r="H42" s="54" t="e">
        <f t="shared" si="3"/>
        <v>#DIV/0!</v>
      </c>
    </row>
    <row r="43" spans="1:8" ht="31.5" hidden="1">
      <c r="A43" s="68" t="s">
        <v>103</v>
      </c>
      <c r="B43" s="67" t="s">
        <v>98</v>
      </c>
      <c r="C43" s="115"/>
      <c r="D43" s="121">
        <f t="shared" si="4"/>
        <v>0</v>
      </c>
      <c r="E43" s="121">
        <f t="shared" si="4"/>
        <v>0</v>
      </c>
      <c r="F43" s="121">
        <f t="shared" si="4"/>
        <v>0</v>
      </c>
      <c r="G43" s="54" t="e">
        <f t="shared" si="2"/>
        <v>#DIV/0!</v>
      </c>
      <c r="H43" s="54" t="e">
        <f t="shared" si="3"/>
        <v>#DIV/0!</v>
      </c>
    </row>
    <row r="44" spans="1:8" s="16" customFormat="1" ht="54.75" customHeight="1" hidden="1">
      <c r="A44" s="76"/>
      <c r="B44" s="77" t="s">
        <v>174</v>
      </c>
      <c r="C44" s="123" t="s">
        <v>173</v>
      </c>
      <c r="D44" s="124">
        <v>0</v>
      </c>
      <c r="E44" s="124">
        <v>0</v>
      </c>
      <c r="F44" s="124">
        <v>0</v>
      </c>
      <c r="G44" s="54" t="e">
        <f t="shared" si="2"/>
        <v>#DIV/0!</v>
      </c>
      <c r="H44" s="54" t="e">
        <f t="shared" si="3"/>
        <v>#DIV/0!</v>
      </c>
    </row>
    <row r="45" spans="1:8" s="16" customFormat="1" ht="18.75" customHeight="1" hidden="1">
      <c r="A45" s="71" t="s">
        <v>70</v>
      </c>
      <c r="B45" s="66" t="s">
        <v>37</v>
      </c>
      <c r="C45" s="116"/>
      <c r="D45" s="122">
        <f>D46</f>
        <v>0</v>
      </c>
      <c r="E45" s="122">
        <f>E46</f>
        <v>0</v>
      </c>
      <c r="F45" s="122">
        <f>F46</f>
        <v>0</v>
      </c>
      <c r="G45" s="54" t="e">
        <f t="shared" si="2"/>
        <v>#DIV/0!</v>
      </c>
      <c r="H45" s="54" t="e">
        <f t="shared" si="3"/>
        <v>#DIV/0!</v>
      </c>
    </row>
    <row r="46" spans="1:8" s="16" customFormat="1" ht="27" customHeight="1" hidden="1">
      <c r="A46" s="83" t="s">
        <v>71</v>
      </c>
      <c r="B46" s="96" t="s">
        <v>113</v>
      </c>
      <c r="C46" s="115"/>
      <c r="D46" s="121">
        <v>0</v>
      </c>
      <c r="E46" s="121">
        <v>0</v>
      </c>
      <c r="F46" s="121">
        <v>0</v>
      </c>
      <c r="G46" s="54" t="e">
        <f t="shared" si="2"/>
        <v>#DIV/0!</v>
      </c>
      <c r="H46" s="54" t="e">
        <f t="shared" si="3"/>
        <v>#DIV/0!</v>
      </c>
    </row>
    <row r="47" spans="1:8" s="16" customFormat="1" ht="32.25" customHeight="1" hidden="1">
      <c r="A47" s="76"/>
      <c r="B47" s="91" t="s">
        <v>113</v>
      </c>
      <c r="C47" s="123" t="s">
        <v>203</v>
      </c>
      <c r="D47" s="124">
        <v>0</v>
      </c>
      <c r="E47" s="124">
        <v>0</v>
      </c>
      <c r="F47" s="124">
        <v>0</v>
      </c>
      <c r="G47" s="54" t="e">
        <f t="shared" si="2"/>
        <v>#DIV/0!</v>
      </c>
      <c r="H47" s="54" t="e">
        <f t="shared" si="3"/>
        <v>#DIV/0!</v>
      </c>
    </row>
    <row r="48" spans="1:8" ht="47.25">
      <c r="A48" s="71" t="s">
        <v>72</v>
      </c>
      <c r="B48" s="66" t="s">
        <v>38</v>
      </c>
      <c r="C48" s="116"/>
      <c r="D48" s="122">
        <f>D49</f>
        <v>442.9</v>
      </c>
      <c r="E48" s="122">
        <f>E49</f>
        <v>99.4</v>
      </c>
      <c r="F48" s="122">
        <f>F49</f>
        <v>0</v>
      </c>
      <c r="G48" s="54">
        <f t="shared" si="2"/>
        <v>0</v>
      </c>
      <c r="H48" s="54">
        <f t="shared" si="3"/>
        <v>0</v>
      </c>
    </row>
    <row r="49" spans="1:8" ht="18.75">
      <c r="A49" s="68" t="s">
        <v>41</v>
      </c>
      <c r="B49" s="67" t="s">
        <v>42</v>
      </c>
      <c r="C49" s="115"/>
      <c r="D49" s="121">
        <f>D50+D51+D52+D53+D54+D55+D56+D57</f>
        <v>442.9</v>
      </c>
      <c r="E49" s="121">
        <f>E50+E51+E52+E53+E54+E55+E56+E57</f>
        <v>99.4</v>
      </c>
      <c r="F49" s="121">
        <f>F50+F51+F52+F53+F54+F55+F56+F57</f>
        <v>0</v>
      </c>
      <c r="G49" s="54">
        <f t="shared" si="2"/>
        <v>0</v>
      </c>
      <c r="H49" s="54">
        <f t="shared" si="3"/>
        <v>0</v>
      </c>
    </row>
    <row r="50" spans="1:8" ht="47.25">
      <c r="A50" s="68"/>
      <c r="B50" s="77" t="s">
        <v>421</v>
      </c>
      <c r="C50" s="123" t="s">
        <v>420</v>
      </c>
      <c r="D50" s="121">
        <v>15</v>
      </c>
      <c r="E50" s="121">
        <v>3.2</v>
      </c>
      <c r="F50" s="121">
        <v>0</v>
      </c>
      <c r="G50" s="54">
        <f t="shared" si="2"/>
        <v>0</v>
      </c>
      <c r="H50" s="54">
        <f t="shared" si="3"/>
        <v>0</v>
      </c>
    </row>
    <row r="51" spans="1:8" ht="47.25">
      <c r="A51" s="68"/>
      <c r="B51" s="77" t="s">
        <v>423</v>
      </c>
      <c r="C51" s="123" t="s">
        <v>422</v>
      </c>
      <c r="D51" s="121">
        <v>5</v>
      </c>
      <c r="E51" s="121">
        <v>2</v>
      </c>
      <c r="F51" s="121">
        <v>0</v>
      </c>
      <c r="G51" s="54">
        <f t="shared" si="2"/>
        <v>0</v>
      </c>
      <c r="H51" s="54">
        <f t="shared" si="3"/>
        <v>0</v>
      </c>
    </row>
    <row r="52" spans="1:8" ht="47.25">
      <c r="A52" s="68"/>
      <c r="B52" s="77" t="s">
        <v>425</v>
      </c>
      <c r="C52" s="123" t="s">
        <v>424</v>
      </c>
      <c r="D52" s="121">
        <v>10</v>
      </c>
      <c r="E52" s="121">
        <v>2.3</v>
      </c>
      <c r="F52" s="121">
        <v>0</v>
      </c>
      <c r="G52" s="54">
        <f t="shared" si="2"/>
        <v>0</v>
      </c>
      <c r="H52" s="54">
        <f t="shared" si="3"/>
        <v>0</v>
      </c>
    </row>
    <row r="53" spans="1:8" ht="47.25">
      <c r="A53" s="68"/>
      <c r="B53" s="77" t="s">
        <v>427</v>
      </c>
      <c r="C53" s="123" t="s">
        <v>426</v>
      </c>
      <c r="D53" s="121">
        <v>50</v>
      </c>
      <c r="E53" s="121">
        <v>11.6</v>
      </c>
      <c r="F53" s="121">
        <v>0</v>
      </c>
      <c r="G53" s="54">
        <f t="shared" si="2"/>
        <v>0</v>
      </c>
      <c r="H53" s="54">
        <f t="shared" si="3"/>
        <v>0</v>
      </c>
    </row>
    <row r="54" spans="1:8" ht="63">
      <c r="A54" s="68"/>
      <c r="B54" s="77" t="s">
        <v>429</v>
      </c>
      <c r="C54" s="123" t="s">
        <v>428</v>
      </c>
      <c r="D54" s="121">
        <v>20</v>
      </c>
      <c r="E54" s="121">
        <v>5</v>
      </c>
      <c r="F54" s="121">
        <v>0</v>
      </c>
      <c r="G54" s="54">
        <f t="shared" si="2"/>
        <v>0</v>
      </c>
      <c r="H54" s="54">
        <f t="shared" si="3"/>
        <v>0</v>
      </c>
    </row>
    <row r="55" spans="1:8" ht="78.75">
      <c r="A55" s="68"/>
      <c r="B55" s="77" t="s">
        <v>431</v>
      </c>
      <c r="C55" s="123" t="s">
        <v>430</v>
      </c>
      <c r="D55" s="121">
        <v>166.9</v>
      </c>
      <c r="E55" s="121">
        <v>38.9</v>
      </c>
      <c r="F55" s="121">
        <v>0</v>
      </c>
      <c r="G55" s="54">
        <f t="shared" si="2"/>
        <v>0</v>
      </c>
      <c r="H55" s="54">
        <f t="shared" si="3"/>
        <v>0</v>
      </c>
    </row>
    <row r="56" spans="1:8" ht="63">
      <c r="A56" s="68"/>
      <c r="B56" s="77" t="s">
        <v>447</v>
      </c>
      <c r="C56" s="123" t="s">
        <v>436</v>
      </c>
      <c r="D56" s="121">
        <v>156</v>
      </c>
      <c r="E56" s="121">
        <v>36.4</v>
      </c>
      <c r="F56" s="121">
        <v>0</v>
      </c>
      <c r="G56" s="54">
        <f t="shared" si="2"/>
        <v>0</v>
      </c>
      <c r="H56" s="54">
        <f t="shared" si="3"/>
        <v>0</v>
      </c>
    </row>
    <row r="57" spans="1:8" ht="63">
      <c r="A57" s="68"/>
      <c r="B57" s="77" t="s">
        <v>449</v>
      </c>
      <c r="C57" s="123" t="s">
        <v>448</v>
      </c>
      <c r="D57" s="121">
        <v>20</v>
      </c>
      <c r="E57" s="121">
        <v>0</v>
      </c>
      <c r="F57" s="121">
        <v>0</v>
      </c>
      <c r="G57" s="54">
        <f t="shared" si="2"/>
        <v>0</v>
      </c>
      <c r="H57" s="54">
        <v>0</v>
      </c>
    </row>
    <row r="58" spans="1:8" ht="47.25" hidden="1">
      <c r="A58" s="68"/>
      <c r="B58" s="77" t="s">
        <v>451</v>
      </c>
      <c r="C58" s="123" t="s">
        <v>450</v>
      </c>
      <c r="D58" s="121"/>
      <c r="E58" s="121"/>
      <c r="F58" s="121"/>
      <c r="G58" s="54" t="e">
        <f t="shared" si="2"/>
        <v>#DIV/0!</v>
      </c>
      <c r="H58" s="54" t="e">
        <f t="shared" si="3"/>
        <v>#DIV/0!</v>
      </c>
    </row>
    <row r="59" spans="1:8" ht="18.75" customHeight="1">
      <c r="A59" s="71" t="s">
        <v>116</v>
      </c>
      <c r="B59" s="66" t="s">
        <v>114</v>
      </c>
      <c r="C59" s="116"/>
      <c r="D59" s="122">
        <f>D61</f>
        <v>3.1</v>
      </c>
      <c r="E59" s="122">
        <f>E61</f>
        <v>0.8</v>
      </c>
      <c r="F59" s="122">
        <f>F61</f>
        <v>0</v>
      </c>
      <c r="G59" s="54">
        <f t="shared" si="2"/>
        <v>0</v>
      </c>
      <c r="H59" s="54">
        <f t="shared" si="3"/>
        <v>0</v>
      </c>
    </row>
    <row r="60" spans="1:8" ht="35.25" customHeight="1">
      <c r="A60" s="68" t="s">
        <v>110</v>
      </c>
      <c r="B60" s="67" t="s">
        <v>117</v>
      </c>
      <c r="C60" s="115"/>
      <c r="D60" s="121">
        <f>D61</f>
        <v>3.1</v>
      </c>
      <c r="E60" s="121">
        <f>E61</f>
        <v>0.8</v>
      </c>
      <c r="F60" s="121">
        <f>F61</f>
        <v>0</v>
      </c>
      <c r="G60" s="54">
        <f t="shared" si="2"/>
        <v>0</v>
      </c>
      <c r="H60" s="54">
        <f t="shared" si="3"/>
        <v>0</v>
      </c>
    </row>
    <row r="61" spans="1:8" s="16" customFormat="1" ht="31.5" customHeight="1">
      <c r="A61" s="107"/>
      <c r="B61" s="77" t="s">
        <v>197</v>
      </c>
      <c r="C61" s="123" t="s">
        <v>359</v>
      </c>
      <c r="D61" s="124">
        <v>3.1</v>
      </c>
      <c r="E61" s="124">
        <v>0.8</v>
      </c>
      <c r="F61" s="124">
        <v>0</v>
      </c>
      <c r="G61" s="54">
        <f t="shared" si="2"/>
        <v>0</v>
      </c>
      <c r="H61" s="54">
        <f t="shared" si="3"/>
        <v>0</v>
      </c>
    </row>
    <row r="62" spans="1:8" ht="18.75" hidden="1">
      <c r="A62" s="71" t="s">
        <v>43</v>
      </c>
      <c r="B62" s="66" t="s">
        <v>44</v>
      </c>
      <c r="C62" s="116"/>
      <c r="D62" s="122">
        <f aca="true" t="shared" si="5" ref="D62:F63">D63</f>
        <v>0</v>
      </c>
      <c r="E62" s="122">
        <f t="shared" si="5"/>
        <v>0</v>
      </c>
      <c r="F62" s="122">
        <f t="shared" si="5"/>
        <v>0</v>
      </c>
      <c r="G62" s="54" t="e">
        <f t="shared" si="2"/>
        <v>#DIV/0!</v>
      </c>
      <c r="H62" s="54" t="e">
        <f t="shared" si="3"/>
        <v>#DIV/0!</v>
      </c>
    </row>
    <row r="63" spans="1:8" ht="31.5" hidden="1">
      <c r="A63" s="68" t="s">
        <v>47</v>
      </c>
      <c r="B63" s="67" t="s">
        <v>48</v>
      </c>
      <c r="C63" s="115"/>
      <c r="D63" s="121">
        <f t="shared" si="5"/>
        <v>0</v>
      </c>
      <c r="E63" s="121">
        <f t="shared" si="5"/>
        <v>0</v>
      </c>
      <c r="F63" s="121">
        <f t="shared" si="5"/>
        <v>0</v>
      </c>
      <c r="G63" s="54" t="e">
        <f t="shared" si="2"/>
        <v>#DIV/0!</v>
      </c>
      <c r="H63" s="54" t="e">
        <f t="shared" si="3"/>
        <v>#DIV/0!</v>
      </c>
    </row>
    <row r="64" spans="1:8" s="16" customFormat="1" ht="27" customHeight="1" hidden="1">
      <c r="A64" s="76"/>
      <c r="B64" s="77" t="s">
        <v>192</v>
      </c>
      <c r="C64" s="123" t="s">
        <v>193</v>
      </c>
      <c r="D64" s="124">
        <v>0</v>
      </c>
      <c r="E64" s="124">
        <v>0</v>
      </c>
      <c r="F64" s="124">
        <v>0</v>
      </c>
      <c r="G64" s="54" t="e">
        <f t="shared" si="2"/>
        <v>#DIV/0!</v>
      </c>
      <c r="H64" s="54" t="e">
        <f t="shared" si="3"/>
        <v>#DIV/0!</v>
      </c>
    </row>
    <row r="65" spans="1:8" ht="23.25" customHeight="1">
      <c r="A65" s="71">
        <v>1000</v>
      </c>
      <c r="B65" s="66" t="s">
        <v>55</v>
      </c>
      <c r="C65" s="116"/>
      <c r="D65" s="122">
        <f>D66</f>
        <v>18</v>
      </c>
      <c r="E65" s="122">
        <f>E66</f>
        <v>4.5</v>
      </c>
      <c r="F65" s="122">
        <f>F66</f>
        <v>1.5</v>
      </c>
      <c r="G65" s="54">
        <f t="shared" si="2"/>
        <v>0.08333333333333333</v>
      </c>
      <c r="H65" s="54">
        <f t="shared" si="3"/>
        <v>0.3333333333333333</v>
      </c>
    </row>
    <row r="66" spans="1:8" ht="18.75">
      <c r="A66" s="68" t="s">
        <v>56</v>
      </c>
      <c r="B66" s="67" t="s">
        <v>160</v>
      </c>
      <c r="C66" s="115" t="s">
        <v>56</v>
      </c>
      <c r="D66" s="121">
        <v>18</v>
      </c>
      <c r="E66" s="121">
        <v>4.5</v>
      </c>
      <c r="F66" s="121">
        <v>1.5</v>
      </c>
      <c r="G66" s="54">
        <f t="shared" si="2"/>
        <v>0.08333333333333333</v>
      </c>
      <c r="H66" s="54">
        <f t="shared" si="3"/>
        <v>0.3333333333333333</v>
      </c>
    </row>
    <row r="67" spans="1:8" ht="31.5">
      <c r="A67" s="71"/>
      <c r="B67" s="66" t="s">
        <v>92</v>
      </c>
      <c r="C67" s="116"/>
      <c r="D67" s="121">
        <f>D68</f>
        <v>1225</v>
      </c>
      <c r="E67" s="121">
        <f>E68</f>
        <v>306.3</v>
      </c>
      <c r="F67" s="121">
        <f>F68</f>
        <v>0</v>
      </c>
      <c r="G67" s="54">
        <f t="shared" si="2"/>
        <v>0</v>
      </c>
      <c r="H67" s="54">
        <f t="shared" si="3"/>
        <v>0</v>
      </c>
    </row>
    <row r="68" spans="1:8" s="16" customFormat="1" ht="47.25">
      <c r="A68" s="76"/>
      <c r="B68" s="77" t="s">
        <v>93</v>
      </c>
      <c r="C68" s="123" t="s">
        <v>172</v>
      </c>
      <c r="D68" s="124">
        <v>1225</v>
      </c>
      <c r="E68" s="124">
        <v>306.3</v>
      </c>
      <c r="F68" s="124">
        <v>0</v>
      </c>
      <c r="G68" s="54">
        <f t="shared" si="2"/>
        <v>0</v>
      </c>
      <c r="H68" s="54">
        <f t="shared" si="3"/>
        <v>0</v>
      </c>
    </row>
    <row r="69" spans="1:8" ht="18" customHeight="1">
      <c r="A69" s="68"/>
      <c r="B69" s="66" t="s">
        <v>62</v>
      </c>
      <c r="C69" s="71"/>
      <c r="D69" s="122">
        <f>D31+D40+D42+D48+D61+D62+D65+D67+D45</f>
        <v>3002.2</v>
      </c>
      <c r="E69" s="122">
        <f>E31+E40+E42+E48+E61+E62+E65+E67+E45</f>
        <v>701.2</v>
      </c>
      <c r="F69" s="122">
        <f>F31+F40+F48+F59+F65+F67</f>
        <v>100</v>
      </c>
      <c r="G69" s="54">
        <f t="shared" si="2"/>
        <v>0.03330890680167877</v>
      </c>
      <c r="H69" s="54">
        <f t="shared" si="3"/>
        <v>0.1426126640045636</v>
      </c>
    </row>
    <row r="70" spans="1:8" ht="31.5">
      <c r="A70" s="109"/>
      <c r="B70" s="67" t="s">
        <v>77</v>
      </c>
      <c r="C70" s="115"/>
      <c r="D70" s="129">
        <f>D67</f>
        <v>1225</v>
      </c>
      <c r="E70" s="129">
        <f>E67</f>
        <v>306.3</v>
      </c>
      <c r="F70" s="129">
        <f>F67</f>
        <v>0</v>
      </c>
      <c r="G70" s="54">
        <f t="shared" si="2"/>
        <v>0</v>
      </c>
      <c r="H70" s="54">
        <f t="shared" si="3"/>
        <v>0</v>
      </c>
    </row>
    <row r="71" ht="18">
      <c r="A71" s="99"/>
    </row>
    <row r="72" ht="18">
      <c r="A72" s="99"/>
    </row>
    <row r="73" spans="1:6" ht="18">
      <c r="A73" s="99"/>
      <c r="B73" s="100" t="s">
        <v>357</v>
      </c>
      <c r="C73" s="6"/>
      <c r="F73" s="52">
        <v>701.5</v>
      </c>
    </row>
    <row r="74" spans="1:3" ht="18">
      <c r="A74" s="99"/>
      <c r="B74" s="100"/>
      <c r="C74" s="6"/>
    </row>
    <row r="75" spans="1:3" ht="18" hidden="1">
      <c r="A75" s="99"/>
      <c r="B75" s="100" t="s">
        <v>78</v>
      </c>
      <c r="C75" s="6"/>
    </row>
    <row r="76" spans="1:3" ht="18" hidden="1">
      <c r="A76" s="99"/>
      <c r="B76" s="100" t="s">
        <v>79</v>
      </c>
      <c r="C76" s="6"/>
    </row>
    <row r="77" spans="1:3" ht="18" hidden="1">
      <c r="A77" s="99"/>
      <c r="B77" s="100"/>
      <c r="C77" s="6"/>
    </row>
    <row r="78" spans="1:3" ht="18" hidden="1">
      <c r="A78" s="99"/>
      <c r="B78" s="100" t="s">
        <v>80</v>
      </c>
      <c r="C78" s="6"/>
    </row>
    <row r="79" spans="1:3" ht="18" hidden="1">
      <c r="A79" s="99"/>
      <c r="B79" s="100" t="s">
        <v>81</v>
      </c>
      <c r="C79" s="6"/>
    </row>
    <row r="80" spans="1:3" ht="18" hidden="1">
      <c r="A80" s="99"/>
      <c r="B80" s="100"/>
      <c r="C80" s="6"/>
    </row>
    <row r="81" spans="1:3" ht="18" hidden="1">
      <c r="A81" s="99"/>
      <c r="B81" s="100" t="s">
        <v>82</v>
      </c>
      <c r="C81" s="6"/>
    </row>
    <row r="82" spans="1:3" ht="18" hidden="1">
      <c r="A82" s="99"/>
      <c r="B82" s="100" t="s">
        <v>83</v>
      </c>
      <c r="C82" s="6"/>
    </row>
    <row r="83" spans="1:3" ht="18" hidden="1">
      <c r="A83" s="99"/>
      <c r="B83" s="100"/>
      <c r="C83" s="6"/>
    </row>
    <row r="84" spans="1:3" ht="18" hidden="1">
      <c r="A84" s="99"/>
      <c r="B84" s="100" t="s">
        <v>84</v>
      </c>
      <c r="C84" s="6"/>
    </row>
    <row r="85" spans="1:3" ht="18" hidden="1">
      <c r="A85" s="99"/>
      <c r="B85" s="100" t="s">
        <v>85</v>
      </c>
      <c r="C85" s="6"/>
    </row>
    <row r="86" ht="18" hidden="1">
      <c r="A86" s="99"/>
    </row>
    <row r="87" ht="18">
      <c r="A87" s="99"/>
    </row>
    <row r="88" spans="1:8" ht="18">
      <c r="A88" s="99"/>
      <c r="B88" s="100" t="s">
        <v>86</v>
      </c>
      <c r="C88" s="6"/>
      <c r="F88" s="53">
        <f>F73+F26-F69</f>
        <v>679.4</v>
      </c>
      <c r="H88" s="53"/>
    </row>
    <row r="89" ht="18">
      <c r="A89" s="99"/>
    </row>
    <row r="90" ht="18">
      <c r="A90" s="99"/>
    </row>
    <row r="91" spans="1:3" ht="18">
      <c r="A91" s="99"/>
      <c r="B91" s="100" t="s">
        <v>87</v>
      </c>
      <c r="C91" s="6"/>
    </row>
    <row r="92" spans="1:3" ht="18">
      <c r="A92" s="99"/>
      <c r="B92" s="100" t="s">
        <v>88</v>
      </c>
      <c r="C92" s="6"/>
    </row>
    <row r="93" spans="1:3" ht="18">
      <c r="A93" s="99"/>
      <c r="B93" s="100" t="s">
        <v>89</v>
      </c>
      <c r="C93" s="6"/>
    </row>
    <row r="94" ht="18">
      <c r="A94" s="99"/>
    </row>
    <row r="95" ht="18">
      <c r="A95" s="99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92"/>
  <sheetViews>
    <sheetView zoomScalePageLayoutView="0" workbookViewId="0" topLeftCell="A26">
      <selection activeCell="H26" sqref="A1:H16384"/>
    </sheetView>
  </sheetViews>
  <sheetFormatPr defaultColWidth="9.140625" defaultRowHeight="12.75"/>
  <cols>
    <col min="1" max="1" width="9.57421875" style="98" customWidth="1"/>
    <col min="2" max="2" width="35.421875" style="98" customWidth="1"/>
    <col min="3" max="3" width="12.28125" style="130" hidden="1" customWidth="1"/>
    <col min="4" max="4" width="11.8515625" style="52" customWidth="1"/>
    <col min="5" max="5" width="11.7109375" style="52" customWidth="1"/>
    <col min="6" max="6" width="12.140625" style="52" customWidth="1"/>
    <col min="7" max="7" width="12.8515625" style="52" customWidth="1"/>
    <col min="8" max="8" width="11.57421875" style="52" customWidth="1"/>
    <col min="9" max="16384" width="9.140625" style="1" customWidth="1"/>
  </cols>
  <sheetData>
    <row r="1" spans="1:8" s="5" customFormat="1" ht="53.25" customHeight="1">
      <c r="A1" s="173" t="s">
        <v>383</v>
      </c>
      <c r="B1" s="173"/>
      <c r="C1" s="173"/>
      <c r="D1" s="173"/>
      <c r="E1" s="173"/>
      <c r="F1" s="173"/>
      <c r="G1" s="173"/>
      <c r="H1" s="173"/>
    </row>
    <row r="2" spans="1:8" ht="12.75" customHeight="1">
      <c r="A2" s="65"/>
      <c r="B2" s="195" t="s">
        <v>2</v>
      </c>
      <c r="C2" s="134"/>
      <c r="D2" s="164" t="s">
        <v>3</v>
      </c>
      <c r="E2" s="166" t="s">
        <v>386</v>
      </c>
      <c r="F2" s="164" t="s">
        <v>4</v>
      </c>
      <c r="G2" s="166" t="s">
        <v>335</v>
      </c>
      <c r="H2" s="166" t="s">
        <v>387</v>
      </c>
    </row>
    <row r="3" spans="1:8" ht="26.25" customHeight="1">
      <c r="A3" s="65"/>
      <c r="B3" s="196"/>
      <c r="C3" s="135"/>
      <c r="D3" s="164"/>
      <c r="E3" s="167"/>
      <c r="F3" s="164"/>
      <c r="G3" s="167"/>
      <c r="H3" s="167"/>
    </row>
    <row r="4" spans="1:8" ht="36" customHeight="1">
      <c r="A4" s="65"/>
      <c r="B4" s="67" t="s">
        <v>76</v>
      </c>
      <c r="C4" s="114"/>
      <c r="D4" s="69">
        <f>D5+D6+D7+D8+D9+D10+D11+D12+D13+D14+D15+D16+D17+D18+D19</f>
        <v>4846</v>
      </c>
      <c r="E4" s="69">
        <f>E5+E6+E7+E8+E9+E10+E11+E12+E13+E14+E15+E16+E17+E18+E19</f>
        <v>1593</v>
      </c>
      <c r="F4" s="69">
        <f>F5+F6+F7+F8+F9+F10+F11+F12+F13+F14+F15+F16+F17+F18+F19</f>
        <v>45.49999999999999</v>
      </c>
      <c r="G4" s="43">
        <f>F4/D4</f>
        <v>0.009389186958316136</v>
      </c>
      <c r="H4" s="43">
        <f>F4/E4</f>
        <v>0.028562460765850593</v>
      </c>
    </row>
    <row r="5" spans="1:8" ht="18.75" customHeight="1">
      <c r="A5" s="65"/>
      <c r="B5" s="67" t="s">
        <v>5</v>
      </c>
      <c r="C5" s="115"/>
      <c r="D5" s="70">
        <v>337</v>
      </c>
      <c r="E5" s="70">
        <v>80</v>
      </c>
      <c r="F5" s="70">
        <v>26</v>
      </c>
      <c r="G5" s="43">
        <f aca="true" t="shared" si="0" ref="G5:G26">F5/D5</f>
        <v>0.0771513353115727</v>
      </c>
      <c r="H5" s="43">
        <f aca="true" t="shared" si="1" ref="H5:H26">F5/E5</f>
        <v>0.325</v>
      </c>
    </row>
    <row r="6" spans="1:8" ht="18.75" customHeight="1" hidden="1">
      <c r="A6" s="65"/>
      <c r="B6" s="67" t="s">
        <v>207</v>
      </c>
      <c r="C6" s="115"/>
      <c r="D6" s="70">
        <v>0</v>
      </c>
      <c r="E6" s="70">
        <v>0</v>
      </c>
      <c r="F6" s="70">
        <v>0</v>
      </c>
      <c r="G6" s="43" t="e">
        <f t="shared" si="0"/>
        <v>#DIV/0!</v>
      </c>
      <c r="H6" s="43" t="e">
        <f t="shared" si="1"/>
        <v>#DIV/0!</v>
      </c>
    </row>
    <row r="7" spans="1:8" ht="22.5" customHeight="1">
      <c r="A7" s="65"/>
      <c r="B7" s="67" t="s">
        <v>7</v>
      </c>
      <c r="C7" s="115"/>
      <c r="D7" s="70">
        <v>1000</v>
      </c>
      <c r="E7" s="70">
        <v>800</v>
      </c>
      <c r="F7" s="70">
        <v>0</v>
      </c>
      <c r="G7" s="43">
        <f t="shared" si="0"/>
        <v>0</v>
      </c>
      <c r="H7" s="43">
        <f t="shared" si="1"/>
        <v>0</v>
      </c>
    </row>
    <row r="8" spans="1:8" ht="24" customHeight="1">
      <c r="A8" s="65"/>
      <c r="B8" s="67" t="s">
        <v>8</v>
      </c>
      <c r="C8" s="115"/>
      <c r="D8" s="70">
        <v>297</v>
      </c>
      <c r="E8" s="70">
        <v>10</v>
      </c>
      <c r="F8" s="70">
        <v>2.2</v>
      </c>
      <c r="G8" s="43">
        <f t="shared" si="0"/>
        <v>0.007407407407407408</v>
      </c>
      <c r="H8" s="43">
        <f t="shared" si="1"/>
        <v>0.22000000000000003</v>
      </c>
    </row>
    <row r="9" spans="1:8" ht="22.5" customHeight="1">
      <c r="A9" s="65"/>
      <c r="B9" s="67" t="s">
        <v>9</v>
      </c>
      <c r="C9" s="115"/>
      <c r="D9" s="70">
        <v>3200</v>
      </c>
      <c r="E9" s="70">
        <v>700</v>
      </c>
      <c r="F9" s="70">
        <v>16.9</v>
      </c>
      <c r="G9" s="43">
        <f t="shared" si="0"/>
        <v>0.0052812499999999995</v>
      </c>
      <c r="H9" s="43">
        <f t="shared" si="1"/>
        <v>0.02414285714285714</v>
      </c>
    </row>
    <row r="10" spans="1:8" ht="22.5" customHeight="1">
      <c r="A10" s="65"/>
      <c r="B10" s="67" t="s">
        <v>99</v>
      </c>
      <c r="C10" s="115"/>
      <c r="D10" s="70">
        <v>12</v>
      </c>
      <c r="E10" s="70">
        <v>3</v>
      </c>
      <c r="F10" s="70">
        <v>0.4</v>
      </c>
      <c r="G10" s="43">
        <f t="shared" si="0"/>
        <v>0.03333333333333333</v>
      </c>
      <c r="H10" s="43">
        <f t="shared" si="1"/>
        <v>0.13333333333333333</v>
      </c>
    </row>
    <row r="11" spans="1:8" ht="37.5" customHeight="1" hidden="1">
      <c r="A11" s="65"/>
      <c r="B11" s="67" t="s">
        <v>10</v>
      </c>
      <c r="C11" s="115"/>
      <c r="D11" s="70">
        <v>0</v>
      </c>
      <c r="E11" s="70">
        <v>0</v>
      </c>
      <c r="F11" s="70">
        <v>0</v>
      </c>
      <c r="G11" s="43" t="e">
        <f t="shared" si="0"/>
        <v>#DIV/0!</v>
      </c>
      <c r="H11" s="43" t="e">
        <f t="shared" si="1"/>
        <v>#DIV/0!</v>
      </c>
    </row>
    <row r="12" spans="1:8" ht="18.75" customHeight="1" hidden="1">
      <c r="A12" s="65"/>
      <c r="B12" s="67" t="s">
        <v>11</v>
      </c>
      <c r="C12" s="115"/>
      <c r="D12" s="70">
        <v>0</v>
      </c>
      <c r="E12" s="70">
        <v>0</v>
      </c>
      <c r="F12" s="70">
        <v>0</v>
      </c>
      <c r="G12" s="43" t="e">
        <f t="shared" si="0"/>
        <v>#DIV/0!</v>
      </c>
      <c r="H12" s="43" t="e">
        <f t="shared" si="1"/>
        <v>#DIV/0!</v>
      </c>
    </row>
    <row r="13" spans="1:8" ht="17.25" customHeight="1" hidden="1">
      <c r="A13" s="65"/>
      <c r="B13" s="67" t="s">
        <v>12</v>
      </c>
      <c r="C13" s="115"/>
      <c r="D13" s="70"/>
      <c r="E13" s="70"/>
      <c r="F13" s="70"/>
      <c r="G13" s="43" t="e">
        <f t="shared" si="0"/>
        <v>#DIV/0!</v>
      </c>
      <c r="H13" s="43" t="e">
        <f t="shared" si="1"/>
        <v>#DIV/0!</v>
      </c>
    </row>
    <row r="14" spans="1:8" ht="15" customHeight="1" hidden="1">
      <c r="A14" s="65"/>
      <c r="B14" s="67" t="s">
        <v>14</v>
      </c>
      <c r="C14" s="115"/>
      <c r="D14" s="70">
        <v>0</v>
      </c>
      <c r="E14" s="70">
        <v>0</v>
      </c>
      <c r="F14" s="70">
        <v>0</v>
      </c>
      <c r="G14" s="43" t="e">
        <f t="shared" si="0"/>
        <v>#DIV/0!</v>
      </c>
      <c r="H14" s="43" t="e">
        <f t="shared" si="1"/>
        <v>#DIV/0!</v>
      </c>
    </row>
    <row r="15" spans="1:8" ht="18" customHeight="1" hidden="1">
      <c r="A15" s="65"/>
      <c r="B15" s="67" t="s">
        <v>15</v>
      </c>
      <c r="C15" s="115"/>
      <c r="D15" s="70">
        <v>0</v>
      </c>
      <c r="E15" s="70">
        <v>0</v>
      </c>
      <c r="F15" s="70">
        <v>0</v>
      </c>
      <c r="G15" s="43" t="e">
        <f t="shared" si="0"/>
        <v>#DIV/0!</v>
      </c>
      <c r="H15" s="43" t="e">
        <f t="shared" si="1"/>
        <v>#DIV/0!</v>
      </c>
    </row>
    <row r="16" spans="1:8" ht="31.5" customHeight="1" hidden="1">
      <c r="A16" s="65"/>
      <c r="B16" s="67" t="s">
        <v>16</v>
      </c>
      <c r="C16" s="115"/>
      <c r="D16" s="70">
        <v>0</v>
      </c>
      <c r="E16" s="70">
        <v>0</v>
      </c>
      <c r="F16" s="70">
        <v>0</v>
      </c>
      <c r="G16" s="43" t="e">
        <f t="shared" si="0"/>
        <v>#DIV/0!</v>
      </c>
      <c r="H16" s="43" t="e">
        <f t="shared" si="1"/>
        <v>#DIV/0!</v>
      </c>
    </row>
    <row r="17" spans="1:8" ht="33.75" customHeight="1" hidden="1">
      <c r="A17" s="65"/>
      <c r="B17" s="67" t="s">
        <v>18</v>
      </c>
      <c r="C17" s="115"/>
      <c r="D17" s="70">
        <v>0</v>
      </c>
      <c r="E17" s="70">
        <v>0</v>
      </c>
      <c r="F17" s="70">
        <v>0</v>
      </c>
      <c r="G17" s="43" t="e">
        <f t="shared" si="0"/>
        <v>#DIV/0!</v>
      </c>
      <c r="H17" s="43" t="e">
        <f t="shared" si="1"/>
        <v>#DIV/0!</v>
      </c>
    </row>
    <row r="18" spans="1:8" ht="18.75" customHeight="1" hidden="1">
      <c r="A18" s="65"/>
      <c r="B18" s="67" t="s">
        <v>108</v>
      </c>
      <c r="C18" s="115"/>
      <c r="D18" s="70">
        <v>0</v>
      </c>
      <c r="E18" s="70">
        <v>0</v>
      </c>
      <c r="F18" s="70">
        <v>0</v>
      </c>
      <c r="G18" s="43" t="e">
        <f t="shared" si="0"/>
        <v>#DIV/0!</v>
      </c>
      <c r="H18" s="43" t="e">
        <f t="shared" si="1"/>
        <v>#DIV/0!</v>
      </c>
    </row>
    <row r="19" spans="1:8" ht="16.5" customHeight="1" hidden="1">
      <c r="A19" s="65"/>
      <c r="B19" s="67" t="s">
        <v>21</v>
      </c>
      <c r="C19" s="115"/>
      <c r="D19" s="70">
        <v>0</v>
      </c>
      <c r="E19" s="70">
        <v>0</v>
      </c>
      <c r="F19" s="70"/>
      <c r="G19" s="43" t="e">
        <f t="shared" si="0"/>
        <v>#DIV/0!</v>
      </c>
      <c r="H19" s="43" t="e">
        <f t="shared" si="1"/>
        <v>#DIV/0!</v>
      </c>
    </row>
    <row r="20" spans="1:8" ht="32.25" customHeight="1">
      <c r="A20" s="65"/>
      <c r="B20" s="66" t="s">
        <v>75</v>
      </c>
      <c r="C20" s="116"/>
      <c r="D20" s="70">
        <f>D21+D22+D23+D24+D25</f>
        <v>293</v>
      </c>
      <c r="E20" s="70">
        <f>E21+E22+E23+E24+E25</f>
        <v>73.1</v>
      </c>
      <c r="F20" s="70">
        <f>F21+F22+F23+F24+F25</f>
        <v>10.5</v>
      </c>
      <c r="G20" s="43">
        <f t="shared" si="0"/>
        <v>0.03583617747440273</v>
      </c>
      <c r="H20" s="43">
        <f t="shared" si="1"/>
        <v>0.1436388508891929</v>
      </c>
    </row>
    <row r="21" spans="1:8" ht="18.75">
      <c r="A21" s="65"/>
      <c r="B21" s="67" t="s">
        <v>23</v>
      </c>
      <c r="C21" s="115"/>
      <c r="D21" s="70">
        <v>126.3</v>
      </c>
      <c r="E21" s="70">
        <v>31.5</v>
      </c>
      <c r="F21" s="70">
        <v>10.5</v>
      </c>
      <c r="G21" s="43">
        <f t="shared" si="0"/>
        <v>0.0831353919239905</v>
      </c>
      <c r="H21" s="43">
        <f t="shared" si="1"/>
        <v>0.3333333333333333</v>
      </c>
    </row>
    <row r="22" spans="1:8" ht="18.75" customHeight="1">
      <c r="A22" s="65"/>
      <c r="B22" s="67" t="s">
        <v>94</v>
      </c>
      <c r="C22" s="115"/>
      <c r="D22" s="70">
        <v>166.7</v>
      </c>
      <c r="E22" s="70">
        <v>41.6</v>
      </c>
      <c r="F22" s="70">
        <v>0</v>
      </c>
      <c r="G22" s="43">
        <f t="shared" si="0"/>
        <v>0</v>
      </c>
      <c r="H22" s="43">
        <f t="shared" si="1"/>
        <v>0</v>
      </c>
    </row>
    <row r="23" spans="1:8" ht="29.25" customHeight="1" hidden="1">
      <c r="A23" s="65"/>
      <c r="B23" s="67" t="s">
        <v>61</v>
      </c>
      <c r="C23" s="115"/>
      <c r="D23" s="70">
        <v>0</v>
      </c>
      <c r="E23" s="70">
        <v>0</v>
      </c>
      <c r="F23" s="70">
        <v>0</v>
      </c>
      <c r="G23" s="43" t="e">
        <f t="shared" si="0"/>
        <v>#DIV/0!</v>
      </c>
      <c r="H23" s="43" t="e">
        <f t="shared" si="1"/>
        <v>#DIV/0!</v>
      </c>
    </row>
    <row r="24" spans="1:8" ht="52.5" customHeight="1" hidden="1">
      <c r="A24" s="65"/>
      <c r="B24" s="67" t="s">
        <v>26</v>
      </c>
      <c r="C24" s="115"/>
      <c r="D24" s="70">
        <v>0</v>
      </c>
      <c r="E24" s="70">
        <v>0</v>
      </c>
      <c r="F24" s="70">
        <v>0</v>
      </c>
      <c r="G24" s="43" t="e">
        <f t="shared" si="0"/>
        <v>#DIV/0!</v>
      </c>
      <c r="H24" s="43" t="e">
        <f t="shared" si="1"/>
        <v>#DIV/0!</v>
      </c>
    </row>
    <row r="25" spans="1:8" ht="1.5" customHeight="1" thickBot="1">
      <c r="A25" s="65"/>
      <c r="B25" s="117" t="s">
        <v>140</v>
      </c>
      <c r="C25" s="118"/>
      <c r="D25" s="70">
        <v>0</v>
      </c>
      <c r="E25" s="70">
        <v>0</v>
      </c>
      <c r="F25" s="70">
        <v>0</v>
      </c>
      <c r="G25" s="43" t="e">
        <f t="shared" si="0"/>
        <v>#DIV/0!</v>
      </c>
      <c r="H25" s="43" t="e">
        <f t="shared" si="1"/>
        <v>#DIV/0!</v>
      </c>
    </row>
    <row r="26" spans="1:8" ht="18.75" customHeight="1">
      <c r="A26" s="65"/>
      <c r="B26" s="67" t="s">
        <v>27</v>
      </c>
      <c r="C26" s="136"/>
      <c r="D26" s="70">
        <f>D4+D20</f>
        <v>5139</v>
      </c>
      <c r="E26" s="70">
        <f>E4+E20</f>
        <v>1666.1</v>
      </c>
      <c r="F26" s="70">
        <f>F4+F20</f>
        <v>55.99999999999999</v>
      </c>
      <c r="G26" s="43">
        <f t="shared" si="0"/>
        <v>0.010897061685152752</v>
      </c>
      <c r="H26" s="43">
        <f t="shared" si="1"/>
        <v>0.03361142788548106</v>
      </c>
    </row>
    <row r="27" spans="1:8" ht="15.75" customHeight="1" hidden="1">
      <c r="A27" s="65"/>
      <c r="B27" s="67" t="s">
        <v>100</v>
      </c>
      <c r="C27" s="115"/>
      <c r="D27" s="121">
        <f>D4</f>
        <v>4846</v>
      </c>
      <c r="E27" s="121">
        <f>E4</f>
        <v>1593</v>
      </c>
      <c r="F27" s="121">
        <f>F4</f>
        <v>45.49999999999999</v>
      </c>
      <c r="G27" s="54">
        <f>F27/D27</f>
        <v>0.009389186958316136</v>
      </c>
      <c r="H27" s="54">
        <f>F27/E27</f>
        <v>0.028562460765850593</v>
      </c>
    </row>
    <row r="28" spans="1:8" ht="12.75">
      <c r="A28" s="175"/>
      <c r="B28" s="193"/>
      <c r="C28" s="193"/>
      <c r="D28" s="193"/>
      <c r="E28" s="193"/>
      <c r="F28" s="193"/>
      <c r="G28" s="193"/>
      <c r="H28" s="194"/>
    </row>
    <row r="29" spans="1:8" ht="15" customHeight="1">
      <c r="A29" s="190" t="s">
        <v>144</v>
      </c>
      <c r="B29" s="172" t="s">
        <v>28</v>
      </c>
      <c r="C29" s="191" t="s">
        <v>170</v>
      </c>
      <c r="D29" s="164" t="s">
        <v>3</v>
      </c>
      <c r="E29" s="166" t="s">
        <v>386</v>
      </c>
      <c r="F29" s="164" t="s">
        <v>4</v>
      </c>
      <c r="G29" s="166" t="s">
        <v>335</v>
      </c>
      <c r="H29" s="166" t="s">
        <v>387</v>
      </c>
    </row>
    <row r="30" spans="1:8" ht="44.25" customHeight="1">
      <c r="A30" s="190"/>
      <c r="B30" s="172"/>
      <c r="C30" s="192"/>
      <c r="D30" s="164"/>
      <c r="E30" s="167"/>
      <c r="F30" s="164"/>
      <c r="G30" s="167"/>
      <c r="H30" s="167"/>
    </row>
    <row r="31" spans="1:8" ht="34.5" customHeight="1">
      <c r="A31" s="71" t="s">
        <v>63</v>
      </c>
      <c r="B31" s="66" t="s">
        <v>29</v>
      </c>
      <c r="C31" s="116"/>
      <c r="D31" s="122">
        <f>D32+D35+D36+D33</f>
        <v>2822.2</v>
      </c>
      <c r="E31" s="122">
        <f>E32+E35+E36+E33</f>
        <v>749.2</v>
      </c>
      <c r="F31" s="122">
        <f>F32+F35+F36+F33</f>
        <v>219.8</v>
      </c>
      <c r="G31" s="54">
        <f>F31/D31</f>
        <v>0.07788250301183475</v>
      </c>
      <c r="H31" s="137">
        <f>F31/E31</f>
        <v>0.293379604911906</v>
      </c>
    </row>
    <row r="32" spans="1:8" ht="103.5" customHeight="1">
      <c r="A32" s="68" t="s">
        <v>66</v>
      </c>
      <c r="B32" s="67" t="s">
        <v>147</v>
      </c>
      <c r="C32" s="115" t="s">
        <v>66</v>
      </c>
      <c r="D32" s="121">
        <v>2661</v>
      </c>
      <c r="E32" s="121">
        <v>745.6</v>
      </c>
      <c r="F32" s="121">
        <v>219.8</v>
      </c>
      <c r="G32" s="54">
        <f aca="true" t="shared" si="2" ref="G32:G69">F32/D32</f>
        <v>0.08260052611800076</v>
      </c>
      <c r="H32" s="137">
        <f aca="true" t="shared" si="3" ref="H32:H69">F32/E32</f>
        <v>0.2947961373390558</v>
      </c>
    </row>
    <row r="33" spans="1:8" ht="36.75" customHeight="1">
      <c r="A33" s="68" t="s">
        <v>175</v>
      </c>
      <c r="B33" s="67" t="s">
        <v>334</v>
      </c>
      <c r="C33" s="115" t="s">
        <v>175</v>
      </c>
      <c r="D33" s="121">
        <f>D34</f>
        <v>136</v>
      </c>
      <c r="E33" s="121">
        <f>E34</f>
        <v>0</v>
      </c>
      <c r="F33" s="121">
        <f>F34</f>
        <v>0</v>
      </c>
      <c r="G33" s="54">
        <f t="shared" si="2"/>
        <v>0</v>
      </c>
      <c r="H33" s="137">
        <v>0</v>
      </c>
    </row>
    <row r="34" spans="1:8" ht="52.5" customHeight="1">
      <c r="A34" s="68"/>
      <c r="B34" s="67" t="s">
        <v>411</v>
      </c>
      <c r="C34" s="115" t="s">
        <v>410</v>
      </c>
      <c r="D34" s="121">
        <v>136</v>
      </c>
      <c r="E34" s="121">
        <v>0</v>
      </c>
      <c r="F34" s="121">
        <v>0</v>
      </c>
      <c r="G34" s="54">
        <f t="shared" si="2"/>
        <v>0</v>
      </c>
      <c r="H34" s="137">
        <v>0</v>
      </c>
    </row>
    <row r="35" spans="1:8" ht="19.5" customHeight="1">
      <c r="A35" s="68" t="s">
        <v>68</v>
      </c>
      <c r="B35" s="67" t="s">
        <v>32</v>
      </c>
      <c r="C35" s="115" t="s">
        <v>68</v>
      </c>
      <c r="D35" s="121">
        <v>20</v>
      </c>
      <c r="E35" s="121">
        <v>0</v>
      </c>
      <c r="F35" s="121">
        <v>0</v>
      </c>
      <c r="G35" s="54">
        <f t="shared" si="2"/>
        <v>0</v>
      </c>
      <c r="H35" s="137">
        <v>0</v>
      </c>
    </row>
    <row r="36" spans="1:8" ht="41.25" customHeight="1">
      <c r="A36" s="68" t="s">
        <v>118</v>
      </c>
      <c r="B36" s="67" t="s">
        <v>115</v>
      </c>
      <c r="C36" s="115"/>
      <c r="D36" s="121">
        <f>D37+D38+D39</f>
        <v>5.2</v>
      </c>
      <c r="E36" s="121">
        <f>E37+E38+E39</f>
        <v>3.6</v>
      </c>
      <c r="F36" s="121">
        <f>F37+F38+F39</f>
        <v>0</v>
      </c>
      <c r="G36" s="54">
        <f t="shared" si="2"/>
        <v>0</v>
      </c>
      <c r="H36" s="137">
        <f t="shared" si="3"/>
        <v>0</v>
      </c>
    </row>
    <row r="37" spans="1:8" s="16" customFormat="1" ht="39" customHeight="1">
      <c r="A37" s="76"/>
      <c r="B37" s="77" t="s">
        <v>180</v>
      </c>
      <c r="C37" s="123" t="s">
        <v>233</v>
      </c>
      <c r="D37" s="124">
        <v>5.2</v>
      </c>
      <c r="E37" s="124">
        <v>3.6</v>
      </c>
      <c r="F37" s="124">
        <v>0</v>
      </c>
      <c r="G37" s="54">
        <f t="shared" si="2"/>
        <v>0</v>
      </c>
      <c r="H37" s="137">
        <f t="shared" si="3"/>
        <v>0</v>
      </c>
    </row>
    <row r="38" spans="1:8" s="16" customFormat="1" ht="73.5" customHeight="1" hidden="1">
      <c r="A38" s="76"/>
      <c r="B38" s="77" t="s">
        <v>179</v>
      </c>
      <c r="C38" s="123" t="s">
        <v>249</v>
      </c>
      <c r="D38" s="124">
        <v>0</v>
      </c>
      <c r="E38" s="124">
        <v>0</v>
      </c>
      <c r="F38" s="124">
        <v>0</v>
      </c>
      <c r="G38" s="54" t="e">
        <f t="shared" si="2"/>
        <v>#DIV/0!</v>
      </c>
      <c r="H38" s="137" t="e">
        <f t="shared" si="3"/>
        <v>#DIV/0!</v>
      </c>
    </row>
    <row r="39" spans="1:8" s="16" customFormat="1" ht="53.25" customHeight="1" hidden="1">
      <c r="A39" s="76"/>
      <c r="B39" s="77" t="s">
        <v>314</v>
      </c>
      <c r="C39" s="123" t="s">
        <v>313</v>
      </c>
      <c r="D39" s="124">
        <v>0</v>
      </c>
      <c r="E39" s="124"/>
      <c r="F39" s="124">
        <v>0</v>
      </c>
      <c r="G39" s="54" t="e">
        <f t="shared" si="2"/>
        <v>#DIV/0!</v>
      </c>
      <c r="H39" s="137" t="e">
        <f t="shared" si="3"/>
        <v>#DIV/0!</v>
      </c>
    </row>
    <row r="40" spans="1:8" ht="18.75" customHeight="1">
      <c r="A40" s="71" t="s">
        <v>101</v>
      </c>
      <c r="B40" s="66" t="s">
        <v>96</v>
      </c>
      <c r="C40" s="116"/>
      <c r="D40" s="122">
        <f>D41</f>
        <v>166.7</v>
      </c>
      <c r="E40" s="122">
        <f>E41</f>
        <v>40.6</v>
      </c>
      <c r="F40" s="122">
        <f>F41</f>
        <v>0</v>
      </c>
      <c r="G40" s="54">
        <f t="shared" si="2"/>
        <v>0</v>
      </c>
      <c r="H40" s="137">
        <f t="shared" si="3"/>
        <v>0</v>
      </c>
    </row>
    <row r="41" spans="1:8" ht="48" customHeight="1">
      <c r="A41" s="68" t="s">
        <v>102</v>
      </c>
      <c r="B41" s="67" t="s">
        <v>151</v>
      </c>
      <c r="C41" s="115" t="s">
        <v>194</v>
      </c>
      <c r="D41" s="121">
        <v>166.7</v>
      </c>
      <c r="E41" s="121">
        <v>40.6</v>
      </c>
      <c r="F41" s="121">
        <v>0</v>
      </c>
      <c r="G41" s="54">
        <f t="shared" si="2"/>
        <v>0</v>
      </c>
      <c r="H41" s="137">
        <f t="shared" si="3"/>
        <v>0</v>
      </c>
    </row>
    <row r="42" spans="1:8" ht="30" customHeight="1" hidden="1">
      <c r="A42" s="71" t="s">
        <v>69</v>
      </c>
      <c r="B42" s="66" t="s">
        <v>35</v>
      </c>
      <c r="C42" s="116"/>
      <c r="D42" s="122">
        <f aca="true" t="shared" si="4" ref="D42:F43">D43</f>
        <v>0</v>
      </c>
      <c r="E42" s="122">
        <f t="shared" si="4"/>
        <v>0</v>
      </c>
      <c r="F42" s="122">
        <f t="shared" si="4"/>
        <v>0</v>
      </c>
      <c r="G42" s="54" t="e">
        <f t="shared" si="2"/>
        <v>#DIV/0!</v>
      </c>
      <c r="H42" s="137" t="e">
        <f t="shared" si="3"/>
        <v>#DIV/0!</v>
      </c>
    </row>
    <row r="43" spans="1:8" ht="18" customHeight="1" hidden="1">
      <c r="A43" s="68" t="s">
        <v>103</v>
      </c>
      <c r="B43" s="67" t="s">
        <v>98</v>
      </c>
      <c r="C43" s="115"/>
      <c r="D43" s="121">
        <f t="shared" si="4"/>
        <v>0</v>
      </c>
      <c r="E43" s="121">
        <f t="shared" si="4"/>
        <v>0</v>
      </c>
      <c r="F43" s="121">
        <f t="shared" si="4"/>
        <v>0</v>
      </c>
      <c r="G43" s="54" t="e">
        <f t="shared" si="2"/>
        <v>#DIV/0!</v>
      </c>
      <c r="H43" s="137" t="e">
        <f t="shared" si="3"/>
        <v>#DIV/0!</v>
      </c>
    </row>
    <row r="44" spans="1:8" ht="54.75" customHeight="1" hidden="1">
      <c r="A44" s="68"/>
      <c r="B44" s="67" t="s">
        <v>198</v>
      </c>
      <c r="C44" s="115" t="s">
        <v>199</v>
      </c>
      <c r="D44" s="121">
        <v>0</v>
      </c>
      <c r="E44" s="121">
        <v>0</v>
      </c>
      <c r="F44" s="121">
        <v>0</v>
      </c>
      <c r="G44" s="54" t="e">
        <f t="shared" si="2"/>
        <v>#DIV/0!</v>
      </c>
      <c r="H44" s="137" t="e">
        <f t="shared" si="3"/>
        <v>#DIV/0!</v>
      </c>
    </row>
    <row r="45" spans="1:8" ht="33" customHeight="1">
      <c r="A45" s="71" t="s">
        <v>70</v>
      </c>
      <c r="B45" s="66" t="s">
        <v>37</v>
      </c>
      <c r="C45" s="116"/>
      <c r="D45" s="122">
        <f aca="true" t="shared" si="5" ref="D45:F46">D46</f>
        <v>20</v>
      </c>
      <c r="E45" s="122">
        <f t="shared" si="5"/>
        <v>4.7</v>
      </c>
      <c r="F45" s="122">
        <f t="shared" si="5"/>
        <v>0</v>
      </c>
      <c r="G45" s="54">
        <f t="shared" si="2"/>
        <v>0</v>
      </c>
      <c r="H45" s="137">
        <f t="shared" si="3"/>
        <v>0</v>
      </c>
    </row>
    <row r="46" spans="1:8" ht="38.25" customHeight="1">
      <c r="A46" s="83" t="s">
        <v>71</v>
      </c>
      <c r="B46" s="96" t="s">
        <v>113</v>
      </c>
      <c r="C46" s="115"/>
      <c r="D46" s="121">
        <f t="shared" si="5"/>
        <v>20</v>
      </c>
      <c r="E46" s="121">
        <f t="shared" si="5"/>
        <v>4.7</v>
      </c>
      <c r="F46" s="121">
        <f t="shared" si="5"/>
        <v>0</v>
      </c>
      <c r="G46" s="54">
        <f t="shared" si="2"/>
        <v>0</v>
      </c>
      <c r="H46" s="137">
        <f t="shared" si="3"/>
        <v>0</v>
      </c>
    </row>
    <row r="47" spans="1:8" ht="50.25" customHeight="1">
      <c r="A47" s="76"/>
      <c r="B47" s="91" t="s">
        <v>113</v>
      </c>
      <c r="C47" s="123" t="s">
        <v>255</v>
      </c>
      <c r="D47" s="124">
        <v>20</v>
      </c>
      <c r="E47" s="124">
        <v>4.7</v>
      </c>
      <c r="F47" s="124">
        <v>0</v>
      </c>
      <c r="G47" s="54">
        <f t="shared" si="2"/>
        <v>0</v>
      </c>
      <c r="H47" s="137">
        <f t="shared" si="3"/>
        <v>0</v>
      </c>
    </row>
    <row r="48" spans="1:8" ht="55.5" customHeight="1">
      <c r="A48" s="71" t="s">
        <v>72</v>
      </c>
      <c r="B48" s="66" t="s">
        <v>38</v>
      </c>
      <c r="C48" s="116"/>
      <c r="D48" s="122">
        <f>D49</f>
        <v>719.7</v>
      </c>
      <c r="E48" s="122">
        <f>E49</f>
        <v>346</v>
      </c>
      <c r="F48" s="122">
        <f>F49</f>
        <v>5.5</v>
      </c>
      <c r="G48" s="54">
        <f t="shared" si="2"/>
        <v>0.007642073086008058</v>
      </c>
      <c r="H48" s="137">
        <f t="shared" si="3"/>
        <v>0.015895953757225433</v>
      </c>
    </row>
    <row r="49" spans="1:8" ht="19.5" customHeight="1">
      <c r="A49" s="68" t="s">
        <v>41</v>
      </c>
      <c r="B49" s="67" t="s">
        <v>42</v>
      </c>
      <c r="C49" s="115"/>
      <c r="D49" s="121">
        <f>D50+D51+D52+D53+D54+D55+D56+D57</f>
        <v>719.7</v>
      </c>
      <c r="E49" s="121">
        <f>E50+E51+E52+E53+E54+E55+E56+E57</f>
        <v>346</v>
      </c>
      <c r="F49" s="121">
        <f>F50+F51+F52+F53+F54+F55+F56+F57</f>
        <v>5.5</v>
      </c>
      <c r="G49" s="54">
        <f t="shared" si="2"/>
        <v>0.007642073086008058</v>
      </c>
      <c r="H49" s="137">
        <f t="shared" si="3"/>
        <v>0.015895953757225433</v>
      </c>
    </row>
    <row r="50" spans="1:8" ht="47.25">
      <c r="A50" s="68"/>
      <c r="B50" s="77" t="s">
        <v>421</v>
      </c>
      <c r="C50" s="123" t="s">
        <v>420</v>
      </c>
      <c r="D50" s="121">
        <v>15</v>
      </c>
      <c r="E50" s="121">
        <v>3.2</v>
      </c>
      <c r="F50" s="121">
        <v>0</v>
      </c>
      <c r="G50" s="54">
        <f t="shared" si="2"/>
        <v>0</v>
      </c>
      <c r="H50" s="137">
        <f t="shared" si="3"/>
        <v>0</v>
      </c>
    </row>
    <row r="51" spans="1:8" ht="31.5">
      <c r="A51" s="68"/>
      <c r="B51" s="77" t="s">
        <v>423</v>
      </c>
      <c r="C51" s="123" t="s">
        <v>422</v>
      </c>
      <c r="D51" s="121">
        <v>5</v>
      </c>
      <c r="E51" s="121">
        <v>3.5</v>
      </c>
      <c r="F51" s="121">
        <v>0</v>
      </c>
      <c r="G51" s="54">
        <f t="shared" si="2"/>
        <v>0</v>
      </c>
      <c r="H51" s="137">
        <f t="shared" si="3"/>
        <v>0</v>
      </c>
    </row>
    <row r="52" spans="1:8" ht="47.25">
      <c r="A52" s="68"/>
      <c r="B52" s="77" t="s">
        <v>425</v>
      </c>
      <c r="C52" s="123" t="s">
        <v>424</v>
      </c>
      <c r="D52" s="121">
        <v>20</v>
      </c>
      <c r="E52" s="121">
        <v>4.7</v>
      </c>
      <c r="F52" s="121">
        <v>0</v>
      </c>
      <c r="G52" s="54">
        <f t="shared" si="2"/>
        <v>0</v>
      </c>
      <c r="H52" s="137">
        <f t="shared" si="3"/>
        <v>0</v>
      </c>
    </row>
    <row r="53" spans="1:8" ht="47.25">
      <c r="A53" s="68"/>
      <c r="B53" s="77" t="s">
        <v>427</v>
      </c>
      <c r="C53" s="123" t="s">
        <v>426</v>
      </c>
      <c r="D53" s="121">
        <v>10</v>
      </c>
      <c r="E53" s="121">
        <v>2.4</v>
      </c>
      <c r="F53" s="121">
        <v>0</v>
      </c>
      <c r="G53" s="54">
        <f t="shared" si="2"/>
        <v>0</v>
      </c>
      <c r="H53" s="137">
        <f t="shared" si="3"/>
        <v>0</v>
      </c>
    </row>
    <row r="54" spans="1:8" s="16" customFormat="1" ht="51" customHeight="1">
      <c r="A54" s="76"/>
      <c r="B54" s="77" t="s">
        <v>429</v>
      </c>
      <c r="C54" s="123" t="s">
        <v>428</v>
      </c>
      <c r="D54" s="124">
        <v>20</v>
      </c>
      <c r="E54" s="124">
        <v>4.7</v>
      </c>
      <c r="F54" s="124">
        <v>0</v>
      </c>
      <c r="G54" s="54">
        <f t="shared" si="2"/>
        <v>0</v>
      </c>
      <c r="H54" s="137">
        <f t="shared" si="3"/>
        <v>0</v>
      </c>
    </row>
    <row r="55" spans="1:8" s="16" customFormat="1" ht="63">
      <c r="A55" s="76"/>
      <c r="B55" s="77" t="s">
        <v>431</v>
      </c>
      <c r="C55" s="123" t="s">
        <v>430</v>
      </c>
      <c r="D55" s="124">
        <v>139.7</v>
      </c>
      <c r="E55" s="124">
        <v>35</v>
      </c>
      <c r="F55" s="124">
        <v>0</v>
      </c>
      <c r="G55" s="54">
        <f t="shared" si="2"/>
        <v>0</v>
      </c>
      <c r="H55" s="137">
        <f t="shared" si="3"/>
        <v>0</v>
      </c>
    </row>
    <row r="56" spans="1:8" s="16" customFormat="1" ht="47.25">
      <c r="A56" s="76"/>
      <c r="B56" s="77" t="s">
        <v>447</v>
      </c>
      <c r="C56" s="123" t="s">
        <v>436</v>
      </c>
      <c r="D56" s="124">
        <v>410</v>
      </c>
      <c r="E56" s="124">
        <v>292.5</v>
      </c>
      <c r="F56" s="124">
        <v>5.5</v>
      </c>
      <c r="G56" s="54">
        <f t="shared" si="2"/>
        <v>0.013414634146341463</v>
      </c>
      <c r="H56" s="137">
        <f t="shared" si="3"/>
        <v>0.018803418803418803</v>
      </c>
    </row>
    <row r="57" spans="1:8" s="16" customFormat="1" ht="63">
      <c r="A57" s="76"/>
      <c r="B57" s="77" t="s">
        <v>449</v>
      </c>
      <c r="C57" s="123" t="s">
        <v>448</v>
      </c>
      <c r="D57" s="124">
        <v>100</v>
      </c>
      <c r="E57" s="124">
        <v>0</v>
      </c>
      <c r="F57" s="124">
        <v>0</v>
      </c>
      <c r="G57" s="54">
        <f t="shared" si="2"/>
        <v>0</v>
      </c>
      <c r="H57" s="137">
        <v>0</v>
      </c>
    </row>
    <row r="58" spans="1:8" ht="34.5" customHeight="1">
      <c r="A58" s="71" t="s">
        <v>116</v>
      </c>
      <c r="B58" s="66" t="s">
        <v>114</v>
      </c>
      <c r="C58" s="116"/>
      <c r="D58" s="121">
        <f>D60</f>
        <v>6.4</v>
      </c>
      <c r="E58" s="121">
        <f>E60</f>
        <v>1.5</v>
      </c>
      <c r="F58" s="121">
        <f>F60</f>
        <v>0</v>
      </c>
      <c r="G58" s="54">
        <f t="shared" si="2"/>
        <v>0</v>
      </c>
      <c r="H58" s="137">
        <f t="shared" si="3"/>
        <v>0</v>
      </c>
    </row>
    <row r="59" spans="1:8" ht="36" customHeight="1">
      <c r="A59" s="68" t="s">
        <v>110</v>
      </c>
      <c r="B59" s="67" t="s">
        <v>117</v>
      </c>
      <c r="C59" s="115"/>
      <c r="D59" s="121">
        <f>D60</f>
        <v>6.4</v>
      </c>
      <c r="E59" s="121">
        <f>E60</f>
        <v>1.5</v>
      </c>
      <c r="F59" s="121">
        <f>F60</f>
        <v>0</v>
      </c>
      <c r="G59" s="54">
        <f t="shared" si="2"/>
        <v>0</v>
      </c>
      <c r="H59" s="137">
        <f t="shared" si="3"/>
        <v>0</v>
      </c>
    </row>
    <row r="60" spans="1:8" s="16" customFormat="1" ht="36" customHeight="1">
      <c r="A60" s="76"/>
      <c r="B60" s="77" t="s">
        <v>197</v>
      </c>
      <c r="C60" s="123" t="s">
        <v>191</v>
      </c>
      <c r="D60" s="124">
        <v>6.4</v>
      </c>
      <c r="E60" s="124">
        <v>1.5</v>
      </c>
      <c r="F60" s="124">
        <v>0</v>
      </c>
      <c r="G60" s="54">
        <f t="shared" si="2"/>
        <v>0</v>
      </c>
      <c r="H60" s="137">
        <f t="shared" si="3"/>
        <v>0</v>
      </c>
    </row>
    <row r="61" spans="1:8" ht="18" customHeight="1" hidden="1">
      <c r="A61" s="71" t="s">
        <v>43</v>
      </c>
      <c r="B61" s="66" t="s">
        <v>44</v>
      </c>
      <c r="C61" s="116"/>
      <c r="D61" s="121">
        <f aca="true" t="shared" si="6" ref="D61:F62">D62</f>
        <v>0</v>
      </c>
      <c r="E61" s="121">
        <f t="shared" si="6"/>
        <v>0</v>
      </c>
      <c r="F61" s="121">
        <f t="shared" si="6"/>
        <v>0</v>
      </c>
      <c r="G61" s="54" t="e">
        <f t="shared" si="2"/>
        <v>#DIV/0!</v>
      </c>
      <c r="H61" s="137" t="e">
        <f t="shared" si="3"/>
        <v>#DIV/0!</v>
      </c>
    </row>
    <row r="62" spans="1:8" ht="23.25" customHeight="1" hidden="1">
      <c r="A62" s="68" t="s">
        <v>47</v>
      </c>
      <c r="B62" s="67" t="s">
        <v>107</v>
      </c>
      <c r="C62" s="115"/>
      <c r="D62" s="121">
        <f t="shared" si="6"/>
        <v>0</v>
      </c>
      <c r="E62" s="121">
        <f t="shared" si="6"/>
        <v>0</v>
      </c>
      <c r="F62" s="121">
        <f t="shared" si="6"/>
        <v>0</v>
      </c>
      <c r="G62" s="54" t="e">
        <f t="shared" si="2"/>
        <v>#DIV/0!</v>
      </c>
      <c r="H62" s="137" t="e">
        <f t="shared" si="3"/>
        <v>#DIV/0!</v>
      </c>
    </row>
    <row r="63" spans="1:8" s="16" customFormat="1" ht="31.5" customHeight="1" hidden="1">
      <c r="A63" s="76"/>
      <c r="B63" s="77" t="s">
        <v>192</v>
      </c>
      <c r="C63" s="123" t="s">
        <v>193</v>
      </c>
      <c r="D63" s="124">
        <v>0</v>
      </c>
      <c r="E63" s="124">
        <v>0</v>
      </c>
      <c r="F63" s="124">
        <v>0</v>
      </c>
      <c r="G63" s="54" t="e">
        <f t="shared" si="2"/>
        <v>#DIV/0!</v>
      </c>
      <c r="H63" s="137" t="e">
        <f t="shared" si="3"/>
        <v>#DIV/0!</v>
      </c>
    </row>
    <row r="64" spans="1:8" ht="18.75" customHeight="1">
      <c r="A64" s="71">
        <v>1000</v>
      </c>
      <c r="B64" s="66" t="s">
        <v>55</v>
      </c>
      <c r="C64" s="116"/>
      <c r="D64" s="121">
        <f>D65</f>
        <v>66</v>
      </c>
      <c r="E64" s="121">
        <f>E65</f>
        <v>16.5</v>
      </c>
      <c r="F64" s="121">
        <f>F65</f>
        <v>5.5</v>
      </c>
      <c r="G64" s="54">
        <f t="shared" si="2"/>
        <v>0.08333333333333333</v>
      </c>
      <c r="H64" s="137">
        <f t="shared" si="3"/>
        <v>0.3333333333333333</v>
      </c>
    </row>
    <row r="65" spans="1:8" ht="18.75" customHeight="1">
      <c r="A65" s="68">
        <v>1001</v>
      </c>
      <c r="B65" s="67" t="s">
        <v>160</v>
      </c>
      <c r="C65" s="115" t="s">
        <v>56</v>
      </c>
      <c r="D65" s="121">
        <v>66</v>
      </c>
      <c r="E65" s="121">
        <v>16.5</v>
      </c>
      <c r="F65" s="121">
        <v>5.5</v>
      </c>
      <c r="G65" s="54">
        <f t="shared" si="2"/>
        <v>0.08333333333333333</v>
      </c>
      <c r="H65" s="137">
        <f t="shared" si="3"/>
        <v>0.3333333333333333</v>
      </c>
    </row>
    <row r="66" spans="1:8" ht="38.25" customHeight="1">
      <c r="A66" s="71"/>
      <c r="B66" s="66" t="s">
        <v>92</v>
      </c>
      <c r="C66" s="116"/>
      <c r="D66" s="122">
        <f>D67</f>
        <v>1338</v>
      </c>
      <c r="E66" s="122">
        <f>E67</f>
        <v>334.5</v>
      </c>
      <c r="F66" s="122">
        <f>F67</f>
        <v>0</v>
      </c>
      <c r="G66" s="54">
        <f t="shared" si="2"/>
        <v>0</v>
      </c>
      <c r="H66" s="137">
        <f t="shared" si="3"/>
        <v>0</v>
      </c>
    </row>
    <row r="67" spans="1:8" s="16" customFormat="1" ht="48.75" customHeight="1">
      <c r="A67" s="76"/>
      <c r="B67" s="77" t="s">
        <v>93</v>
      </c>
      <c r="C67" s="123" t="s">
        <v>172</v>
      </c>
      <c r="D67" s="124">
        <v>1338</v>
      </c>
      <c r="E67" s="124">
        <v>334.5</v>
      </c>
      <c r="F67" s="124">
        <v>0</v>
      </c>
      <c r="G67" s="54">
        <f t="shared" si="2"/>
        <v>0</v>
      </c>
      <c r="H67" s="137">
        <f t="shared" si="3"/>
        <v>0</v>
      </c>
    </row>
    <row r="68" spans="1:8" ht="21.75" customHeight="1">
      <c r="A68" s="68"/>
      <c r="B68" s="66" t="s">
        <v>62</v>
      </c>
      <c r="C68" s="71"/>
      <c r="D68" s="122">
        <f>D31+D40+D42+D45+D48+D58+D61+D64+D66</f>
        <v>5139</v>
      </c>
      <c r="E68" s="122">
        <f>E31+E40+E42+E45+E48+E58+E61+E64+E66</f>
        <v>1493</v>
      </c>
      <c r="F68" s="122">
        <f>F31+F40+F42+F45+F48+F58+F61+F64+F66</f>
        <v>230.8</v>
      </c>
      <c r="G68" s="54">
        <f t="shared" si="2"/>
        <v>0.04491146137380814</v>
      </c>
      <c r="H68" s="137">
        <f t="shared" si="3"/>
        <v>0.15458807769591426</v>
      </c>
    </row>
    <row r="69" spans="1:8" ht="25.5" customHeight="1">
      <c r="A69" s="109"/>
      <c r="B69" s="96" t="s">
        <v>77</v>
      </c>
      <c r="C69" s="125"/>
      <c r="D69" s="138">
        <f>D66</f>
        <v>1338</v>
      </c>
      <c r="E69" s="138">
        <f>E66</f>
        <v>334.5</v>
      </c>
      <c r="F69" s="138">
        <f>F66</f>
        <v>0</v>
      </c>
      <c r="G69" s="54">
        <f t="shared" si="2"/>
        <v>0</v>
      </c>
      <c r="H69" s="137">
        <f t="shared" si="3"/>
        <v>0</v>
      </c>
    </row>
    <row r="70" ht="18">
      <c r="A70" s="99"/>
    </row>
    <row r="71" ht="18">
      <c r="A71" s="99"/>
    </row>
    <row r="72" spans="1:6" ht="18">
      <c r="A72" s="99"/>
      <c r="B72" s="100" t="s">
        <v>357</v>
      </c>
      <c r="C72" s="6"/>
      <c r="F72" s="139">
        <v>1360.5</v>
      </c>
    </row>
    <row r="73" spans="1:3" ht="18">
      <c r="A73" s="99"/>
      <c r="B73" s="100"/>
      <c r="C73" s="6"/>
    </row>
    <row r="74" spans="1:3" ht="18" hidden="1">
      <c r="A74" s="99"/>
      <c r="B74" s="100" t="s">
        <v>78</v>
      </c>
      <c r="C74" s="6"/>
    </row>
    <row r="75" spans="1:3" ht="18" hidden="1">
      <c r="A75" s="99"/>
      <c r="B75" s="100" t="s">
        <v>79</v>
      </c>
      <c r="C75" s="6"/>
    </row>
    <row r="76" spans="1:3" ht="18" hidden="1">
      <c r="A76" s="99"/>
      <c r="B76" s="100"/>
      <c r="C76" s="6"/>
    </row>
    <row r="77" spans="1:3" ht="18" hidden="1">
      <c r="A77" s="99"/>
      <c r="B77" s="100" t="s">
        <v>80</v>
      </c>
      <c r="C77" s="6"/>
    </row>
    <row r="78" spans="1:3" ht="18" hidden="1">
      <c r="A78" s="99"/>
      <c r="B78" s="100" t="s">
        <v>81</v>
      </c>
      <c r="C78" s="6"/>
    </row>
    <row r="79" spans="1:3" ht="18" hidden="1">
      <c r="A79" s="99"/>
      <c r="B79" s="100"/>
      <c r="C79" s="6"/>
    </row>
    <row r="80" spans="1:3" ht="18" hidden="1">
      <c r="A80" s="99"/>
      <c r="B80" s="100" t="s">
        <v>82</v>
      </c>
      <c r="C80" s="6"/>
    </row>
    <row r="81" spans="1:3" ht="18" hidden="1">
      <c r="A81" s="99"/>
      <c r="B81" s="100" t="s">
        <v>83</v>
      </c>
      <c r="C81" s="6"/>
    </row>
    <row r="82" spans="1:3" ht="18" hidden="1">
      <c r="A82" s="99"/>
      <c r="B82" s="100"/>
      <c r="C82" s="6"/>
    </row>
    <row r="83" spans="1:3" ht="18" hidden="1">
      <c r="A83" s="99"/>
      <c r="B83" s="100" t="s">
        <v>84</v>
      </c>
      <c r="C83" s="6"/>
    </row>
    <row r="84" spans="1:3" ht="18" hidden="1">
      <c r="A84" s="99"/>
      <c r="B84" s="100" t="s">
        <v>85</v>
      </c>
      <c r="C84" s="6"/>
    </row>
    <row r="85" ht="18" hidden="1">
      <c r="A85" s="99"/>
    </row>
    <row r="86" ht="18">
      <c r="A86" s="99"/>
    </row>
    <row r="87" spans="1:8" ht="18">
      <c r="A87" s="99"/>
      <c r="B87" s="100" t="s">
        <v>86</v>
      </c>
      <c r="C87" s="6"/>
      <c r="F87" s="53">
        <f>F72+F26-F68</f>
        <v>1185.7</v>
      </c>
      <c r="H87" s="53"/>
    </row>
    <row r="88" ht="18">
      <c r="A88" s="99"/>
    </row>
    <row r="89" ht="18">
      <c r="A89" s="99"/>
    </row>
    <row r="90" spans="1:3" ht="18">
      <c r="A90" s="99"/>
      <c r="B90" s="100" t="s">
        <v>87</v>
      </c>
      <c r="C90" s="6"/>
    </row>
    <row r="91" spans="1:3" ht="18">
      <c r="A91" s="99"/>
      <c r="B91" s="100" t="s">
        <v>88</v>
      </c>
      <c r="C91" s="6"/>
    </row>
    <row r="92" spans="1:3" ht="18">
      <c r="A92" s="99"/>
      <c r="B92" s="100" t="s">
        <v>89</v>
      </c>
      <c r="C92" s="6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93"/>
  <sheetViews>
    <sheetView zoomScalePageLayoutView="0" workbookViewId="0" topLeftCell="A26">
      <selection activeCell="H40" sqref="H40"/>
    </sheetView>
  </sheetViews>
  <sheetFormatPr defaultColWidth="9.140625" defaultRowHeight="12.75"/>
  <cols>
    <col min="1" max="1" width="6.421875" style="143" customWidth="1"/>
    <col min="2" max="2" width="28.00390625" style="143" customWidth="1"/>
    <col min="3" max="3" width="12.421875" style="144" hidden="1" customWidth="1"/>
    <col min="4" max="5" width="12.421875" style="56" customWidth="1"/>
    <col min="6" max="6" width="11.7109375" style="56" customWidth="1"/>
    <col min="7" max="7" width="11.28125" style="56" customWidth="1"/>
    <col min="8" max="8" width="11.00390625" style="56" customWidth="1"/>
    <col min="9" max="16384" width="9.140625" style="2" customWidth="1"/>
  </cols>
  <sheetData>
    <row r="1" spans="1:8" s="4" customFormat="1" ht="66" customHeight="1">
      <c r="A1" s="197" t="s">
        <v>384</v>
      </c>
      <c r="B1" s="197"/>
      <c r="C1" s="197"/>
      <c r="D1" s="197"/>
      <c r="E1" s="197"/>
      <c r="F1" s="197"/>
      <c r="G1" s="197"/>
      <c r="H1" s="197"/>
    </row>
    <row r="2" spans="1:8" s="1" customFormat="1" ht="12.75" customHeight="1">
      <c r="A2" s="65"/>
      <c r="B2" s="172" t="s">
        <v>2</v>
      </c>
      <c r="C2" s="131"/>
      <c r="D2" s="164" t="s">
        <v>3</v>
      </c>
      <c r="E2" s="166" t="s">
        <v>386</v>
      </c>
      <c r="F2" s="164" t="s">
        <v>4</v>
      </c>
      <c r="G2" s="166" t="s">
        <v>335</v>
      </c>
      <c r="H2" s="166" t="s">
        <v>387</v>
      </c>
    </row>
    <row r="3" spans="1:8" s="1" customFormat="1" ht="24.75" customHeight="1">
      <c r="A3" s="65"/>
      <c r="B3" s="172"/>
      <c r="C3" s="131"/>
      <c r="D3" s="164"/>
      <c r="E3" s="167"/>
      <c r="F3" s="164"/>
      <c r="G3" s="167"/>
      <c r="H3" s="167"/>
    </row>
    <row r="4" spans="1:8" s="1" customFormat="1" ht="31.5">
      <c r="A4" s="65"/>
      <c r="B4" s="67" t="s">
        <v>76</v>
      </c>
      <c r="C4" s="114"/>
      <c r="D4" s="140">
        <f>D5+D6+D7+D8+D9+D10+D11+D12+D13+D14+D15+D16+D17+D18+D19</f>
        <v>2970</v>
      </c>
      <c r="E4" s="140">
        <f>E5+E6+E7+E8+E9+E10+E11+E12+E13+E14+E15+E16+E17+E18+E19</f>
        <v>633</v>
      </c>
      <c r="F4" s="140">
        <f>F5+F6+F7+F8+F9+F10+F11+F12+F13+F14+F15+F16+F17+F18+F19</f>
        <v>217.40000000000003</v>
      </c>
      <c r="G4" s="43">
        <f aca="true" t="shared" si="0" ref="G4:G27">F4/D4</f>
        <v>0.07319865319865321</v>
      </c>
      <c r="H4" s="43">
        <f aca="true" t="shared" si="1" ref="H4:H27">F4/E4</f>
        <v>0.34344391785150086</v>
      </c>
    </row>
    <row r="5" spans="1:8" s="1" customFormat="1" ht="18.75">
      <c r="A5" s="65"/>
      <c r="B5" s="67" t="s">
        <v>5</v>
      </c>
      <c r="C5" s="115"/>
      <c r="D5" s="141">
        <v>238</v>
      </c>
      <c r="E5" s="141">
        <v>50</v>
      </c>
      <c r="F5" s="141">
        <v>12.2</v>
      </c>
      <c r="G5" s="43">
        <f t="shared" si="0"/>
        <v>0.05126050420168067</v>
      </c>
      <c r="H5" s="43">
        <f t="shared" si="1"/>
        <v>0.244</v>
      </c>
    </row>
    <row r="6" spans="1:8" s="1" customFormat="1" ht="18.75" hidden="1">
      <c r="A6" s="65"/>
      <c r="B6" s="67" t="s">
        <v>207</v>
      </c>
      <c r="C6" s="115"/>
      <c r="D6" s="141">
        <v>0</v>
      </c>
      <c r="E6" s="141">
        <v>0</v>
      </c>
      <c r="F6" s="141">
        <v>0</v>
      </c>
      <c r="G6" s="43" t="e">
        <f t="shared" si="0"/>
        <v>#DIV/0!</v>
      </c>
      <c r="H6" s="43" t="e">
        <f t="shared" si="1"/>
        <v>#DIV/0!</v>
      </c>
    </row>
    <row r="7" spans="1:8" s="1" customFormat="1" ht="18.75">
      <c r="A7" s="65"/>
      <c r="B7" s="67" t="s">
        <v>7</v>
      </c>
      <c r="C7" s="115"/>
      <c r="D7" s="141">
        <v>580</v>
      </c>
      <c r="E7" s="141">
        <v>300</v>
      </c>
      <c r="F7" s="141">
        <v>84</v>
      </c>
      <c r="G7" s="43">
        <f t="shared" si="0"/>
        <v>0.14482758620689656</v>
      </c>
      <c r="H7" s="43">
        <f t="shared" si="1"/>
        <v>0.28</v>
      </c>
    </row>
    <row r="8" spans="1:8" s="1" customFormat="1" ht="31.5">
      <c r="A8" s="65"/>
      <c r="B8" s="67" t="s">
        <v>8</v>
      </c>
      <c r="C8" s="115"/>
      <c r="D8" s="141">
        <v>340</v>
      </c>
      <c r="E8" s="141">
        <v>30</v>
      </c>
      <c r="F8" s="141">
        <v>1.9</v>
      </c>
      <c r="G8" s="43">
        <f t="shared" si="0"/>
        <v>0.0055882352941176465</v>
      </c>
      <c r="H8" s="43">
        <f t="shared" si="1"/>
        <v>0.06333333333333332</v>
      </c>
    </row>
    <row r="9" spans="1:8" s="1" customFormat="1" ht="18.75">
      <c r="A9" s="65"/>
      <c r="B9" s="67" t="s">
        <v>9</v>
      </c>
      <c r="C9" s="115"/>
      <c r="D9" s="141">
        <v>1800</v>
      </c>
      <c r="E9" s="141">
        <v>250</v>
      </c>
      <c r="F9" s="141">
        <v>117.5</v>
      </c>
      <c r="G9" s="43">
        <f t="shared" si="0"/>
        <v>0.06527777777777778</v>
      </c>
      <c r="H9" s="43">
        <f t="shared" si="1"/>
        <v>0.47</v>
      </c>
    </row>
    <row r="10" spans="1:8" s="1" customFormat="1" ht="18.75">
      <c r="A10" s="65"/>
      <c r="B10" s="67" t="s">
        <v>99</v>
      </c>
      <c r="C10" s="115"/>
      <c r="D10" s="141">
        <v>12</v>
      </c>
      <c r="E10" s="141">
        <v>3</v>
      </c>
      <c r="F10" s="141">
        <v>1.8</v>
      </c>
      <c r="G10" s="43">
        <f t="shared" si="0"/>
        <v>0.15</v>
      </c>
      <c r="H10" s="43">
        <f t="shared" si="1"/>
        <v>0.6</v>
      </c>
    </row>
    <row r="11" spans="1:8" s="1" customFormat="1" ht="31.5" hidden="1">
      <c r="A11" s="65"/>
      <c r="B11" s="67" t="s">
        <v>10</v>
      </c>
      <c r="C11" s="115"/>
      <c r="D11" s="141">
        <v>0</v>
      </c>
      <c r="E11" s="141">
        <v>0</v>
      </c>
      <c r="F11" s="141">
        <v>0</v>
      </c>
      <c r="G11" s="43" t="e">
        <f t="shared" si="0"/>
        <v>#DIV/0!</v>
      </c>
      <c r="H11" s="43" t="e">
        <f t="shared" si="1"/>
        <v>#DIV/0!</v>
      </c>
    </row>
    <row r="12" spans="1:8" s="1" customFormat="1" ht="18.75" hidden="1">
      <c r="A12" s="65"/>
      <c r="B12" s="67" t="s">
        <v>11</v>
      </c>
      <c r="C12" s="115"/>
      <c r="D12" s="141">
        <v>0</v>
      </c>
      <c r="E12" s="141">
        <v>0</v>
      </c>
      <c r="F12" s="141">
        <v>0</v>
      </c>
      <c r="G12" s="43" t="e">
        <f t="shared" si="0"/>
        <v>#DIV/0!</v>
      </c>
      <c r="H12" s="43" t="e">
        <f t="shared" si="1"/>
        <v>#DIV/0!</v>
      </c>
    </row>
    <row r="13" spans="1:8" s="1" customFormat="1" ht="31.5" hidden="1">
      <c r="A13" s="65"/>
      <c r="B13" s="67" t="s">
        <v>12</v>
      </c>
      <c r="C13" s="115"/>
      <c r="D13" s="141">
        <v>0</v>
      </c>
      <c r="E13" s="141">
        <v>0</v>
      </c>
      <c r="F13" s="141">
        <v>0</v>
      </c>
      <c r="G13" s="43" t="e">
        <f t="shared" si="0"/>
        <v>#DIV/0!</v>
      </c>
      <c r="H13" s="43" t="e">
        <f t="shared" si="1"/>
        <v>#DIV/0!</v>
      </c>
    </row>
    <row r="14" spans="1:8" s="1" customFormat="1" ht="31.5" hidden="1">
      <c r="A14" s="65"/>
      <c r="B14" s="67" t="s">
        <v>14</v>
      </c>
      <c r="C14" s="115"/>
      <c r="D14" s="141">
        <v>0</v>
      </c>
      <c r="E14" s="141">
        <v>0</v>
      </c>
      <c r="F14" s="141">
        <v>0</v>
      </c>
      <c r="G14" s="43" t="e">
        <f t="shared" si="0"/>
        <v>#DIV/0!</v>
      </c>
      <c r="H14" s="43" t="e">
        <f t="shared" si="1"/>
        <v>#DIV/0!</v>
      </c>
    </row>
    <row r="15" spans="1:8" s="1" customFormat="1" ht="31.5" hidden="1">
      <c r="A15" s="65"/>
      <c r="B15" s="67" t="s">
        <v>15</v>
      </c>
      <c r="C15" s="115"/>
      <c r="D15" s="141">
        <v>0</v>
      </c>
      <c r="E15" s="141">
        <v>0</v>
      </c>
      <c r="F15" s="141">
        <v>0</v>
      </c>
      <c r="G15" s="43" t="e">
        <f t="shared" si="0"/>
        <v>#DIV/0!</v>
      </c>
      <c r="H15" s="43" t="e">
        <f t="shared" si="1"/>
        <v>#DIV/0!</v>
      </c>
    </row>
    <row r="16" spans="1:8" s="1" customFormat="1" ht="34.5" customHeight="1" hidden="1">
      <c r="A16" s="65"/>
      <c r="B16" s="67" t="s">
        <v>105</v>
      </c>
      <c r="C16" s="115"/>
      <c r="D16" s="141"/>
      <c r="E16" s="141"/>
      <c r="F16" s="141"/>
      <c r="G16" s="43" t="e">
        <f t="shared" si="0"/>
        <v>#DIV/0!</v>
      </c>
      <c r="H16" s="43" t="e">
        <f t="shared" si="1"/>
        <v>#DIV/0!</v>
      </c>
    </row>
    <row r="17" spans="1:8" s="1" customFormat="1" ht="31.5" hidden="1">
      <c r="A17" s="65"/>
      <c r="B17" s="67" t="s">
        <v>18</v>
      </c>
      <c r="C17" s="115"/>
      <c r="D17" s="141">
        <v>0</v>
      </c>
      <c r="E17" s="141">
        <v>0</v>
      </c>
      <c r="F17" s="141">
        <v>0</v>
      </c>
      <c r="G17" s="43" t="e">
        <f t="shared" si="0"/>
        <v>#DIV/0!</v>
      </c>
      <c r="H17" s="43" t="e">
        <f t="shared" si="1"/>
        <v>#DIV/0!</v>
      </c>
    </row>
    <row r="18" spans="1:8" s="1" customFormat="1" ht="31.5" hidden="1">
      <c r="A18" s="65"/>
      <c r="B18" s="67" t="s">
        <v>108</v>
      </c>
      <c r="C18" s="115"/>
      <c r="D18" s="141">
        <v>0</v>
      </c>
      <c r="E18" s="141">
        <v>0</v>
      </c>
      <c r="F18" s="141">
        <v>0</v>
      </c>
      <c r="G18" s="43" t="e">
        <f t="shared" si="0"/>
        <v>#DIV/0!</v>
      </c>
      <c r="H18" s="43" t="e">
        <f t="shared" si="1"/>
        <v>#DIV/0!</v>
      </c>
    </row>
    <row r="19" spans="1:8" s="1" customFormat="1" ht="31.5" hidden="1">
      <c r="A19" s="65"/>
      <c r="B19" s="67" t="s">
        <v>21</v>
      </c>
      <c r="C19" s="115"/>
      <c r="D19" s="141">
        <v>0</v>
      </c>
      <c r="E19" s="141">
        <v>0</v>
      </c>
      <c r="F19" s="141"/>
      <c r="G19" s="43" t="e">
        <f t="shared" si="0"/>
        <v>#DIV/0!</v>
      </c>
      <c r="H19" s="43" t="e">
        <f t="shared" si="1"/>
        <v>#DIV/0!</v>
      </c>
    </row>
    <row r="20" spans="1:8" s="1" customFormat="1" ht="30.75" customHeight="1">
      <c r="A20" s="65"/>
      <c r="B20" s="66" t="s">
        <v>75</v>
      </c>
      <c r="C20" s="116"/>
      <c r="D20" s="141">
        <f>D21+D22+D23+D24+D25</f>
        <v>302.9</v>
      </c>
      <c r="E20" s="141">
        <f>E21+E22+E23+E24+E25</f>
        <v>75.6</v>
      </c>
      <c r="F20" s="141">
        <f>F21+F22+F23+F24+F25</f>
        <v>11.3</v>
      </c>
      <c r="G20" s="43">
        <f t="shared" si="0"/>
        <v>0.0373060415978871</v>
      </c>
      <c r="H20" s="43">
        <f t="shared" si="1"/>
        <v>0.1494708994708995</v>
      </c>
    </row>
    <row r="21" spans="1:8" s="1" customFormat="1" ht="18.75">
      <c r="A21" s="65"/>
      <c r="B21" s="67" t="s">
        <v>23</v>
      </c>
      <c r="C21" s="115"/>
      <c r="D21" s="141">
        <v>136.2</v>
      </c>
      <c r="E21" s="141">
        <v>34</v>
      </c>
      <c r="F21" s="141">
        <v>11.3</v>
      </c>
      <c r="G21" s="43">
        <f t="shared" si="0"/>
        <v>0.08296622613803231</v>
      </c>
      <c r="H21" s="43">
        <f t="shared" si="1"/>
        <v>0.33235294117647063</v>
      </c>
    </row>
    <row r="22" spans="1:8" s="1" customFormat="1" ht="31.5">
      <c r="A22" s="65"/>
      <c r="B22" s="67" t="s">
        <v>94</v>
      </c>
      <c r="C22" s="115"/>
      <c r="D22" s="141">
        <v>166.7</v>
      </c>
      <c r="E22" s="141">
        <v>41.6</v>
      </c>
      <c r="F22" s="141">
        <v>0</v>
      </c>
      <c r="G22" s="43">
        <f t="shared" si="0"/>
        <v>0</v>
      </c>
      <c r="H22" s="43">
        <f t="shared" si="1"/>
        <v>0</v>
      </c>
    </row>
    <row r="23" spans="1:8" s="1" customFormat="1" ht="31.5" hidden="1">
      <c r="A23" s="65"/>
      <c r="B23" s="67" t="s">
        <v>61</v>
      </c>
      <c r="C23" s="115"/>
      <c r="D23" s="141">
        <v>0</v>
      </c>
      <c r="E23" s="141">
        <v>0</v>
      </c>
      <c r="F23" s="141">
        <v>0</v>
      </c>
      <c r="G23" s="43" t="e">
        <f t="shared" si="0"/>
        <v>#DIV/0!</v>
      </c>
      <c r="H23" s="43" t="e">
        <f t="shared" si="1"/>
        <v>#DIV/0!</v>
      </c>
    </row>
    <row r="24" spans="1:8" s="1" customFormat="1" ht="30.75" customHeight="1" hidden="1" thickBot="1">
      <c r="A24" s="65"/>
      <c r="B24" s="117" t="s">
        <v>140</v>
      </c>
      <c r="C24" s="118"/>
      <c r="D24" s="141">
        <v>0</v>
      </c>
      <c r="E24" s="141">
        <v>0</v>
      </c>
      <c r="F24" s="141">
        <v>0</v>
      </c>
      <c r="G24" s="43" t="e">
        <f t="shared" si="0"/>
        <v>#DIV/0!</v>
      </c>
      <c r="H24" s="43" t="e">
        <f t="shared" si="1"/>
        <v>#DIV/0!</v>
      </c>
    </row>
    <row r="25" spans="1:8" s="1" customFormat="1" ht="69.75" customHeight="1" hidden="1">
      <c r="A25" s="65"/>
      <c r="B25" s="67" t="s">
        <v>26</v>
      </c>
      <c r="C25" s="115"/>
      <c r="D25" s="141">
        <v>0</v>
      </c>
      <c r="E25" s="141">
        <v>0</v>
      </c>
      <c r="F25" s="141">
        <v>0</v>
      </c>
      <c r="G25" s="43" t="e">
        <f t="shared" si="0"/>
        <v>#DIV/0!</v>
      </c>
      <c r="H25" s="43" t="e">
        <f t="shared" si="1"/>
        <v>#DIV/0!</v>
      </c>
    </row>
    <row r="26" spans="1:8" s="1" customFormat="1" ht="21" customHeight="1">
      <c r="A26" s="65"/>
      <c r="B26" s="67" t="s">
        <v>27</v>
      </c>
      <c r="C26" s="136"/>
      <c r="D26" s="141">
        <f>D4+D20</f>
        <v>3272.9</v>
      </c>
      <c r="E26" s="141">
        <f>E4+E20</f>
        <v>708.6</v>
      </c>
      <c r="F26" s="141">
        <f>F4+F20</f>
        <v>228.70000000000005</v>
      </c>
      <c r="G26" s="43">
        <f t="shared" si="0"/>
        <v>0.06987686760976505</v>
      </c>
      <c r="H26" s="43">
        <f t="shared" si="1"/>
        <v>0.32274908269827834</v>
      </c>
    </row>
    <row r="27" spans="1:8" s="1" customFormat="1" ht="21" customHeight="1" hidden="1">
      <c r="A27" s="65"/>
      <c r="B27" s="67" t="s">
        <v>100</v>
      </c>
      <c r="C27" s="115"/>
      <c r="D27" s="142">
        <f>D4</f>
        <v>2970</v>
      </c>
      <c r="E27" s="142">
        <f>E4</f>
        <v>633</v>
      </c>
      <c r="F27" s="142">
        <f>F4</f>
        <v>217.40000000000003</v>
      </c>
      <c r="G27" s="43">
        <f t="shared" si="0"/>
        <v>0.07319865319865321</v>
      </c>
      <c r="H27" s="43">
        <f t="shared" si="1"/>
        <v>0.34344391785150086</v>
      </c>
    </row>
    <row r="28" spans="1:8" s="1" customFormat="1" ht="12.75">
      <c r="A28" s="175"/>
      <c r="B28" s="193"/>
      <c r="C28" s="193"/>
      <c r="D28" s="193"/>
      <c r="E28" s="193"/>
      <c r="F28" s="193"/>
      <c r="G28" s="193"/>
      <c r="H28" s="194"/>
    </row>
    <row r="29" spans="1:8" s="1" customFormat="1" ht="15" customHeight="1">
      <c r="A29" s="190" t="s">
        <v>144</v>
      </c>
      <c r="B29" s="172" t="s">
        <v>28</v>
      </c>
      <c r="C29" s="191" t="s">
        <v>170</v>
      </c>
      <c r="D29" s="164" t="s">
        <v>3</v>
      </c>
      <c r="E29" s="166" t="s">
        <v>386</v>
      </c>
      <c r="F29" s="164" t="s">
        <v>4</v>
      </c>
      <c r="G29" s="166" t="s">
        <v>335</v>
      </c>
      <c r="H29" s="166" t="s">
        <v>387</v>
      </c>
    </row>
    <row r="30" spans="1:8" s="1" customFormat="1" ht="22.5" customHeight="1">
      <c r="A30" s="190"/>
      <c r="B30" s="172"/>
      <c r="C30" s="192"/>
      <c r="D30" s="164"/>
      <c r="E30" s="167"/>
      <c r="F30" s="164"/>
      <c r="G30" s="167"/>
      <c r="H30" s="167"/>
    </row>
    <row r="31" spans="1:8" s="1" customFormat="1" ht="31.5">
      <c r="A31" s="71" t="s">
        <v>63</v>
      </c>
      <c r="B31" s="66" t="s">
        <v>29</v>
      </c>
      <c r="C31" s="116"/>
      <c r="D31" s="122">
        <f>D32+D35+D36+D33</f>
        <v>2779.2</v>
      </c>
      <c r="E31" s="122">
        <f>E32+E35+E36+E33</f>
        <v>1096.1999999999998</v>
      </c>
      <c r="F31" s="122">
        <f>F32+F35+F36+F33</f>
        <v>124</v>
      </c>
      <c r="G31" s="54">
        <f>F31/D31</f>
        <v>0.04461715601611975</v>
      </c>
      <c r="H31" s="54">
        <f>F31/E31</f>
        <v>0.11311804415252694</v>
      </c>
    </row>
    <row r="32" spans="1:8" s="1" customFormat="1" ht="126.75" customHeight="1">
      <c r="A32" s="68" t="s">
        <v>66</v>
      </c>
      <c r="B32" s="67" t="s">
        <v>147</v>
      </c>
      <c r="C32" s="115" t="s">
        <v>66</v>
      </c>
      <c r="D32" s="121">
        <v>2618</v>
      </c>
      <c r="E32" s="121">
        <v>1092.6</v>
      </c>
      <c r="F32" s="121">
        <v>124</v>
      </c>
      <c r="G32" s="54">
        <f aca="true" t="shared" si="2" ref="G32:G70">F32/D32</f>
        <v>0.04736440030557677</v>
      </c>
      <c r="H32" s="54">
        <f aca="true" t="shared" si="3" ref="H32:H70">F32/E32</f>
        <v>0.11349075599487463</v>
      </c>
    </row>
    <row r="33" spans="1:8" s="1" customFormat="1" ht="36" customHeight="1">
      <c r="A33" s="68" t="s">
        <v>175</v>
      </c>
      <c r="B33" s="67" t="s">
        <v>334</v>
      </c>
      <c r="C33" s="115" t="s">
        <v>175</v>
      </c>
      <c r="D33" s="121">
        <f>D34</f>
        <v>136</v>
      </c>
      <c r="E33" s="121">
        <f>E34</f>
        <v>0</v>
      </c>
      <c r="F33" s="121">
        <f>F34</f>
        <v>0</v>
      </c>
      <c r="G33" s="54">
        <f t="shared" si="2"/>
        <v>0</v>
      </c>
      <c r="H33" s="54">
        <v>0</v>
      </c>
    </row>
    <row r="34" spans="1:8" s="1" customFormat="1" ht="65.25" customHeight="1">
      <c r="A34" s="68"/>
      <c r="B34" s="67" t="s">
        <v>411</v>
      </c>
      <c r="C34" s="115" t="s">
        <v>410</v>
      </c>
      <c r="D34" s="121">
        <v>136</v>
      </c>
      <c r="E34" s="121">
        <v>0</v>
      </c>
      <c r="F34" s="121">
        <v>0</v>
      </c>
      <c r="G34" s="54">
        <f t="shared" si="2"/>
        <v>0</v>
      </c>
      <c r="H34" s="54">
        <v>0</v>
      </c>
    </row>
    <row r="35" spans="1:8" s="1" customFormat="1" ht="27" customHeight="1">
      <c r="A35" s="68" t="s">
        <v>68</v>
      </c>
      <c r="B35" s="67" t="s">
        <v>32</v>
      </c>
      <c r="C35" s="115" t="s">
        <v>68</v>
      </c>
      <c r="D35" s="121">
        <v>20</v>
      </c>
      <c r="E35" s="121">
        <v>0</v>
      </c>
      <c r="F35" s="121">
        <v>0</v>
      </c>
      <c r="G35" s="54">
        <f t="shared" si="2"/>
        <v>0</v>
      </c>
      <c r="H35" s="54">
        <v>0</v>
      </c>
    </row>
    <row r="36" spans="1:8" s="1" customFormat="1" ht="47.25">
      <c r="A36" s="68" t="s">
        <v>118</v>
      </c>
      <c r="B36" s="67" t="s">
        <v>111</v>
      </c>
      <c r="C36" s="115"/>
      <c r="D36" s="121">
        <f>D37+D38+D39</f>
        <v>5.2</v>
      </c>
      <c r="E36" s="121">
        <f>E37+E38+E39</f>
        <v>3.6</v>
      </c>
      <c r="F36" s="121">
        <f>F37+F38+F39</f>
        <v>0</v>
      </c>
      <c r="G36" s="54">
        <f t="shared" si="2"/>
        <v>0</v>
      </c>
      <c r="H36" s="54">
        <f t="shared" si="3"/>
        <v>0</v>
      </c>
    </row>
    <row r="37" spans="1:8" s="16" customFormat="1" ht="50.25" customHeight="1">
      <c r="A37" s="76"/>
      <c r="B37" s="77" t="s">
        <v>180</v>
      </c>
      <c r="C37" s="123" t="s">
        <v>181</v>
      </c>
      <c r="D37" s="124">
        <v>5.2</v>
      </c>
      <c r="E37" s="124">
        <v>3.6</v>
      </c>
      <c r="F37" s="124">
        <v>0</v>
      </c>
      <c r="G37" s="54">
        <f t="shared" si="2"/>
        <v>0</v>
      </c>
      <c r="H37" s="54">
        <f t="shared" si="3"/>
        <v>0</v>
      </c>
    </row>
    <row r="38" spans="1:8" s="16" customFormat="1" ht="81.75" customHeight="1" hidden="1">
      <c r="A38" s="76"/>
      <c r="B38" s="77" t="s">
        <v>179</v>
      </c>
      <c r="C38" s="123" t="s">
        <v>249</v>
      </c>
      <c r="D38" s="124">
        <v>0</v>
      </c>
      <c r="E38" s="124">
        <v>0</v>
      </c>
      <c r="F38" s="124">
        <v>0</v>
      </c>
      <c r="G38" s="54" t="e">
        <f t="shared" si="2"/>
        <v>#DIV/0!</v>
      </c>
      <c r="H38" s="54" t="e">
        <f t="shared" si="3"/>
        <v>#DIV/0!</v>
      </c>
    </row>
    <row r="39" spans="1:8" s="16" customFormat="1" ht="63" customHeight="1" hidden="1">
      <c r="A39" s="76"/>
      <c r="B39" s="77" t="s">
        <v>314</v>
      </c>
      <c r="C39" s="123" t="s">
        <v>313</v>
      </c>
      <c r="D39" s="124">
        <v>0</v>
      </c>
      <c r="E39" s="124">
        <v>0</v>
      </c>
      <c r="F39" s="124">
        <v>0</v>
      </c>
      <c r="G39" s="54" t="e">
        <f t="shared" si="2"/>
        <v>#DIV/0!</v>
      </c>
      <c r="H39" s="54" t="e">
        <f t="shared" si="3"/>
        <v>#DIV/0!</v>
      </c>
    </row>
    <row r="40" spans="1:8" s="1" customFormat="1" ht="35.25" customHeight="1">
      <c r="A40" s="71" t="s">
        <v>101</v>
      </c>
      <c r="B40" s="66" t="s">
        <v>96</v>
      </c>
      <c r="C40" s="116"/>
      <c r="D40" s="122">
        <f>D41</f>
        <v>166.7</v>
      </c>
      <c r="E40" s="122">
        <f>E41</f>
        <v>40.6</v>
      </c>
      <c r="F40" s="122">
        <f>F41</f>
        <v>0</v>
      </c>
      <c r="G40" s="54">
        <f t="shared" si="2"/>
        <v>0</v>
      </c>
      <c r="H40" s="54">
        <f t="shared" si="3"/>
        <v>0</v>
      </c>
    </row>
    <row r="41" spans="1:8" s="1" customFormat="1" ht="85.5" customHeight="1">
      <c r="A41" s="68" t="s">
        <v>102</v>
      </c>
      <c r="B41" s="67" t="s">
        <v>151</v>
      </c>
      <c r="C41" s="115" t="s">
        <v>171</v>
      </c>
      <c r="D41" s="121">
        <v>166.7</v>
      </c>
      <c r="E41" s="121">
        <v>40.6</v>
      </c>
      <c r="F41" s="121">
        <v>0</v>
      </c>
      <c r="G41" s="54">
        <f t="shared" si="2"/>
        <v>0</v>
      </c>
      <c r="H41" s="54">
        <f t="shared" si="3"/>
        <v>0</v>
      </c>
    </row>
    <row r="42" spans="1:8" s="1" customFormat="1" ht="31.5" hidden="1">
      <c r="A42" s="71" t="s">
        <v>69</v>
      </c>
      <c r="B42" s="66" t="s">
        <v>35</v>
      </c>
      <c r="C42" s="116"/>
      <c r="D42" s="122">
        <f aca="true" t="shared" si="4" ref="D42:F43">D43</f>
        <v>0</v>
      </c>
      <c r="E42" s="122">
        <f t="shared" si="4"/>
        <v>0</v>
      </c>
      <c r="F42" s="122">
        <f t="shared" si="4"/>
        <v>0</v>
      </c>
      <c r="G42" s="54" t="e">
        <f t="shared" si="2"/>
        <v>#DIV/0!</v>
      </c>
      <c r="H42" s="54" t="e">
        <f t="shared" si="3"/>
        <v>#DIV/0!</v>
      </c>
    </row>
    <row r="43" spans="1:8" s="1" customFormat="1" ht="31.5" hidden="1">
      <c r="A43" s="68" t="s">
        <v>103</v>
      </c>
      <c r="B43" s="67" t="s">
        <v>98</v>
      </c>
      <c r="C43" s="115"/>
      <c r="D43" s="121">
        <f>D44</f>
        <v>0</v>
      </c>
      <c r="E43" s="121">
        <f>E44</f>
        <v>0</v>
      </c>
      <c r="F43" s="121">
        <f t="shared" si="4"/>
        <v>0</v>
      </c>
      <c r="G43" s="54" t="e">
        <f t="shared" si="2"/>
        <v>#DIV/0!</v>
      </c>
      <c r="H43" s="54" t="e">
        <f t="shared" si="3"/>
        <v>#DIV/0!</v>
      </c>
    </row>
    <row r="44" spans="1:8" s="16" customFormat="1" ht="78.75" customHeight="1" hidden="1">
      <c r="A44" s="76"/>
      <c r="B44" s="77" t="s">
        <v>369</v>
      </c>
      <c r="C44" s="123" t="s">
        <v>368</v>
      </c>
      <c r="D44" s="124">
        <v>0</v>
      </c>
      <c r="E44" s="124">
        <v>0</v>
      </c>
      <c r="F44" s="124">
        <v>0</v>
      </c>
      <c r="G44" s="54" t="e">
        <f t="shared" si="2"/>
        <v>#DIV/0!</v>
      </c>
      <c r="H44" s="54" t="e">
        <f t="shared" si="3"/>
        <v>#DIV/0!</v>
      </c>
    </row>
    <row r="45" spans="1:8" s="16" customFormat="1" ht="28.5" customHeight="1" hidden="1">
      <c r="A45" s="71" t="s">
        <v>70</v>
      </c>
      <c r="B45" s="66" t="s">
        <v>37</v>
      </c>
      <c r="C45" s="116"/>
      <c r="D45" s="122">
        <f aca="true" t="shared" si="5" ref="D45:F46">D46</f>
        <v>0</v>
      </c>
      <c r="E45" s="122">
        <f t="shared" si="5"/>
        <v>0</v>
      </c>
      <c r="F45" s="122">
        <f t="shared" si="5"/>
        <v>0</v>
      </c>
      <c r="G45" s="54" t="e">
        <f t="shared" si="2"/>
        <v>#DIV/0!</v>
      </c>
      <c r="H45" s="54" t="e">
        <f t="shared" si="3"/>
        <v>#DIV/0!</v>
      </c>
    </row>
    <row r="46" spans="1:8" s="16" customFormat="1" ht="37.5" customHeight="1" hidden="1">
      <c r="A46" s="83" t="s">
        <v>71</v>
      </c>
      <c r="B46" s="96" t="s">
        <v>113</v>
      </c>
      <c r="C46" s="115"/>
      <c r="D46" s="121">
        <f t="shared" si="5"/>
        <v>0</v>
      </c>
      <c r="E46" s="121">
        <f t="shared" si="5"/>
        <v>0</v>
      </c>
      <c r="F46" s="121">
        <f t="shared" si="5"/>
        <v>0</v>
      </c>
      <c r="G46" s="54" t="e">
        <f t="shared" si="2"/>
        <v>#DIV/0!</v>
      </c>
      <c r="H46" s="54" t="e">
        <f t="shared" si="3"/>
        <v>#DIV/0!</v>
      </c>
    </row>
    <row r="47" spans="1:8" s="16" customFormat="1" ht="42.75" customHeight="1" hidden="1">
      <c r="A47" s="76"/>
      <c r="B47" s="91" t="s">
        <v>113</v>
      </c>
      <c r="C47" s="123" t="s">
        <v>203</v>
      </c>
      <c r="D47" s="124">
        <v>0</v>
      </c>
      <c r="E47" s="124">
        <f>0</f>
        <v>0</v>
      </c>
      <c r="F47" s="124">
        <v>0</v>
      </c>
      <c r="G47" s="54" t="e">
        <f t="shared" si="2"/>
        <v>#DIV/0!</v>
      </c>
      <c r="H47" s="54" t="e">
        <f t="shared" si="3"/>
        <v>#DIV/0!</v>
      </c>
    </row>
    <row r="48" spans="1:8" s="1" customFormat="1" ht="47.25">
      <c r="A48" s="71" t="s">
        <v>72</v>
      </c>
      <c r="B48" s="66" t="s">
        <v>38</v>
      </c>
      <c r="C48" s="116"/>
      <c r="D48" s="122">
        <f>D49</f>
        <v>550.4</v>
      </c>
      <c r="E48" s="122">
        <f>E49</f>
        <v>285.9</v>
      </c>
      <c r="F48" s="122">
        <f>F49</f>
        <v>5.5</v>
      </c>
      <c r="G48" s="54">
        <f t="shared" si="2"/>
        <v>0.009992732558139535</v>
      </c>
      <c r="H48" s="54">
        <f t="shared" si="3"/>
        <v>0.019237495627841904</v>
      </c>
    </row>
    <row r="49" spans="1:8" s="1" customFormat="1" ht="18.75">
      <c r="A49" s="68" t="s">
        <v>41</v>
      </c>
      <c r="B49" s="67" t="s">
        <v>42</v>
      </c>
      <c r="C49" s="115"/>
      <c r="D49" s="121">
        <f>D50+D51+D52+D53+D54+D55+D56+D57+D58</f>
        <v>550.4</v>
      </c>
      <c r="E49" s="121">
        <f>E50+E51+E52+E53+E54+E55+E56+E57+E58</f>
        <v>285.9</v>
      </c>
      <c r="F49" s="121">
        <f>F50+F51+F52+F53+F54+F55+F56+F57+F58</f>
        <v>5.5</v>
      </c>
      <c r="G49" s="54">
        <f t="shared" si="2"/>
        <v>0.009992732558139535</v>
      </c>
      <c r="H49" s="54">
        <f t="shared" si="3"/>
        <v>0.019237495627841904</v>
      </c>
    </row>
    <row r="50" spans="1:8" s="1" customFormat="1" ht="47.25">
      <c r="A50" s="68"/>
      <c r="B50" s="77" t="s">
        <v>421</v>
      </c>
      <c r="C50" s="123" t="s">
        <v>420</v>
      </c>
      <c r="D50" s="121">
        <v>20</v>
      </c>
      <c r="E50" s="121">
        <v>4</v>
      </c>
      <c r="F50" s="121">
        <v>0</v>
      </c>
      <c r="G50" s="54">
        <f t="shared" si="2"/>
        <v>0</v>
      </c>
      <c r="H50" s="54">
        <f t="shared" si="3"/>
        <v>0</v>
      </c>
    </row>
    <row r="51" spans="1:8" s="1" customFormat="1" ht="47.25">
      <c r="A51" s="68"/>
      <c r="B51" s="77" t="s">
        <v>423</v>
      </c>
      <c r="C51" s="123" t="s">
        <v>422</v>
      </c>
      <c r="D51" s="121">
        <v>10</v>
      </c>
      <c r="E51" s="121">
        <v>3.5</v>
      </c>
      <c r="F51" s="121">
        <v>0</v>
      </c>
      <c r="G51" s="54">
        <f t="shared" si="2"/>
        <v>0</v>
      </c>
      <c r="H51" s="54">
        <f t="shared" si="3"/>
        <v>0</v>
      </c>
    </row>
    <row r="52" spans="1:8" s="1" customFormat="1" ht="63">
      <c r="A52" s="68"/>
      <c r="B52" s="77" t="s">
        <v>425</v>
      </c>
      <c r="C52" s="123" t="s">
        <v>424</v>
      </c>
      <c r="D52" s="121">
        <v>3</v>
      </c>
      <c r="E52" s="121">
        <v>1</v>
      </c>
      <c r="F52" s="121">
        <v>0</v>
      </c>
      <c r="G52" s="54">
        <f t="shared" si="2"/>
        <v>0</v>
      </c>
      <c r="H52" s="54">
        <f t="shared" si="3"/>
        <v>0</v>
      </c>
    </row>
    <row r="53" spans="1:8" s="1" customFormat="1" ht="63">
      <c r="A53" s="68"/>
      <c r="B53" s="77" t="s">
        <v>427</v>
      </c>
      <c r="C53" s="123" t="s">
        <v>426</v>
      </c>
      <c r="D53" s="121">
        <v>50</v>
      </c>
      <c r="E53" s="121">
        <v>8.8</v>
      </c>
      <c r="F53" s="121">
        <v>0</v>
      </c>
      <c r="G53" s="54">
        <f t="shared" si="2"/>
        <v>0</v>
      </c>
      <c r="H53" s="54">
        <f t="shared" si="3"/>
        <v>0</v>
      </c>
    </row>
    <row r="54" spans="1:8" s="1" customFormat="1" ht="78.75">
      <c r="A54" s="68"/>
      <c r="B54" s="77" t="s">
        <v>429</v>
      </c>
      <c r="C54" s="123" t="s">
        <v>428</v>
      </c>
      <c r="D54" s="121">
        <v>5</v>
      </c>
      <c r="E54" s="121">
        <v>0</v>
      </c>
      <c r="F54" s="121">
        <v>0</v>
      </c>
      <c r="G54" s="54">
        <f t="shared" si="2"/>
        <v>0</v>
      </c>
      <c r="H54" s="54">
        <v>0</v>
      </c>
    </row>
    <row r="55" spans="1:8" s="1" customFormat="1" ht="78.75">
      <c r="A55" s="68"/>
      <c r="B55" s="77" t="s">
        <v>431</v>
      </c>
      <c r="C55" s="123" t="s">
        <v>430</v>
      </c>
      <c r="D55" s="121">
        <v>62.4</v>
      </c>
      <c r="E55" s="121">
        <v>14.6</v>
      </c>
      <c r="F55" s="121">
        <v>0</v>
      </c>
      <c r="G55" s="54">
        <f t="shared" si="2"/>
        <v>0</v>
      </c>
      <c r="H55" s="54">
        <f t="shared" si="3"/>
        <v>0</v>
      </c>
    </row>
    <row r="56" spans="1:8" s="1" customFormat="1" ht="78.75">
      <c r="A56" s="68"/>
      <c r="B56" s="77" t="s">
        <v>447</v>
      </c>
      <c r="C56" s="123" t="s">
        <v>436</v>
      </c>
      <c r="D56" s="121">
        <v>350</v>
      </c>
      <c r="E56" s="121">
        <v>250.5</v>
      </c>
      <c r="F56" s="121">
        <v>5.5</v>
      </c>
      <c r="G56" s="54">
        <f t="shared" si="2"/>
        <v>0.015714285714285715</v>
      </c>
      <c r="H56" s="54">
        <f t="shared" si="3"/>
        <v>0.021956087824351298</v>
      </c>
    </row>
    <row r="57" spans="1:8" s="1" customFormat="1" ht="47.25">
      <c r="A57" s="68"/>
      <c r="B57" s="77" t="s">
        <v>445</v>
      </c>
      <c r="C57" s="123" t="s">
        <v>444</v>
      </c>
      <c r="D57" s="121">
        <v>10</v>
      </c>
      <c r="E57" s="121">
        <v>3.5</v>
      </c>
      <c r="F57" s="121">
        <v>0</v>
      </c>
      <c r="G57" s="54">
        <f t="shared" si="2"/>
        <v>0</v>
      </c>
      <c r="H57" s="54">
        <f t="shared" si="3"/>
        <v>0</v>
      </c>
    </row>
    <row r="58" spans="1:8" s="1" customFormat="1" ht="63">
      <c r="A58" s="68"/>
      <c r="B58" s="77" t="s">
        <v>449</v>
      </c>
      <c r="C58" s="123" t="s">
        <v>448</v>
      </c>
      <c r="D58" s="121">
        <v>40</v>
      </c>
      <c r="E58" s="121">
        <v>0</v>
      </c>
      <c r="F58" s="121">
        <v>0</v>
      </c>
      <c r="G58" s="54">
        <f t="shared" si="2"/>
        <v>0</v>
      </c>
      <c r="H58" s="54">
        <v>0</v>
      </c>
    </row>
    <row r="59" spans="1:8" s="1" customFormat="1" ht="47.25">
      <c r="A59" s="94" t="s">
        <v>116</v>
      </c>
      <c r="B59" s="95" t="s">
        <v>114</v>
      </c>
      <c r="C59" s="127"/>
      <c r="D59" s="122">
        <f>D61</f>
        <v>1.6</v>
      </c>
      <c r="E59" s="122">
        <f>E61</f>
        <v>0.4</v>
      </c>
      <c r="F59" s="122">
        <f>F61</f>
        <v>0</v>
      </c>
      <c r="G59" s="54">
        <f t="shared" si="2"/>
        <v>0</v>
      </c>
      <c r="H59" s="54">
        <f t="shared" si="3"/>
        <v>0</v>
      </c>
    </row>
    <row r="60" spans="1:8" s="1" customFormat="1" ht="47.25">
      <c r="A60" s="83" t="s">
        <v>110</v>
      </c>
      <c r="B60" s="67" t="s">
        <v>117</v>
      </c>
      <c r="C60" s="115"/>
      <c r="D60" s="121">
        <f>D61</f>
        <v>1.6</v>
      </c>
      <c r="E60" s="121">
        <f>E61</f>
        <v>0.4</v>
      </c>
      <c r="F60" s="121">
        <f>F61</f>
        <v>0</v>
      </c>
      <c r="G60" s="54">
        <f t="shared" si="2"/>
        <v>0</v>
      </c>
      <c r="H60" s="54">
        <f t="shared" si="3"/>
        <v>0</v>
      </c>
    </row>
    <row r="61" spans="1:8" s="16" customFormat="1" ht="67.5" customHeight="1">
      <c r="A61" s="76"/>
      <c r="B61" s="77" t="s">
        <v>197</v>
      </c>
      <c r="C61" s="123" t="s">
        <v>191</v>
      </c>
      <c r="D61" s="124">
        <v>1.6</v>
      </c>
      <c r="E61" s="124">
        <v>0.4</v>
      </c>
      <c r="F61" s="124">
        <v>0</v>
      </c>
      <c r="G61" s="54">
        <f t="shared" si="2"/>
        <v>0</v>
      </c>
      <c r="H61" s="54">
        <f t="shared" si="3"/>
        <v>0</v>
      </c>
    </row>
    <row r="62" spans="1:8" s="1" customFormat="1" ht="18.75" hidden="1">
      <c r="A62" s="71" t="s">
        <v>43</v>
      </c>
      <c r="B62" s="66" t="s">
        <v>44</v>
      </c>
      <c r="C62" s="116"/>
      <c r="D62" s="122">
        <f aca="true" t="shared" si="6" ref="D62:F63">D63</f>
        <v>0</v>
      </c>
      <c r="E62" s="122">
        <f t="shared" si="6"/>
        <v>0</v>
      </c>
      <c r="F62" s="122">
        <f t="shared" si="6"/>
        <v>0</v>
      </c>
      <c r="G62" s="54" t="e">
        <f t="shared" si="2"/>
        <v>#DIV/0!</v>
      </c>
      <c r="H62" s="54" t="e">
        <f t="shared" si="3"/>
        <v>#DIV/0!</v>
      </c>
    </row>
    <row r="63" spans="1:8" s="1" customFormat="1" ht="31.5" hidden="1">
      <c r="A63" s="68" t="s">
        <v>47</v>
      </c>
      <c r="B63" s="67" t="s">
        <v>48</v>
      </c>
      <c r="C63" s="115"/>
      <c r="D63" s="121">
        <f t="shared" si="6"/>
        <v>0</v>
      </c>
      <c r="E63" s="121">
        <f t="shared" si="6"/>
        <v>0</v>
      </c>
      <c r="F63" s="121">
        <f t="shared" si="6"/>
        <v>0</v>
      </c>
      <c r="G63" s="54" t="e">
        <f t="shared" si="2"/>
        <v>#DIV/0!</v>
      </c>
      <c r="H63" s="54" t="e">
        <f t="shared" si="3"/>
        <v>#DIV/0!</v>
      </c>
    </row>
    <row r="64" spans="1:8" s="16" customFormat="1" ht="40.5" customHeight="1" hidden="1">
      <c r="A64" s="76"/>
      <c r="B64" s="77" t="s">
        <v>192</v>
      </c>
      <c r="C64" s="123" t="s">
        <v>193</v>
      </c>
      <c r="D64" s="124">
        <v>0</v>
      </c>
      <c r="E64" s="124">
        <v>0</v>
      </c>
      <c r="F64" s="124">
        <v>0</v>
      </c>
      <c r="G64" s="54" t="e">
        <f t="shared" si="2"/>
        <v>#DIV/0!</v>
      </c>
      <c r="H64" s="54" t="e">
        <f t="shared" si="3"/>
        <v>#DIV/0!</v>
      </c>
    </row>
    <row r="65" spans="1:8" s="1" customFormat="1" ht="31.5">
      <c r="A65" s="71">
        <v>1000</v>
      </c>
      <c r="B65" s="66" t="s">
        <v>55</v>
      </c>
      <c r="C65" s="116"/>
      <c r="D65" s="122">
        <f>D66</f>
        <v>18</v>
      </c>
      <c r="E65" s="122">
        <f>E66</f>
        <v>4.5</v>
      </c>
      <c r="F65" s="122">
        <f>F66</f>
        <v>1.5</v>
      </c>
      <c r="G65" s="54">
        <f t="shared" si="2"/>
        <v>0.08333333333333333</v>
      </c>
      <c r="H65" s="54">
        <f t="shared" si="3"/>
        <v>0.3333333333333333</v>
      </c>
    </row>
    <row r="66" spans="1:8" s="1" customFormat="1" ht="18.75">
      <c r="A66" s="68">
        <v>1001</v>
      </c>
      <c r="B66" s="67" t="s">
        <v>160</v>
      </c>
      <c r="C66" s="115" t="s">
        <v>56</v>
      </c>
      <c r="D66" s="121">
        <v>18</v>
      </c>
      <c r="E66" s="121">
        <v>4.5</v>
      </c>
      <c r="F66" s="121">
        <v>1.5</v>
      </c>
      <c r="G66" s="54">
        <f t="shared" si="2"/>
        <v>0.08333333333333333</v>
      </c>
      <c r="H66" s="54">
        <f t="shared" si="3"/>
        <v>0.3333333333333333</v>
      </c>
    </row>
    <row r="67" spans="1:8" s="1" customFormat="1" ht="31.5">
      <c r="A67" s="71"/>
      <c r="B67" s="66" t="s">
        <v>92</v>
      </c>
      <c r="C67" s="116"/>
      <c r="D67" s="121">
        <f>D68</f>
        <v>428</v>
      </c>
      <c r="E67" s="121">
        <f>E68</f>
        <v>107</v>
      </c>
      <c r="F67" s="121">
        <f>F68</f>
        <v>0</v>
      </c>
      <c r="G67" s="54">
        <f t="shared" si="2"/>
        <v>0</v>
      </c>
      <c r="H67" s="54">
        <f t="shared" si="3"/>
        <v>0</v>
      </c>
    </row>
    <row r="68" spans="1:8" s="16" customFormat="1" ht="67.5" customHeight="1">
      <c r="A68" s="76"/>
      <c r="B68" s="77" t="s">
        <v>93</v>
      </c>
      <c r="C68" s="123"/>
      <c r="D68" s="124">
        <v>428</v>
      </c>
      <c r="E68" s="124">
        <v>107</v>
      </c>
      <c r="F68" s="124">
        <v>0</v>
      </c>
      <c r="G68" s="54">
        <f t="shared" si="2"/>
        <v>0</v>
      </c>
      <c r="H68" s="54">
        <f t="shared" si="3"/>
        <v>0</v>
      </c>
    </row>
    <row r="69" spans="1:8" s="11" customFormat="1" ht="18.75">
      <c r="A69" s="71"/>
      <c r="B69" s="66" t="s">
        <v>62</v>
      </c>
      <c r="C69" s="71"/>
      <c r="D69" s="122">
        <f>D31+D40+D42+D48+D62+D59+D65+D67+D45</f>
        <v>3943.8999999999996</v>
      </c>
      <c r="E69" s="122">
        <f>E31+E40+E42+E48+E62+E59+E65+E67+E45</f>
        <v>1534.6</v>
      </c>
      <c r="F69" s="122">
        <f>F31+F40+F42+F48+F62+F59+F65+F67+F45</f>
        <v>131</v>
      </c>
      <c r="G69" s="54">
        <f t="shared" si="2"/>
        <v>0.033215852328913005</v>
      </c>
      <c r="H69" s="54">
        <f t="shared" si="3"/>
        <v>0.08536426430340155</v>
      </c>
    </row>
    <row r="70" spans="1:8" s="1" customFormat="1" ht="31.5">
      <c r="A70" s="109"/>
      <c r="B70" s="67" t="s">
        <v>77</v>
      </c>
      <c r="C70" s="115"/>
      <c r="D70" s="138">
        <f>D67</f>
        <v>428</v>
      </c>
      <c r="E70" s="138">
        <f>E67</f>
        <v>107</v>
      </c>
      <c r="F70" s="138">
        <f>F67</f>
        <v>0</v>
      </c>
      <c r="G70" s="54">
        <f t="shared" si="2"/>
        <v>0</v>
      </c>
      <c r="H70" s="54">
        <f t="shared" si="3"/>
        <v>0</v>
      </c>
    </row>
    <row r="71" spans="1:8" s="1" customFormat="1" ht="18">
      <c r="A71" s="99"/>
      <c r="B71" s="98"/>
      <c r="C71" s="130"/>
      <c r="D71" s="52"/>
      <c r="E71" s="52"/>
      <c r="F71" s="52"/>
      <c r="G71" s="52"/>
      <c r="H71" s="52"/>
    </row>
    <row r="72" spans="1:8" s="1" customFormat="1" ht="18">
      <c r="A72" s="99"/>
      <c r="B72" s="98"/>
      <c r="C72" s="130"/>
      <c r="D72" s="52"/>
      <c r="E72" s="52"/>
      <c r="F72" s="52"/>
      <c r="G72" s="52"/>
      <c r="H72" s="52"/>
    </row>
    <row r="73" spans="1:8" s="1" customFormat="1" ht="18">
      <c r="A73" s="99"/>
      <c r="B73" s="100" t="s">
        <v>357</v>
      </c>
      <c r="C73" s="6"/>
      <c r="D73" s="52"/>
      <c r="E73" s="52"/>
      <c r="F73" s="52">
        <v>604.9</v>
      </c>
      <c r="G73" s="52"/>
      <c r="H73" s="52"/>
    </row>
    <row r="74" spans="1:8" s="1" customFormat="1" ht="18">
      <c r="A74" s="99"/>
      <c r="B74" s="100"/>
      <c r="C74" s="6"/>
      <c r="D74" s="52"/>
      <c r="E74" s="52"/>
      <c r="F74" s="52"/>
      <c r="G74" s="52"/>
      <c r="H74" s="52"/>
    </row>
    <row r="75" spans="1:8" s="1" customFormat="1" ht="18" hidden="1">
      <c r="A75" s="99"/>
      <c r="B75" s="100" t="s">
        <v>78</v>
      </c>
      <c r="C75" s="6"/>
      <c r="D75" s="52"/>
      <c r="E75" s="52"/>
      <c r="F75" s="52"/>
      <c r="G75" s="52"/>
      <c r="H75" s="52"/>
    </row>
    <row r="76" spans="1:8" s="1" customFormat="1" ht="18" hidden="1">
      <c r="A76" s="99"/>
      <c r="B76" s="100" t="s">
        <v>79</v>
      </c>
      <c r="C76" s="6"/>
      <c r="D76" s="52"/>
      <c r="E76" s="52"/>
      <c r="F76" s="52"/>
      <c r="G76" s="52"/>
      <c r="H76" s="52"/>
    </row>
    <row r="77" spans="1:8" s="1" customFormat="1" ht="18" hidden="1">
      <c r="A77" s="99"/>
      <c r="B77" s="100"/>
      <c r="C77" s="6"/>
      <c r="D77" s="52"/>
      <c r="E77" s="52"/>
      <c r="F77" s="52"/>
      <c r="G77" s="52"/>
      <c r="H77" s="52"/>
    </row>
    <row r="78" spans="1:8" s="1" customFormat="1" ht="18" hidden="1">
      <c r="A78" s="99"/>
      <c r="B78" s="100" t="s">
        <v>80</v>
      </c>
      <c r="C78" s="6"/>
      <c r="D78" s="52"/>
      <c r="E78" s="52"/>
      <c r="F78" s="52"/>
      <c r="G78" s="52"/>
      <c r="H78" s="52"/>
    </row>
    <row r="79" spans="1:8" s="1" customFormat="1" ht="18" hidden="1">
      <c r="A79" s="99"/>
      <c r="B79" s="100" t="s">
        <v>81</v>
      </c>
      <c r="C79" s="6"/>
      <c r="D79" s="52"/>
      <c r="E79" s="52"/>
      <c r="F79" s="52"/>
      <c r="G79" s="52"/>
      <c r="H79" s="52"/>
    </row>
    <row r="80" spans="1:8" s="1" customFormat="1" ht="18" hidden="1">
      <c r="A80" s="99"/>
      <c r="B80" s="100"/>
      <c r="C80" s="6"/>
      <c r="D80" s="52"/>
      <c r="E80" s="52"/>
      <c r="F80" s="52"/>
      <c r="G80" s="52"/>
      <c r="H80" s="52"/>
    </row>
    <row r="81" spans="1:8" s="1" customFormat="1" ht="18" hidden="1">
      <c r="A81" s="99"/>
      <c r="B81" s="100" t="s">
        <v>82</v>
      </c>
      <c r="C81" s="6"/>
      <c r="D81" s="52"/>
      <c r="E81" s="52"/>
      <c r="F81" s="52"/>
      <c r="G81" s="52"/>
      <c r="H81" s="52"/>
    </row>
    <row r="82" spans="1:8" s="1" customFormat="1" ht="18" hidden="1">
      <c r="A82" s="99"/>
      <c r="B82" s="100" t="s">
        <v>83</v>
      </c>
      <c r="C82" s="6"/>
      <c r="D82" s="52"/>
      <c r="E82" s="52"/>
      <c r="F82" s="52"/>
      <c r="G82" s="52"/>
      <c r="H82" s="52"/>
    </row>
    <row r="83" spans="1:8" s="1" customFormat="1" ht="18" hidden="1">
      <c r="A83" s="99"/>
      <c r="B83" s="100"/>
      <c r="C83" s="6"/>
      <c r="D83" s="52"/>
      <c r="E83" s="52"/>
      <c r="F83" s="52"/>
      <c r="G83" s="52"/>
      <c r="H83" s="52"/>
    </row>
    <row r="84" spans="1:8" s="1" customFormat="1" ht="18" hidden="1">
      <c r="A84" s="99"/>
      <c r="B84" s="100" t="s">
        <v>84</v>
      </c>
      <c r="C84" s="6"/>
      <c r="D84" s="52"/>
      <c r="E84" s="52"/>
      <c r="F84" s="52"/>
      <c r="G84" s="52"/>
      <c r="H84" s="52"/>
    </row>
    <row r="85" spans="1:8" s="1" customFormat="1" ht="18" hidden="1">
      <c r="A85" s="99"/>
      <c r="B85" s="100" t="s">
        <v>85</v>
      </c>
      <c r="C85" s="6"/>
      <c r="D85" s="52"/>
      <c r="E85" s="52"/>
      <c r="F85" s="52"/>
      <c r="G85" s="52"/>
      <c r="H85" s="52"/>
    </row>
    <row r="86" spans="1:8" s="1" customFormat="1" ht="18" hidden="1">
      <c r="A86" s="99"/>
      <c r="B86" s="98"/>
      <c r="C86" s="130"/>
      <c r="D86" s="52"/>
      <c r="E86" s="52"/>
      <c r="F86" s="52"/>
      <c r="G86" s="52"/>
      <c r="H86" s="52"/>
    </row>
    <row r="87" spans="1:8" s="1" customFormat="1" ht="18">
      <c r="A87" s="99"/>
      <c r="B87" s="98"/>
      <c r="C87" s="130"/>
      <c r="D87" s="52"/>
      <c r="E87" s="52"/>
      <c r="F87" s="52"/>
      <c r="G87" s="52"/>
      <c r="H87" s="52"/>
    </row>
    <row r="88" spans="1:8" s="1" customFormat="1" ht="18">
      <c r="A88" s="99"/>
      <c r="B88" s="100" t="s">
        <v>86</v>
      </c>
      <c r="C88" s="6"/>
      <c r="D88" s="52"/>
      <c r="E88" s="52"/>
      <c r="F88" s="55">
        <f>F73+F26-F69</f>
        <v>702.6</v>
      </c>
      <c r="G88" s="52"/>
      <c r="H88" s="55"/>
    </row>
    <row r="89" spans="1:8" s="1" customFormat="1" ht="18">
      <c r="A89" s="99"/>
      <c r="B89" s="98"/>
      <c r="C89" s="130"/>
      <c r="D89" s="52"/>
      <c r="E89" s="52"/>
      <c r="F89" s="52"/>
      <c r="G89" s="52"/>
      <c r="H89" s="52"/>
    </row>
    <row r="90" spans="1:8" s="1" customFormat="1" ht="18">
      <c r="A90" s="99"/>
      <c r="B90" s="98"/>
      <c r="C90" s="130"/>
      <c r="D90" s="52"/>
      <c r="E90" s="52"/>
      <c r="F90" s="52"/>
      <c r="G90" s="52"/>
      <c r="H90" s="52"/>
    </row>
    <row r="91" spans="1:8" s="1" customFormat="1" ht="18">
      <c r="A91" s="99"/>
      <c r="B91" s="100" t="s">
        <v>87</v>
      </c>
      <c r="C91" s="6"/>
      <c r="D91" s="52"/>
      <c r="E91" s="52"/>
      <c r="F91" s="52"/>
      <c r="G91" s="52"/>
      <c r="H91" s="52"/>
    </row>
    <row r="92" spans="1:8" s="1" customFormat="1" ht="18">
      <c r="A92" s="99"/>
      <c r="B92" s="100" t="s">
        <v>88</v>
      </c>
      <c r="C92" s="6"/>
      <c r="D92" s="52"/>
      <c r="E92" s="52"/>
      <c r="F92" s="52"/>
      <c r="G92" s="52"/>
      <c r="H92" s="52"/>
    </row>
    <row r="93" spans="1:8" s="1" customFormat="1" ht="18">
      <c r="A93" s="99"/>
      <c r="B93" s="100" t="s">
        <v>89</v>
      </c>
      <c r="C93" s="6"/>
      <c r="D93" s="52"/>
      <c r="E93" s="52"/>
      <c r="F93" s="52"/>
      <c r="G93" s="52"/>
      <c r="H93" s="52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96"/>
  <sheetViews>
    <sheetView zoomScalePageLayoutView="0" workbookViewId="0" topLeftCell="A24">
      <selection activeCell="H24" sqref="A1:H16384"/>
    </sheetView>
  </sheetViews>
  <sheetFormatPr defaultColWidth="9.140625" defaultRowHeight="12.75"/>
  <cols>
    <col min="1" max="1" width="7.28125" style="98" customWidth="1"/>
    <col min="2" max="2" width="34.57421875" style="98" customWidth="1"/>
    <col min="3" max="3" width="11.57421875" style="130" hidden="1" customWidth="1"/>
    <col min="4" max="5" width="12.7109375" style="52" customWidth="1"/>
    <col min="6" max="6" width="11.421875" style="52" customWidth="1"/>
    <col min="7" max="7" width="13.140625" style="52" customWidth="1"/>
    <col min="8" max="8" width="12.57421875" style="52" customWidth="1"/>
    <col min="9" max="16384" width="9.140625" style="1" customWidth="1"/>
  </cols>
  <sheetData>
    <row r="1" spans="1:8" s="5" customFormat="1" ht="60" customHeight="1">
      <c r="A1" s="173" t="s">
        <v>385</v>
      </c>
      <c r="B1" s="173"/>
      <c r="C1" s="173"/>
      <c r="D1" s="173"/>
      <c r="E1" s="173"/>
      <c r="F1" s="173"/>
      <c r="G1" s="173"/>
      <c r="H1" s="173"/>
    </row>
    <row r="2" spans="1:8" ht="12.75" customHeight="1">
      <c r="A2" s="65"/>
      <c r="B2" s="172" t="s">
        <v>2</v>
      </c>
      <c r="C2" s="131"/>
      <c r="D2" s="164" t="s">
        <v>3</v>
      </c>
      <c r="E2" s="166" t="s">
        <v>386</v>
      </c>
      <c r="F2" s="164" t="s">
        <v>4</v>
      </c>
      <c r="G2" s="166" t="s">
        <v>335</v>
      </c>
      <c r="H2" s="166" t="s">
        <v>387</v>
      </c>
    </row>
    <row r="3" spans="1:8" ht="28.5" customHeight="1">
      <c r="A3" s="65"/>
      <c r="B3" s="172"/>
      <c r="C3" s="131"/>
      <c r="D3" s="164"/>
      <c r="E3" s="167"/>
      <c r="F3" s="164"/>
      <c r="G3" s="167"/>
      <c r="H3" s="167"/>
    </row>
    <row r="4" spans="1:8" ht="31.5">
      <c r="A4" s="65"/>
      <c r="B4" s="67" t="s">
        <v>76</v>
      </c>
      <c r="C4" s="114"/>
      <c r="D4" s="69">
        <f>D5+D6+D7+D8+D9+D10+D11+D12+D13+D14+D15+D16+D17+D18+D19</f>
        <v>3801</v>
      </c>
      <c r="E4" s="69">
        <f>E5+E6+E7+E8+E9+E10+E11+E12+E13+E14+E15+E16+E17+E18+E19</f>
        <v>683</v>
      </c>
      <c r="F4" s="69">
        <f>F5+F6+F7+F8+F9+F10+F11+F12+F13+F14+F15+F16+F17+F18+F19+F21+F20</f>
        <v>58.39999999999998</v>
      </c>
      <c r="G4" s="43">
        <f>F4/D4</f>
        <v>0.015364377795317016</v>
      </c>
      <c r="H4" s="43">
        <f>F4/E4</f>
        <v>0.08550512445095165</v>
      </c>
    </row>
    <row r="5" spans="1:8" ht="18.75">
      <c r="A5" s="65"/>
      <c r="B5" s="67" t="s">
        <v>5</v>
      </c>
      <c r="C5" s="115"/>
      <c r="D5" s="70">
        <v>88</v>
      </c>
      <c r="E5" s="70">
        <v>20</v>
      </c>
      <c r="F5" s="70">
        <v>2.9</v>
      </c>
      <c r="G5" s="43">
        <f aca="true" t="shared" si="0" ref="G5:G29">F5/D5</f>
        <v>0.03295454545454545</v>
      </c>
      <c r="H5" s="43">
        <f aca="true" t="shared" si="1" ref="H5:H28">F5/E5</f>
        <v>0.145</v>
      </c>
    </row>
    <row r="6" spans="1:8" ht="18.75" hidden="1">
      <c r="A6" s="65"/>
      <c r="B6" s="67" t="s">
        <v>207</v>
      </c>
      <c r="C6" s="115"/>
      <c r="D6" s="70">
        <v>0</v>
      </c>
      <c r="E6" s="70">
        <v>0</v>
      </c>
      <c r="F6" s="70">
        <v>0</v>
      </c>
      <c r="G6" s="43" t="e">
        <f t="shared" si="0"/>
        <v>#DIV/0!</v>
      </c>
      <c r="H6" s="43" t="e">
        <f t="shared" si="1"/>
        <v>#DIV/0!</v>
      </c>
    </row>
    <row r="7" spans="1:8" ht="18.75">
      <c r="A7" s="65"/>
      <c r="B7" s="67" t="s">
        <v>7</v>
      </c>
      <c r="C7" s="115"/>
      <c r="D7" s="70">
        <v>834</v>
      </c>
      <c r="E7" s="70">
        <v>600</v>
      </c>
      <c r="F7" s="70">
        <v>9.5</v>
      </c>
      <c r="G7" s="43">
        <f t="shared" si="0"/>
        <v>0.011390887290167866</v>
      </c>
      <c r="H7" s="43">
        <f t="shared" si="1"/>
        <v>0.015833333333333335</v>
      </c>
    </row>
    <row r="8" spans="1:8" ht="18.75">
      <c r="A8" s="65"/>
      <c r="B8" s="67" t="s">
        <v>8</v>
      </c>
      <c r="C8" s="115"/>
      <c r="D8" s="70">
        <v>317</v>
      </c>
      <c r="E8" s="70">
        <v>10</v>
      </c>
      <c r="F8" s="70">
        <v>6.6</v>
      </c>
      <c r="G8" s="43">
        <f t="shared" si="0"/>
        <v>0.02082018927444795</v>
      </c>
      <c r="H8" s="43">
        <f t="shared" si="1"/>
        <v>0.6599999999999999</v>
      </c>
    </row>
    <row r="9" spans="1:8" ht="18.75">
      <c r="A9" s="65"/>
      <c r="B9" s="67" t="s">
        <v>9</v>
      </c>
      <c r="C9" s="115"/>
      <c r="D9" s="70">
        <v>2550</v>
      </c>
      <c r="E9" s="70">
        <v>50</v>
      </c>
      <c r="F9" s="70">
        <v>38.8</v>
      </c>
      <c r="G9" s="43">
        <f t="shared" si="0"/>
        <v>0.015215686274509803</v>
      </c>
      <c r="H9" s="43">
        <f t="shared" si="1"/>
        <v>0.7759999999999999</v>
      </c>
    </row>
    <row r="10" spans="1:8" ht="18.75">
      <c r="A10" s="65"/>
      <c r="B10" s="67" t="s">
        <v>99</v>
      </c>
      <c r="C10" s="115"/>
      <c r="D10" s="70">
        <v>12</v>
      </c>
      <c r="E10" s="70">
        <v>3</v>
      </c>
      <c r="F10" s="70">
        <v>0.6</v>
      </c>
      <c r="G10" s="43">
        <f t="shared" si="0"/>
        <v>0.049999999999999996</v>
      </c>
      <c r="H10" s="43">
        <f t="shared" si="1"/>
        <v>0.19999999999999998</v>
      </c>
    </row>
    <row r="11" spans="1:8" ht="31.5" hidden="1">
      <c r="A11" s="65"/>
      <c r="B11" s="67" t="s">
        <v>10</v>
      </c>
      <c r="C11" s="115"/>
      <c r="D11" s="70">
        <v>0</v>
      </c>
      <c r="E11" s="70">
        <v>0</v>
      </c>
      <c r="F11" s="70">
        <v>0</v>
      </c>
      <c r="G11" s="43" t="e">
        <f t="shared" si="0"/>
        <v>#DIV/0!</v>
      </c>
      <c r="H11" s="43" t="e">
        <f t="shared" si="1"/>
        <v>#DIV/0!</v>
      </c>
    </row>
    <row r="12" spans="1:8" ht="18.75" hidden="1">
      <c r="A12" s="65"/>
      <c r="B12" s="67" t="s">
        <v>11</v>
      </c>
      <c r="C12" s="115"/>
      <c r="D12" s="70">
        <v>0</v>
      </c>
      <c r="E12" s="70">
        <v>0</v>
      </c>
      <c r="F12" s="70">
        <v>0</v>
      </c>
      <c r="G12" s="43" t="e">
        <f t="shared" si="0"/>
        <v>#DIV/0!</v>
      </c>
      <c r="H12" s="43" t="e">
        <f t="shared" si="1"/>
        <v>#DIV/0!</v>
      </c>
    </row>
    <row r="13" spans="1:8" ht="18.75" hidden="1">
      <c r="A13" s="65"/>
      <c r="B13" s="67" t="s">
        <v>12</v>
      </c>
      <c r="C13" s="115"/>
      <c r="D13" s="70">
        <v>0</v>
      </c>
      <c r="E13" s="70">
        <v>0</v>
      </c>
      <c r="F13" s="70">
        <v>0</v>
      </c>
      <c r="G13" s="43" t="e">
        <f t="shared" si="0"/>
        <v>#DIV/0!</v>
      </c>
      <c r="H13" s="43" t="e">
        <f t="shared" si="1"/>
        <v>#DIV/0!</v>
      </c>
    </row>
    <row r="14" spans="1:8" ht="18.75" hidden="1">
      <c r="A14" s="65"/>
      <c r="B14" s="67" t="s">
        <v>14</v>
      </c>
      <c r="C14" s="115"/>
      <c r="D14" s="70">
        <v>0</v>
      </c>
      <c r="E14" s="70">
        <v>0</v>
      </c>
      <c r="F14" s="70">
        <v>0</v>
      </c>
      <c r="G14" s="43" t="e">
        <f t="shared" si="0"/>
        <v>#DIV/0!</v>
      </c>
      <c r="H14" s="43" t="e">
        <f t="shared" si="1"/>
        <v>#DIV/0!</v>
      </c>
    </row>
    <row r="15" spans="1:8" ht="18.75" hidden="1">
      <c r="A15" s="65"/>
      <c r="B15" s="67" t="s">
        <v>15</v>
      </c>
      <c r="C15" s="115"/>
      <c r="D15" s="70">
        <v>0</v>
      </c>
      <c r="E15" s="70">
        <v>0</v>
      </c>
      <c r="F15" s="70">
        <v>0</v>
      </c>
      <c r="G15" s="43" t="e">
        <f t="shared" si="0"/>
        <v>#DIV/0!</v>
      </c>
      <c r="H15" s="43" t="e">
        <f t="shared" si="1"/>
        <v>#DIV/0!</v>
      </c>
    </row>
    <row r="16" spans="1:8" ht="31.5" hidden="1">
      <c r="A16" s="65"/>
      <c r="B16" s="67" t="s">
        <v>16</v>
      </c>
      <c r="C16" s="115"/>
      <c r="D16" s="70">
        <v>0</v>
      </c>
      <c r="E16" s="70">
        <v>0</v>
      </c>
      <c r="F16" s="70">
        <v>0</v>
      </c>
      <c r="G16" s="43" t="e">
        <f t="shared" si="0"/>
        <v>#DIV/0!</v>
      </c>
      <c r="H16" s="43" t="e">
        <f t="shared" si="1"/>
        <v>#DIV/0!</v>
      </c>
    </row>
    <row r="17" spans="1:8" ht="31.5" hidden="1">
      <c r="A17" s="65"/>
      <c r="B17" s="67" t="s">
        <v>225</v>
      </c>
      <c r="C17" s="115"/>
      <c r="D17" s="70">
        <v>0</v>
      </c>
      <c r="E17" s="70">
        <v>0</v>
      </c>
      <c r="F17" s="70">
        <v>0</v>
      </c>
      <c r="G17" s="43" t="e">
        <f t="shared" si="0"/>
        <v>#DIV/0!</v>
      </c>
      <c r="H17" s="43" t="e">
        <f t="shared" si="1"/>
        <v>#DIV/0!</v>
      </c>
    </row>
    <row r="18" spans="1:8" ht="18.75" hidden="1">
      <c r="A18" s="65"/>
      <c r="B18" s="67" t="s">
        <v>108</v>
      </c>
      <c r="C18" s="115"/>
      <c r="D18" s="70">
        <v>0</v>
      </c>
      <c r="E18" s="70">
        <v>0</v>
      </c>
      <c r="F18" s="70">
        <v>0</v>
      </c>
      <c r="G18" s="43" t="e">
        <f t="shared" si="0"/>
        <v>#DIV/0!</v>
      </c>
      <c r="H18" s="43" t="e">
        <f t="shared" si="1"/>
        <v>#DIV/0!</v>
      </c>
    </row>
    <row r="19" spans="1:8" ht="18.75" hidden="1">
      <c r="A19" s="65"/>
      <c r="B19" s="67" t="s">
        <v>21</v>
      </c>
      <c r="C19" s="115"/>
      <c r="D19" s="70">
        <v>0</v>
      </c>
      <c r="E19" s="70">
        <v>0</v>
      </c>
      <c r="F19" s="70">
        <v>0</v>
      </c>
      <c r="G19" s="43" t="e">
        <f t="shared" si="0"/>
        <v>#DIV/0!</v>
      </c>
      <c r="H19" s="43" t="e">
        <f t="shared" si="1"/>
        <v>#DIV/0!</v>
      </c>
    </row>
    <row r="20" spans="1:8" ht="18.75">
      <c r="A20" s="65"/>
      <c r="B20" s="67" t="s">
        <v>457</v>
      </c>
      <c r="C20" s="115"/>
      <c r="D20" s="70">
        <v>0</v>
      </c>
      <c r="E20" s="70">
        <v>0</v>
      </c>
      <c r="F20" s="70">
        <v>789.4</v>
      </c>
      <c r="G20" s="43">
        <v>0</v>
      </c>
      <c r="H20" s="43">
        <v>0</v>
      </c>
    </row>
    <row r="21" spans="1:8" ht="18.75">
      <c r="A21" s="65"/>
      <c r="B21" s="67" t="s">
        <v>376</v>
      </c>
      <c r="C21" s="115"/>
      <c r="D21" s="70">
        <v>0</v>
      </c>
      <c r="E21" s="70">
        <v>0</v>
      </c>
      <c r="F21" s="70">
        <v>-789.4</v>
      </c>
      <c r="G21" s="43">
        <v>0</v>
      </c>
      <c r="H21" s="43">
        <v>0</v>
      </c>
    </row>
    <row r="22" spans="1:8" ht="47.25">
      <c r="A22" s="65"/>
      <c r="B22" s="66" t="s">
        <v>75</v>
      </c>
      <c r="C22" s="116"/>
      <c r="D22" s="70">
        <f>D23+D24+D25+D27+D26</f>
        <v>283.1</v>
      </c>
      <c r="E22" s="70">
        <f>E23+E24+E25+E27+E26</f>
        <v>70.7</v>
      </c>
      <c r="F22" s="70">
        <f>F23+F24+F25+F27+F26</f>
        <v>9.7</v>
      </c>
      <c r="G22" s="43">
        <f t="shared" si="0"/>
        <v>0.03426351112681031</v>
      </c>
      <c r="H22" s="43">
        <f t="shared" si="1"/>
        <v>0.1371994342291372</v>
      </c>
    </row>
    <row r="23" spans="1:8" ht="18.75">
      <c r="A23" s="65"/>
      <c r="B23" s="67" t="s">
        <v>23</v>
      </c>
      <c r="C23" s="115"/>
      <c r="D23" s="70">
        <v>116.4</v>
      </c>
      <c r="E23" s="70">
        <v>29.1</v>
      </c>
      <c r="F23" s="70">
        <v>9.7</v>
      </c>
      <c r="G23" s="43">
        <f t="shared" si="0"/>
        <v>0.08333333333333333</v>
      </c>
      <c r="H23" s="43">
        <f t="shared" si="1"/>
        <v>0.3333333333333333</v>
      </c>
    </row>
    <row r="24" spans="1:8" ht="18.75">
      <c r="A24" s="65"/>
      <c r="B24" s="67" t="s">
        <v>94</v>
      </c>
      <c r="C24" s="115"/>
      <c r="D24" s="70">
        <v>166.7</v>
      </c>
      <c r="E24" s="70">
        <v>41.6</v>
      </c>
      <c r="F24" s="70">
        <v>0</v>
      </c>
      <c r="G24" s="43">
        <f t="shared" si="0"/>
        <v>0</v>
      </c>
      <c r="H24" s="43">
        <f t="shared" si="1"/>
        <v>0</v>
      </c>
    </row>
    <row r="25" spans="1:8" ht="31.5" hidden="1">
      <c r="A25" s="65"/>
      <c r="B25" s="67" t="s">
        <v>61</v>
      </c>
      <c r="C25" s="115"/>
      <c r="D25" s="70">
        <v>0</v>
      </c>
      <c r="E25" s="70">
        <v>0</v>
      </c>
      <c r="F25" s="70">
        <v>0</v>
      </c>
      <c r="G25" s="43" t="e">
        <f t="shared" si="0"/>
        <v>#DIV/0!</v>
      </c>
      <c r="H25" s="43" t="e">
        <f t="shared" si="1"/>
        <v>#DIV/0!</v>
      </c>
    </row>
    <row r="26" spans="1:8" ht="32.25" customHeight="1" hidden="1" thickBot="1">
      <c r="A26" s="65"/>
      <c r="B26" s="117" t="s">
        <v>140</v>
      </c>
      <c r="C26" s="118"/>
      <c r="D26" s="70">
        <v>0</v>
      </c>
      <c r="E26" s="70">
        <v>0</v>
      </c>
      <c r="F26" s="70">
        <v>0</v>
      </c>
      <c r="G26" s="43" t="e">
        <f t="shared" si="0"/>
        <v>#DIV/0!</v>
      </c>
      <c r="H26" s="43" t="e">
        <f t="shared" si="1"/>
        <v>#DIV/0!</v>
      </c>
    </row>
    <row r="27" spans="1:8" ht="47.25" hidden="1">
      <c r="A27" s="65"/>
      <c r="B27" s="67" t="s">
        <v>26</v>
      </c>
      <c r="C27" s="115"/>
      <c r="D27" s="70">
        <v>0</v>
      </c>
      <c r="E27" s="70">
        <v>0</v>
      </c>
      <c r="F27" s="70">
        <v>0</v>
      </c>
      <c r="G27" s="43" t="e">
        <f t="shared" si="0"/>
        <v>#DIV/0!</v>
      </c>
      <c r="H27" s="43" t="e">
        <f t="shared" si="1"/>
        <v>#DIV/0!</v>
      </c>
    </row>
    <row r="28" spans="1:8" ht="18.75">
      <c r="A28" s="65"/>
      <c r="B28" s="67" t="s">
        <v>27</v>
      </c>
      <c r="C28" s="136"/>
      <c r="D28" s="70">
        <f>D4+D22</f>
        <v>4084.1</v>
      </c>
      <c r="E28" s="70">
        <f>E4+E22</f>
        <v>753.7</v>
      </c>
      <c r="F28" s="70">
        <f>F4+F22</f>
        <v>68.09999999999998</v>
      </c>
      <c r="G28" s="43">
        <f t="shared" si="0"/>
        <v>0.016674420312920834</v>
      </c>
      <c r="H28" s="43">
        <f t="shared" si="1"/>
        <v>0.09035425235504839</v>
      </c>
    </row>
    <row r="29" spans="1:8" ht="18.75" hidden="1">
      <c r="A29" s="65"/>
      <c r="B29" s="67" t="s">
        <v>100</v>
      </c>
      <c r="C29" s="115"/>
      <c r="D29" s="121">
        <f>D4</f>
        <v>3801</v>
      </c>
      <c r="E29" s="121">
        <f>E4</f>
        <v>683</v>
      </c>
      <c r="F29" s="121">
        <f>F4</f>
        <v>58.39999999999998</v>
      </c>
      <c r="G29" s="43">
        <f t="shared" si="0"/>
        <v>0.015364377795317016</v>
      </c>
      <c r="H29" s="54">
        <f>F29/E29</f>
        <v>0.08550512445095165</v>
      </c>
    </row>
    <row r="30" spans="1:8" ht="12.75">
      <c r="A30" s="175"/>
      <c r="B30" s="178"/>
      <c r="C30" s="178"/>
      <c r="D30" s="178"/>
      <c r="E30" s="178"/>
      <c r="F30" s="178"/>
      <c r="G30" s="178"/>
      <c r="H30" s="179"/>
    </row>
    <row r="31" spans="1:8" ht="17.25" customHeight="1">
      <c r="A31" s="174" t="s">
        <v>144</v>
      </c>
      <c r="B31" s="172" t="s">
        <v>28</v>
      </c>
      <c r="C31" s="191" t="s">
        <v>170</v>
      </c>
      <c r="D31" s="164" t="s">
        <v>3</v>
      </c>
      <c r="E31" s="166" t="s">
        <v>386</v>
      </c>
      <c r="F31" s="164" t="s">
        <v>4</v>
      </c>
      <c r="G31" s="166" t="s">
        <v>335</v>
      </c>
      <c r="H31" s="166" t="s">
        <v>387</v>
      </c>
    </row>
    <row r="32" spans="1:8" ht="44.25" customHeight="1">
      <c r="A32" s="174"/>
      <c r="B32" s="172"/>
      <c r="C32" s="192"/>
      <c r="D32" s="164"/>
      <c r="E32" s="167"/>
      <c r="F32" s="164"/>
      <c r="G32" s="167"/>
      <c r="H32" s="167"/>
    </row>
    <row r="33" spans="1:8" ht="30.75" customHeight="1">
      <c r="A33" s="71" t="s">
        <v>63</v>
      </c>
      <c r="B33" s="66" t="s">
        <v>29</v>
      </c>
      <c r="C33" s="116"/>
      <c r="D33" s="122">
        <f>D34+D37+D38+D35</f>
        <v>2123.3</v>
      </c>
      <c r="E33" s="122">
        <f>E34+E37+E38+E35</f>
        <v>520</v>
      </c>
      <c r="F33" s="122">
        <f>F34+F37+F38+F35</f>
        <v>135.5</v>
      </c>
      <c r="G33" s="54">
        <f>F33/D33</f>
        <v>0.06381575848914425</v>
      </c>
      <c r="H33" s="54">
        <f>F33/E33</f>
        <v>0.2605769230769231</v>
      </c>
    </row>
    <row r="34" spans="1:8" ht="111.75" customHeight="1">
      <c r="A34" s="68" t="s">
        <v>66</v>
      </c>
      <c r="B34" s="67" t="s">
        <v>147</v>
      </c>
      <c r="C34" s="115" t="s">
        <v>66</v>
      </c>
      <c r="D34" s="121">
        <v>1991.6</v>
      </c>
      <c r="E34" s="121">
        <v>516.7</v>
      </c>
      <c r="F34" s="121">
        <v>135.5</v>
      </c>
      <c r="G34" s="54">
        <f aca="true" t="shared" si="2" ref="G34:G73">F34/D34</f>
        <v>0.06803575015063267</v>
      </c>
      <c r="H34" s="54">
        <f aca="true" t="shared" si="3" ref="H34:H73">F34/E34</f>
        <v>0.2622411457325334</v>
      </c>
    </row>
    <row r="35" spans="1:8" ht="36.75" customHeight="1">
      <c r="A35" s="68" t="s">
        <v>175</v>
      </c>
      <c r="B35" s="67" t="s">
        <v>334</v>
      </c>
      <c r="C35" s="115" t="s">
        <v>175</v>
      </c>
      <c r="D35" s="121">
        <f>D36</f>
        <v>107</v>
      </c>
      <c r="E35" s="121">
        <f>E36</f>
        <v>0</v>
      </c>
      <c r="F35" s="121">
        <f>F36</f>
        <v>0</v>
      </c>
      <c r="G35" s="54">
        <f t="shared" si="2"/>
        <v>0</v>
      </c>
      <c r="H35" s="54">
        <v>0</v>
      </c>
    </row>
    <row r="36" spans="1:8" ht="50.25" customHeight="1">
      <c r="A36" s="68"/>
      <c r="B36" s="67" t="s">
        <v>411</v>
      </c>
      <c r="C36" s="115" t="s">
        <v>410</v>
      </c>
      <c r="D36" s="121">
        <v>107</v>
      </c>
      <c r="E36" s="121">
        <v>0</v>
      </c>
      <c r="F36" s="121">
        <v>0</v>
      </c>
      <c r="G36" s="54">
        <f t="shared" si="2"/>
        <v>0</v>
      </c>
      <c r="H36" s="54">
        <v>0</v>
      </c>
    </row>
    <row r="37" spans="1:8" ht="24.75" customHeight="1">
      <c r="A37" s="68" t="s">
        <v>68</v>
      </c>
      <c r="B37" s="67" t="s">
        <v>32</v>
      </c>
      <c r="C37" s="115" t="s">
        <v>68</v>
      </c>
      <c r="D37" s="121">
        <v>20</v>
      </c>
      <c r="E37" s="121">
        <v>0</v>
      </c>
      <c r="F37" s="121">
        <v>0</v>
      </c>
      <c r="G37" s="54">
        <f t="shared" si="2"/>
        <v>0</v>
      </c>
      <c r="H37" s="54">
        <v>0</v>
      </c>
    </row>
    <row r="38" spans="1:8" ht="31.5">
      <c r="A38" s="68" t="s">
        <v>118</v>
      </c>
      <c r="B38" s="67" t="s">
        <v>115</v>
      </c>
      <c r="C38" s="115"/>
      <c r="D38" s="121">
        <f>D39+D40+D41</f>
        <v>4.7</v>
      </c>
      <c r="E38" s="121">
        <f>E39+E40+E41</f>
        <v>3.3</v>
      </c>
      <c r="F38" s="121">
        <f>F39+F40+F41</f>
        <v>0</v>
      </c>
      <c r="G38" s="54">
        <f t="shared" si="2"/>
        <v>0</v>
      </c>
      <c r="H38" s="54">
        <f t="shared" si="3"/>
        <v>0</v>
      </c>
    </row>
    <row r="39" spans="1:8" s="16" customFormat="1" ht="31.5">
      <c r="A39" s="76"/>
      <c r="B39" s="77" t="s">
        <v>104</v>
      </c>
      <c r="C39" s="123" t="s">
        <v>181</v>
      </c>
      <c r="D39" s="124">
        <v>4.7</v>
      </c>
      <c r="E39" s="124">
        <v>3.3</v>
      </c>
      <c r="F39" s="124">
        <v>0</v>
      </c>
      <c r="G39" s="54">
        <f t="shared" si="2"/>
        <v>0</v>
      </c>
      <c r="H39" s="54">
        <f t="shared" si="3"/>
        <v>0</v>
      </c>
    </row>
    <row r="40" spans="1:8" s="16" customFormat="1" ht="66.75" customHeight="1" hidden="1">
      <c r="A40" s="76"/>
      <c r="B40" s="77" t="s">
        <v>179</v>
      </c>
      <c r="C40" s="123" t="s">
        <v>249</v>
      </c>
      <c r="D40" s="124">
        <v>0</v>
      </c>
      <c r="E40" s="124">
        <v>0</v>
      </c>
      <c r="F40" s="124">
        <v>0</v>
      </c>
      <c r="G40" s="54" t="e">
        <f t="shared" si="2"/>
        <v>#DIV/0!</v>
      </c>
      <c r="H40" s="54" t="e">
        <f t="shared" si="3"/>
        <v>#DIV/0!</v>
      </c>
    </row>
    <row r="41" spans="1:8" s="16" customFormat="1" ht="51" customHeight="1" hidden="1">
      <c r="A41" s="76"/>
      <c r="B41" s="77" t="s">
        <v>314</v>
      </c>
      <c r="C41" s="123" t="s">
        <v>313</v>
      </c>
      <c r="D41" s="124">
        <v>0</v>
      </c>
      <c r="E41" s="124"/>
      <c r="F41" s="124">
        <v>0</v>
      </c>
      <c r="G41" s="54" t="e">
        <f t="shared" si="2"/>
        <v>#DIV/0!</v>
      </c>
      <c r="H41" s="54" t="e">
        <f t="shared" si="3"/>
        <v>#DIV/0!</v>
      </c>
    </row>
    <row r="42" spans="1:8" ht="25.5" customHeight="1">
      <c r="A42" s="71" t="s">
        <v>101</v>
      </c>
      <c r="B42" s="66" t="s">
        <v>96</v>
      </c>
      <c r="C42" s="116"/>
      <c r="D42" s="122">
        <f>D43</f>
        <v>166.7</v>
      </c>
      <c r="E42" s="122">
        <f>E43</f>
        <v>41.8</v>
      </c>
      <c r="F42" s="122">
        <f>F43</f>
        <v>0</v>
      </c>
      <c r="G42" s="54">
        <f t="shared" si="2"/>
        <v>0</v>
      </c>
      <c r="H42" s="54">
        <f t="shared" si="3"/>
        <v>0</v>
      </c>
    </row>
    <row r="43" spans="1:8" ht="63">
      <c r="A43" s="68" t="s">
        <v>102</v>
      </c>
      <c r="B43" s="67" t="s">
        <v>151</v>
      </c>
      <c r="C43" s="115" t="s">
        <v>194</v>
      </c>
      <c r="D43" s="121">
        <v>166.7</v>
      </c>
      <c r="E43" s="121">
        <v>41.8</v>
      </c>
      <c r="F43" s="121">
        <v>0</v>
      </c>
      <c r="G43" s="54">
        <f t="shared" si="2"/>
        <v>0</v>
      </c>
      <c r="H43" s="54">
        <f t="shared" si="3"/>
        <v>0</v>
      </c>
    </row>
    <row r="44" spans="1:8" ht="31.5" hidden="1">
      <c r="A44" s="71" t="s">
        <v>69</v>
      </c>
      <c r="B44" s="66" t="s">
        <v>35</v>
      </c>
      <c r="C44" s="116"/>
      <c r="D44" s="122">
        <f aca="true" t="shared" si="4" ref="D44:F45">D45</f>
        <v>0</v>
      </c>
      <c r="E44" s="122">
        <f t="shared" si="4"/>
        <v>0</v>
      </c>
      <c r="F44" s="122">
        <f t="shared" si="4"/>
        <v>0</v>
      </c>
      <c r="G44" s="54" t="e">
        <f t="shared" si="2"/>
        <v>#DIV/0!</v>
      </c>
      <c r="H44" s="54" t="e">
        <f t="shared" si="3"/>
        <v>#DIV/0!</v>
      </c>
    </row>
    <row r="45" spans="1:8" ht="31.5" hidden="1">
      <c r="A45" s="68" t="s">
        <v>103</v>
      </c>
      <c r="B45" s="67" t="s">
        <v>98</v>
      </c>
      <c r="C45" s="115"/>
      <c r="D45" s="121">
        <f t="shared" si="4"/>
        <v>0</v>
      </c>
      <c r="E45" s="121">
        <f t="shared" si="4"/>
        <v>0</v>
      </c>
      <c r="F45" s="121">
        <f t="shared" si="4"/>
        <v>0</v>
      </c>
      <c r="G45" s="54" t="e">
        <f t="shared" si="2"/>
        <v>#DIV/0!</v>
      </c>
      <c r="H45" s="54" t="e">
        <f t="shared" si="3"/>
        <v>#DIV/0!</v>
      </c>
    </row>
    <row r="46" spans="1:8" s="16" customFormat="1" ht="63" hidden="1">
      <c r="A46" s="76"/>
      <c r="B46" s="77" t="s">
        <v>369</v>
      </c>
      <c r="C46" s="123" t="s">
        <v>368</v>
      </c>
      <c r="D46" s="124">
        <v>0</v>
      </c>
      <c r="E46" s="124">
        <v>0</v>
      </c>
      <c r="F46" s="124">
        <v>0</v>
      </c>
      <c r="G46" s="54" t="e">
        <f t="shared" si="2"/>
        <v>#DIV/0!</v>
      </c>
      <c r="H46" s="54" t="e">
        <f t="shared" si="3"/>
        <v>#DIV/0!</v>
      </c>
    </row>
    <row r="47" spans="1:8" s="16" customFormat="1" ht="31.5">
      <c r="A47" s="71" t="s">
        <v>70</v>
      </c>
      <c r="B47" s="66" t="s">
        <v>37</v>
      </c>
      <c r="C47" s="116"/>
      <c r="D47" s="122">
        <f aca="true" t="shared" si="5" ref="D47:F48">D48</f>
        <v>50</v>
      </c>
      <c r="E47" s="122">
        <f t="shared" si="5"/>
        <v>8.8</v>
      </c>
      <c r="F47" s="122">
        <f t="shared" si="5"/>
        <v>0</v>
      </c>
      <c r="G47" s="54">
        <f t="shared" si="2"/>
        <v>0</v>
      </c>
      <c r="H47" s="54">
        <f t="shared" si="3"/>
        <v>0</v>
      </c>
    </row>
    <row r="48" spans="1:8" s="16" customFormat="1" ht="31.5" customHeight="1">
      <c r="A48" s="83" t="s">
        <v>71</v>
      </c>
      <c r="B48" s="96" t="s">
        <v>113</v>
      </c>
      <c r="C48" s="115"/>
      <c r="D48" s="121">
        <f t="shared" si="5"/>
        <v>50</v>
      </c>
      <c r="E48" s="121">
        <f t="shared" si="5"/>
        <v>8.8</v>
      </c>
      <c r="F48" s="121">
        <f t="shared" si="5"/>
        <v>0</v>
      </c>
      <c r="G48" s="54">
        <f t="shared" si="2"/>
        <v>0</v>
      </c>
      <c r="H48" s="54">
        <f t="shared" si="3"/>
        <v>0</v>
      </c>
    </row>
    <row r="49" spans="1:8" s="16" customFormat="1" ht="55.5" customHeight="1">
      <c r="A49" s="76"/>
      <c r="B49" s="91" t="s">
        <v>113</v>
      </c>
      <c r="C49" s="123" t="s">
        <v>203</v>
      </c>
      <c r="D49" s="124">
        <v>50</v>
      </c>
      <c r="E49" s="124">
        <v>8.8</v>
      </c>
      <c r="F49" s="124">
        <v>0</v>
      </c>
      <c r="G49" s="54">
        <f t="shared" si="2"/>
        <v>0</v>
      </c>
      <c r="H49" s="54">
        <f t="shared" si="3"/>
        <v>0</v>
      </c>
    </row>
    <row r="50" spans="1:8" ht="47.25">
      <c r="A50" s="71" t="s">
        <v>72</v>
      </c>
      <c r="B50" s="66" t="s">
        <v>38</v>
      </c>
      <c r="C50" s="116"/>
      <c r="D50" s="122">
        <f>D51</f>
        <v>600.5</v>
      </c>
      <c r="E50" s="122">
        <f>E51</f>
        <v>142.1</v>
      </c>
      <c r="F50" s="122">
        <f>F51</f>
        <v>37.6</v>
      </c>
      <c r="G50" s="54">
        <f t="shared" si="2"/>
        <v>0.06261448792672773</v>
      </c>
      <c r="H50" s="54">
        <f t="shared" si="3"/>
        <v>0.26460239268121044</v>
      </c>
    </row>
    <row r="51" spans="1:8" ht="18.75">
      <c r="A51" s="68" t="s">
        <v>41</v>
      </c>
      <c r="B51" s="67" t="s">
        <v>42</v>
      </c>
      <c r="C51" s="115"/>
      <c r="D51" s="121">
        <f>D52+D53+D54+D55+D56+D57+D58+D59+D60+D61</f>
        <v>600.5</v>
      </c>
      <c r="E51" s="121">
        <f>E52+E53+E54+E55+E56+E57+E58+E59+E60+E61</f>
        <v>142.1</v>
      </c>
      <c r="F51" s="121">
        <f>F52+F53+F54+F55+F56+F57+F58+F59+F60+F61</f>
        <v>37.6</v>
      </c>
      <c r="G51" s="54">
        <f t="shared" si="2"/>
        <v>0.06261448792672773</v>
      </c>
      <c r="H51" s="54">
        <f t="shared" si="3"/>
        <v>0.26460239268121044</v>
      </c>
    </row>
    <row r="52" spans="1:8" ht="47.25" hidden="1">
      <c r="A52" s="68"/>
      <c r="B52" s="77" t="s">
        <v>421</v>
      </c>
      <c r="C52" s="123" t="s">
        <v>420</v>
      </c>
      <c r="D52" s="121"/>
      <c r="E52" s="121"/>
      <c r="F52" s="121"/>
      <c r="G52" s="54" t="e">
        <f t="shared" si="2"/>
        <v>#DIV/0!</v>
      </c>
      <c r="H52" s="54" t="e">
        <f t="shared" si="3"/>
        <v>#DIV/0!</v>
      </c>
    </row>
    <row r="53" spans="1:8" ht="47.25" hidden="1">
      <c r="A53" s="68"/>
      <c r="B53" s="77" t="s">
        <v>423</v>
      </c>
      <c r="C53" s="123" t="s">
        <v>422</v>
      </c>
      <c r="D53" s="121"/>
      <c r="E53" s="121"/>
      <c r="F53" s="121"/>
      <c r="G53" s="54" t="e">
        <f t="shared" si="2"/>
        <v>#DIV/0!</v>
      </c>
      <c r="H53" s="54" t="e">
        <f t="shared" si="3"/>
        <v>#DIV/0!</v>
      </c>
    </row>
    <row r="54" spans="1:8" ht="47.25">
      <c r="A54" s="68"/>
      <c r="B54" s="77" t="s">
        <v>425</v>
      </c>
      <c r="C54" s="123" t="s">
        <v>424</v>
      </c>
      <c r="D54" s="121">
        <v>10</v>
      </c>
      <c r="E54" s="121">
        <v>7</v>
      </c>
      <c r="F54" s="121">
        <v>0</v>
      </c>
      <c r="G54" s="54">
        <f t="shared" si="2"/>
        <v>0</v>
      </c>
      <c r="H54" s="54">
        <f t="shared" si="3"/>
        <v>0</v>
      </c>
    </row>
    <row r="55" spans="1:8" ht="47.25">
      <c r="A55" s="68"/>
      <c r="B55" s="77" t="s">
        <v>427</v>
      </c>
      <c r="C55" s="123" t="s">
        <v>426</v>
      </c>
      <c r="D55" s="121">
        <v>25</v>
      </c>
      <c r="E55" s="121">
        <v>4.3</v>
      </c>
      <c r="F55" s="121">
        <v>0</v>
      </c>
      <c r="G55" s="54">
        <f t="shared" si="2"/>
        <v>0</v>
      </c>
      <c r="H55" s="54">
        <f t="shared" si="3"/>
        <v>0</v>
      </c>
    </row>
    <row r="56" spans="1:8" ht="63">
      <c r="A56" s="68"/>
      <c r="B56" s="77" t="s">
        <v>429</v>
      </c>
      <c r="C56" s="123" t="s">
        <v>428</v>
      </c>
      <c r="D56" s="121">
        <v>30</v>
      </c>
      <c r="E56" s="121">
        <v>5.3</v>
      </c>
      <c r="F56" s="121">
        <v>0</v>
      </c>
      <c r="G56" s="54">
        <f t="shared" si="2"/>
        <v>0</v>
      </c>
      <c r="H56" s="54">
        <f t="shared" si="3"/>
        <v>0</v>
      </c>
    </row>
    <row r="57" spans="1:8" ht="63">
      <c r="A57" s="68"/>
      <c r="B57" s="77" t="s">
        <v>431</v>
      </c>
      <c r="C57" s="123" t="s">
        <v>430</v>
      </c>
      <c r="D57" s="121">
        <v>100</v>
      </c>
      <c r="E57" s="121">
        <v>17.5</v>
      </c>
      <c r="F57" s="121">
        <v>0</v>
      </c>
      <c r="G57" s="54">
        <f t="shared" si="2"/>
        <v>0</v>
      </c>
      <c r="H57" s="54">
        <f t="shared" si="3"/>
        <v>0</v>
      </c>
    </row>
    <row r="58" spans="1:8" ht="47.25">
      <c r="A58" s="68"/>
      <c r="B58" s="77" t="s">
        <v>447</v>
      </c>
      <c r="C58" s="123" t="s">
        <v>436</v>
      </c>
      <c r="D58" s="121">
        <v>410</v>
      </c>
      <c r="E58" s="121">
        <v>101</v>
      </c>
      <c r="F58" s="121">
        <v>37.6</v>
      </c>
      <c r="G58" s="54">
        <f t="shared" si="2"/>
        <v>0.09170731707317073</v>
      </c>
      <c r="H58" s="54">
        <f t="shared" si="3"/>
        <v>0.3722772277227723</v>
      </c>
    </row>
    <row r="59" spans="1:8" ht="31.5" hidden="1">
      <c r="A59" s="68"/>
      <c r="B59" s="77" t="s">
        <v>445</v>
      </c>
      <c r="C59" s="123" t="s">
        <v>444</v>
      </c>
      <c r="D59" s="121">
        <v>0</v>
      </c>
      <c r="E59" s="121">
        <v>0</v>
      </c>
      <c r="F59" s="121">
        <v>0</v>
      </c>
      <c r="G59" s="54" t="e">
        <f t="shared" si="2"/>
        <v>#DIV/0!</v>
      </c>
      <c r="H59" s="54" t="e">
        <f t="shared" si="3"/>
        <v>#DIV/0!</v>
      </c>
    </row>
    <row r="60" spans="1:8" s="16" customFormat="1" ht="63">
      <c r="A60" s="76"/>
      <c r="B60" s="77" t="s">
        <v>449</v>
      </c>
      <c r="C60" s="123" t="s">
        <v>448</v>
      </c>
      <c r="D60" s="124">
        <v>15</v>
      </c>
      <c r="E60" s="124">
        <v>3.5</v>
      </c>
      <c r="F60" s="124">
        <v>0</v>
      </c>
      <c r="G60" s="54">
        <f t="shared" si="2"/>
        <v>0</v>
      </c>
      <c r="H60" s="54">
        <f t="shared" si="3"/>
        <v>0</v>
      </c>
    </row>
    <row r="61" spans="1:8" s="16" customFormat="1" ht="51.75" customHeight="1">
      <c r="A61" s="76"/>
      <c r="B61" s="77" t="s">
        <v>451</v>
      </c>
      <c r="C61" s="123" t="s">
        <v>450</v>
      </c>
      <c r="D61" s="124">
        <v>10.5</v>
      </c>
      <c r="E61" s="124">
        <v>3.5</v>
      </c>
      <c r="F61" s="124">
        <v>0</v>
      </c>
      <c r="G61" s="54">
        <f t="shared" si="2"/>
        <v>0</v>
      </c>
      <c r="H61" s="54">
        <f t="shared" si="3"/>
        <v>0</v>
      </c>
    </row>
    <row r="62" spans="1:8" ht="37.5" customHeight="1">
      <c r="A62" s="94" t="s">
        <v>116</v>
      </c>
      <c r="B62" s="95" t="s">
        <v>114</v>
      </c>
      <c r="C62" s="127"/>
      <c r="D62" s="121">
        <f aca="true" t="shared" si="6" ref="D62:F63">D63</f>
        <v>3.2</v>
      </c>
      <c r="E62" s="121">
        <f t="shared" si="6"/>
        <v>0.6</v>
      </c>
      <c r="F62" s="121">
        <f t="shared" si="6"/>
        <v>0</v>
      </c>
      <c r="G62" s="54">
        <f t="shared" si="2"/>
        <v>0</v>
      </c>
      <c r="H62" s="54">
        <f t="shared" si="3"/>
        <v>0</v>
      </c>
    </row>
    <row r="63" spans="1:8" ht="33.75" customHeight="1">
      <c r="A63" s="83" t="s">
        <v>110</v>
      </c>
      <c r="B63" s="96" t="s">
        <v>117</v>
      </c>
      <c r="C63" s="125"/>
      <c r="D63" s="121">
        <f t="shared" si="6"/>
        <v>3.2</v>
      </c>
      <c r="E63" s="121">
        <f t="shared" si="6"/>
        <v>0.6</v>
      </c>
      <c r="F63" s="121">
        <f t="shared" si="6"/>
        <v>0</v>
      </c>
      <c r="G63" s="54">
        <f t="shared" si="2"/>
        <v>0</v>
      </c>
      <c r="H63" s="54">
        <f t="shared" si="3"/>
        <v>0</v>
      </c>
    </row>
    <row r="64" spans="1:8" s="16" customFormat="1" ht="30.75" customHeight="1">
      <c r="A64" s="76"/>
      <c r="B64" s="77" t="s">
        <v>197</v>
      </c>
      <c r="C64" s="123" t="s">
        <v>191</v>
      </c>
      <c r="D64" s="124">
        <v>3.2</v>
      </c>
      <c r="E64" s="124">
        <v>0.6</v>
      </c>
      <c r="F64" s="124">
        <v>0</v>
      </c>
      <c r="G64" s="54">
        <f t="shared" si="2"/>
        <v>0</v>
      </c>
      <c r="H64" s="54">
        <f t="shared" si="3"/>
        <v>0</v>
      </c>
    </row>
    <row r="65" spans="1:8" ht="17.25" customHeight="1" hidden="1">
      <c r="A65" s="71" t="s">
        <v>43</v>
      </c>
      <c r="B65" s="66" t="s">
        <v>44</v>
      </c>
      <c r="C65" s="116"/>
      <c r="D65" s="122">
        <f aca="true" t="shared" si="7" ref="D65:F66">D66</f>
        <v>0</v>
      </c>
      <c r="E65" s="122">
        <f t="shared" si="7"/>
        <v>0</v>
      </c>
      <c r="F65" s="122">
        <f t="shared" si="7"/>
        <v>0</v>
      </c>
      <c r="G65" s="54" t="e">
        <f t="shared" si="2"/>
        <v>#DIV/0!</v>
      </c>
      <c r="H65" s="54" t="e">
        <f t="shared" si="3"/>
        <v>#DIV/0!</v>
      </c>
    </row>
    <row r="66" spans="1:8" ht="18" customHeight="1" hidden="1">
      <c r="A66" s="68" t="s">
        <v>47</v>
      </c>
      <c r="B66" s="67" t="s">
        <v>48</v>
      </c>
      <c r="C66" s="115"/>
      <c r="D66" s="121">
        <f t="shared" si="7"/>
        <v>0</v>
      </c>
      <c r="E66" s="121">
        <f t="shared" si="7"/>
        <v>0</v>
      </c>
      <c r="F66" s="121">
        <f t="shared" si="7"/>
        <v>0</v>
      </c>
      <c r="G66" s="54" t="e">
        <f t="shared" si="2"/>
        <v>#DIV/0!</v>
      </c>
      <c r="H66" s="54" t="e">
        <f t="shared" si="3"/>
        <v>#DIV/0!</v>
      </c>
    </row>
    <row r="67" spans="1:8" s="16" customFormat="1" ht="30.75" customHeight="1" hidden="1">
      <c r="A67" s="76"/>
      <c r="B67" s="77" t="s">
        <v>192</v>
      </c>
      <c r="C67" s="123" t="s">
        <v>193</v>
      </c>
      <c r="D67" s="124">
        <v>0</v>
      </c>
      <c r="E67" s="124">
        <v>0</v>
      </c>
      <c r="F67" s="124">
        <v>0</v>
      </c>
      <c r="G67" s="54" t="e">
        <f t="shared" si="2"/>
        <v>#DIV/0!</v>
      </c>
      <c r="H67" s="54" t="e">
        <f t="shared" si="3"/>
        <v>#DIV/0!</v>
      </c>
    </row>
    <row r="68" spans="1:8" s="16" customFormat="1" ht="30.75" customHeight="1">
      <c r="A68" s="71" t="s">
        <v>54</v>
      </c>
      <c r="B68" s="66" t="s">
        <v>55</v>
      </c>
      <c r="C68" s="116"/>
      <c r="D68" s="122">
        <f>D69</f>
        <v>110.4</v>
      </c>
      <c r="E68" s="122">
        <f>E69</f>
        <v>27.6</v>
      </c>
      <c r="F68" s="122">
        <f>F69</f>
        <v>9.2</v>
      </c>
      <c r="G68" s="54">
        <f t="shared" si="2"/>
        <v>0.08333333333333333</v>
      </c>
      <c r="H68" s="54">
        <f t="shared" si="3"/>
        <v>0.3333333333333333</v>
      </c>
    </row>
    <row r="69" spans="1:8" s="16" customFormat="1" ht="24" customHeight="1">
      <c r="A69" s="68">
        <v>1001</v>
      </c>
      <c r="B69" s="67" t="s">
        <v>160</v>
      </c>
      <c r="C69" s="115" t="s">
        <v>229</v>
      </c>
      <c r="D69" s="121">
        <v>110.4</v>
      </c>
      <c r="E69" s="121">
        <v>27.6</v>
      </c>
      <c r="F69" s="121">
        <v>9.2</v>
      </c>
      <c r="G69" s="54">
        <f t="shared" si="2"/>
        <v>0.08333333333333333</v>
      </c>
      <c r="H69" s="54">
        <f t="shared" si="3"/>
        <v>0.3333333333333333</v>
      </c>
    </row>
    <row r="70" spans="1:8" ht="31.5">
      <c r="A70" s="71"/>
      <c r="B70" s="66" t="s">
        <v>92</v>
      </c>
      <c r="C70" s="116"/>
      <c r="D70" s="122">
        <f>D71</f>
        <v>1030</v>
      </c>
      <c r="E70" s="122">
        <f>E71</f>
        <v>257.5</v>
      </c>
      <c r="F70" s="122">
        <f>F71</f>
        <v>0</v>
      </c>
      <c r="G70" s="54">
        <f t="shared" si="2"/>
        <v>0</v>
      </c>
      <c r="H70" s="54">
        <f t="shared" si="3"/>
        <v>0</v>
      </c>
    </row>
    <row r="71" spans="1:8" s="16" customFormat="1" ht="47.25">
      <c r="A71" s="76"/>
      <c r="B71" s="77" t="s">
        <v>93</v>
      </c>
      <c r="C71" s="123" t="s">
        <v>172</v>
      </c>
      <c r="D71" s="124">
        <v>1030</v>
      </c>
      <c r="E71" s="124">
        <v>257.5</v>
      </c>
      <c r="F71" s="124">
        <v>0</v>
      </c>
      <c r="G71" s="54">
        <f t="shared" si="2"/>
        <v>0</v>
      </c>
      <c r="H71" s="54">
        <f t="shared" si="3"/>
        <v>0</v>
      </c>
    </row>
    <row r="72" spans="1:8" ht="22.5" customHeight="1">
      <c r="A72" s="68"/>
      <c r="B72" s="66" t="s">
        <v>62</v>
      </c>
      <c r="C72" s="71"/>
      <c r="D72" s="122">
        <f>D33+D42+D47+D50+D62+D68+D70</f>
        <v>4084.1</v>
      </c>
      <c r="E72" s="122">
        <f>E33+E42+E47+E50+E62+E68+E70</f>
        <v>998.4</v>
      </c>
      <c r="F72" s="122">
        <f>F33+F42+F47+F50+F62+F68+F70</f>
        <v>182.29999999999998</v>
      </c>
      <c r="G72" s="54">
        <f t="shared" si="2"/>
        <v>0.04463651722533728</v>
      </c>
      <c r="H72" s="54">
        <f t="shared" si="3"/>
        <v>0.1825921474358974</v>
      </c>
    </row>
    <row r="73" spans="1:8" ht="18.75">
      <c r="A73" s="133"/>
      <c r="B73" s="67" t="s">
        <v>77</v>
      </c>
      <c r="C73" s="115"/>
      <c r="D73" s="129">
        <f>D70</f>
        <v>1030</v>
      </c>
      <c r="E73" s="129">
        <f>E70</f>
        <v>257.5</v>
      </c>
      <c r="F73" s="129">
        <f>F70</f>
        <v>0</v>
      </c>
      <c r="G73" s="54">
        <f t="shared" si="2"/>
        <v>0</v>
      </c>
      <c r="H73" s="54">
        <f t="shared" si="3"/>
        <v>0</v>
      </c>
    </row>
    <row r="76" spans="2:6" ht="18">
      <c r="B76" s="100" t="s">
        <v>357</v>
      </c>
      <c r="C76" s="6"/>
      <c r="F76" s="145">
        <v>1223</v>
      </c>
    </row>
    <row r="77" spans="2:3" ht="18">
      <c r="B77" s="100"/>
      <c r="C77" s="6"/>
    </row>
    <row r="78" spans="2:3" ht="18" hidden="1">
      <c r="B78" s="100" t="s">
        <v>78</v>
      </c>
      <c r="C78" s="6"/>
    </row>
    <row r="79" spans="2:3" ht="18" hidden="1">
      <c r="B79" s="100" t="s">
        <v>79</v>
      </c>
      <c r="C79" s="6"/>
    </row>
    <row r="80" spans="2:3" ht="18" hidden="1">
      <c r="B80" s="100"/>
      <c r="C80" s="6"/>
    </row>
    <row r="81" spans="2:3" ht="18" hidden="1">
      <c r="B81" s="100" t="s">
        <v>80</v>
      </c>
      <c r="C81" s="6"/>
    </row>
    <row r="82" spans="2:3" ht="18" hidden="1">
      <c r="B82" s="100" t="s">
        <v>81</v>
      </c>
      <c r="C82" s="6"/>
    </row>
    <row r="83" spans="2:3" ht="18" hidden="1">
      <c r="B83" s="100"/>
      <c r="C83" s="6"/>
    </row>
    <row r="84" spans="2:3" ht="18" hidden="1">
      <c r="B84" s="100" t="s">
        <v>82</v>
      </c>
      <c r="C84" s="6"/>
    </row>
    <row r="85" spans="2:3" ht="18" hidden="1">
      <c r="B85" s="100" t="s">
        <v>83</v>
      </c>
      <c r="C85" s="6"/>
    </row>
    <row r="86" spans="2:3" ht="18" hidden="1">
      <c r="B86" s="100"/>
      <c r="C86" s="6"/>
    </row>
    <row r="87" spans="2:3" ht="18" hidden="1">
      <c r="B87" s="100" t="s">
        <v>84</v>
      </c>
      <c r="C87" s="6"/>
    </row>
    <row r="88" spans="2:3" ht="18" hidden="1">
      <c r="B88" s="100" t="s">
        <v>85</v>
      </c>
      <c r="C88" s="6"/>
    </row>
    <row r="89" ht="18" hidden="1"/>
    <row r="91" spans="2:8" ht="18">
      <c r="B91" s="100" t="s">
        <v>86</v>
      </c>
      <c r="C91" s="6"/>
      <c r="F91" s="53">
        <f>F76+F28-F72</f>
        <v>1108.8</v>
      </c>
      <c r="H91" s="53"/>
    </row>
    <row r="94" spans="2:3" ht="18">
      <c r="B94" s="100" t="s">
        <v>87</v>
      </c>
      <c r="C94" s="6"/>
    </row>
    <row r="95" spans="2:3" ht="18">
      <c r="B95" s="100" t="s">
        <v>88</v>
      </c>
      <c r="C95" s="6"/>
    </row>
    <row r="96" spans="2:3" ht="18">
      <c r="B96" s="100" t="s">
        <v>89</v>
      </c>
      <c r="C96" s="6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30:H30"/>
    <mergeCell ref="G31:G32"/>
    <mergeCell ref="E31:E32"/>
    <mergeCell ref="F31:F32"/>
    <mergeCell ref="A31:A32"/>
    <mergeCell ref="B31:B32"/>
    <mergeCell ref="D31:D32"/>
    <mergeCell ref="H31:H32"/>
    <mergeCell ref="C31:C32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176"/>
  <sheetViews>
    <sheetView tabSelected="1" zoomScalePageLayoutView="0" workbookViewId="0" topLeftCell="A149">
      <selection activeCell="B157" sqref="B157"/>
    </sheetView>
  </sheetViews>
  <sheetFormatPr defaultColWidth="9.140625" defaultRowHeight="12.75"/>
  <cols>
    <col min="1" max="1" width="5.8515625" style="99" customWidth="1"/>
    <col min="2" max="2" width="57.7109375" style="98" customWidth="1"/>
    <col min="3" max="3" width="14.7109375" style="52" customWidth="1"/>
    <col min="4" max="4" width="14.8515625" style="52" customWidth="1"/>
    <col min="5" max="5" width="14.140625" style="52" customWidth="1"/>
    <col min="6" max="6" width="12.8515625" style="58" customWidth="1"/>
    <col min="7" max="7" width="13.00390625" style="58" customWidth="1"/>
    <col min="8" max="8" width="9.140625" style="1" customWidth="1"/>
    <col min="9" max="16384" width="9.140625" style="30" customWidth="1"/>
  </cols>
  <sheetData>
    <row r="1" spans="1:8" s="31" customFormat="1" ht="60" customHeight="1">
      <c r="A1" s="173" t="s">
        <v>377</v>
      </c>
      <c r="B1" s="173"/>
      <c r="C1" s="173"/>
      <c r="D1" s="173"/>
      <c r="E1" s="173"/>
      <c r="F1" s="173"/>
      <c r="G1" s="173"/>
      <c r="H1" s="8"/>
    </row>
    <row r="2" spans="1:7" ht="15" customHeight="1">
      <c r="A2" s="199"/>
      <c r="B2" s="172" t="s">
        <v>2</v>
      </c>
      <c r="C2" s="164" t="s">
        <v>3</v>
      </c>
      <c r="D2" s="166" t="s">
        <v>386</v>
      </c>
      <c r="E2" s="164" t="s">
        <v>4</v>
      </c>
      <c r="F2" s="166" t="s">
        <v>335</v>
      </c>
      <c r="G2" s="166" t="s">
        <v>387</v>
      </c>
    </row>
    <row r="3" spans="1:7" ht="30" customHeight="1">
      <c r="A3" s="199"/>
      <c r="B3" s="172"/>
      <c r="C3" s="164"/>
      <c r="D3" s="167"/>
      <c r="E3" s="164"/>
      <c r="F3" s="167"/>
      <c r="G3" s="167"/>
    </row>
    <row r="4" spans="1:7" ht="18.75">
      <c r="A4" s="109"/>
      <c r="B4" s="67" t="s">
        <v>76</v>
      </c>
      <c r="C4" s="69">
        <f>C5+C6+C7+C8+C9+C10+C11+C12+C13+C14+C15+C16+C17+C18+C19+C20+C21+C23+C24</f>
        <v>268197.8</v>
      </c>
      <c r="D4" s="69">
        <f>D5+D6+D7+D8+D9+D10+D11+D12+D13+D14+D15+D16+D17+D18+D19+D20+D21+D23+D24</f>
        <v>59490</v>
      </c>
      <c r="E4" s="69">
        <f>E5+E6+E7+E8+E9+E10+E11+E12+E13+E14+E15+E16+E17+E18+E19+E20+E21+E23+E24</f>
        <v>17359.3</v>
      </c>
      <c r="F4" s="43">
        <f>E4/C4</f>
        <v>0.06472573600529162</v>
      </c>
      <c r="G4" s="43">
        <f>E4/D4</f>
        <v>0.2918019835266431</v>
      </c>
    </row>
    <row r="5" spans="1:7" ht="18.75">
      <c r="A5" s="109"/>
      <c r="B5" s="67" t="s">
        <v>5</v>
      </c>
      <c r="C5" s="70">
        <v>156000</v>
      </c>
      <c r="D5" s="70">
        <v>35010</v>
      </c>
      <c r="E5" s="70">
        <v>8646.9</v>
      </c>
      <c r="F5" s="43">
        <f aca="true" t="shared" si="0" ref="F5:F35">E5/C5</f>
        <v>0.055428846153846155</v>
      </c>
      <c r="G5" s="43">
        <f aca="true" t="shared" si="1" ref="G5:G35">E5/D5</f>
        <v>0.24698371893744644</v>
      </c>
    </row>
    <row r="6" spans="1:7" ht="18.75">
      <c r="A6" s="109"/>
      <c r="B6" s="67" t="s">
        <v>6</v>
      </c>
      <c r="C6" s="70">
        <v>17200</v>
      </c>
      <c r="D6" s="70">
        <v>4100</v>
      </c>
      <c r="E6" s="70">
        <v>3012.8</v>
      </c>
      <c r="F6" s="43">
        <f t="shared" si="0"/>
        <v>0.17516279069767443</v>
      </c>
      <c r="G6" s="43">
        <f t="shared" si="1"/>
        <v>0.734829268292683</v>
      </c>
    </row>
    <row r="7" spans="1:7" ht="18.75">
      <c r="A7" s="109"/>
      <c r="B7" s="67" t="s">
        <v>7</v>
      </c>
      <c r="C7" s="70">
        <v>15000</v>
      </c>
      <c r="D7" s="70">
        <v>8482</v>
      </c>
      <c r="E7" s="70">
        <v>420.5</v>
      </c>
      <c r="F7" s="43">
        <f t="shared" si="0"/>
        <v>0.028033333333333334</v>
      </c>
      <c r="G7" s="43">
        <f t="shared" si="1"/>
        <v>0.04957557179910398</v>
      </c>
    </row>
    <row r="8" spans="1:7" ht="18.75">
      <c r="A8" s="109"/>
      <c r="B8" s="67" t="s">
        <v>207</v>
      </c>
      <c r="C8" s="70">
        <v>23646.8</v>
      </c>
      <c r="D8" s="70">
        <v>3600</v>
      </c>
      <c r="E8" s="70">
        <v>2101</v>
      </c>
      <c r="F8" s="43">
        <f t="shared" si="0"/>
        <v>0.08884923118561497</v>
      </c>
      <c r="G8" s="43">
        <f t="shared" si="1"/>
        <v>0.5836111111111111</v>
      </c>
    </row>
    <row r="9" spans="1:7" ht="18.75">
      <c r="A9" s="109"/>
      <c r="B9" s="67" t="s">
        <v>8</v>
      </c>
      <c r="C9" s="70">
        <v>12985</v>
      </c>
      <c r="D9" s="70">
        <v>595</v>
      </c>
      <c r="E9" s="70">
        <v>307.9</v>
      </c>
      <c r="F9" s="43">
        <f t="shared" si="0"/>
        <v>0.023711975356180207</v>
      </c>
      <c r="G9" s="43">
        <f t="shared" si="1"/>
        <v>0.5174789915966386</v>
      </c>
    </row>
    <row r="10" spans="1:7" ht="18.75">
      <c r="A10" s="109"/>
      <c r="B10" s="67" t="s">
        <v>9</v>
      </c>
      <c r="C10" s="70">
        <v>27100</v>
      </c>
      <c r="D10" s="70">
        <v>4230</v>
      </c>
      <c r="E10" s="70">
        <v>1637.4</v>
      </c>
      <c r="F10" s="43">
        <f t="shared" si="0"/>
        <v>0.06042066420664207</v>
      </c>
      <c r="G10" s="43">
        <f t="shared" si="1"/>
        <v>0.3870921985815603</v>
      </c>
    </row>
    <row r="11" spans="1:7" ht="18.75">
      <c r="A11" s="109"/>
      <c r="B11" s="67" t="s">
        <v>99</v>
      </c>
      <c r="C11" s="70">
        <v>3572</v>
      </c>
      <c r="D11" s="70">
        <v>718</v>
      </c>
      <c r="E11" s="70">
        <v>306.7</v>
      </c>
      <c r="F11" s="43">
        <f t="shared" si="0"/>
        <v>0.0858622620380739</v>
      </c>
      <c r="G11" s="43">
        <f t="shared" si="1"/>
        <v>0.42715877437325905</v>
      </c>
    </row>
    <row r="12" spans="1:7" ht="18.75" hidden="1">
      <c r="A12" s="109"/>
      <c r="B12" s="67" t="s">
        <v>306</v>
      </c>
      <c r="C12" s="70"/>
      <c r="D12" s="70"/>
      <c r="E12" s="70"/>
      <c r="F12" s="43" t="e">
        <f t="shared" si="0"/>
        <v>#DIV/0!</v>
      </c>
      <c r="G12" s="43" t="e">
        <f t="shared" si="1"/>
        <v>#DIV/0!</v>
      </c>
    </row>
    <row r="13" spans="1:7" ht="18.75">
      <c r="A13" s="109"/>
      <c r="B13" s="67" t="s">
        <v>11</v>
      </c>
      <c r="C13" s="70">
        <v>6000</v>
      </c>
      <c r="D13" s="70">
        <v>1370</v>
      </c>
      <c r="E13" s="70">
        <v>286.6</v>
      </c>
      <c r="F13" s="43">
        <f t="shared" si="0"/>
        <v>0.04776666666666667</v>
      </c>
      <c r="G13" s="43">
        <f t="shared" si="1"/>
        <v>0.20919708029197082</v>
      </c>
    </row>
    <row r="14" spans="1:7" ht="18.75">
      <c r="A14" s="109"/>
      <c r="B14" s="67" t="s">
        <v>12</v>
      </c>
      <c r="C14" s="70">
        <v>2000</v>
      </c>
      <c r="D14" s="70">
        <v>500</v>
      </c>
      <c r="E14" s="70">
        <v>169.2</v>
      </c>
      <c r="F14" s="43">
        <f t="shared" si="0"/>
        <v>0.0846</v>
      </c>
      <c r="G14" s="43">
        <f t="shared" si="1"/>
        <v>0.3384</v>
      </c>
    </row>
    <row r="15" spans="1:7" ht="18.75" hidden="1">
      <c r="A15" s="109"/>
      <c r="B15" s="67" t="s">
        <v>13</v>
      </c>
      <c r="C15" s="70"/>
      <c r="D15" s="70"/>
      <c r="E15" s="70"/>
      <c r="F15" s="43" t="e">
        <f t="shared" si="0"/>
        <v>#DIV/0!</v>
      </c>
      <c r="G15" s="43" t="e">
        <f t="shared" si="1"/>
        <v>#DIV/0!</v>
      </c>
    </row>
    <row r="16" spans="1:7" ht="18.75">
      <c r="A16" s="109"/>
      <c r="B16" s="67" t="s">
        <v>373</v>
      </c>
      <c r="C16" s="70">
        <v>300</v>
      </c>
      <c r="D16" s="70">
        <v>75</v>
      </c>
      <c r="E16" s="70">
        <v>22</v>
      </c>
      <c r="F16" s="43">
        <f t="shared" si="0"/>
        <v>0.07333333333333333</v>
      </c>
      <c r="G16" s="43">
        <f t="shared" si="1"/>
        <v>0.29333333333333333</v>
      </c>
    </row>
    <row r="17" spans="1:7" ht="18.75">
      <c r="A17" s="109"/>
      <c r="B17" s="67" t="s">
        <v>15</v>
      </c>
      <c r="C17" s="70">
        <v>872</v>
      </c>
      <c r="D17" s="70">
        <v>200</v>
      </c>
      <c r="E17" s="70">
        <v>58.3</v>
      </c>
      <c r="F17" s="43">
        <f t="shared" si="0"/>
        <v>0.06685779816513761</v>
      </c>
      <c r="G17" s="43">
        <f t="shared" si="1"/>
        <v>0.2915</v>
      </c>
    </row>
    <row r="18" spans="1:7" ht="18.75" hidden="1">
      <c r="A18" s="109"/>
      <c r="B18" s="67" t="s">
        <v>16</v>
      </c>
      <c r="C18" s="70"/>
      <c r="D18" s="70"/>
      <c r="E18" s="70"/>
      <c r="F18" s="43" t="e">
        <f t="shared" si="0"/>
        <v>#DIV/0!</v>
      </c>
      <c r="G18" s="43" t="e">
        <f t="shared" si="1"/>
        <v>#DIV/0!</v>
      </c>
    </row>
    <row r="19" spans="1:7" ht="18.75">
      <c r="A19" s="109"/>
      <c r="B19" s="67" t="s">
        <v>17</v>
      </c>
      <c r="C19" s="70">
        <v>0</v>
      </c>
      <c r="D19" s="70">
        <v>0</v>
      </c>
      <c r="E19" s="70">
        <v>30.7</v>
      </c>
      <c r="F19" s="43">
        <v>0</v>
      </c>
      <c r="G19" s="43">
        <v>0</v>
      </c>
    </row>
    <row r="20" spans="1:7" ht="18.75">
      <c r="A20" s="109"/>
      <c r="B20" s="67" t="s">
        <v>224</v>
      </c>
      <c r="C20" s="70">
        <v>1100</v>
      </c>
      <c r="D20" s="70">
        <v>250</v>
      </c>
      <c r="E20" s="70">
        <v>1055.4</v>
      </c>
      <c r="F20" s="43">
        <f t="shared" si="0"/>
        <v>0.9594545454545456</v>
      </c>
      <c r="G20" s="43">
        <f t="shared" si="1"/>
        <v>4.2216000000000005</v>
      </c>
    </row>
    <row r="21" spans="1:7" ht="18.75">
      <c r="A21" s="109"/>
      <c r="B21" s="67" t="s">
        <v>19</v>
      </c>
      <c r="C21" s="70">
        <v>2422</v>
      </c>
      <c r="D21" s="70">
        <v>360</v>
      </c>
      <c r="E21" s="70">
        <v>93.3</v>
      </c>
      <c r="F21" s="43">
        <f t="shared" si="0"/>
        <v>0.038521882741535916</v>
      </c>
      <c r="G21" s="43">
        <f t="shared" si="1"/>
        <v>0.25916666666666666</v>
      </c>
    </row>
    <row r="22" spans="1:7" ht="18.75">
      <c r="A22" s="109"/>
      <c r="B22" s="67" t="s">
        <v>20</v>
      </c>
      <c r="C22" s="70">
        <v>1315</v>
      </c>
      <c r="D22" s="70">
        <v>131</v>
      </c>
      <c r="E22" s="70">
        <v>32.1</v>
      </c>
      <c r="F22" s="43">
        <f t="shared" si="0"/>
        <v>0.0244106463878327</v>
      </c>
      <c r="G22" s="43">
        <f t="shared" si="1"/>
        <v>0.2450381679389313</v>
      </c>
    </row>
    <row r="23" spans="1:7" ht="18.75">
      <c r="A23" s="109"/>
      <c r="B23" s="67" t="s">
        <v>21</v>
      </c>
      <c r="C23" s="70">
        <v>0</v>
      </c>
      <c r="D23" s="70">
        <f>МР!E23+'МО г.Ртищево'!E20+'Кр-звезда'!E19+Макарово!E20+Октябрьский!E19+Салтыковка!E19+Урусово!E19+'Ш-Голицыно'!E19</f>
        <v>0</v>
      </c>
      <c r="E23" s="70">
        <v>-789.4</v>
      </c>
      <c r="F23" s="43">
        <v>0</v>
      </c>
      <c r="G23" s="43">
        <v>0</v>
      </c>
    </row>
    <row r="24" spans="1:7" ht="18" customHeight="1" hidden="1">
      <c r="A24" s="109"/>
      <c r="B24" s="67" t="s">
        <v>360</v>
      </c>
      <c r="C24" s="70"/>
      <c r="D24" s="70"/>
      <c r="E24" s="70"/>
      <c r="F24" s="43" t="e">
        <f t="shared" si="0"/>
        <v>#DIV/0!</v>
      </c>
      <c r="G24" s="43" t="e">
        <f t="shared" si="1"/>
        <v>#DIV/0!</v>
      </c>
    </row>
    <row r="25" spans="1:12" ht="18.75">
      <c r="A25" s="109"/>
      <c r="B25" s="66" t="s">
        <v>75</v>
      </c>
      <c r="C25" s="70">
        <f>C26+C27+C29+C30+C32+C31</f>
        <v>549852.2000000001</v>
      </c>
      <c r="D25" s="70">
        <f>D26+D27+D29+D30+D32+D31</f>
        <v>135145.9</v>
      </c>
      <c r="E25" s="70">
        <f>E26+E27+E29+E30+E32+E31</f>
        <v>24563.6</v>
      </c>
      <c r="F25" s="43">
        <f t="shared" si="0"/>
        <v>0.04467309578828637</v>
      </c>
      <c r="G25" s="43">
        <f t="shared" si="1"/>
        <v>0.1817561613041905</v>
      </c>
      <c r="I25" s="41"/>
      <c r="J25" s="41"/>
      <c r="K25" s="41"/>
      <c r="L25" s="41"/>
    </row>
    <row r="26" spans="1:12" ht="21" customHeight="1">
      <c r="A26" s="109"/>
      <c r="B26" s="67" t="s">
        <v>23</v>
      </c>
      <c r="C26" s="70">
        <f>МР!D25+'МО г.Ртищево'!D22+'Кр-звезда'!D21+Макарово!D22+Октябрьский!D21+Салтыковка!D21+Урусово!D21+'Ш-Голицыно'!D23</f>
        <v>141440.8</v>
      </c>
      <c r="D26" s="70">
        <f>МР!E25+'МО г.Ртищево'!E22+'Кр-звезда'!E21+Макарово!E22+Октябрьский!E21+Салтыковка!E21+Урусово!E21+'Ш-Голицыно'!E23</f>
        <v>35359.99999999999</v>
      </c>
      <c r="E26" s="70">
        <f>МР!F25+'МО г.Ртищево'!F22+'Кр-звезда'!F21+Макарово!F22+Октябрьский!F21+Салтыковка!F21+Урусово!F21+'Ш-Голицыно'!F23</f>
        <v>11786</v>
      </c>
      <c r="F26" s="43">
        <f t="shared" si="0"/>
        <v>0.08332814859644459</v>
      </c>
      <c r="G26" s="43">
        <f t="shared" si="1"/>
        <v>0.33331447963800914</v>
      </c>
      <c r="I26" s="41"/>
      <c r="J26" s="42"/>
      <c r="K26" s="41"/>
      <c r="L26" s="41"/>
    </row>
    <row r="27" spans="1:12" ht="23.25" customHeight="1">
      <c r="A27" s="109"/>
      <c r="B27" s="67" t="s">
        <v>24</v>
      </c>
      <c r="C27" s="70">
        <f>МР!D26+'Кр-звезда'!D23+Макарово!D23+Октябрьский!D22+Салтыковка!D22+Урусово!D22+'Ш-Голицыно'!D24</f>
        <v>356386.30000000005</v>
      </c>
      <c r="D27" s="70">
        <f>МР!E26+'Кр-звезда'!E23+Макарово!E23+Октябрьский!E22+Салтыковка!E22+Урусово!E22+'Ш-Голицыно'!E24</f>
        <v>89095.10000000002</v>
      </c>
      <c r="E27" s="70">
        <f>МР!F26+'Кр-звезда'!F23+Макарово!F23+Октябрьский!F22+Салтыковка!F22+Урусово!F22+'Ш-Голицыно'!F24</f>
        <v>12777.6</v>
      </c>
      <c r="F27" s="43">
        <f t="shared" si="0"/>
        <v>0.035853230048405335</v>
      </c>
      <c r="G27" s="43">
        <f t="shared" si="1"/>
        <v>0.14341529444380216</v>
      </c>
      <c r="I27" s="41"/>
      <c r="J27" s="41"/>
      <c r="K27" s="42"/>
      <c r="L27" s="41"/>
    </row>
    <row r="28" spans="1:12" ht="23.25" customHeight="1">
      <c r="A28" s="109"/>
      <c r="B28" s="67" t="s">
        <v>145</v>
      </c>
      <c r="C28" s="70">
        <f>'Кр-звезда'!D23+Макарово!D23+Октябрьский!D22+Салтыковка!D22+Урусово!D22+'Ш-Голицыно'!D24</f>
        <v>900.6000000000001</v>
      </c>
      <c r="D28" s="70">
        <f>'Кр-звезда'!E23+Макарово!E23+Октябрьский!E22+Салтыковка!E22+Урусово!E22+'Ш-Голицыно'!E24</f>
        <v>224.7</v>
      </c>
      <c r="E28" s="70">
        <f>'Кр-звезда'!F23+Макарово!F23+Октябрьский!F22+Салтыковка!F22+Урусово!F22+'Ш-Голицыно'!F24</f>
        <v>0</v>
      </c>
      <c r="F28" s="43">
        <f t="shared" si="0"/>
        <v>0</v>
      </c>
      <c r="G28" s="43">
        <f t="shared" si="1"/>
        <v>0</v>
      </c>
      <c r="I28" s="41"/>
      <c r="J28" s="41"/>
      <c r="K28" s="41"/>
      <c r="L28" s="41"/>
    </row>
    <row r="29" spans="1:7" ht="22.5" customHeight="1">
      <c r="A29" s="109"/>
      <c r="B29" s="67" t="s">
        <v>25</v>
      </c>
      <c r="C29" s="70">
        <f>МР!D27+'МО г.Ртищево'!D23+'МО г.Ртищево'!D24</f>
        <v>45134.1</v>
      </c>
      <c r="D29" s="70">
        <f>МР!E27+'МО г.Ртищево'!E23+'МО г.Ртищево'!E24</f>
        <v>8968</v>
      </c>
      <c r="E29" s="70">
        <f>МР!F27+'МО г.Ртищево'!F23+'МО г.Ртищево'!F24</f>
        <v>0</v>
      </c>
      <c r="F29" s="43">
        <f t="shared" si="0"/>
        <v>0</v>
      </c>
      <c r="G29" s="43">
        <f t="shared" si="1"/>
        <v>0</v>
      </c>
    </row>
    <row r="30" spans="1:7" ht="22.5" customHeight="1">
      <c r="A30" s="109"/>
      <c r="B30" s="67" t="s">
        <v>61</v>
      </c>
      <c r="C30" s="70">
        <f>МР!D29+'МО г.Ртищево'!D25+'Кр-звезда'!D22+Макарово!D24+Октябрьский!D23+Салтыковка!D23+Урусово!D23+'Ш-Голицыно'!D25</f>
        <v>6891</v>
      </c>
      <c r="D30" s="70">
        <f>МР!E29+'МО г.Ртищево'!E25+'Кр-звезда'!E22+Макарово!E24+Октябрьский!E23+Салтыковка!E23+Урусово!E23+'Ш-Голицыно'!E25</f>
        <v>1722.8</v>
      </c>
      <c r="E30" s="70">
        <f>МР!F29+'МО г.Ртищево'!F25+'Кр-звезда'!F22+Макарово!F24+Октябрьский!F23+Салтыковка!F23+Урусово!F23+'Ш-Голицыно'!F25</f>
        <v>0</v>
      </c>
      <c r="F30" s="43">
        <f t="shared" si="0"/>
        <v>0</v>
      </c>
      <c r="G30" s="43">
        <f t="shared" si="1"/>
        <v>0</v>
      </c>
    </row>
    <row r="31" spans="1:7" ht="63" hidden="1">
      <c r="A31" s="109"/>
      <c r="B31" s="72" t="s">
        <v>356</v>
      </c>
      <c r="C31" s="70">
        <f>МР!D30</f>
        <v>0</v>
      </c>
      <c r="D31" s="70">
        <f>МР!E30</f>
        <v>0</v>
      </c>
      <c r="E31" s="70">
        <f>МР!F30</f>
        <v>0</v>
      </c>
      <c r="F31" s="43" t="e">
        <f t="shared" si="0"/>
        <v>#DIV/0!</v>
      </c>
      <c r="G31" s="43" t="e">
        <f t="shared" si="1"/>
        <v>#DIV/0!</v>
      </c>
    </row>
    <row r="32" spans="1:7" ht="33" customHeight="1" hidden="1" thickBot="1">
      <c r="A32" s="109"/>
      <c r="B32" s="146" t="s">
        <v>140</v>
      </c>
      <c r="C32" s="70">
        <f>МР!D31+'Кр-звезда'!D25+Макарово!D26+Октябрьский!D25+Салтыковка!D25+Урусово!D24+'Ш-Голицыно'!D26</f>
        <v>0</v>
      </c>
      <c r="D32" s="70">
        <f>МР!E31+'Кр-звезда'!E25+Макарово!E26+Октябрьский!E25+Салтыковка!E25+Урусово!E24+'Ш-Голицыно'!E26</f>
        <v>0</v>
      </c>
      <c r="E32" s="70">
        <f>МР!F31+'Кр-звезда'!F25+Макарово!F26+Октябрьский!F25+Салтыковка!F25+Урусово!F24+'Ш-Голицыно'!F26</f>
        <v>0</v>
      </c>
      <c r="F32" s="43" t="e">
        <f t="shared" si="0"/>
        <v>#DIV/0!</v>
      </c>
      <c r="G32" s="43" t="e">
        <f t="shared" si="1"/>
        <v>#DIV/0!</v>
      </c>
    </row>
    <row r="33" spans="1:7" ht="18.75">
      <c r="A33" s="109"/>
      <c r="B33" s="67" t="s">
        <v>27</v>
      </c>
      <c r="C33" s="70">
        <f>C4+C25</f>
        <v>818050</v>
      </c>
      <c r="D33" s="70">
        <f>МР!E32</f>
        <v>174126.9</v>
      </c>
      <c r="E33" s="70">
        <f>E4+E25</f>
        <v>41922.899999999994</v>
      </c>
      <c r="F33" s="43">
        <f t="shared" si="0"/>
        <v>0.051247356518550204</v>
      </c>
      <c r="G33" s="43">
        <f t="shared" si="1"/>
        <v>0.24076061768744517</v>
      </c>
    </row>
    <row r="34" spans="1:7" ht="18.75">
      <c r="A34" s="109"/>
      <c r="B34" s="77" t="s">
        <v>201</v>
      </c>
      <c r="C34" s="70">
        <v>10389.2</v>
      </c>
      <c r="D34" s="70">
        <v>2254.5</v>
      </c>
      <c r="E34" s="70">
        <v>206</v>
      </c>
      <c r="F34" s="43">
        <f t="shared" si="0"/>
        <v>0.019828283217187076</v>
      </c>
      <c r="G34" s="43">
        <f t="shared" si="1"/>
        <v>0.09137280993568418</v>
      </c>
    </row>
    <row r="35" spans="1:7" ht="18.75">
      <c r="A35" s="109"/>
      <c r="B35" s="147" t="s">
        <v>202</v>
      </c>
      <c r="C35" s="70">
        <f>C33-C34</f>
        <v>807660.8</v>
      </c>
      <c r="D35" s="70">
        <f>D33-D34</f>
        <v>171872.4</v>
      </c>
      <c r="E35" s="70">
        <f>E33-E34</f>
        <v>41716.899999999994</v>
      </c>
      <c r="F35" s="43">
        <f t="shared" si="0"/>
        <v>0.05165151013890979</v>
      </c>
      <c r="G35" s="43">
        <f t="shared" si="1"/>
        <v>0.2427201807852802</v>
      </c>
    </row>
    <row r="36" spans="1:7" ht="18.75" hidden="1">
      <c r="A36" s="109"/>
      <c r="B36" s="67" t="s">
        <v>100</v>
      </c>
      <c r="C36" s="121">
        <f>C4</f>
        <v>268197.8</v>
      </c>
      <c r="D36" s="121">
        <f>D4</f>
        <v>59490</v>
      </c>
      <c r="E36" s="121">
        <f>E4</f>
        <v>17359.3</v>
      </c>
      <c r="F36" s="57">
        <f>E36/C36</f>
        <v>0.06472573600529162</v>
      </c>
      <c r="G36" s="57">
        <f>E36/D36</f>
        <v>0.2918019835266431</v>
      </c>
    </row>
    <row r="37" spans="1:7" ht="12.75">
      <c r="A37" s="198"/>
      <c r="B37" s="178"/>
      <c r="C37" s="178"/>
      <c r="D37" s="178"/>
      <c r="E37" s="178"/>
      <c r="F37" s="178"/>
      <c r="G37" s="179"/>
    </row>
    <row r="38" spans="1:7" ht="15" customHeight="1">
      <c r="A38" s="190" t="s">
        <v>144</v>
      </c>
      <c r="B38" s="172" t="s">
        <v>28</v>
      </c>
      <c r="C38" s="164" t="s">
        <v>3</v>
      </c>
      <c r="D38" s="166" t="s">
        <v>386</v>
      </c>
      <c r="E38" s="164" t="s">
        <v>4</v>
      </c>
      <c r="F38" s="166" t="s">
        <v>335</v>
      </c>
      <c r="G38" s="166" t="s">
        <v>387</v>
      </c>
    </row>
    <row r="39" spans="1:7" ht="24.75" customHeight="1">
      <c r="A39" s="190"/>
      <c r="B39" s="172"/>
      <c r="C39" s="164"/>
      <c r="D39" s="167"/>
      <c r="E39" s="164"/>
      <c r="F39" s="167"/>
      <c r="G39" s="167"/>
    </row>
    <row r="40" spans="1:7" ht="21" customHeight="1">
      <c r="A40" s="71" t="s">
        <v>63</v>
      </c>
      <c r="B40" s="66" t="s">
        <v>29</v>
      </c>
      <c r="C40" s="132">
        <f>C42+C43+C45+C47+C48+C46+C44+C41</f>
        <v>71069.9</v>
      </c>
      <c r="D40" s="132">
        <f>D42+D43+D45+D47+D48+D46+D44+D41</f>
        <v>18440</v>
      </c>
      <c r="E40" s="132">
        <f>E42+E43+E45+E47+E48+E46+E44+E41</f>
        <v>4777.9</v>
      </c>
      <c r="F40" s="43">
        <f>E40/C40</f>
        <v>0.06722817958094778</v>
      </c>
      <c r="G40" s="43">
        <f>E40/D40</f>
        <v>0.2591052060737527</v>
      </c>
    </row>
    <row r="41" spans="1:7" ht="17.25" customHeight="1">
      <c r="A41" s="71" t="s">
        <v>64</v>
      </c>
      <c r="B41" s="148" t="s">
        <v>300</v>
      </c>
      <c r="C41" s="132">
        <f>МР!D38</f>
        <v>1560</v>
      </c>
      <c r="D41" s="132">
        <f>МР!E38</f>
        <v>390</v>
      </c>
      <c r="E41" s="132">
        <f>МР!F38</f>
        <v>104</v>
      </c>
      <c r="F41" s="43">
        <f aca="true" t="shared" si="2" ref="F41:F104">E41/C41</f>
        <v>0.06666666666666667</v>
      </c>
      <c r="G41" s="43">
        <f aca="true" t="shared" si="3" ref="G41:G104">E41/D41</f>
        <v>0.26666666666666666</v>
      </c>
    </row>
    <row r="42" spans="1:8" s="32" customFormat="1" ht="31.5" hidden="1">
      <c r="A42" s="107" t="s">
        <v>65</v>
      </c>
      <c r="B42" s="148" t="s">
        <v>30</v>
      </c>
      <c r="C42" s="149">
        <f>'МО г.Ртищево'!D35</f>
        <v>0</v>
      </c>
      <c r="D42" s="149">
        <f>'МО г.Ртищево'!E35</f>
        <v>0</v>
      </c>
      <c r="E42" s="149">
        <f>'МО г.Ртищево'!F35</f>
        <v>0</v>
      </c>
      <c r="F42" s="43" t="e">
        <f t="shared" si="2"/>
        <v>#DIV/0!</v>
      </c>
      <c r="G42" s="43" t="e">
        <f t="shared" si="3"/>
        <v>#DIV/0!</v>
      </c>
      <c r="H42" s="150"/>
    </row>
    <row r="43" spans="1:8" s="32" customFormat="1" ht="31.5">
      <c r="A43" s="107" t="s">
        <v>66</v>
      </c>
      <c r="B43" s="148" t="s">
        <v>327</v>
      </c>
      <c r="C43" s="149">
        <f>МР!D39+'Кр-звезда'!D33+Макарово!D33+Октябрьский!D32+Салтыковка!D32+Урусово!D32+'Ш-Голицыно'!D34</f>
        <v>38114.5</v>
      </c>
      <c r="D43" s="149">
        <f>МР!E39+'Кр-звезда'!E33+Макарово!E33+Октябрьский!E32+Салтыковка!E32+Урусово!E32+'Ш-Голицыно'!E34</f>
        <v>10625.900000000001</v>
      </c>
      <c r="E43" s="149">
        <f>МР!F39+'Кр-звезда'!F33+Макарово!F33+Октябрьский!F32+Салтыковка!F32+Урусово!F32+'Ш-Голицыно'!F34</f>
        <v>2740.8</v>
      </c>
      <c r="F43" s="43">
        <f t="shared" si="2"/>
        <v>0.07190964068792717</v>
      </c>
      <c r="G43" s="43">
        <f t="shared" si="3"/>
        <v>0.25793579837943137</v>
      </c>
      <c r="H43" s="150"/>
    </row>
    <row r="44" spans="1:8" s="32" customFormat="1" ht="31.5" hidden="1">
      <c r="A44" s="107" t="s">
        <v>219</v>
      </c>
      <c r="B44" s="148" t="s">
        <v>221</v>
      </c>
      <c r="C44" s="149">
        <f>МР!D41</f>
        <v>0</v>
      </c>
      <c r="D44" s="149">
        <f>МР!E41</f>
        <v>0</v>
      </c>
      <c r="E44" s="149">
        <f>МР!F41</f>
        <v>0</v>
      </c>
      <c r="F44" s="43" t="e">
        <f t="shared" si="2"/>
        <v>#DIV/0!</v>
      </c>
      <c r="G44" s="43" t="e">
        <f t="shared" si="3"/>
        <v>#DIV/0!</v>
      </c>
      <c r="H44" s="150"/>
    </row>
    <row r="45" spans="1:8" s="32" customFormat="1" ht="31.5">
      <c r="A45" s="107" t="s">
        <v>67</v>
      </c>
      <c r="B45" s="148" t="s">
        <v>328</v>
      </c>
      <c r="C45" s="149">
        <f>МР!D42</f>
        <v>7485.2</v>
      </c>
      <c r="D45" s="149">
        <f>МР!E42</f>
        <v>1997.9</v>
      </c>
      <c r="E45" s="149">
        <f>МР!F42</f>
        <v>603.5</v>
      </c>
      <c r="F45" s="43">
        <f t="shared" si="2"/>
        <v>0.0806257681825469</v>
      </c>
      <c r="G45" s="43">
        <f t="shared" si="3"/>
        <v>0.3020671705290555</v>
      </c>
      <c r="H45" s="150"/>
    </row>
    <row r="46" spans="1:7" ht="31.5">
      <c r="A46" s="107" t="s">
        <v>175</v>
      </c>
      <c r="B46" s="148" t="s">
        <v>176</v>
      </c>
      <c r="C46" s="151">
        <f>'МО г.Ртищево'!D36+'Кр-звезда'!D34+Макарово!D34+Октябрьский!D33+Салтыковка!D33+Урусово!D33+'Ш-Голицыно'!D35</f>
        <v>1885</v>
      </c>
      <c r="D46" s="151">
        <f>'МО г.Ртищево'!E36+'Кр-звезда'!E34+Макарово!E34+Октябрьский!E33+Салтыковка!E33+Урусово!E33+'Ш-Голицыно'!E35</f>
        <v>0</v>
      </c>
      <c r="E46" s="151">
        <f>'МО г.Ртищево'!F36+'Кр-звезда'!F34+Макарово!F34+Октябрьский!F33+Салтыковка!F33+Урусово!F33+'Ш-Голицыно'!F35</f>
        <v>0</v>
      </c>
      <c r="F46" s="43">
        <f t="shared" si="2"/>
        <v>0</v>
      </c>
      <c r="G46" s="43">
        <v>0</v>
      </c>
    </row>
    <row r="47" spans="1:8" s="32" customFormat="1" ht="31.5" hidden="1">
      <c r="A47" s="107" t="s">
        <v>68</v>
      </c>
      <c r="B47" s="148" t="s">
        <v>32</v>
      </c>
      <c r="C47" s="149">
        <f>МР!D44+'МО г.Ртищево'!D38+'Кр-звезда'!D36+Макарово!D36+Октябрьский!D35+Салтыковка!D35+Урусово!D35+'Ш-Голицыно'!D37</f>
        <v>840</v>
      </c>
      <c r="D47" s="149">
        <f>МР!E44+'МО г.Ртищево'!E38+'Кр-звезда'!E36+Макарово!E36+Октябрьский!E35+Салтыковка!E35+Урусово!E35+'Ш-Голицыно'!E37</f>
        <v>0</v>
      </c>
      <c r="E47" s="149">
        <f>МР!F44+'МО г.Ртищево'!F38+'Кр-звезда'!F36+Макарово!F36+Октябрьский!F35+Салтыковка!F35+Урусово!F35+'Ш-Голицыно'!F37</f>
        <v>0</v>
      </c>
      <c r="F47" s="43">
        <f t="shared" si="2"/>
        <v>0</v>
      </c>
      <c r="G47" s="43" t="e">
        <f t="shared" si="3"/>
        <v>#DIV/0!</v>
      </c>
      <c r="H47" s="150"/>
    </row>
    <row r="48" spans="1:8" s="32" customFormat="1" ht="31.5">
      <c r="A48" s="107" t="s">
        <v>118</v>
      </c>
      <c r="B48" s="148" t="s">
        <v>33</v>
      </c>
      <c r="C48" s="149">
        <f>C49++C50+C51+C52+C53+C54+C55+C56</f>
        <v>21185.2</v>
      </c>
      <c r="D48" s="149">
        <f>D49++D50+D51+D52+D53+D54+D55+D56</f>
        <v>5426.2</v>
      </c>
      <c r="E48" s="149">
        <f>E49++E50+E51+E52+E53+E54+E55+E56</f>
        <v>1329.6</v>
      </c>
      <c r="F48" s="43">
        <f t="shared" si="2"/>
        <v>0.06276079527217113</v>
      </c>
      <c r="G48" s="43">
        <f t="shared" si="3"/>
        <v>0.2450333566768641</v>
      </c>
      <c r="H48" s="150"/>
    </row>
    <row r="49" spans="1:7" ht="18.75">
      <c r="A49" s="68"/>
      <c r="B49" s="67" t="s">
        <v>138</v>
      </c>
      <c r="C49" s="151">
        <f>МР!D46+'МО г.Ртищево'!D40</f>
        <v>11164</v>
      </c>
      <c r="D49" s="151">
        <f>МР!E46+'МО г.Ртищево'!E40</f>
        <v>3098.7000000000003</v>
      </c>
      <c r="E49" s="151">
        <f>МР!F46+'МО г.Ртищево'!F40</f>
        <v>952.4</v>
      </c>
      <c r="F49" s="43">
        <f t="shared" si="2"/>
        <v>0.0853099247581512</v>
      </c>
      <c r="G49" s="43">
        <f t="shared" si="3"/>
        <v>0.3073546971310549</v>
      </c>
    </row>
    <row r="50" spans="1:7" ht="18.75">
      <c r="A50" s="68"/>
      <c r="B50" s="67" t="s">
        <v>34</v>
      </c>
      <c r="C50" s="151">
        <f>'Кр-звезда'!D38+Макарово!D38+Октябрьский!D39+Салтыковка!D37+Урусово!D37+'Ш-Голицыно'!D39+МР!D47+'МО г.Ртищево'!D43</f>
        <v>107.7</v>
      </c>
      <c r="D50" s="151">
        <f>'Кр-звезда'!E38+Макарово!E38+Октябрьский!E39+Салтыковка!E37+Урусово!E37+'Ш-Голицыно'!E39+МР!E47+'МО г.Ртищево'!E43</f>
        <v>46.1</v>
      </c>
      <c r="E50" s="151">
        <f>'Кр-звезда'!F38+Макарово!F38+Октябрьский!F39+Салтыковка!F37+Урусово!F37+'Ш-Голицыно'!F39+МР!F47+'МО г.Ртищево'!F43</f>
        <v>0</v>
      </c>
      <c r="F50" s="43">
        <f t="shared" si="2"/>
        <v>0</v>
      </c>
      <c r="G50" s="43">
        <f t="shared" si="3"/>
        <v>0</v>
      </c>
    </row>
    <row r="51" spans="1:7" ht="18.75">
      <c r="A51" s="68"/>
      <c r="B51" s="67" t="s">
        <v>302</v>
      </c>
      <c r="C51" s="151">
        <f>МР!D49+'МО г.Ртищево'!D42</f>
        <v>4383.5</v>
      </c>
      <c r="D51" s="151">
        <f>МР!E49+'МО г.Ртищево'!E42</f>
        <v>1151.1</v>
      </c>
      <c r="E51" s="151">
        <f>МР!F49+'МО г.Ртищево'!F42</f>
        <v>327.2</v>
      </c>
      <c r="F51" s="43">
        <f t="shared" si="2"/>
        <v>0.0746435496749173</v>
      </c>
      <c r="G51" s="43">
        <f t="shared" si="3"/>
        <v>0.28424984797150554</v>
      </c>
    </row>
    <row r="52" spans="1:7" ht="20.25" customHeight="1">
      <c r="A52" s="68"/>
      <c r="B52" s="67" t="s">
        <v>204</v>
      </c>
      <c r="C52" s="152">
        <f>'МО г.Ртищево'!D45</f>
        <v>230</v>
      </c>
      <c r="D52" s="152">
        <f>'МО г.Ртищево'!E45</f>
        <v>40.3</v>
      </c>
      <c r="E52" s="152">
        <f>'МО г.Ртищево'!F45</f>
        <v>0</v>
      </c>
      <c r="F52" s="43">
        <f t="shared" si="2"/>
        <v>0</v>
      </c>
      <c r="G52" s="43">
        <f t="shared" si="3"/>
        <v>0</v>
      </c>
    </row>
    <row r="53" spans="1:7" ht="37.5" customHeight="1">
      <c r="A53" s="68"/>
      <c r="B53" s="82" t="s">
        <v>301</v>
      </c>
      <c r="C53" s="152">
        <f>МР!D50+'МО г.Ртищево'!D44</f>
        <v>5100</v>
      </c>
      <c r="D53" s="152">
        <f>МР!E50+'МО г.Ртищево'!E44</f>
        <v>1055</v>
      </c>
      <c r="E53" s="152">
        <f>МР!F50+'МО г.Ртищево'!F44</f>
        <v>50</v>
      </c>
      <c r="F53" s="43">
        <f t="shared" si="2"/>
        <v>0.00980392156862745</v>
      </c>
      <c r="G53" s="43">
        <f t="shared" si="3"/>
        <v>0.04739336492890995</v>
      </c>
    </row>
    <row r="54" spans="1:7" ht="40.5" customHeight="1">
      <c r="A54" s="68"/>
      <c r="B54" s="82" t="s">
        <v>179</v>
      </c>
      <c r="C54" s="152">
        <f>МР!D48+'Кр-звезда'!D39+Макарово!D39+Урусово!D38+'Ш-Голицыно'!D40+Октябрьский!D37+Салтыковка!D38</f>
        <v>200</v>
      </c>
      <c r="D54" s="152">
        <f>МР!E48+'Кр-звезда'!E39+Макарово!E39+Урусово!E38+'Ш-Голицыно'!E40+Октябрьский!E37+Салтыковка!E38</f>
        <v>35</v>
      </c>
      <c r="E54" s="152">
        <f>МР!F48+'Кр-звезда'!F39+Макарово!F39+Урусово!F38+'Ш-Голицыно'!F40+Октябрьский!F37+Салтыковка!F38</f>
        <v>0</v>
      </c>
      <c r="F54" s="43">
        <f t="shared" si="2"/>
        <v>0</v>
      </c>
      <c r="G54" s="43">
        <f t="shared" si="3"/>
        <v>0</v>
      </c>
    </row>
    <row r="55" spans="1:7" ht="35.25" customHeight="1" hidden="1">
      <c r="A55" s="68"/>
      <c r="B55" s="82" t="s">
        <v>314</v>
      </c>
      <c r="C55" s="152">
        <f>'МО г.Ртищево'!D41+'Кр-звезда'!D41+Урусово!D39+Октябрьский!D38+Салтыковка!D39+'Ш-Голицыно'!D41+Макарово!D40</f>
        <v>0</v>
      </c>
      <c r="D55" s="152">
        <f>'МО г.Ртищево'!E41+'Кр-звезда'!E41+Урусово!E39+Октябрьский!E38+Салтыковка!E39+'Ш-Голицыно'!E41+Макарово!E40</f>
        <v>0</v>
      </c>
      <c r="E55" s="152">
        <f>'МО г.Ртищево'!F41+'Кр-звезда'!F41+Урусово!F39+Октябрьский!F38+Салтыковка!F39+'Ш-Голицыно'!F41+Макарово!F40</f>
        <v>0</v>
      </c>
      <c r="F55" s="43" t="e">
        <f t="shared" si="2"/>
        <v>#DIV/0!</v>
      </c>
      <c r="G55" s="43" t="e">
        <f t="shared" si="3"/>
        <v>#DIV/0!</v>
      </c>
    </row>
    <row r="56" spans="1:7" ht="35.25" customHeight="1" hidden="1">
      <c r="A56" s="68"/>
      <c r="B56" s="82" t="s">
        <v>113</v>
      </c>
      <c r="C56" s="152">
        <f>'Кр-звезда'!D40</f>
        <v>0</v>
      </c>
      <c r="D56" s="152">
        <f>'Кр-звезда'!E40</f>
        <v>0</v>
      </c>
      <c r="E56" s="152">
        <f>'Кр-звезда'!F40</f>
        <v>0</v>
      </c>
      <c r="F56" s="43" t="e">
        <f t="shared" si="2"/>
        <v>#DIV/0!</v>
      </c>
      <c r="G56" s="43" t="e">
        <f t="shared" si="3"/>
        <v>#DIV/0!</v>
      </c>
    </row>
    <row r="57" spans="1:7" ht="21" customHeight="1">
      <c r="A57" s="71" t="s">
        <v>101</v>
      </c>
      <c r="B57" s="66" t="s">
        <v>96</v>
      </c>
      <c r="C57" s="153">
        <f>C58</f>
        <v>900.6000000000001</v>
      </c>
      <c r="D57" s="153">
        <f>D58</f>
        <v>221</v>
      </c>
      <c r="E57" s="153">
        <f>E58</f>
        <v>0</v>
      </c>
      <c r="F57" s="43">
        <f t="shared" si="2"/>
        <v>0</v>
      </c>
      <c r="G57" s="43">
        <f t="shared" si="3"/>
        <v>0</v>
      </c>
    </row>
    <row r="58" spans="1:8" s="32" customFormat="1" ht="31.5">
      <c r="A58" s="107" t="s">
        <v>102</v>
      </c>
      <c r="B58" s="148" t="s">
        <v>97</v>
      </c>
      <c r="C58" s="149">
        <f>'Кр-звезда'!D43+Макарово!D42+Октябрьский!D41+Салтыковка!D41+Урусово!D41+'Ш-Голицыно'!D43</f>
        <v>900.6000000000001</v>
      </c>
      <c r="D58" s="149">
        <f>'Кр-звезда'!E43+Макарово!E42+Октябрьский!E41+Салтыковка!E41+Урусово!E41+'Ш-Голицыно'!E43</f>
        <v>221</v>
      </c>
      <c r="E58" s="149">
        <f>'Кр-звезда'!F43+Макарово!F42+Октябрьский!F41+Салтыковка!F41+Урусово!F41+'Ш-Голицыно'!F43</f>
        <v>0</v>
      </c>
      <c r="F58" s="43">
        <f t="shared" si="2"/>
        <v>0</v>
      </c>
      <c r="G58" s="43">
        <f t="shared" si="3"/>
        <v>0</v>
      </c>
      <c r="H58" s="150"/>
    </row>
    <row r="59" spans="1:7" ht="21" customHeight="1">
      <c r="A59" s="71" t="s">
        <v>69</v>
      </c>
      <c r="B59" s="66" t="s">
        <v>35</v>
      </c>
      <c r="C59" s="153">
        <f>C61+C60</f>
        <v>890</v>
      </c>
      <c r="D59" s="153">
        <f>D61+D60</f>
        <v>132.5</v>
      </c>
      <c r="E59" s="153">
        <f>E61+E60</f>
        <v>43</v>
      </c>
      <c r="F59" s="43">
        <f t="shared" si="2"/>
        <v>0.048314606741573035</v>
      </c>
      <c r="G59" s="43">
        <f t="shared" si="3"/>
        <v>0.32452830188679244</v>
      </c>
    </row>
    <row r="60" spans="1:7" ht="36.75" customHeight="1" hidden="1">
      <c r="A60" s="107" t="s">
        <v>103</v>
      </c>
      <c r="B60" s="148" t="s">
        <v>369</v>
      </c>
      <c r="C60" s="153"/>
      <c r="D60" s="153">
        <f>'Кр-звезда'!E46</f>
        <v>0</v>
      </c>
      <c r="E60" s="153">
        <f>'Кр-звезда'!F46+Урусово!F43+'Ш-Голицыно'!F46</f>
        <v>0</v>
      </c>
      <c r="F60" s="43" t="e">
        <f t="shared" si="2"/>
        <v>#DIV/0!</v>
      </c>
      <c r="G60" s="43" t="e">
        <f t="shared" si="3"/>
        <v>#DIV/0!</v>
      </c>
    </row>
    <row r="61" spans="1:8" s="32" customFormat="1" ht="39.75" customHeight="1">
      <c r="A61" s="107" t="s">
        <v>143</v>
      </c>
      <c r="B61" s="148" t="s">
        <v>167</v>
      </c>
      <c r="C61" s="149">
        <f>C62+C65</f>
        <v>890</v>
      </c>
      <c r="D61" s="149">
        <f>D62+D65</f>
        <v>132.5</v>
      </c>
      <c r="E61" s="149">
        <f>E62+E65</f>
        <v>43</v>
      </c>
      <c r="F61" s="43">
        <f t="shared" si="2"/>
        <v>0.048314606741573035</v>
      </c>
      <c r="G61" s="43">
        <f t="shared" si="3"/>
        <v>0.32452830188679244</v>
      </c>
      <c r="H61" s="150"/>
    </row>
    <row r="62" spans="1:7" ht="69" customHeight="1">
      <c r="A62" s="68"/>
      <c r="B62" s="67" t="s">
        <v>454</v>
      </c>
      <c r="C62" s="151">
        <f>C63+C64</f>
        <v>200</v>
      </c>
      <c r="D62" s="151">
        <f>D63+D64</f>
        <v>0</v>
      </c>
      <c r="E62" s="151">
        <f>E63+E64</f>
        <v>0</v>
      </c>
      <c r="F62" s="43">
        <f t="shared" si="2"/>
        <v>0</v>
      </c>
      <c r="G62" s="43">
        <v>0</v>
      </c>
    </row>
    <row r="63" spans="1:7" ht="81.75" customHeight="1">
      <c r="A63" s="68"/>
      <c r="B63" s="77" t="s">
        <v>267</v>
      </c>
      <c r="C63" s="151">
        <f>МР!D56</f>
        <v>100</v>
      </c>
      <c r="D63" s="151">
        <f>МР!E56</f>
        <v>0</v>
      </c>
      <c r="E63" s="151">
        <f>МР!F56</f>
        <v>0</v>
      </c>
      <c r="F63" s="43">
        <f t="shared" si="2"/>
        <v>0</v>
      </c>
      <c r="G63" s="43">
        <v>0</v>
      </c>
    </row>
    <row r="64" spans="1:7" ht="35.25" customHeight="1">
      <c r="A64" s="68"/>
      <c r="B64" s="77" t="s">
        <v>269</v>
      </c>
      <c r="C64" s="151">
        <f>МР!D57</f>
        <v>100</v>
      </c>
      <c r="D64" s="151">
        <f>МР!E57</f>
        <v>0</v>
      </c>
      <c r="E64" s="151">
        <f>МР!F57</f>
        <v>0</v>
      </c>
      <c r="F64" s="43">
        <f t="shared" si="2"/>
        <v>0</v>
      </c>
      <c r="G64" s="43">
        <v>0</v>
      </c>
    </row>
    <row r="65" spans="1:7" ht="93.75" customHeight="1">
      <c r="A65" s="68"/>
      <c r="B65" s="67" t="s">
        <v>341</v>
      </c>
      <c r="C65" s="151">
        <f>C66+C67+C68</f>
        <v>690</v>
      </c>
      <c r="D65" s="151">
        <f>D66+D67+D68</f>
        <v>132.5</v>
      </c>
      <c r="E65" s="151">
        <f>E66+E67+E68</f>
        <v>43</v>
      </c>
      <c r="F65" s="43">
        <f t="shared" si="2"/>
        <v>0.06231884057971015</v>
      </c>
      <c r="G65" s="43">
        <f t="shared" si="3"/>
        <v>0.32452830188679244</v>
      </c>
    </row>
    <row r="66" spans="1:7" ht="35.25" customHeight="1">
      <c r="A66" s="68"/>
      <c r="B66" s="77" t="s">
        <v>289</v>
      </c>
      <c r="C66" s="151">
        <f>'МО г.Ртищево'!D49</f>
        <v>150</v>
      </c>
      <c r="D66" s="151">
        <f>'МО г.Ртищево'!E49</f>
        <v>0</v>
      </c>
      <c r="E66" s="151">
        <f>'МО г.Ртищево'!F49</f>
        <v>0</v>
      </c>
      <c r="F66" s="43">
        <f t="shared" si="2"/>
        <v>0</v>
      </c>
      <c r="G66" s="43">
        <v>0</v>
      </c>
    </row>
    <row r="67" spans="1:7" ht="51.75" customHeight="1">
      <c r="A67" s="68"/>
      <c r="B67" s="77" t="s">
        <v>291</v>
      </c>
      <c r="C67" s="151">
        <f>'МО г.Ртищево'!D50</f>
        <v>530</v>
      </c>
      <c r="D67" s="151">
        <f>'МО г.Ртищево'!E50</f>
        <v>132.5</v>
      </c>
      <c r="E67" s="151">
        <f>'МО г.Ртищево'!F50</f>
        <v>43</v>
      </c>
      <c r="F67" s="43">
        <f t="shared" si="2"/>
        <v>0.08113207547169811</v>
      </c>
      <c r="G67" s="43">
        <f t="shared" si="3"/>
        <v>0.32452830188679244</v>
      </c>
    </row>
    <row r="68" spans="1:7" ht="34.5" customHeight="1">
      <c r="A68" s="68"/>
      <c r="B68" s="77" t="s">
        <v>295</v>
      </c>
      <c r="C68" s="151">
        <f>'МО г.Ртищево'!D52</f>
        <v>10</v>
      </c>
      <c r="D68" s="151">
        <f>'МО г.Ртищево'!E52</f>
        <v>0</v>
      </c>
      <c r="E68" s="151">
        <f>'МО г.Ртищево'!F52</f>
        <v>0</v>
      </c>
      <c r="F68" s="43">
        <f t="shared" si="2"/>
        <v>0</v>
      </c>
      <c r="G68" s="43">
        <v>0</v>
      </c>
    </row>
    <row r="69" spans="1:7" ht="22.5" customHeight="1">
      <c r="A69" s="71" t="s">
        <v>70</v>
      </c>
      <c r="B69" s="66" t="s">
        <v>37</v>
      </c>
      <c r="C69" s="153">
        <f>C70+C72+C76+C87</f>
        <v>45517.9</v>
      </c>
      <c r="D69" s="153">
        <f>D70+D72+D76+D87</f>
        <v>7735.699999999999</v>
      </c>
      <c r="E69" s="153">
        <f>E70+E72+E76+E87</f>
        <v>0</v>
      </c>
      <c r="F69" s="43">
        <f t="shared" si="2"/>
        <v>0</v>
      </c>
      <c r="G69" s="43">
        <f t="shared" si="3"/>
        <v>0</v>
      </c>
    </row>
    <row r="70" spans="1:7" ht="22.5" customHeight="1">
      <c r="A70" s="71" t="s">
        <v>220</v>
      </c>
      <c r="B70" s="66" t="s">
        <v>304</v>
      </c>
      <c r="C70" s="153">
        <f>C71</f>
        <v>133.9</v>
      </c>
      <c r="D70" s="153">
        <f>D71</f>
        <v>0</v>
      </c>
      <c r="E70" s="153">
        <f>E71</f>
        <v>0</v>
      </c>
      <c r="F70" s="43">
        <f t="shared" si="2"/>
        <v>0</v>
      </c>
      <c r="G70" s="43">
        <v>0</v>
      </c>
    </row>
    <row r="71" spans="1:7" ht="32.25" customHeight="1">
      <c r="A71" s="71"/>
      <c r="B71" s="67" t="s">
        <v>252</v>
      </c>
      <c r="C71" s="153">
        <f>МР!D63</f>
        <v>133.9</v>
      </c>
      <c r="D71" s="153">
        <f>МР!E63</f>
        <v>0</v>
      </c>
      <c r="E71" s="153">
        <f>МР!F63</f>
        <v>0</v>
      </c>
      <c r="F71" s="43">
        <f t="shared" si="2"/>
        <v>0</v>
      </c>
      <c r="G71" s="43">
        <v>0</v>
      </c>
    </row>
    <row r="72" spans="1:7" ht="19.5" customHeight="1">
      <c r="A72" s="71" t="s">
        <v>270</v>
      </c>
      <c r="B72" s="66" t="s">
        <v>305</v>
      </c>
      <c r="C72" s="153">
        <f aca="true" t="shared" si="4" ref="C72:E73">C73</f>
        <v>300</v>
      </c>
      <c r="D72" s="153">
        <f t="shared" si="4"/>
        <v>37.5</v>
      </c>
      <c r="E72" s="153">
        <f t="shared" si="4"/>
        <v>0</v>
      </c>
      <c r="F72" s="43">
        <f t="shared" si="2"/>
        <v>0</v>
      </c>
      <c r="G72" s="43">
        <f t="shared" si="3"/>
        <v>0</v>
      </c>
    </row>
    <row r="73" spans="1:7" ht="31.5">
      <c r="A73" s="71"/>
      <c r="B73" s="84" t="s">
        <v>389</v>
      </c>
      <c r="C73" s="153">
        <f t="shared" si="4"/>
        <v>300</v>
      </c>
      <c r="D73" s="153">
        <f t="shared" si="4"/>
        <v>37.5</v>
      </c>
      <c r="E73" s="153">
        <f t="shared" si="4"/>
        <v>0</v>
      </c>
      <c r="F73" s="43">
        <f t="shared" si="2"/>
        <v>0</v>
      </c>
      <c r="G73" s="43">
        <f t="shared" si="3"/>
        <v>0</v>
      </c>
    </row>
    <row r="74" spans="1:7" ht="67.5" customHeight="1">
      <c r="A74" s="71"/>
      <c r="B74" s="67" t="s">
        <v>391</v>
      </c>
      <c r="C74" s="153">
        <f>МР!D68+'МО г.Ртищево'!D55</f>
        <v>300</v>
      </c>
      <c r="D74" s="153">
        <f>МР!E68+'МО г.Ртищево'!E55</f>
        <v>37.5</v>
      </c>
      <c r="E74" s="153">
        <f>МР!F68+'МО г.Ртищево'!F55</f>
        <v>0</v>
      </c>
      <c r="F74" s="43">
        <f t="shared" si="2"/>
        <v>0</v>
      </c>
      <c r="G74" s="43">
        <f t="shared" si="3"/>
        <v>0</v>
      </c>
    </row>
    <row r="75" spans="1:7" ht="50.25" customHeight="1" hidden="1">
      <c r="A75" s="71"/>
      <c r="B75" s="67" t="s">
        <v>272</v>
      </c>
      <c r="C75" s="153">
        <f>МР!D66</f>
        <v>0</v>
      </c>
      <c r="D75" s="153">
        <f>МР!E66</f>
        <v>0</v>
      </c>
      <c r="E75" s="153">
        <f>МР!F66</f>
        <v>0</v>
      </c>
      <c r="F75" s="43" t="e">
        <f t="shared" si="2"/>
        <v>#DIV/0!</v>
      </c>
      <c r="G75" s="43" t="e">
        <f t="shared" si="3"/>
        <v>#DIV/0!</v>
      </c>
    </row>
    <row r="76" spans="1:8" s="32" customFormat="1" ht="35.25" customHeight="1">
      <c r="A76" s="107" t="s">
        <v>109</v>
      </c>
      <c r="B76" s="148" t="s">
        <v>205</v>
      </c>
      <c r="C76" s="149">
        <f>C77+C78+C80+C81+C82+C84+C83+C79</f>
        <v>42909</v>
      </c>
      <c r="D76" s="149">
        <f>D77+D78+D80+D81+D82+D84+D83+D79</f>
        <v>7218.199999999999</v>
      </c>
      <c r="E76" s="149">
        <f>E77+E78+E80+E81+E82+E84+E83+E79</f>
        <v>0</v>
      </c>
      <c r="F76" s="43">
        <f t="shared" si="2"/>
        <v>0</v>
      </c>
      <c r="G76" s="43">
        <f t="shared" si="3"/>
        <v>0</v>
      </c>
      <c r="H76" s="150"/>
    </row>
    <row r="77" spans="1:8" s="32" customFormat="1" ht="60.75" customHeight="1" hidden="1">
      <c r="A77" s="107"/>
      <c r="B77" s="77" t="s">
        <v>254</v>
      </c>
      <c r="C77" s="149">
        <f>МР!D70</f>
        <v>0</v>
      </c>
      <c r="D77" s="149">
        <f>МР!E70</f>
        <v>0</v>
      </c>
      <c r="E77" s="149">
        <f>МР!F70</f>
        <v>0</v>
      </c>
      <c r="F77" s="43" t="e">
        <f t="shared" si="2"/>
        <v>#DIV/0!</v>
      </c>
      <c r="G77" s="43" t="e">
        <f t="shared" si="3"/>
        <v>#DIV/0!</v>
      </c>
      <c r="H77" s="150"/>
    </row>
    <row r="78" spans="1:8" s="32" customFormat="1" ht="66.75" customHeight="1">
      <c r="A78" s="107"/>
      <c r="B78" s="84" t="s">
        <v>254</v>
      </c>
      <c r="C78" s="149">
        <f>МР!D71</f>
        <v>18402.4</v>
      </c>
      <c r="D78" s="149">
        <f>МР!E71</f>
        <v>4820.4</v>
      </c>
      <c r="E78" s="149">
        <f>МР!F71</f>
        <v>0</v>
      </c>
      <c r="F78" s="43">
        <f t="shared" si="2"/>
        <v>0</v>
      </c>
      <c r="G78" s="43">
        <f t="shared" si="3"/>
        <v>0</v>
      </c>
      <c r="H78" s="150"/>
    </row>
    <row r="79" spans="1:8" s="32" customFormat="1" ht="56.25" customHeight="1" hidden="1">
      <c r="A79" s="107"/>
      <c r="B79" s="84" t="s">
        <v>362</v>
      </c>
      <c r="C79" s="149">
        <f>МР!D72</f>
        <v>0</v>
      </c>
      <c r="D79" s="149">
        <f>МР!E72</f>
        <v>0</v>
      </c>
      <c r="E79" s="149">
        <f>МР!F72</f>
        <v>0</v>
      </c>
      <c r="F79" s="43" t="e">
        <f t="shared" si="2"/>
        <v>#DIV/0!</v>
      </c>
      <c r="G79" s="43" t="e">
        <f t="shared" si="3"/>
        <v>#DIV/0!</v>
      </c>
      <c r="H79" s="150"/>
    </row>
    <row r="80" spans="1:8" s="32" customFormat="1" ht="69" customHeight="1">
      <c r="A80" s="107"/>
      <c r="B80" s="84" t="s">
        <v>309</v>
      </c>
      <c r="C80" s="149">
        <f>МР!D73</f>
        <v>9262.2</v>
      </c>
      <c r="D80" s="149">
        <f>МР!E73</f>
        <v>1620.9</v>
      </c>
      <c r="E80" s="149">
        <f>МР!F73</f>
        <v>0</v>
      </c>
      <c r="F80" s="43">
        <f t="shared" si="2"/>
        <v>0</v>
      </c>
      <c r="G80" s="43">
        <f t="shared" si="3"/>
        <v>0</v>
      </c>
      <c r="H80" s="150"/>
    </row>
    <row r="81" spans="1:8" s="32" customFormat="1" ht="83.25" customHeight="1">
      <c r="A81" s="107"/>
      <c r="B81" s="84" t="s">
        <v>311</v>
      </c>
      <c r="C81" s="149">
        <f>МР!D74</f>
        <v>92.6</v>
      </c>
      <c r="D81" s="149">
        <f>МР!E74</f>
        <v>16.2</v>
      </c>
      <c r="E81" s="149">
        <f>МР!F74</f>
        <v>0</v>
      </c>
      <c r="F81" s="43">
        <f t="shared" si="2"/>
        <v>0</v>
      </c>
      <c r="G81" s="43">
        <f t="shared" si="3"/>
        <v>0</v>
      </c>
      <c r="H81" s="150"/>
    </row>
    <row r="82" spans="1:8" s="32" customFormat="1" ht="67.5" customHeight="1">
      <c r="A82" s="107"/>
      <c r="B82" s="84" t="s">
        <v>254</v>
      </c>
      <c r="C82" s="149">
        <f>МР!D75</f>
        <v>489.4</v>
      </c>
      <c r="D82" s="149">
        <f>МР!E75</f>
        <v>85.7</v>
      </c>
      <c r="E82" s="149">
        <f>МР!F75</f>
        <v>0</v>
      </c>
      <c r="F82" s="43">
        <f t="shared" si="2"/>
        <v>0</v>
      </c>
      <c r="G82" s="43">
        <f t="shared" si="3"/>
        <v>0</v>
      </c>
      <c r="H82" s="150"/>
    </row>
    <row r="83" spans="1:8" s="32" customFormat="1" ht="35.25" customHeight="1">
      <c r="A83" s="107"/>
      <c r="B83" s="87" t="s">
        <v>240</v>
      </c>
      <c r="C83" s="149">
        <f>МР!D76</f>
        <v>9000</v>
      </c>
      <c r="D83" s="149">
        <f>МР!E76</f>
        <v>675</v>
      </c>
      <c r="E83" s="149">
        <f>МР!F76</f>
        <v>0</v>
      </c>
      <c r="F83" s="43">
        <f t="shared" si="2"/>
        <v>0</v>
      </c>
      <c r="G83" s="43">
        <f t="shared" si="3"/>
        <v>0</v>
      </c>
      <c r="H83" s="150"/>
    </row>
    <row r="84" spans="1:7" ht="55.5" customHeight="1">
      <c r="A84" s="68"/>
      <c r="B84" s="84" t="s">
        <v>452</v>
      </c>
      <c r="C84" s="202">
        <f>C85+C86</f>
        <v>5662.4</v>
      </c>
      <c r="D84" s="202">
        <f>D85+D86</f>
        <v>0</v>
      </c>
      <c r="E84" s="202">
        <f>E85+E86</f>
        <v>0</v>
      </c>
      <c r="F84" s="43">
        <f t="shared" si="2"/>
        <v>0</v>
      </c>
      <c r="G84" s="43">
        <v>0</v>
      </c>
    </row>
    <row r="85" spans="1:7" ht="40.5" customHeight="1">
      <c r="A85" s="68"/>
      <c r="B85" s="84" t="s">
        <v>412</v>
      </c>
      <c r="C85" s="202">
        <f>'МО г.Ртищево'!D59</f>
        <v>2000</v>
      </c>
      <c r="D85" s="202">
        <f>'МО г.Ртищево'!E59</f>
        <v>0</v>
      </c>
      <c r="E85" s="202">
        <f>'МО г.Ртищево'!F59</f>
        <v>0</v>
      </c>
      <c r="F85" s="43">
        <f t="shared" si="2"/>
        <v>0</v>
      </c>
      <c r="G85" s="43">
        <v>0</v>
      </c>
    </row>
    <row r="86" spans="1:7" ht="42.75" customHeight="1">
      <c r="A86" s="68"/>
      <c r="B86" s="84" t="s">
        <v>413</v>
      </c>
      <c r="C86" s="202">
        <f>'МО г.Ртищево'!D60</f>
        <v>3662.4</v>
      </c>
      <c r="D86" s="202">
        <f>'МО г.Ртищево'!E60</f>
        <v>0</v>
      </c>
      <c r="E86" s="202">
        <f>'МО г.Ртищево'!F60</f>
        <v>0</v>
      </c>
      <c r="F86" s="43">
        <f t="shared" si="2"/>
        <v>0</v>
      </c>
      <c r="G86" s="43">
        <v>0</v>
      </c>
    </row>
    <row r="87" spans="1:8" s="32" customFormat="1" ht="36" customHeight="1">
      <c r="A87" s="107" t="s">
        <v>71</v>
      </c>
      <c r="B87" s="154" t="s">
        <v>177</v>
      </c>
      <c r="C87" s="149">
        <f>C88+C89+C90</f>
        <v>2175</v>
      </c>
      <c r="D87" s="149">
        <f>D88+D89+D90</f>
        <v>480</v>
      </c>
      <c r="E87" s="149">
        <f>E88+E89+E90</f>
        <v>0</v>
      </c>
      <c r="F87" s="43">
        <f t="shared" si="2"/>
        <v>0</v>
      </c>
      <c r="G87" s="43">
        <f t="shared" si="3"/>
        <v>0</v>
      </c>
      <c r="H87" s="150"/>
    </row>
    <row r="88" spans="1:7" ht="39.75" customHeight="1">
      <c r="A88" s="71"/>
      <c r="B88" s="91" t="s">
        <v>113</v>
      </c>
      <c r="C88" s="151">
        <f>МР!D79+'Кр-звезда'!D49+Макарово!D48+Октябрьский!D47+Салтыковка!D47+Урусово!D47+'Ш-Голицыно'!D49+'МО г.Ртищево'!D62</f>
        <v>150</v>
      </c>
      <c r="D88" s="151">
        <f>МР!E79+'Кр-звезда'!E49+Макарово!E48+Октябрьский!E47+Салтыковка!E47+Урусово!E47+'Ш-Голицыно'!E49+'МО г.Ртищево'!E62</f>
        <v>27.5</v>
      </c>
      <c r="E88" s="151">
        <f>МР!F79+'Кр-звезда'!F49+Макарово!F48+Октябрьский!F47+Салтыковка!F47+Урусово!F47+'Ш-Голицыно'!F49+'МО г.Ртищево'!F62</f>
        <v>0</v>
      </c>
      <c r="F88" s="43">
        <f t="shared" si="2"/>
        <v>0</v>
      </c>
      <c r="G88" s="43">
        <f t="shared" si="3"/>
        <v>0</v>
      </c>
    </row>
    <row r="89" spans="1:7" ht="65.25" customHeight="1">
      <c r="A89" s="71"/>
      <c r="B89" s="91" t="s">
        <v>453</v>
      </c>
      <c r="C89" s="151">
        <f>МР!D80</f>
        <v>2010</v>
      </c>
      <c r="D89" s="151">
        <f>МР!E80</f>
        <v>450</v>
      </c>
      <c r="E89" s="151">
        <f>МР!F80</f>
        <v>0</v>
      </c>
      <c r="F89" s="43">
        <f t="shared" si="2"/>
        <v>0</v>
      </c>
      <c r="G89" s="43">
        <f t="shared" si="3"/>
        <v>0</v>
      </c>
    </row>
    <row r="90" spans="1:7" ht="51" customHeight="1">
      <c r="A90" s="71"/>
      <c r="B90" s="91" t="s">
        <v>275</v>
      </c>
      <c r="C90" s="151">
        <f>МР!D82</f>
        <v>15</v>
      </c>
      <c r="D90" s="151">
        <f>МР!E82</f>
        <v>2.5</v>
      </c>
      <c r="E90" s="151">
        <f>МР!F82</f>
        <v>0</v>
      </c>
      <c r="F90" s="43">
        <f t="shared" si="2"/>
        <v>0</v>
      </c>
      <c r="G90" s="43">
        <f t="shared" si="3"/>
        <v>0</v>
      </c>
    </row>
    <row r="91" spans="1:7" ht="27" customHeight="1">
      <c r="A91" s="94" t="s">
        <v>72</v>
      </c>
      <c r="B91" s="95" t="s">
        <v>38</v>
      </c>
      <c r="C91" s="153">
        <f>C92+C104+C110</f>
        <v>47928.100000000006</v>
      </c>
      <c r="D91" s="153">
        <f>D92+D104+D110</f>
        <v>13876.1</v>
      </c>
      <c r="E91" s="153">
        <f>E92+E104+E110</f>
        <v>1279.3</v>
      </c>
      <c r="F91" s="43">
        <f t="shared" si="2"/>
        <v>0.02669206582359826</v>
      </c>
      <c r="G91" s="43">
        <f t="shared" si="3"/>
        <v>0.09219449268886791</v>
      </c>
    </row>
    <row r="92" spans="1:8" s="32" customFormat="1" ht="31.5">
      <c r="A92" s="107" t="s">
        <v>73</v>
      </c>
      <c r="B92" s="148" t="s">
        <v>39</v>
      </c>
      <c r="C92" s="149">
        <f>C102+C103+C93+C101</f>
        <v>3794</v>
      </c>
      <c r="D92" s="149">
        <f>D102+D103+D93+D101</f>
        <v>720.8</v>
      </c>
      <c r="E92" s="149">
        <f>E102+E103+E93+E101</f>
        <v>121.6</v>
      </c>
      <c r="F92" s="43">
        <f t="shared" si="2"/>
        <v>0.032050606220347916</v>
      </c>
      <c r="G92" s="43">
        <f t="shared" si="3"/>
        <v>0.16870144284128746</v>
      </c>
      <c r="H92" s="150"/>
    </row>
    <row r="93" spans="1:8" s="32" customFormat="1" ht="52.5" customHeight="1">
      <c r="A93" s="107"/>
      <c r="B93" s="77" t="s">
        <v>274</v>
      </c>
      <c r="C93" s="149">
        <f>C94+C95+C96+C97+C98+C99+C100</f>
        <v>400</v>
      </c>
      <c r="D93" s="149">
        <f>D94+D95+D96+D97+D98+D99+D100</f>
        <v>17.5</v>
      </c>
      <c r="E93" s="149">
        <f>E94+E95+E96+E97+E98+E99+E100</f>
        <v>0</v>
      </c>
      <c r="F93" s="43">
        <f t="shared" si="2"/>
        <v>0</v>
      </c>
      <c r="G93" s="43">
        <f t="shared" si="3"/>
        <v>0</v>
      </c>
      <c r="H93" s="150"/>
    </row>
    <row r="94" spans="1:8" s="32" customFormat="1" ht="52.5" customHeight="1">
      <c r="A94" s="107"/>
      <c r="B94" s="77" t="s">
        <v>396</v>
      </c>
      <c r="C94" s="149">
        <f>МР!D88</f>
        <v>100</v>
      </c>
      <c r="D94" s="149">
        <f>МР!E88</f>
        <v>17.5</v>
      </c>
      <c r="E94" s="149">
        <f>МР!F88</f>
        <v>0</v>
      </c>
      <c r="F94" s="43">
        <f t="shared" si="2"/>
        <v>0</v>
      </c>
      <c r="G94" s="43">
        <f t="shared" si="3"/>
        <v>0</v>
      </c>
      <c r="H94" s="150"/>
    </row>
    <row r="95" spans="1:8" s="32" customFormat="1" ht="52.5" customHeight="1">
      <c r="A95" s="107"/>
      <c r="B95" s="77" t="s">
        <v>398</v>
      </c>
      <c r="C95" s="149">
        <f>МР!D89</f>
        <v>50</v>
      </c>
      <c r="D95" s="149">
        <f>МР!E89</f>
        <v>0</v>
      </c>
      <c r="E95" s="149">
        <f>МР!F89</f>
        <v>0</v>
      </c>
      <c r="F95" s="43">
        <f t="shared" si="2"/>
        <v>0</v>
      </c>
      <c r="G95" s="43">
        <v>0</v>
      </c>
      <c r="H95" s="150"/>
    </row>
    <row r="96" spans="1:8" s="32" customFormat="1" ht="52.5" customHeight="1">
      <c r="A96" s="107"/>
      <c r="B96" s="77" t="s">
        <v>400</v>
      </c>
      <c r="C96" s="149">
        <f>МР!D90</f>
        <v>50</v>
      </c>
      <c r="D96" s="149">
        <f>МР!E90</f>
        <v>0</v>
      </c>
      <c r="E96" s="149">
        <f>МР!F90</f>
        <v>0</v>
      </c>
      <c r="F96" s="43">
        <f t="shared" si="2"/>
        <v>0</v>
      </c>
      <c r="G96" s="43">
        <v>0</v>
      </c>
      <c r="H96" s="150"/>
    </row>
    <row r="97" spans="1:8" s="32" customFormat="1" ht="52.5" customHeight="1">
      <c r="A97" s="107"/>
      <c r="B97" s="77" t="s">
        <v>401</v>
      </c>
      <c r="C97" s="149">
        <f>МР!D91</f>
        <v>50</v>
      </c>
      <c r="D97" s="149">
        <f>МР!E91</f>
        <v>0</v>
      </c>
      <c r="E97" s="149">
        <f>МР!F91</f>
        <v>0</v>
      </c>
      <c r="F97" s="43">
        <f t="shared" si="2"/>
        <v>0</v>
      </c>
      <c r="G97" s="43">
        <v>0</v>
      </c>
      <c r="H97" s="150"/>
    </row>
    <row r="98" spans="1:8" s="32" customFormat="1" ht="52.5" customHeight="1">
      <c r="A98" s="107"/>
      <c r="B98" s="77" t="s">
        <v>402</v>
      </c>
      <c r="C98" s="149">
        <f>МР!D92</f>
        <v>50</v>
      </c>
      <c r="D98" s="149">
        <f>МР!E92</f>
        <v>0</v>
      </c>
      <c r="E98" s="149">
        <f>МР!F92</f>
        <v>0</v>
      </c>
      <c r="F98" s="43">
        <f t="shared" si="2"/>
        <v>0</v>
      </c>
      <c r="G98" s="43">
        <v>0</v>
      </c>
      <c r="H98" s="150"/>
    </row>
    <row r="99" spans="1:8" s="32" customFormat="1" ht="52.5" customHeight="1">
      <c r="A99" s="107"/>
      <c r="B99" s="77" t="s">
        <v>403</v>
      </c>
      <c r="C99" s="149">
        <f>МР!D93</f>
        <v>50</v>
      </c>
      <c r="D99" s="149">
        <f>МР!E93</f>
        <v>0</v>
      </c>
      <c r="E99" s="149">
        <f>МР!F93</f>
        <v>0</v>
      </c>
      <c r="F99" s="43">
        <f t="shared" si="2"/>
        <v>0</v>
      </c>
      <c r="G99" s="43">
        <v>0</v>
      </c>
      <c r="H99" s="150"/>
    </row>
    <row r="100" spans="1:8" s="32" customFormat="1" ht="54.75" customHeight="1">
      <c r="A100" s="107"/>
      <c r="B100" s="77" t="s">
        <v>404</v>
      </c>
      <c r="C100" s="149">
        <f>МР!D94</f>
        <v>50</v>
      </c>
      <c r="D100" s="149">
        <f>МР!E94</f>
        <v>0</v>
      </c>
      <c r="E100" s="149">
        <f>МР!F94</f>
        <v>0</v>
      </c>
      <c r="F100" s="43">
        <f t="shared" si="2"/>
        <v>0</v>
      </c>
      <c r="G100" s="43">
        <v>0</v>
      </c>
      <c r="H100" s="150"/>
    </row>
    <row r="101" spans="1:8" s="32" customFormat="1" ht="54.75" customHeight="1">
      <c r="A101" s="107"/>
      <c r="B101" s="77" t="s">
        <v>418</v>
      </c>
      <c r="C101" s="149">
        <f>'МО г.Ртищево'!D66</f>
        <v>100</v>
      </c>
      <c r="D101" s="149">
        <f>'МО г.Ртищево'!E66</f>
        <v>0</v>
      </c>
      <c r="E101" s="149">
        <f>'МО г.Ртищево'!F66</f>
        <v>0</v>
      </c>
      <c r="F101" s="43">
        <f t="shared" si="2"/>
        <v>0</v>
      </c>
      <c r="G101" s="43">
        <v>0</v>
      </c>
      <c r="H101" s="150"/>
    </row>
    <row r="102" spans="1:7" ht="59.25" customHeight="1">
      <c r="A102" s="68"/>
      <c r="B102" s="67" t="s">
        <v>244</v>
      </c>
      <c r="C102" s="151">
        <f>'МО г.Ртищево'!D65</f>
        <v>1000</v>
      </c>
      <c r="D102" s="151">
        <f>'МО г.Ртищево'!E65</f>
        <v>175</v>
      </c>
      <c r="E102" s="151">
        <f>'МО г.Ртищево'!F65</f>
        <v>121.6</v>
      </c>
      <c r="F102" s="43">
        <f t="shared" si="2"/>
        <v>0.1216</v>
      </c>
      <c r="G102" s="43">
        <f t="shared" si="3"/>
        <v>0.6948571428571428</v>
      </c>
    </row>
    <row r="103" spans="1:7" ht="34.5" customHeight="1">
      <c r="A103" s="68"/>
      <c r="B103" s="67" t="s">
        <v>157</v>
      </c>
      <c r="C103" s="151">
        <f>МР!D86+'МО г.Ртищево'!D67</f>
        <v>2294</v>
      </c>
      <c r="D103" s="151">
        <f>МР!E86+'МО г.Ртищево'!E67</f>
        <v>528.3</v>
      </c>
      <c r="E103" s="151">
        <f>МР!F86+'МО г.Ртищево'!F67</f>
        <v>0</v>
      </c>
      <c r="F103" s="43">
        <f t="shared" si="2"/>
        <v>0</v>
      </c>
      <c r="G103" s="43">
        <f t="shared" si="3"/>
        <v>0</v>
      </c>
    </row>
    <row r="104" spans="1:8" s="32" customFormat="1" ht="21" customHeight="1">
      <c r="A104" s="107" t="s">
        <v>74</v>
      </c>
      <c r="B104" s="148" t="s">
        <v>206</v>
      </c>
      <c r="C104" s="149">
        <f>C105</f>
        <v>12783.3</v>
      </c>
      <c r="D104" s="149">
        <f>D105</f>
        <v>2655.8</v>
      </c>
      <c r="E104" s="149">
        <f>E105</f>
        <v>0</v>
      </c>
      <c r="F104" s="43">
        <f t="shared" si="2"/>
        <v>0</v>
      </c>
      <c r="G104" s="43">
        <f t="shared" si="3"/>
        <v>0</v>
      </c>
      <c r="H104" s="150"/>
    </row>
    <row r="105" spans="1:8" s="32" customFormat="1" ht="69" customHeight="1">
      <c r="A105" s="107"/>
      <c r="B105" s="67" t="s">
        <v>346</v>
      </c>
      <c r="C105" s="149">
        <f>C106+C107+C108+C109</f>
        <v>12783.3</v>
      </c>
      <c r="D105" s="149">
        <f>D106+D107+D108+D109</f>
        <v>2655.8</v>
      </c>
      <c r="E105" s="149">
        <f>E106+E107+E108+E109</f>
        <v>0</v>
      </c>
      <c r="F105" s="43">
        <f aca="true" t="shared" si="5" ref="F105:F153">E105/C105</f>
        <v>0</v>
      </c>
      <c r="G105" s="43">
        <f aca="true" t="shared" si="6" ref="G105:G153">E105/D105</f>
        <v>0</v>
      </c>
      <c r="H105" s="150"/>
    </row>
    <row r="106" spans="1:8" s="32" customFormat="1" ht="20.25" customHeight="1">
      <c r="A106" s="107"/>
      <c r="B106" s="77" t="s">
        <v>281</v>
      </c>
      <c r="C106" s="149">
        <f>МР!D103</f>
        <v>6700</v>
      </c>
      <c r="D106" s="149">
        <f>МР!E103</f>
        <v>1172.5</v>
      </c>
      <c r="E106" s="149">
        <f>МР!F103</f>
        <v>0</v>
      </c>
      <c r="F106" s="43">
        <f t="shared" si="5"/>
        <v>0</v>
      </c>
      <c r="G106" s="43">
        <f t="shared" si="6"/>
        <v>0</v>
      </c>
      <c r="H106" s="150"/>
    </row>
    <row r="107" spans="1:8" s="32" customFormat="1" ht="34.5" customHeight="1">
      <c r="A107" s="107"/>
      <c r="B107" s="77" t="s">
        <v>322</v>
      </c>
      <c r="C107" s="149">
        <f>МР!D104</f>
        <v>83.3</v>
      </c>
      <c r="D107" s="149">
        <f>МР!E104</f>
        <v>83.3</v>
      </c>
      <c r="E107" s="149">
        <f>МР!F104</f>
        <v>0</v>
      </c>
      <c r="F107" s="43">
        <f t="shared" si="5"/>
        <v>0</v>
      </c>
      <c r="G107" s="43">
        <f t="shared" si="6"/>
        <v>0</v>
      </c>
      <c r="H107" s="150"/>
    </row>
    <row r="108" spans="1:8" s="32" customFormat="1" ht="52.5" customHeight="1">
      <c r="A108" s="107"/>
      <c r="B108" s="77" t="s">
        <v>353</v>
      </c>
      <c r="C108" s="149">
        <f>'МО г.Ртищево'!D73</f>
        <v>2000</v>
      </c>
      <c r="D108" s="149">
        <f>'МО г.Ртищево'!E73</f>
        <v>1400</v>
      </c>
      <c r="E108" s="149">
        <f>'МО г.Ртищево'!F73</f>
        <v>0</v>
      </c>
      <c r="F108" s="43">
        <f t="shared" si="5"/>
        <v>0</v>
      </c>
      <c r="G108" s="43">
        <f t="shared" si="6"/>
        <v>0</v>
      </c>
      <c r="H108" s="150"/>
    </row>
    <row r="109" spans="1:8" s="32" customFormat="1" ht="40.5" customHeight="1">
      <c r="A109" s="107"/>
      <c r="B109" s="77" t="s">
        <v>365</v>
      </c>
      <c r="C109" s="149">
        <f>'МО г.Ртищево'!D75</f>
        <v>4000</v>
      </c>
      <c r="D109" s="149">
        <f>'МО г.Ртищево'!E75</f>
        <v>0</v>
      </c>
      <c r="E109" s="149">
        <f>'МО г.Ртищево'!F75</f>
        <v>0</v>
      </c>
      <c r="F109" s="43">
        <f t="shared" si="5"/>
        <v>0</v>
      </c>
      <c r="G109" s="43">
        <v>0</v>
      </c>
      <c r="H109" s="150"/>
    </row>
    <row r="110" spans="1:8" s="32" customFormat="1" ht="21.75" customHeight="1">
      <c r="A110" s="107" t="s">
        <v>41</v>
      </c>
      <c r="B110" s="155" t="s">
        <v>42</v>
      </c>
      <c r="C110" s="149">
        <f>C111</f>
        <v>31350.800000000003</v>
      </c>
      <c r="D110" s="149">
        <f>D111</f>
        <v>10499.5</v>
      </c>
      <c r="E110" s="149">
        <f>E111</f>
        <v>1157.7</v>
      </c>
      <c r="F110" s="43">
        <f t="shared" si="5"/>
        <v>0.036927287341949805</v>
      </c>
      <c r="G110" s="43">
        <f t="shared" si="6"/>
        <v>0.11026239344730702</v>
      </c>
      <c r="H110" s="150"/>
    </row>
    <row r="111" spans="1:7" ht="52.5" customHeight="1">
      <c r="A111" s="68"/>
      <c r="B111" s="156" t="s">
        <v>419</v>
      </c>
      <c r="C111" s="151">
        <f>C112+C113+C114+C115+C116+C117+C118+C119+C120+C121+C122+C125+C126+C123+C124</f>
        <v>31350.800000000003</v>
      </c>
      <c r="D111" s="151">
        <f>D112+D113+D114+D115+D116+D117+D118+D119+D120+D121+D122+D125+D126+D123+D124</f>
        <v>10499.5</v>
      </c>
      <c r="E111" s="151">
        <f>E112+E113+E114+E115+E116+E117+E118+E119+E120+E121+E122+E125+E126+E123+E124</f>
        <v>1157.7</v>
      </c>
      <c r="F111" s="43">
        <f t="shared" si="5"/>
        <v>0.036927287341949805</v>
      </c>
      <c r="G111" s="43">
        <f t="shared" si="6"/>
        <v>0.11026239344730702</v>
      </c>
    </row>
    <row r="112" spans="1:7" ht="32.25" customHeight="1">
      <c r="A112" s="68"/>
      <c r="B112" s="77" t="s">
        <v>421</v>
      </c>
      <c r="C112" s="151">
        <f>'Кр-звезда'!D52+Октябрьский!D50+Салтыковка!D50+Урусово!D50+'МО г.Ртищево'!D78</f>
        <v>265</v>
      </c>
      <c r="D112" s="151">
        <f>'Кр-звезда'!E52+Октябрьский!E50+Салтыковка!E50+Урусово!E50+'МО г.Ртищево'!E78</f>
        <v>90.9</v>
      </c>
      <c r="E112" s="151">
        <f>'Кр-звезда'!F52+Октябрьский!F50+Салтыковка!F50+Урусово!F50+'МО г.Ртищево'!F78</f>
        <v>0</v>
      </c>
      <c r="F112" s="43">
        <f t="shared" si="5"/>
        <v>0</v>
      </c>
      <c r="G112" s="43">
        <f t="shared" si="6"/>
        <v>0</v>
      </c>
    </row>
    <row r="113" spans="1:7" ht="21.75" customHeight="1">
      <c r="A113" s="68"/>
      <c r="B113" s="77" t="s">
        <v>423</v>
      </c>
      <c r="C113" s="151">
        <f>'МО г.Ртищево'!D79+'Кр-звезда'!D53+Октябрьский!D51+Салтыковка!D51+Урусово!D51</f>
        <v>170</v>
      </c>
      <c r="D113" s="151">
        <f>'МО г.Ртищево'!E79+'Кр-звезда'!E53+Октябрьский!E51+Салтыковка!E51+Урусово!E51</f>
        <v>109</v>
      </c>
      <c r="E113" s="151">
        <f>'МО г.Ртищево'!F79+'Кр-звезда'!F53+Октябрьский!F51+Салтыковка!F51+Урусово!F51</f>
        <v>0</v>
      </c>
      <c r="F113" s="43">
        <f t="shared" si="5"/>
        <v>0</v>
      </c>
      <c r="G113" s="43">
        <f t="shared" si="6"/>
        <v>0</v>
      </c>
    </row>
    <row r="114" spans="1:7" ht="33" customHeight="1">
      <c r="A114" s="68"/>
      <c r="B114" s="77" t="s">
        <v>425</v>
      </c>
      <c r="C114" s="151">
        <f>'МО г.Ртищево'!D80+'Кр-звезда'!D54+Октябрьский!D52+Салтыковка!D52+Урусово!D52+'Ш-Голицыно'!D54+Макарово!D54</f>
        <v>128</v>
      </c>
      <c r="D114" s="151">
        <f>'МО г.Ртищево'!E80+'Кр-звезда'!E54+Октябрьский!E52+Салтыковка!E52+Урусово!E52+'Ш-Голицыно'!E54+Макарово!E54</f>
        <v>57</v>
      </c>
      <c r="E114" s="151">
        <f>'МО г.Ртищево'!F80+'Кр-звезда'!F54+Октябрьский!F52+Салтыковка!F52+Урусово!F52+'Ш-Голицыно'!F54+Макарово!F54</f>
        <v>0</v>
      </c>
      <c r="F114" s="43">
        <f t="shared" si="5"/>
        <v>0</v>
      </c>
      <c r="G114" s="43">
        <f t="shared" si="6"/>
        <v>0</v>
      </c>
    </row>
    <row r="115" spans="1:7" ht="36.75" customHeight="1">
      <c r="A115" s="68"/>
      <c r="B115" s="77" t="s">
        <v>427</v>
      </c>
      <c r="C115" s="151">
        <f>'МО г.Ртищево'!D81+'Кр-звезда'!D55+Макарово!D53+Октябрьский!D53+Салтыковка!D53+Урусово!D53+'Ш-Голицыно'!D55</f>
        <v>315</v>
      </c>
      <c r="D115" s="151">
        <f>'МО г.Ртищево'!E81+'Кр-звезда'!E55+Макарово!E53+Октябрьский!E53+Салтыковка!E53+Урусово!E53+'Ш-Голицыно'!E55</f>
        <v>118.1</v>
      </c>
      <c r="E115" s="151">
        <f>'МО г.Ртищево'!F81+'Кр-звезда'!F55+Макарово!F53+Октябрьский!F53+Салтыковка!F53+Урусово!F53+'Ш-Голицыно'!F55</f>
        <v>0</v>
      </c>
      <c r="F115" s="43">
        <f t="shared" si="5"/>
        <v>0</v>
      </c>
      <c r="G115" s="43">
        <f t="shared" si="6"/>
        <v>0</v>
      </c>
    </row>
    <row r="116" spans="1:7" ht="38.25" customHeight="1">
      <c r="A116" s="68"/>
      <c r="B116" s="77" t="s">
        <v>429</v>
      </c>
      <c r="C116" s="151">
        <f>'МО г.Ртищево'!D82+'Кр-звезда'!D56+Макарово!D54+Октябрьский!D54+Салтыковка!D54+Урусово!D54+'Ш-Голицыно'!D56</f>
        <v>225</v>
      </c>
      <c r="D116" s="151">
        <f>'МО г.Ртищево'!E82+'Кр-звезда'!E56+Макарово!E54+Октябрьский!E54+Салтыковка!E54+Урусово!E54+'Ш-Голицыно'!E56</f>
        <v>85</v>
      </c>
      <c r="E116" s="151">
        <f>'МО г.Ртищево'!F82+'Кр-звезда'!F56+Макарово!F54+Октябрьский!F54+Салтыковка!F54+Урусово!F54+'Ш-Голицыно'!F56</f>
        <v>0</v>
      </c>
      <c r="F116" s="43">
        <f t="shared" si="5"/>
        <v>0</v>
      </c>
      <c r="G116" s="43">
        <f t="shared" si="6"/>
        <v>0</v>
      </c>
    </row>
    <row r="117" spans="1:7" ht="52.5" customHeight="1">
      <c r="A117" s="68"/>
      <c r="B117" s="77" t="s">
        <v>431</v>
      </c>
      <c r="C117" s="151">
        <f>'МО г.Ртищево'!D83+'Кр-звезда'!D57+Макарово!D56+Октябрьский!D55+Салтыковка!D55+Урусово!D55+'Ш-Голицыно'!D57</f>
        <v>15944.5</v>
      </c>
      <c r="D117" s="151">
        <f>'МО г.Ртищево'!E83+'Кр-звезда'!E57+Макарово!E56+Октябрьский!E55+Салтыковка!E55+Урусово!E55+'Ш-Голицыно'!E57</f>
        <v>5584.5</v>
      </c>
      <c r="E117" s="151">
        <f>'МО г.Ртищево'!F83+'Кр-звезда'!F57+Макарово!F56+Октябрьский!F55+Салтыковка!F55+Урусово!F55+'Ш-Голицыно'!F57</f>
        <v>796.9</v>
      </c>
      <c r="F117" s="43">
        <f t="shared" si="5"/>
        <v>0.049979616795760295</v>
      </c>
      <c r="G117" s="43">
        <f t="shared" si="6"/>
        <v>0.142698540603456</v>
      </c>
    </row>
    <row r="118" spans="1:7" ht="52.5" customHeight="1">
      <c r="A118" s="68"/>
      <c r="B118" s="77" t="s">
        <v>433</v>
      </c>
      <c r="C118" s="151">
        <f>'МО г.Ртищево'!D84</f>
        <v>1648.4</v>
      </c>
      <c r="D118" s="151">
        <f>'МО г.Ртищево'!E84</f>
        <v>0</v>
      </c>
      <c r="E118" s="151">
        <f>'МО г.Ртищево'!F84</f>
        <v>0</v>
      </c>
      <c r="F118" s="43">
        <f t="shared" si="5"/>
        <v>0</v>
      </c>
      <c r="G118" s="43">
        <v>0</v>
      </c>
    </row>
    <row r="119" spans="1:7" ht="34.5" customHeight="1">
      <c r="A119" s="68"/>
      <c r="B119" s="77" t="s">
        <v>435</v>
      </c>
      <c r="C119" s="151">
        <f>'МО г.Ртищево'!D85</f>
        <v>100</v>
      </c>
      <c r="D119" s="151">
        <f>'МО г.Ртищево'!E85</f>
        <v>100</v>
      </c>
      <c r="E119" s="151">
        <f>'МО г.Ртищево'!F85</f>
        <v>0</v>
      </c>
      <c r="F119" s="43">
        <f t="shared" si="5"/>
        <v>0</v>
      </c>
      <c r="G119" s="43">
        <f t="shared" si="6"/>
        <v>0</v>
      </c>
    </row>
    <row r="120" spans="1:7" ht="36.75" customHeight="1">
      <c r="A120" s="68"/>
      <c r="B120" s="77" t="s">
        <v>437</v>
      </c>
      <c r="C120" s="151">
        <f>'МО г.Ртищево'!D86+'Кр-звезда'!D58+Макарово!D57+Октябрьский!D56+Салтыковка!D56+Урусово!D56+'Ш-Голицыно'!D58</f>
        <v>6296</v>
      </c>
      <c r="D120" s="151">
        <f>'МО г.Ртищево'!E86+'Кр-звезда'!E58+Макарово!E57+Октябрьский!E56+Салтыковка!E56+Урусово!E56+'Ш-Голицыно'!E58</f>
        <v>2205.1000000000004</v>
      </c>
      <c r="E120" s="151">
        <f>'МО г.Ртищево'!F86+'Кр-звезда'!F58+Макарово!F57+Октябрьский!F56+Салтыковка!F56+Урусово!F56+'Ш-Голицыно'!F58</f>
        <v>360.80000000000007</v>
      </c>
      <c r="F120" s="43">
        <f t="shared" si="5"/>
        <v>0.05730622617534944</v>
      </c>
      <c r="G120" s="43">
        <f t="shared" si="6"/>
        <v>0.16362069747403746</v>
      </c>
    </row>
    <row r="121" spans="1:7" ht="34.5" customHeight="1">
      <c r="A121" s="68"/>
      <c r="B121" s="77" t="s">
        <v>439</v>
      </c>
      <c r="C121" s="151">
        <f>'МО г.Ртищево'!D87</f>
        <v>1200</v>
      </c>
      <c r="D121" s="151">
        <f>'МО г.Ртищево'!E87</f>
        <v>250</v>
      </c>
      <c r="E121" s="151">
        <f>'МО г.Ртищево'!F87</f>
        <v>0</v>
      </c>
      <c r="F121" s="43">
        <f t="shared" si="5"/>
        <v>0</v>
      </c>
      <c r="G121" s="43">
        <f t="shared" si="6"/>
        <v>0</v>
      </c>
    </row>
    <row r="122" spans="1:7" ht="52.5" customHeight="1">
      <c r="A122" s="68"/>
      <c r="B122" s="77" t="s">
        <v>441</v>
      </c>
      <c r="C122" s="151">
        <f>'МО г.Ртищево'!D88</f>
        <v>4600</v>
      </c>
      <c r="D122" s="151">
        <f>'МО г.Ртищево'!E88</f>
        <v>1800</v>
      </c>
      <c r="E122" s="151">
        <f>'МО г.Ртищево'!F88</f>
        <v>0</v>
      </c>
      <c r="F122" s="43">
        <f t="shared" si="5"/>
        <v>0</v>
      </c>
      <c r="G122" s="43">
        <f t="shared" si="6"/>
        <v>0</v>
      </c>
    </row>
    <row r="123" spans="1:7" ht="34.5" customHeight="1">
      <c r="A123" s="68"/>
      <c r="B123" s="77" t="s">
        <v>449</v>
      </c>
      <c r="C123" s="151">
        <f>'Кр-звезда'!D59+Макарово!D58+Октябрьский!D57+Салтыковка!D57+Урусово!D58+'Ш-Голицыно'!D60</f>
        <v>302</v>
      </c>
      <c r="D123" s="151">
        <f>'Кр-звезда'!E59+Макарово!E58+Октябрьский!E57+Салтыковка!E57+Урусово!E58+'Ш-Голицыно'!E60</f>
        <v>22.4</v>
      </c>
      <c r="E123" s="151">
        <f>'Кр-звезда'!F59+Макарово!F58+Октябрьский!F57+Салтыковка!F57+Урусово!F58+'Ш-Голицыно'!F60</f>
        <v>0</v>
      </c>
      <c r="F123" s="43">
        <f t="shared" si="5"/>
        <v>0</v>
      </c>
      <c r="G123" s="43">
        <f t="shared" si="6"/>
        <v>0</v>
      </c>
    </row>
    <row r="124" spans="1:7" ht="34.5" customHeight="1">
      <c r="A124" s="68"/>
      <c r="B124" s="77" t="s">
        <v>451</v>
      </c>
      <c r="C124" s="151">
        <f>'Кр-звезда'!D60+Макарово!D59+'Ш-Голицыно'!D61</f>
        <v>31.9</v>
      </c>
      <c r="D124" s="151">
        <f>'Кр-звезда'!E60+Макарово!E59+'Ш-Голицыно'!E61</f>
        <v>14.5</v>
      </c>
      <c r="E124" s="151">
        <f>'Кр-звезда'!F60+Макарово!F59+'Ш-Голицыно'!F61</f>
        <v>0</v>
      </c>
      <c r="F124" s="43">
        <f t="shared" si="5"/>
        <v>0</v>
      </c>
      <c r="G124" s="43">
        <f t="shared" si="6"/>
        <v>0</v>
      </c>
    </row>
    <row r="125" spans="1:7" ht="34.5" customHeight="1">
      <c r="A125" s="68"/>
      <c r="B125" s="77" t="s">
        <v>443</v>
      </c>
      <c r="C125" s="151">
        <f>'МО г.Ртищево'!D89</f>
        <v>65</v>
      </c>
      <c r="D125" s="151">
        <f>'МО г.Ртищево'!E89</f>
        <v>59.5</v>
      </c>
      <c r="E125" s="151">
        <f>'МО г.Ртищево'!F89</f>
        <v>0</v>
      </c>
      <c r="F125" s="43">
        <f t="shared" si="5"/>
        <v>0</v>
      </c>
      <c r="G125" s="43">
        <f t="shared" si="6"/>
        <v>0</v>
      </c>
    </row>
    <row r="126" spans="1:7" ht="39.75" customHeight="1">
      <c r="A126" s="68"/>
      <c r="B126" s="77" t="s">
        <v>445</v>
      </c>
      <c r="C126" s="151">
        <f>'МО г.Ртищево'!D90+Урусово!D57</f>
        <v>60</v>
      </c>
      <c r="D126" s="151">
        <f>'МО г.Ртищево'!E90+Урусово!E57</f>
        <v>3.5</v>
      </c>
      <c r="E126" s="151">
        <f>'МО г.Ртищево'!F90+Урусово!F57</f>
        <v>0</v>
      </c>
      <c r="F126" s="43">
        <f t="shared" si="5"/>
        <v>0</v>
      </c>
      <c r="G126" s="43">
        <f t="shared" si="6"/>
        <v>0</v>
      </c>
    </row>
    <row r="127" spans="1:7" ht="39.75" customHeight="1" hidden="1">
      <c r="A127" s="68"/>
      <c r="B127" s="77"/>
      <c r="C127" s="151"/>
      <c r="D127" s="151"/>
      <c r="E127" s="151"/>
      <c r="F127" s="43" t="e">
        <f t="shared" si="5"/>
        <v>#DIV/0!</v>
      </c>
      <c r="G127" s="43" t="e">
        <f t="shared" si="6"/>
        <v>#DIV/0!</v>
      </c>
    </row>
    <row r="128" spans="1:7" ht="52.5" customHeight="1" hidden="1">
      <c r="A128" s="68"/>
      <c r="B128" s="156"/>
      <c r="C128" s="151"/>
      <c r="D128" s="151"/>
      <c r="E128" s="151"/>
      <c r="F128" s="43" t="e">
        <f t="shared" si="5"/>
        <v>#DIV/0!</v>
      </c>
      <c r="G128" s="43" t="e">
        <f t="shared" si="6"/>
        <v>#DIV/0!</v>
      </c>
    </row>
    <row r="129" spans="1:7" ht="52.5" customHeight="1" hidden="1">
      <c r="A129" s="68"/>
      <c r="B129" s="156"/>
      <c r="C129" s="151"/>
      <c r="D129" s="151"/>
      <c r="E129" s="151"/>
      <c r="F129" s="43" t="e">
        <f t="shared" si="5"/>
        <v>#DIV/0!</v>
      </c>
      <c r="G129" s="43" t="e">
        <f t="shared" si="6"/>
        <v>#DIV/0!</v>
      </c>
    </row>
    <row r="130" spans="1:7" ht="21.75" customHeight="1">
      <c r="A130" s="94" t="s">
        <v>116</v>
      </c>
      <c r="B130" s="95" t="s">
        <v>114</v>
      </c>
      <c r="C130" s="153">
        <f>C131</f>
        <v>19.6</v>
      </c>
      <c r="D130" s="153">
        <f>D131</f>
        <v>4.5</v>
      </c>
      <c r="E130" s="153">
        <f>E131</f>
        <v>0.2</v>
      </c>
      <c r="F130" s="43">
        <f t="shared" si="5"/>
        <v>0.01020408163265306</v>
      </c>
      <c r="G130" s="43">
        <f t="shared" si="6"/>
        <v>0.044444444444444446</v>
      </c>
    </row>
    <row r="131" spans="1:7" ht="37.5" customHeight="1">
      <c r="A131" s="157" t="s">
        <v>110</v>
      </c>
      <c r="B131" s="158" t="s">
        <v>197</v>
      </c>
      <c r="C131" s="151">
        <f>'Кр-звезда'!D62+Макарово!D61+Октябрьский!D60+Салтыковка!D59+Урусово!D60+'Ш-Голицыно'!D63</f>
        <v>19.6</v>
      </c>
      <c r="D131" s="151">
        <f>'Кр-звезда'!E62+Макарово!E61+Октябрьский!E60+Салтыковка!E59+Урусово!E60+'Ш-Голицыно'!E63</f>
        <v>4.5</v>
      </c>
      <c r="E131" s="151">
        <f>'Кр-звезда'!F62+Макарово!F61+Октябрьский!F60+Салтыковка!F59+Урусово!F60+'Ш-Голицыно'!F63</f>
        <v>0.2</v>
      </c>
      <c r="F131" s="43">
        <f t="shared" si="5"/>
        <v>0.01020408163265306</v>
      </c>
      <c r="G131" s="43">
        <f t="shared" si="6"/>
        <v>0.044444444444444446</v>
      </c>
    </row>
    <row r="132" spans="1:7" ht="18" customHeight="1">
      <c r="A132" s="71" t="s">
        <v>43</v>
      </c>
      <c r="B132" s="66" t="s">
        <v>44</v>
      </c>
      <c r="C132" s="153">
        <f>C133+C134+C136+C137+C135</f>
        <v>482844.89999999997</v>
      </c>
      <c r="D132" s="153">
        <f>D133+D134+D136+D137+D135</f>
        <v>128615.7</v>
      </c>
      <c r="E132" s="153">
        <f>E133+E134+E136+E137+E135</f>
        <v>23672.8</v>
      </c>
      <c r="F132" s="43">
        <f t="shared" si="5"/>
        <v>0.04902775197584152</v>
      </c>
      <c r="G132" s="43">
        <f t="shared" si="6"/>
        <v>0.18405840033526233</v>
      </c>
    </row>
    <row r="133" spans="1:7" ht="24.75" customHeight="1">
      <c r="A133" s="68" t="s">
        <v>45</v>
      </c>
      <c r="B133" s="67" t="s">
        <v>136</v>
      </c>
      <c r="C133" s="151">
        <f>МР!D107</f>
        <v>148794.6</v>
      </c>
      <c r="D133" s="151">
        <f>МР!E107</f>
        <v>38402.3</v>
      </c>
      <c r="E133" s="151">
        <f>МР!F107</f>
        <v>7434.2</v>
      </c>
      <c r="F133" s="43">
        <f t="shared" si="5"/>
        <v>0.04996283467276366</v>
      </c>
      <c r="G133" s="43">
        <f t="shared" si="6"/>
        <v>0.19358736325688825</v>
      </c>
    </row>
    <row r="134" spans="1:7" ht="24.75" customHeight="1">
      <c r="A134" s="68" t="s">
        <v>46</v>
      </c>
      <c r="B134" s="67" t="s">
        <v>137</v>
      </c>
      <c r="C134" s="151">
        <f>МР!D108</f>
        <v>280065.6</v>
      </c>
      <c r="D134" s="151">
        <f>МР!E108</f>
        <v>76119.1</v>
      </c>
      <c r="E134" s="151">
        <f>МР!F108</f>
        <v>12202.6</v>
      </c>
      <c r="F134" s="43">
        <f t="shared" si="5"/>
        <v>0.04357050633851498</v>
      </c>
      <c r="G134" s="43">
        <f t="shared" si="6"/>
        <v>0.160309304760566</v>
      </c>
    </row>
    <row r="135" spans="1:7" ht="24.75" customHeight="1">
      <c r="A135" s="68" t="s">
        <v>283</v>
      </c>
      <c r="B135" s="67" t="s">
        <v>284</v>
      </c>
      <c r="C135" s="151">
        <f>МР!D109+'МО г.Ртищево'!D97</f>
        <v>26751</v>
      </c>
      <c r="D135" s="151">
        <f>МР!E109+'МО г.Ртищево'!E97</f>
        <v>6395.7</v>
      </c>
      <c r="E135" s="151">
        <f>МР!F109+'МО г.Ртищево'!F97</f>
        <v>1960.8</v>
      </c>
      <c r="F135" s="43">
        <f t="shared" si="5"/>
        <v>0.07329819446002019</v>
      </c>
      <c r="G135" s="43">
        <f t="shared" si="6"/>
        <v>0.30658098409869133</v>
      </c>
    </row>
    <row r="136" spans="1:7" ht="24.75" customHeight="1">
      <c r="A136" s="68" t="s">
        <v>47</v>
      </c>
      <c r="B136" s="67" t="s">
        <v>48</v>
      </c>
      <c r="C136" s="151">
        <f>МР!D110+'Кр-звезда'!D66+Макарово!D65+Октябрьский!D64+Салтыковка!D63+Урусово!D64+'Ш-Голицыно'!D67</f>
        <v>3990.5</v>
      </c>
      <c r="D136" s="151">
        <f>МР!E110+'Кр-звезда'!E66+Макарово!E65+Октябрьский!E64+Салтыковка!E63+Урусово!E64+'Ш-Голицыно'!E67</f>
        <v>819.4</v>
      </c>
      <c r="E136" s="151">
        <f>МР!F110+'Кр-звезда'!F66+Макарово!F65+Октябрьский!F64+Салтыковка!F63+Урусово!F64+'Ш-Голицыно'!F67</f>
        <v>29</v>
      </c>
      <c r="F136" s="43">
        <f t="shared" si="5"/>
        <v>0.007267259741886981</v>
      </c>
      <c r="G136" s="43">
        <f t="shared" si="6"/>
        <v>0.03539175006102026</v>
      </c>
    </row>
    <row r="137" spans="1:7" ht="24.75" customHeight="1">
      <c r="A137" s="68" t="s">
        <v>49</v>
      </c>
      <c r="B137" s="67" t="s">
        <v>286</v>
      </c>
      <c r="C137" s="151">
        <f>МР!D111</f>
        <v>23243.2</v>
      </c>
      <c r="D137" s="151">
        <f>МР!E111</f>
        <v>6879.2</v>
      </c>
      <c r="E137" s="151">
        <f>МР!F111</f>
        <v>2046.2</v>
      </c>
      <c r="F137" s="43">
        <f t="shared" si="5"/>
        <v>0.08803434983134853</v>
      </c>
      <c r="G137" s="43">
        <f t="shared" si="6"/>
        <v>0.29744737760204676</v>
      </c>
    </row>
    <row r="138" spans="1:7" ht="24.75" customHeight="1">
      <c r="A138" s="71" t="s">
        <v>50</v>
      </c>
      <c r="B138" s="66" t="s">
        <v>141</v>
      </c>
      <c r="C138" s="153">
        <f>C139+C140</f>
        <v>99718.1</v>
      </c>
      <c r="D138" s="153">
        <f>D139+D140</f>
        <v>22511.5</v>
      </c>
      <c r="E138" s="153">
        <f>E139+E140</f>
        <v>6272.8</v>
      </c>
      <c r="F138" s="43">
        <f t="shared" si="5"/>
        <v>0.06290533012562413</v>
      </c>
      <c r="G138" s="43">
        <f t="shared" si="6"/>
        <v>0.2786486906692135</v>
      </c>
    </row>
    <row r="139" spans="1:7" ht="24.75" customHeight="1">
      <c r="A139" s="68" t="s">
        <v>51</v>
      </c>
      <c r="B139" s="67" t="s">
        <v>52</v>
      </c>
      <c r="C139" s="151">
        <f>МР!D113</f>
        <v>79558.3</v>
      </c>
      <c r="D139" s="151">
        <f>МР!E113</f>
        <v>17716.3</v>
      </c>
      <c r="E139" s="151">
        <f>МР!F113</f>
        <v>4652.8</v>
      </c>
      <c r="F139" s="43">
        <f t="shared" si="5"/>
        <v>0.05848289870447207</v>
      </c>
      <c r="G139" s="43">
        <f t="shared" si="6"/>
        <v>0.26262820114809526</v>
      </c>
    </row>
    <row r="140" spans="1:7" ht="24.75" customHeight="1">
      <c r="A140" s="68" t="s">
        <v>53</v>
      </c>
      <c r="B140" s="67" t="s">
        <v>307</v>
      </c>
      <c r="C140" s="151">
        <f>МР!D114</f>
        <v>20159.8</v>
      </c>
      <c r="D140" s="151">
        <f>МР!E114</f>
        <v>4795.2</v>
      </c>
      <c r="E140" s="151">
        <f>МР!F114</f>
        <v>1620</v>
      </c>
      <c r="F140" s="43">
        <f t="shared" si="5"/>
        <v>0.08035794005892916</v>
      </c>
      <c r="G140" s="43">
        <f t="shared" si="6"/>
        <v>0.33783783783783783</v>
      </c>
    </row>
    <row r="141" spans="1:7" ht="24.75" customHeight="1">
      <c r="A141" s="71" t="s">
        <v>54</v>
      </c>
      <c r="B141" s="66" t="s">
        <v>55</v>
      </c>
      <c r="C141" s="153">
        <f>C142+C143+C144+C145</f>
        <v>20489.000000000004</v>
      </c>
      <c r="D141" s="153">
        <f>D142+D143+D144+D145</f>
        <v>5879.7</v>
      </c>
      <c r="E141" s="153">
        <f>E142+E143+E144+E145</f>
        <v>2450.8</v>
      </c>
      <c r="F141" s="43">
        <f t="shared" si="5"/>
        <v>0.11961540338718335</v>
      </c>
      <c r="G141" s="43">
        <f t="shared" si="6"/>
        <v>0.41682398761841594</v>
      </c>
    </row>
    <row r="142" spans="1:7" ht="36.75" customHeight="1">
      <c r="A142" s="68" t="s">
        <v>56</v>
      </c>
      <c r="B142" s="96" t="s">
        <v>184</v>
      </c>
      <c r="C142" s="151">
        <f>МР!D116+'МО г.Ртищево'!D99+'Кр-звезда'!D68+Макарово!D64+Октябрьский!D66+Салтыковка!D65+Урусово!D66+'Ш-Голицыно'!D69</f>
        <v>2048.4</v>
      </c>
      <c r="D142" s="151">
        <f>МР!E116+'МО г.Ртищево'!E99+'Кр-звезда'!E68+Макарово!E64+Октябрьский!E66+Салтыковка!E65+Урусово!E66+'Ш-Голицыно'!E69</f>
        <v>513.3000000000001</v>
      </c>
      <c r="E142" s="151">
        <f>МР!F116+'МО г.Ртищево'!F99+'Кр-звезда'!F68+Макарово!F64+Октябрьский!F66+Салтыковка!F65+Урусово!F66+'Ш-Голицыно'!F69</f>
        <v>206.79999999999998</v>
      </c>
      <c r="F142" s="43">
        <f t="shared" si="5"/>
        <v>0.10095684436633469</v>
      </c>
      <c r="G142" s="43">
        <f t="shared" si="6"/>
        <v>0.4028833041106564</v>
      </c>
    </row>
    <row r="143" spans="1:7" ht="36.75" customHeight="1">
      <c r="A143" s="68" t="s">
        <v>57</v>
      </c>
      <c r="B143" s="96" t="s">
        <v>263</v>
      </c>
      <c r="C143" s="151">
        <f>МР!D117</f>
        <v>14589.2</v>
      </c>
      <c r="D143" s="151">
        <f>МР!E117</f>
        <v>3642.9</v>
      </c>
      <c r="E143" s="151">
        <f>МР!F117</f>
        <v>1926</v>
      </c>
      <c r="F143" s="43">
        <f t="shared" si="5"/>
        <v>0.13201546349354315</v>
      </c>
      <c r="G143" s="43">
        <f t="shared" si="6"/>
        <v>0.5286996623569135</v>
      </c>
    </row>
    <row r="144" spans="1:7" ht="89.25" customHeight="1" hidden="1">
      <c r="A144" s="68"/>
      <c r="B144" s="67" t="s">
        <v>162</v>
      </c>
      <c r="C144" s="151">
        <v>0</v>
      </c>
      <c r="D144" s="151">
        <v>0</v>
      </c>
      <c r="E144" s="151">
        <v>0</v>
      </c>
      <c r="F144" s="43" t="e">
        <f t="shared" si="5"/>
        <v>#DIV/0!</v>
      </c>
      <c r="G144" s="43" t="e">
        <f t="shared" si="6"/>
        <v>#DIV/0!</v>
      </c>
    </row>
    <row r="145" spans="1:7" ht="36.75" customHeight="1">
      <c r="A145" s="68" t="s">
        <v>58</v>
      </c>
      <c r="B145" s="67" t="s">
        <v>257</v>
      </c>
      <c r="C145" s="151">
        <f>МР!D125</f>
        <v>3851.4</v>
      </c>
      <c r="D145" s="151">
        <f>МР!E125</f>
        <v>1723.5</v>
      </c>
      <c r="E145" s="151">
        <f>МР!F125</f>
        <v>318</v>
      </c>
      <c r="F145" s="43">
        <f t="shared" si="5"/>
        <v>0.08256737809627668</v>
      </c>
      <c r="G145" s="43">
        <f t="shared" si="6"/>
        <v>0.18450826805918188</v>
      </c>
    </row>
    <row r="146" spans="1:7" ht="34.5" customHeight="1">
      <c r="A146" s="94" t="s">
        <v>59</v>
      </c>
      <c r="B146" s="95" t="s">
        <v>119</v>
      </c>
      <c r="C146" s="153">
        <f>C147+C148</f>
        <v>34063.1</v>
      </c>
      <c r="D146" s="153">
        <f>D147+D148</f>
        <v>9493.2</v>
      </c>
      <c r="E146" s="153">
        <f>E147+E148</f>
        <v>2780.7000000000003</v>
      </c>
      <c r="F146" s="43">
        <f t="shared" si="5"/>
        <v>0.08163379140477527</v>
      </c>
      <c r="G146" s="43">
        <f t="shared" si="6"/>
        <v>0.2929149285804576</v>
      </c>
    </row>
    <row r="147" spans="1:7" ht="34.5" customHeight="1">
      <c r="A147" s="68" t="s">
        <v>60</v>
      </c>
      <c r="B147" s="67" t="s">
        <v>120</v>
      </c>
      <c r="C147" s="151">
        <f>МР!D127+'МО г.Ртищево'!D101</f>
        <v>33367.1</v>
      </c>
      <c r="D147" s="151">
        <f>МР!E127+'МО г.Ртищево'!E101</f>
        <v>9309.7</v>
      </c>
      <c r="E147" s="151">
        <f>МР!F127+'МО г.Ртищево'!F101</f>
        <v>2708.8</v>
      </c>
      <c r="F147" s="43">
        <f t="shared" si="5"/>
        <v>0.08118176287420843</v>
      </c>
      <c r="G147" s="43">
        <f t="shared" si="6"/>
        <v>0.29096533722891177</v>
      </c>
    </row>
    <row r="148" spans="1:7" ht="34.5" customHeight="1">
      <c r="A148" s="68" t="s">
        <v>121</v>
      </c>
      <c r="B148" s="67" t="s">
        <v>122</v>
      </c>
      <c r="C148" s="151">
        <f>МР!D128</f>
        <v>696</v>
      </c>
      <c r="D148" s="151">
        <f>МР!E128</f>
        <v>183.5</v>
      </c>
      <c r="E148" s="151">
        <f>МР!F128</f>
        <v>71.9</v>
      </c>
      <c r="F148" s="43">
        <f t="shared" si="5"/>
        <v>0.10330459770114943</v>
      </c>
      <c r="G148" s="43">
        <f t="shared" si="6"/>
        <v>0.3918256130790191</v>
      </c>
    </row>
    <row r="149" spans="1:7" ht="34.5" customHeight="1">
      <c r="A149" s="94" t="s">
        <v>123</v>
      </c>
      <c r="B149" s="95" t="s">
        <v>124</v>
      </c>
      <c r="C149" s="153">
        <f>C150</f>
        <v>460</v>
      </c>
      <c r="D149" s="153">
        <f>D150</f>
        <v>68.8</v>
      </c>
      <c r="E149" s="153">
        <f>E150</f>
        <v>0</v>
      </c>
      <c r="F149" s="43">
        <f t="shared" si="5"/>
        <v>0</v>
      </c>
      <c r="G149" s="43">
        <f t="shared" si="6"/>
        <v>0</v>
      </c>
    </row>
    <row r="150" spans="1:7" ht="34.5" customHeight="1">
      <c r="A150" s="68" t="s">
        <v>125</v>
      </c>
      <c r="B150" s="67" t="s">
        <v>126</v>
      </c>
      <c r="C150" s="151">
        <f>МР!D131+'МО г.Ртищево'!D103</f>
        <v>460</v>
      </c>
      <c r="D150" s="151">
        <f>МР!E131+'МО г.Ртищево'!E103</f>
        <v>68.8</v>
      </c>
      <c r="E150" s="151">
        <f>МР!F131+'МО г.Ртищево'!F103</f>
        <v>0</v>
      </c>
      <c r="F150" s="43">
        <f t="shared" si="5"/>
        <v>0</v>
      </c>
      <c r="G150" s="43">
        <f t="shared" si="6"/>
        <v>0</v>
      </c>
    </row>
    <row r="151" spans="1:7" ht="34.5" customHeight="1">
      <c r="A151" s="94" t="s">
        <v>127</v>
      </c>
      <c r="B151" s="95" t="s">
        <v>128</v>
      </c>
      <c r="C151" s="153">
        <f>C152</f>
        <v>600</v>
      </c>
      <c r="D151" s="153">
        <f>D152</f>
        <v>245</v>
      </c>
      <c r="E151" s="153">
        <f>E152</f>
        <v>79.5</v>
      </c>
      <c r="F151" s="43">
        <f t="shared" si="5"/>
        <v>0.1325</v>
      </c>
      <c r="G151" s="43">
        <f t="shared" si="6"/>
        <v>0.32448979591836735</v>
      </c>
    </row>
    <row r="152" spans="1:7" ht="34.5" customHeight="1">
      <c r="A152" s="68" t="s">
        <v>130</v>
      </c>
      <c r="B152" s="67" t="s">
        <v>129</v>
      </c>
      <c r="C152" s="151">
        <f>МР!D133</f>
        <v>600</v>
      </c>
      <c r="D152" s="151">
        <f>МР!E133</f>
        <v>245</v>
      </c>
      <c r="E152" s="151">
        <f>МР!F133</f>
        <v>79.5</v>
      </c>
      <c r="F152" s="43">
        <f t="shared" si="5"/>
        <v>0.1325</v>
      </c>
      <c r="G152" s="43">
        <f t="shared" si="6"/>
        <v>0.32448979591836735</v>
      </c>
    </row>
    <row r="153" spans="1:7" ht="22.5" customHeight="1">
      <c r="A153" s="68"/>
      <c r="B153" s="66" t="s">
        <v>62</v>
      </c>
      <c r="C153" s="153">
        <f>C40+C57+C59+C69+C91+C132+C138+C141+C146+C149+C151+C130</f>
        <v>804501.1999999998</v>
      </c>
      <c r="D153" s="153">
        <f>D40+D57+D59+D69+D91+D132+D138+D141+D146+D149+D151+D130</f>
        <v>207223.7</v>
      </c>
      <c r="E153" s="153">
        <f>E40+E57+E59+E69+E91+E132+E138+E141+E146+E149+E151+E130</f>
        <v>41357</v>
      </c>
      <c r="F153" s="43">
        <f t="shared" si="5"/>
        <v>0.05140700846686121</v>
      </c>
      <c r="G153" s="43">
        <f t="shared" si="6"/>
        <v>0.19957659283180446</v>
      </c>
    </row>
    <row r="154" spans="3:6" ht="18.75">
      <c r="C154" s="53"/>
      <c r="D154" s="53"/>
      <c r="E154" s="53"/>
      <c r="F154" s="159"/>
    </row>
    <row r="155" spans="3:6" ht="18">
      <c r="C155" s="53"/>
      <c r="D155" s="53"/>
      <c r="E155" s="53"/>
      <c r="F155" s="160"/>
    </row>
    <row r="156" spans="2:6" ht="18">
      <c r="B156" s="100" t="s">
        <v>357</v>
      </c>
      <c r="C156" s="53"/>
      <c r="D156" s="53"/>
      <c r="E156" s="53">
        <v>12625.1</v>
      </c>
      <c r="F156" s="161"/>
    </row>
    <row r="157" spans="2:6" ht="18">
      <c r="B157" s="101" t="s">
        <v>371</v>
      </c>
      <c r="C157" s="53"/>
      <c r="D157" s="53"/>
      <c r="E157" s="53">
        <v>5000</v>
      </c>
      <c r="F157" s="161"/>
    </row>
    <row r="158" spans="2:6" ht="18" hidden="1">
      <c r="B158" s="100" t="s">
        <v>78</v>
      </c>
      <c r="C158" s="53"/>
      <c r="D158" s="53"/>
      <c r="E158" s="53"/>
      <c r="F158" s="161"/>
    </row>
    <row r="159" spans="2:7" ht="18.75" hidden="1">
      <c r="B159" s="100" t="s">
        <v>79</v>
      </c>
      <c r="C159" s="53"/>
      <c r="D159" s="53"/>
      <c r="E159" s="53"/>
      <c r="F159" s="161"/>
      <c r="G159" s="59"/>
    </row>
    <row r="160" spans="2:6" ht="18" hidden="1">
      <c r="B160" s="100"/>
      <c r="C160" s="53"/>
      <c r="D160" s="53"/>
      <c r="E160" s="53"/>
      <c r="F160" s="161"/>
    </row>
    <row r="161" spans="2:6" ht="18" hidden="1">
      <c r="B161" s="100" t="s">
        <v>80</v>
      </c>
      <c r="C161" s="53"/>
      <c r="D161" s="53"/>
      <c r="E161" s="53"/>
      <c r="F161" s="161"/>
    </row>
    <row r="162" spans="2:7" ht="18.75" hidden="1">
      <c r="B162" s="100" t="s">
        <v>81</v>
      </c>
      <c r="C162" s="53"/>
      <c r="D162" s="53"/>
      <c r="E162" s="53"/>
      <c r="F162" s="161"/>
      <c r="G162" s="60"/>
    </row>
    <row r="163" spans="2:6" ht="18" hidden="1">
      <c r="B163" s="100"/>
      <c r="C163" s="53"/>
      <c r="D163" s="53"/>
      <c r="E163" s="53"/>
      <c r="F163" s="161"/>
    </row>
    <row r="164" spans="2:6" ht="18" hidden="1">
      <c r="B164" s="100" t="s">
        <v>82</v>
      </c>
      <c r="C164" s="53"/>
      <c r="D164" s="53"/>
      <c r="E164" s="53"/>
      <c r="F164" s="161"/>
    </row>
    <row r="165" spans="2:7" ht="18.75" hidden="1">
      <c r="B165" s="100" t="s">
        <v>83</v>
      </c>
      <c r="C165" s="53"/>
      <c r="D165" s="53"/>
      <c r="E165" s="53"/>
      <c r="F165" s="161"/>
      <c r="G165" s="61"/>
    </row>
    <row r="166" spans="2:6" ht="18" hidden="1">
      <c r="B166" s="100"/>
      <c r="C166" s="53"/>
      <c r="D166" s="53"/>
      <c r="E166" s="53"/>
      <c r="F166" s="161"/>
    </row>
    <row r="167" spans="2:6" ht="18">
      <c r="B167" s="101" t="s">
        <v>372</v>
      </c>
      <c r="C167" s="53"/>
      <c r="D167" s="53"/>
      <c r="E167" s="53">
        <v>8500</v>
      </c>
      <c r="F167" s="161"/>
    </row>
    <row r="168" spans="1:7" ht="18.75">
      <c r="A168" s="98"/>
      <c r="B168" s="100"/>
      <c r="C168" s="53"/>
      <c r="D168" s="53"/>
      <c r="E168" s="53"/>
      <c r="F168" s="161"/>
      <c r="G168" s="62"/>
    </row>
    <row r="169" spans="1:6" ht="12" customHeight="1" hidden="1">
      <c r="A169" s="98"/>
      <c r="B169" s="100"/>
      <c r="C169" s="53"/>
      <c r="D169" s="53"/>
      <c r="E169" s="53"/>
      <c r="F169" s="161"/>
    </row>
    <row r="170" spans="1:6" ht="5.25" customHeight="1" hidden="1">
      <c r="A170" s="98"/>
      <c r="B170" s="100"/>
      <c r="C170" s="53"/>
      <c r="D170" s="53"/>
      <c r="E170" s="53"/>
      <c r="F170" s="161"/>
    </row>
    <row r="171" spans="1:7" ht="45" customHeight="1">
      <c r="A171" s="98"/>
      <c r="B171" s="100" t="s">
        <v>86</v>
      </c>
      <c r="C171" s="53"/>
      <c r="D171" s="53"/>
      <c r="E171" s="53">
        <f>E156+E35-E153-E167+E157</f>
        <v>9484.999999999993</v>
      </c>
      <c r="F171" s="161"/>
      <c r="G171" s="63"/>
    </row>
    <row r="172" spans="1:6" ht="18">
      <c r="A172" s="98"/>
      <c r="C172" s="53"/>
      <c r="D172" s="53"/>
      <c r="E172" s="53"/>
      <c r="F172" s="161"/>
    </row>
    <row r="173" spans="1:6" ht="18" hidden="1">
      <c r="A173" s="98"/>
      <c r="C173" s="53"/>
      <c r="D173" s="53"/>
      <c r="E173" s="53"/>
      <c r="F173" s="161"/>
    </row>
    <row r="174" spans="1:6" ht="18">
      <c r="A174" s="98"/>
      <c r="B174" s="100" t="s">
        <v>87</v>
      </c>
      <c r="C174" s="53"/>
      <c r="D174" s="53"/>
      <c r="E174" s="53"/>
      <c r="F174" s="161"/>
    </row>
    <row r="175" spans="1:6" ht="18">
      <c r="A175" s="98"/>
      <c r="B175" s="100" t="s">
        <v>88</v>
      </c>
      <c r="C175" s="53"/>
      <c r="D175" s="53"/>
      <c r="E175" s="53"/>
      <c r="F175" s="161"/>
    </row>
    <row r="176" spans="1:6" ht="18">
      <c r="A176" s="98"/>
      <c r="B176" s="100" t="s">
        <v>89</v>
      </c>
      <c r="C176" s="53"/>
      <c r="D176" s="53"/>
      <c r="E176" s="53"/>
      <c r="F176" s="161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7:G37"/>
    <mergeCell ref="F38:F39"/>
    <mergeCell ref="G38:G39"/>
    <mergeCell ref="A38:A39"/>
    <mergeCell ref="B38:B39"/>
    <mergeCell ref="C38:C39"/>
    <mergeCell ref="E38:E39"/>
    <mergeCell ref="D38:D39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2017-12-12T11:42:48Z</cp:lastPrinted>
  <dcterms:created xsi:type="dcterms:W3CDTF">1996-10-08T23:32:33Z</dcterms:created>
  <dcterms:modified xsi:type="dcterms:W3CDTF">2018-02-21T06:56:45Z</dcterms:modified>
  <cp:category/>
  <cp:version/>
  <cp:contentType/>
  <cp:contentStatus/>
</cp:coreProperties>
</file>