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<sst xmlns="http://schemas.openxmlformats.org/spreadsheetml/2006/main" count="1340" uniqueCount="417">
  <si>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</si>
  <si>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</si>
  <si>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</si>
  <si>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</si>
  <si>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</si>
  <si>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</si>
  <si>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</si>
  <si>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</si>
  <si>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</si>
  <si>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</si>
  <si>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</si>
  <si>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</si>
  <si>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</si>
  <si>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</si>
  <si>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</si>
  <si>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</si>
  <si>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</si>
  <si>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</si>
  <si>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</si>
  <si>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</si>
  <si>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</si>
  <si>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</si>
  <si>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</si>
  <si>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</si>
  <si>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</si>
  <si>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</si>
  <si>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</si>
  <si>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</si>
  <si>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</si>
  <si>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</si>
  <si>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</si>
  <si>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</si>
  <si>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</si>
  <si>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</si>
  <si>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</si>
  <si>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</si>
  <si>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</si>
  <si>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</si>
  <si>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</si>
  <si>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</si>
  <si>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</si>
  <si>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</si>
  <si>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</si>
  <si>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</si>
  <si>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</si>
  <si>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</si>
  <si>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</si>
  <si>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</si>
  <si>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</si>
  <si>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</si>
  <si>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</si>
  <si>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</si>
  <si>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</si>
  <si>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</si>
  <si>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</si>
  <si>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</si>
  <si>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</si>
  <si>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</si>
  <si>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</si>
  <si>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</si>
  <si>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</si>
  <si>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</si>
  <si>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</si>
  <si>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</si>
  <si>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</si>
  <si>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</si>
  <si>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</si>
  <si>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</si>
  <si>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</si>
  <si>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</si>
  <si>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</si>
  <si>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</si>
  <si>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</si>
  <si>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</si>
  <si>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</si>
  <si>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</si>
  <si>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</si>
  <si>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</si>
  <si>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</si>
  <si>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</si>
  <si>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</si>
  <si>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</si>
  <si>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</si>
  <si>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</si>
  <si>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</si>
  <si>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</si>
  <si>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</si>
  <si>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</si>
  <si>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</si>
  <si>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</si>
  <si>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</si>
  <si>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</si>
  <si>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</si>
  <si>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</si>
  <si>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</si>
  <si>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</si>
  <si>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</si>
  <si>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</si>
  <si>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</si>
  <si>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</si>
  <si>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</si>
  <si>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</si>
  <si>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</si>
  <si>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</si>
  <si>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</si>
  <si>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</si>
  <si>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</si>
  <si>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</si>
  <si>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</si>
  <si>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</si>
  <si>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</si>
  <si>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</si>
  <si>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</si>
  <si>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</si>
  <si>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</si>
  <si>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</si>
  <si>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</si>
  <si>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</si>
  <si>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</si>
  <si>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</si>
  <si>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</si>
  <si>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</si>
  <si>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</si>
  <si>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</si>
  <si>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</si>
  <si>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</si>
  <si>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</si>
  <si>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</si>
  <si>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</si>
  <si>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</si>
  <si>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</si>
  <si>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</si>
  <si>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</si>
  <si>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</si>
  <si>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</si>
  <si>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</si>
  <si>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</si>
  <si>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</si>
  <si>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</si>
  <si>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</si>
  <si>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</si>
  <si>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</si>
  <si>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</si>
  <si>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</si>
  <si>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</si>
  <si>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</si>
  <si>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</si>
  <si>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</si>
  <si>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</si>
  <si>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</si>
  <si>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</si>
  <si>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</si>
  <si>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</si>
  <si>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</si>
  <si>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</si>
  <si>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</si>
  <si>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</si>
  <si>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</si>
  <si>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</si>
  <si>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</si>
  <si>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</si>
  <si>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</si>
  <si>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</si>
  <si>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</si>
  <si>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</si>
  <si>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</si>
  <si>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</si>
  <si>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</si>
  <si>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</si>
  <si>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</si>
  <si>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</si>
  <si>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</si>
  <si>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</si>
  <si>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</si>
  <si>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</si>
  <si>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</si>
  <si>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</si>
  <si>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</si>
  <si>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</si>
  <si>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</si>
  <si>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</si>
  <si>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</si>
  <si>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</si>
  <si>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</si>
  <si>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</si>
  <si>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</si>
  <si>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</si>
  <si>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</si>
  <si>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</si>
  <si>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</si>
  <si>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</si>
  <si>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</si>
  <si>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</si>
  <si>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</si>
  <si>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</si>
  <si>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</si>
  <si>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</si>
  <si>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</si>
  <si>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</si>
  <si>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</si>
  <si>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</si>
  <si>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</si>
  <si>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</si>
  <si>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</si>
  <si>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</si>
  <si>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</si>
  <si>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</si>
  <si>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</si>
  <si>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</si>
  <si>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</si>
  <si>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</si>
  <si>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</si>
  <si>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</si>
  <si>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</si>
  <si>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</si>
  <si>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</si>
  <si>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</si>
  <si>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</si>
  <si>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</si>
  <si>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</si>
  <si>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</si>
  <si>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</si>
  <si>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</si>
  <si>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</si>
  <si>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</si>
  <si>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</si>
  <si>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</si>
  <si>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</si>
  <si>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</si>
  <si>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</si>
  <si>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</si>
  <si>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</si>
  <si>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</si>
  <si>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</si>
  <si>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</si>
  <si>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</si>
  <si>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</si>
  <si>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</si>
  <si>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</si>
  <si>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</si>
  <si>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</si>
  <si>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</si>
  <si>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</si>
  <si>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</si>
  <si>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</si>
  <si>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</si>
  <si>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</si>
  <si>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</si>
  <si>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</si>
  <si>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</si>
  <si>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</si>
  <si>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</si>
  <si>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</si>
  <si>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</si>
  <si>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</si>
  <si>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</si>
  <si>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</si>
  <si>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</si>
  <si>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</si>
  <si>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</si>
  <si>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</si>
  <si>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</si>
  <si>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</si>
  <si>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</si>
  <si>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</si>
  <si>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</si>
  <si>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</si>
  <si>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</si>
  <si>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</si>
  <si>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</si>
  <si>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</si>
  <si>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</si>
  <si>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</si>
  <si>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</si>
  <si>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</si>
  <si>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</si>
  <si>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</si>
  <si>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</si>
  <si>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</si>
  <si>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</si>
  <si>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</si>
  <si>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</si>
  <si>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</si>
  <si>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</si>
  <si>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</si>
  <si>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</si>
  <si>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</si>
  <si>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</si>
  <si>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</si>
  <si>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</si>
  <si>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</si>
  <si>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</si>
  <si>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</si>
  <si>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</si>
  <si>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</si>
  <si>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</si>
  <si>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</si>
  <si>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</si>
  <si>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</si>
  <si>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</si>
  <si>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</si>
  <si>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</si>
  <si>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</si>
  <si>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</si>
  <si>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</si>
  <si>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</si>
  <si>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</si>
  <si>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</si>
  <si>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</si>
  <si>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</si>
  <si>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</si>
  <si>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</si>
  <si>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</si>
  <si>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</si>
  <si>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</si>
  <si>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</si>
  <si>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</si>
  <si>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</si>
  <si>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</si>
  <si>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</si>
  <si>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</si>
  <si>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</si>
  <si>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</si>
  <si>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</si>
  <si>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</si>
  <si>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</si>
  <si>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</si>
  <si>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</si>
  <si>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</si>
  <si>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</si>
  <si>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</si>
  <si>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</si>
  <si>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</si>
  <si>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</si>
  <si>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</si>
  <si>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</si>
  <si>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</si>
  <si>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</si>
  <si>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</si>
  <si>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</si>
  <si>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</si>
  <si>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</si>
  <si>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</si>
  <si>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</si>
  <si>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</si>
  <si>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</si>
  <si>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</si>
  <si>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</si>
  <si>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</si>
  <si>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</si>
  <si>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</si>
  <si>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</si>
  <si>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</si>
  <si>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</si>
  <si>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</si>
  <si>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</si>
  <si>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</si>
  <si>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</si>
  <si>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</si>
  <si>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</si>
  <si>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</si>
  <si>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</si>
  <si>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</si>
  <si>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</si>
  <si>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</si>
  <si>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</si>
  <si>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</si>
  <si>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</si>
  <si>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</si>
  <si>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</si>
  <si>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</si>
  <si>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</si>
  <si>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</si>
  <si>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</si>
  <si>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</si>
  <si>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</si>
  <si>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</si>
  <si>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</si>
  <si>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</si>
  <si>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</si>
  <si>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</si>
  <si>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</si>
  <si>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</si>
  <si>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</si>
  <si>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</si>
  <si>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</si>
  <si>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</si>
  <si>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</si>
  <si>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</si>
  <si>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</si>
  <si>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</si>
  <si>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</si>
  <si>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</si>
  <si>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план на 9 месяцев</t>
  </si>
  <si>
    <t>% к плану 9 месяцев</t>
  </si>
  <si>
    <t>% к плану 9 месяцев.</t>
  </si>
  <si>
    <t>7230701</t>
  </si>
  <si>
    <t>6215020</t>
  </si>
  <si>
    <t>9510500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</si>
  <si>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</si>
  <si>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7220000</t>
  </si>
  <si>
    <t>Подпрограмма "Реализация мероприятий в рамках Федерального закона "О фонде содействия реформированию жилищно-коммунального хозяйства" по переселению граждан из аварийного жилищного фонда</t>
  </si>
  <si>
    <t xml:space="preserve">СПРАВКА
об исполнении бюджета Ртищевского района
на 01.12.2015 г.
</t>
  </si>
  <si>
    <t xml:space="preserve">СПРАВКА
об исполнении бюджета МО г. Ртищево
на 01.12.2015г.
</t>
  </si>
  <si>
    <t xml:space="preserve">СПРАВКА
об исполнении бюджета Краснозвездинского МО
на 01.12.2015г.
</t>
  </si>
  <si>
    <t xml:space="preserve">СПРАВКА
об исполнении бюджета Макаровского МО
на 01.12.2015г.
</t>
  </si>
  <si>
    <t xml:space="preserve">СПРАВКА
об исполнении бюджета Октябрьского МО
на 01.12.2015г.
</t>
  </si>
  <si>
    <t xml:space="preserve">СПРАВКА
об исполнении бюджета Салтыковского МО
на 01.12.2015г.
</t>
  </si>
  <si>
    <t xml:space="preserve">СПРАВКА
об исполнении бюджета Урусовского МО
на 01.12.2015г.
</t>
  </si>
  <si>
    <t xml:space="preserve">СПРАВКА
об исполнении бюджета Шило-Голицинского МО
на 01.12.2015г.
</t>
  </si>
  <si>
    <t xml:space="preserve">СПРАВКА
об исполнении бюджета Ртищевского района (консолидация)
на 01.12.2015г.
</t>
  </si>
  <si>
    <t>9130400</t>
  </si>
  <si>
    <t>Расходы на обеспечение функций центрального аппарата</t>
  </si>
  <si>
    <t>7700004</t>
  </si>
  <si>
    <t>Муниципальная  программа "Молодежь Салтыковского муниципального образования "</t>
  </si>
  <si>
    <t>Безвозмездные поступления</t>
  </si>
  <si>
    <t>80,3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</si>
</sst>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9" fontId="2" fillId="34" borderId="10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top" wrapText="1"/>
    </xf>
    <xf numFmtId="187" fontId="1" fillId="34" borderId="10" xfId="52" applyNumberFormat="1" applyFont="1" applyFill="1" applyBorder="1" applyAlignment="1" applyProtection="1">
      <alignment vertical="center" wrapText="1"/>
      <protection hidden="1"/>
    </xf>
    <xf numFmtId="187" fontId="11" fillId="34" borderId="10" xfId="52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top" wrapText="1"/>
    </xf>
    <xf numFmtId="9" fontId="6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177" fontId="13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/>
    </xf>
    <xf numFmtId="177" fontId="0" fillId="34" borderId="10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0" xfId="0" applyNumberFormat="1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left" vertical="top" wrapText="1"/>
    </xf>
    <xf numFmtId="177" fontId="0" fillId="34" borderId="10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9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right" vertical="top" wrapText="1"/>
    </xf>
    <xf numFmtId="9" fontId="6" fillId="34" borderId="10" xfId="0" applyNumberFormat="1" applyFont="1" applyFill="1" applyBorder="1" applyAlignment="1">
      <alignment horizontal="right" vertical="top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/>
    </xf>
    <xf numFmtId="9" fontId="1" fillId="34" borderId="10" xfId="0" applyNumberFormat="1" applyFont="1" applyFill="1" applyBorder="1" applyAlignment="1">
      <alignment horizontal="right" vertical="top" wrapText="1"/>
    </xf>
    <xf numFmtId="0" fontId="1" fillId="34" borderId="15" xfId="56" applyNumberFormat="1" applyFont="1" applyFill="1" applyBorder="1" applyAlignment="1" applyProtection="1">
      <alignment horizontal="left" wrapText="1"/>
      <protection hidden="1"/>
    </xf>
    <xf numFmtId="49" fontId="1" fillId="34" borderId="15" xfId="56" applyNumberFormat="1" applyFont="1" applyFill="1" applyBorder="1" applyAlignment="1" applyProtection="1">
      <alignment horizontal="left" wrapText="1"/>
      <protection hidden="1"/>
    </xf>
    <xf numFmtId="0" fontId="5" fillId="34" borderId="11" xfId="56" applyNumberFormat="1" applyFont="1" applyFill="1" applyBorder="1" applyAlignment="1" applyProtection="1">
      <alignment horizontal="left" wrapText="1"/>
      <protection hidden="1"/>
    </xf>
    <xf numFmtId="0" fontId="13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6" fillId="3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" fillId="34" borderId="10" xfId="52" applyNumberFormat="1" applyFont="1" applyFill="1" applyBorder="1" applyAlignment="1" applyProtection="1">
      <alignment vertical="center" wrapText="1"/>
      <protection hidden="1"/>
    </xf>
    <xf numFmtId="177" fontId="1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vertical="center" wrapText="1"/>
      <protection hidden="1"/>
    </xf>
    <xf numFmtId="49" fontId="13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wrapText="1"/>
      <protection hidden="1"/>
    </xf>
    <xf numFmtId="49" fontId="13" fillId="34" borderId="10" xfId="52" applyNumberFormat="1" applyFont="1" applyFill="1" applyBorder="1" applyAlignment="1" applyProtection="1">
      <alignment wrapText="1"/>
      <protection hidden="1"/>
    </xf>
    <xf numFmtId="177" fontId="13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top" wrapText="1"/>
    </xf>
    <xf numFmtId="177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right" vertical="top" wrapText="1"/>
    </xf>
    <xf numFmtId="9" fontId="8" fillId="34" borderId="10" xfId="0" applyNumberFormat="1" applyFont="1" applyFill="1" applyBorder="1" applyAlignment="1">
      <alignment horizontal="left" vertical="top" wrapText="1"/>
    </xf>
    <xf numFmtId="178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top" wrapText="1"/>
    </xf>
    <xf numFmtId="49" fontId="1" fillId="34" borderId="12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77" fontId="6" fillId="34" borderId="0" xfId="0" applyNumberFormat="1" applyFont="1" applyFill="1" applyBorder="1" applyAlignment="1">
      <alignment horizontal="left" vertical="top" wrapText="1"/>
    </xf>
    <xf numFmtId="177" fontId="2" fillId="34" borderId="0" xfId="0" applyNumberFormat="1" applyFont="1" applyFill="1" applyAlignment="1">
      <alignment horizontal="left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4" xfId="0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2" fillId="34" borderId="13" xfId="0" applyNumberFormat="1" applyFont="1" applyFill="1" applyBorder="1" applyAlignment="1">
      <alignment horizontal="center" vertical="top" wrapText="1"/>
    </xf>
    <xf numFmtId="177" fontId="2" fillId="34" borderId="14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top" wrapText="1"/>
    </xf>
    <xf numFmtId="49" fontId="1" fillId="34" borderId="2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57"/>
  <sheetViews>
    <sheetView tabSelected="1" workbookViewId="0" topLeftCell="A88">
      <selection activeCell="D111" sqref="D111"/>
    </sheetView>
  </sheetViews>
  <sheetFormatPr defaultColWidth="9.140625" defaultRowHeight="12.75"/>
  <cols>
    <col min="1" max="1" width="6.57421875" style="58" customWidth="1"/>
    <col min="2" max="2" width="47.421875" style="58" customWidth="1"/>
    <col min="3" max="3" width="11.28125" style="57" hidden="1" customWidth="1"/>
    <col min="4" max="4" width="18.28125" style="58" customWidth="1"/>
    <col min="5" max="5" width="11.8515625" style="58" hidden="1" customWidth="1"/>
    <col min="6" max="6" width="13.7109375" style="58" customWidth="1"/>
    <col min="7" max="7" width="13.8515625" style="125" customWidth="1"/>
    <col min="8" max="8" width="12.57421875" style="125" hidden="1" customWidth="1"/>
    <col min="9" max="9" width="12.57421875" style="58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77" t="s">
        <v>402</v>
      </c>
      <c r="B1" s="177"/>
      <c r="C1" s="177"/>
      <c r="D1" s="177"/>
      <c r="E1" s="177"/>
      <c r="F1" s="177"/>
      <c r="G1" s="177"/>
      <c r="H1" s="177"/>
      <c r="I1" s="155"/>
    </row>
    <row r="2" spans="1:9" ht="12.75" customHeight="1">
      <c r="A2" s="171"/>
      <c r="B2" s="169" t="s">
        <v>3</v>
      </c>
      <c r="C2" s="161" t="s">
        <v>163</v>
      </c>
      <c r="D2" s="170" t="s">
        <v>4</v>
      </c>
      <c r="E2" s="164" t="s">
        <v>393</v>
      </c>
      <c r="F2" s="170" t="s">
        <v>5</v>
      </c>
      <c r="G2" s="163" t="s">
        <v>6</v>
      </c>
      <c r="H2" s="164" t="s">
        <v>394</v>
      </c>
      <c r="I2" s="156"/>
    </row>
    <row r="3" spans="1:9" ht="21" customHeight="1">
      <c r="A3" s="172"/>
      <c r="B3" s="169"/>
      <c r="C3" s="162"/>
      <c r="D3" s="170"/>
      <c r="E3" s="165"/>
      <c r="F3" s="170"/>
      <c r="G3" s="163"/>
      <c r="H3" s="165"/>
      <c r="I3" s="156"/>
    </row>
    <row r="4" spans="1:9" ht="15" customHeight="1">
      <c r="A4" s="142"/>
      <c r="B4" s="145" t="s">
        <v>83</v>
      </c>
      <c r="C4" s="71"/>
      <c r="D4" s="133">
        <f>D5+D6+D7+D8+D9+D10+D11+D12+D13+D14+D15+D16+D17+D18+D19+D20+D21+D23</f>
        <v>156526.8</v>
      </c>
      <c r="E4" s="133">
        <f>E5+E6+E7+E8+E9+E10+E11+E12+E13+E14+E15+E16+E17+E18+E19+E20+E21+E23</f>
        <v>110412.6</v>
      </c>
      <c r="F4" s="133">
        <f>F5+F6+F7+F8+F9+F10+F11+F12+F13+F14+F15+F16+F17+F18+F19+F20+F21+F23</f>
        <v>142166.7</v>
      </c>
      <c r="G4" s="137">
        <f>F4/D4</f>
        <v>0.9082578829951167</v>
      </c>
      <c r="H4" s="137">
        <f>F4/E4</f>
        <v>1.287594894061004</v>
      </c>
      <c r="I4" s="157"/>
    </row>
    <row r="5" spans="1:9" ht="15">
      <c r="A5" s="142"/>
      <c r="B5" s="143" t="s">
        <v>7</v>
      </c>
      <c r="C5" s="149"/>
      <c r="D5" s="27">
        <v>104780</v>
      </c>
      <c r="E5" s="27">
        <v>75100</v>
      </c>
      <c r="F5" s="27">
        <v>91174.5</v>
      </c>
      <c r="G5" s="106">
        <f aca="true" t="shared" si="0" ref="G5:G38">F5/D5</f>
        <v>0.8701517465165108</v>
      </c>
      <c r="H5" s="106">
        <f aca="true" t="shared" si="1" ref="H5:H38">F5/E5</f>
        <v>1.2140412782956058</v>
      </c>
      <c r="I5" s="157"/>
    </row>
    <row r="6" spans="1:9" ht="15">
      <c r="A6" s="142"/>
      <c r="B6" s="143" t="s">
        <v>8</v>
      </c>
      <c r="C6" s="149"/>
      <c r="D6" s="27">
        <v>20600</v>
      </c>
      <c r="E6" s="27">
        <v>15700</v>
      </c>
      <c r="F6" s="27">
        <v>20740.3</v>
      </c>
      <c r="G6" s="106">
        <f t="shared" si="0"/>
        <v>1.0068106796116505</v>
      </c>
      <c r="H6" s="106">
        <f t="shared" si="1"/>
        <v>1.3210382165605095</v>
      </c>
      <c r="I6" s="157"/>
    </row>
    <row r="7" spans="1:9" ht="15">
      <c r="A7" s="142"/>
      <c r="B7" s="143" t="s">
        <v>9</v>
      </c>
      <c r="C7" s="149"/>
      <c r="D7" s="27">
        <v>5900</v>
      </c>
      <c r="E7" s="27">
        <v>3300</v>
      </c>
      <c r="F7" s="27">
        <v>5923.3</v>
      </c>
      <c r="G7" s="106">
        <f t="shared" si="0"/>
        <v>1.003949152542373</v>
      </c>
      <c r="H7" s="106">
        <f t="shared" si="1"/>
        <v>1.794939393939394</v>
      </c>
      <c r="I7" s="157"/>
    </row>
    <row r="8" spans="1:9" ht="15">
      <c r="A8" s="142"/>
      <c r="B8" s="143" t="s">
        <v>10</v>
      </c>
      <c r="C8" s="149"/>
      <c r="D8" s="27">
        <v>0</v>
      </c>
      <c r="E8" s="27">
        <v>0</v>
      </c>
      <c r="F8" s="27">
        <v>0</v>
      </c>
      <c r="G8" s="106">
        <v>0</v>
      </c>
      <c r="H8" s="106">
        <v>0</v>
      </c>
      <c r="I8" s="157"/>
    </row>
    <row r="9" spans="1:9" ht="15">
      <c r="A9" s="142"/>
      <c r="B9" s="143" t="s">
        <v>298</v>
      </c>
      <c r="C9" s="149"/>
      <c r="D9" s="27">
        <v>4997.4</v>
      </c>
      <c r="E9" s="27">
        <v>2700</v>
      </c>
      <c r="F9" s="27">
        <v>4433.7</v>
      </c>
      <c r="G9" s="106">
        <f t="shared" si="0"/>
        <v>0.8872013446992436</v>
      </c>
      <c r="H9" s="106">
        <f t="shared" si="1"/>
        <v>1.642111111111111</v>
      </c>
      <c r="I9" s="157"/>
    </row>
    <row r="10" spans="1:9" ht="15">
      <c r="A10" s="142"/>
      <c r="B10" s="143" t="s">
        <v>11</v>
      </c>
      <c r="C10" s="149"/>
      <c r="D10" s="27">
        <v>0</v>
      </c>
      <c r="E10" s="27">
        <v>0</v>
      </c>
      <c r="F10" s="27">
        <v>0</v>
      </c>
      <c r="G10" s="106">
        <v>0</v>
      </c>
      <c r="H10" s="106">
        <v>0</v>
      </c>
      <c r="I10" s="157"/>
    </row>
    <row r="11" spans="1:9" ht="15">
      <c r="A11" s="142"/>
      <c r="B11" s="143" t="s">
        <v>108</v>
      </c>
      <c r="C11" s="149"/>
      <c r="D11" s="27">
        <v>3725</v>
      </c>
      <c r="E11" s="27">
        <v>2900</v>
      </c>
      <c r="F11" s="27">
        <v>3551.1</v>
      </c>
      <c r="G11" s="106">
        <f t="shared" si="0"/>
        <v>0.9533154362416107</v>
      </c>
      <c r="H11" s="106">
        <f t="shared" si="1"/>
        <v>1.2245172413793104</v>
      </c>
      <c r="I11" s="157"/>
    </row>
    <row r="12" spans="1:9" ht="15">
      <c r="A12" s="142"/>
      <c r="B12" s="143" t="s">
        <v>12</v>
      </c>
      <c r="C12" s="149"/>
      <c r="D12" s="27">
        <v>0</v>
      </c>
      <c r="E12" s="27">
        <v>0</v>
      </c>
      <c r="F12" s="27">
        <v>0</v>
      </c>
      <c r="G12" s="106">
        <v>0</v>
      </c>
      <c r="H12" s="106">
        <v>0</v>
      </c>
      <c r="I12" s="157"/>
    </row>
    <row r="13" spans="1:9" ht="15">
      <c r="A13" s="142"/>
      <c r="B13" s="143" t="s">
        <v>13</v>
      </c>
      <c r="C13" s="149"/>
      <c r="D13" s="27">
        <v>7961</v>
      </c>
      <c r="E13" s="27">
        <v>5701</v>
      </c>
      <c r="F13" s="27">
        <v>7829.5</v>
      </c>
      <c r="G13" s="106">
        <f t="shared" si="0"/>
        <v>0.9834819746263033</v>
      </c>
      <c r="H13" s="106">
        <f t="shared" si="1"/>
        <v>1.373355551657604</v>
      </c>
      <c r="I13" s="157"/>
    </row>
    <row r="14" spans="1:9" ht="15">
      <c r="A14" s="142"/>
      <c r="B14" s="143" t="s">
        <v>14</v>
      </c>
      <c r="C14" s="149"/>
      <c r="D14" s="27">
        <v>750</v>
      </c>
      <c r="E14" s="27">
        <v>550</v>
      </c>
      <c r="F14" s="27">
        <v>679.2</v>
      </c>
      <c r="G14" s="106">
        <f t="shared" si="0"/>
        <v>0.9056000000000001</v>
      </c>
      <c r="H14" s="106">
        <f t="shared" si="1"/>
        <v>1.234909090909091</v>
      </c>
      <c r="I14" s="157"/>
    </row>
    <row r="15" spans="1:9" ht="15">
      <c r="A15" s="142"/>
      <c r="B15" s="143" t="s">
        <v>15</v>
      </c>
      <c r="C15" s="149"/>
      <c r="D15" s="27">
        <v>0</v>
      </c>
      <c r="E15" s="27">
        <v>0</v>
      </c>
      <c r="F15" s="27">
        <v>30.8</v>
      </c>
      <c r="G15" s="106">
        <v>0</v>
      </c>
      <c r="H15" s="106">
        <v>0</v>
      </c>
      <c r="I15" s="157"/>
    </row>
    <row r="16" spans="1:9" ht="15">
      <c r="A16" s="142"/>
      <c r="B16" s="143" t="s">
        <v>16</v>
      </c>
      <c r="C16" s="149"/>
      <c r="D16" s="27">
        <v>0</v>
      </c>
      <c r="E16" s="27">
        <v>0</v>
      </c>
      <c r="F16" s="27">
        <v>0</v>
      </c>
      <c r="G16" s="106">
        <v>0</v>
      </c>
      <c r="H16" s="106">
        <v>0</v>
      </c>
      <c r="I16" s="157"/>
    </row>
    <row r="17" spans="1:9" ht="15">
      <c r="A17" s="142"/>
      <c r="B17" s="143" t="s">
        <v>17</v>
      </c>
      <c r="C17" s="149"/>
      <c r="D17" s="27">
        <v>989.9</v>
      </c>
      <c r="E17" s="27">
        <v>800</v>
      </c>
      <c r="F17" s="27">
        <v>913.5</v>
      </c>
      <c r="G17" s="106">
        <f t="shared" si="0"/>
        <v>0.9228204869178706</v>
      </c>
      <c r="H17" s="106">
        <f t="shared" si="1"/>
        <v>1.141875</v>
      </c>
      <c r="I17" s="157"/>
    </row>
    <row r="18" spans="1:9" ht="15" hidden="1">
      <c r="A18" s="142"/>
      <c r="B18" s="143"/>
      <c r="C18" s="149"/>
      <c r="D18" s="27">
        <v>0</v>
      </c>
      <c r="E18" s="27">
        <v>0</v>
      </c>
      <c r="F18" s="27"/>
      <c r="G18" s="106" t="e">
        <f t="shared" si="0"/>
        <v>#DIV/0!</v>
      </c>
      <c r="H18" s="106">
        <v>0</v>
      </c>
      <c r="I18" s="157"/>
    </row>
    <row r="19" spans="1:9" ht="15">
      <c r="A19" s="142"/>
      <c r="B19" s="143" t="s">
        <v>19</v>
      </c>
      <c r="C19" s="149"/>
      <c r="D19" s="27">
        <v>1682.5</v>
      </c>
      <c r="E19" s="27">
        <v>1482.5</v>
      </c>
      <c r="F19" s="27">
        <v>1998.4</v>
      </c>
      <c r="G19" s="106">
        <v>0</v>
      </c>
      <c r="H19" s="106">
        <v>0</v>
      </c>
      <c r="I19" s="157"/>
    </row>
    <row r="20" spans="1:9" ht="15">
      <c r="A20" s="142"/>
      <c r="B20" s="143" t="s">
        <v>358</v>
      </c>
      <c r="C20" s="149"/>
      <c r="D20" s="27">
        <v>2656</v>
      </c>
      <c r="E20" s="27">
        <v>706</v>
      </c>
      <c r="F20" s="27">
        <v>2482.9</v>
      </c>
      <c r="G20" s="106">
        <f t="shared" si="0"/>
        <v>0.9348268072289156</v>
      </c>
      <c r="H20" s="106">
        <f t="shared" si="1"/>
        <v>3.5168555240793204</v>
      </c>
      <c r="I20" s="157"/>
    </row>
    <row r="21" spans="1:9" ht="15">
      <c r="A21" s="142"/>
      <c r="B21" s="143" t="s">
        <v>21</v>
      </c>
      <c r="C21" s="149"/>
      <c r="D21" s="27">
        <v>2485</v>
      </c>
      <c r="E21" s="27">
        <v>1473.1</v>
      </c>
      <c r="F21" s="27">
        <v>2410.3</v>
      </c>
      <c r="G21" s="106">
        <f t="shared" si="0"/>
        <v>0.9699396378269618</v>
      </c>
      <c r="H21" s="106">
        <f t="shared" si="1"/>
        <v>1.6362093544226464</v>
      </c>
      <c r="I21" s="157"/>
    </row>
    <row r="22" spans="1:9" ht="15">
      <c r="A22" s="142"/>
      <c r="B22" s="143" t="s">
        <v>22</v>
      </c>
      <c r="C22" s="149"/>
      <c r="D22" s="27">
        <v>814</v>
      </c>
      <c r="E22" s="27">
        <v>425</v>
      </c>
      <c r="F22" s="27">
        <v>789.2</v>
      </c>
      <c r="G22" s="106">
        <f t="shared" si="0"/>
        <v>0.9695331695331696</v>
      </c>
      <c r="H22" s="106">
        <f t="shared" si="1"/>
        <v>1.8569411764705883</v>
      </c>
      <c r="I22" s="157"/>
    </row>
    <row r="23" spans="1:9" ht="15">
      <c r="A23" s="142"/>
      <c r="B23" s="143" t="s">
        <v>23</v>
      </c>
      <c r="C23" s="149"/>
      <c r="D23" s="27">
        <v>0</v>
      </c>
      <c r="E23" s="27">
        <v>0</v>
      </c>
      <c r="F23" s="27">
        <v>-0.8</v>
      </c>
      <c r="G23" s="106">
        <v>0</v>
      </c>
      <c r="H23" s="106">
        <v>0</v>
      </c>
      <c r="I23" s="157"/>
    </row>
    <row r="24" spans="1:9" ht="15">
      <c r="A24" s="142"/>
      <c r="B24" s="28" t="s">
        <v>82</v>
      </c>
      <c r="C24" s="33"/>
      <c r="D24" s="27">
        <f>D25+D26+D27+D28+D29+D34+D36+D31+D33+D30+D32+D35</f>
        <v>474344.20000000007</v>
      </c>
      <c r="E24" s="27">
        <f>E25+E26+E27+E28+E29+E34+E36+E31+E33+E30+E32+E35</f>
        <v>361253.7</v>
      </c>
      <c r="F24" s="27">
        <f>F25+F26+F27+F28+F29+F34+F36+F31+F33+F30+F32+F35</f>
        <v>410913</v>
      </c>
      <c r="G24" s="106">
        <f t="shared" si="0"/>
        <v>0.8662760080127467</v>
      </c>
      <c r="H24" s="106">
        <f t="shared" si="1"/>
        <v>1.137463782377869</v>
      </c>
      <c r="I24" s="157"/>
    </row>
    <row r="25" spans="1:9" ht="15">
      <c r="A25" s="142"/>
      <c r="B25" s="143" t="s">
        <v>25</v>
      </c>
      <c r="C25" s="149"/>
      <c r="D25" s="27">
        <v>82161.1</v>
      </c>
      <c r="E25" s="27">
        <v>61620.8</v>
      </c>
      <c r="F25" s="27">
        <v>75814.6</v>
      </c>
      <c r="G25" s="106">
        <f t="shared" si="0"/>
        <v>0.9227554158841593</v>
      </c>
      <c r="H25" s="106">
        <f t="shared" si="1"/>
        <v>1.2303410536701893</v>
      </c>
      <c r="I25" s="157"/>
    </row>
    <row r="26" spans="1:9" ht="15">
      <c r="A26" s="142"/>
      <c r="B26" s="143" t="s">
        <v>26</v>
      </c>
      <c r="C26" s="149"/>
      <c r="D26" s="27">
        <v>358545.2</v>
      </c>
      <c r="E26" s="27">
        <v>272144.9</v>
      </c>
      <c r="F26" s="27">
        <v>310903.9</v>
      </c>
      <c r="G26" s="106">
        <f t="shared" si="0"/>
        <v>0.8671260973511847</v>
      </c>
      <c r="H26" s="106">
        <f t="shared" si="1"/>
        <v>1.1424204532217948</v>
      </c>
      <c r="I26" s="157"/>
    </row>
    <row r="27" spans="1:9" ht="15">
      <c r="A27" s="142"/>
      <c r="B27" s="143" t="s">
        <v>27</v>
      </c>
      <c r="C27" s="149"/>
      <c r="D27" s="27">
        <v>17491.9</v>
      </c>
      <c r="E27" s="27">
        <v>9183.6</v>
      </c>
      <c r="F27" s="27">
        <v>9183.6</v>
      </c>
      <c r="G27" s="106">
        <f t="shared" si="0"/>
        <v>0.5250201521847255</v>
      </c>
      <c r="H27" s="106">
        <v>0</v>
      </c>
      <c r="I27" s="157"/>
    </row>
    <row r="28" spans="1:9" ht="29.25" customHeight="1" hidden="1">
      <c r="A28" s="142"/>
      <c r="B28" s="143" t="s">
        <v>210</v>
      </c>
      <c r="C28" s="149"/>
      <c r="D28" s="27">
        <v>0</v>
      </c>
      <c r="E28" s="27">
        <v>0</v>
      </c>
      <c r="F28" s="27">
        <v>0</v>
      </c>
      <c r="G28" s="106" t="e">
        <f t="shared" si="0"/>
        <v>#DIV/0!</v>
      </c>
      <c r="H28" s="106" t="e">
        <f t="shared" si="1"/>
        <v>#DIV/0!</v>
      </c>
      <c r="I28" s="157"/>
    </row>
    <row r="29" spans="1:9" ht="26.25" customHeight="1">
      <c r="A29" s="142"/>
      <c r="B29" s="28" t="s">
        <v>151</v>
      </c>
      <c r="C29" s="33"/>
      <c r="D29" s="27">
        <v>13570.5</v>
      </c>
      <c r="E29" s="27">
        <v>11666.9</v>
      </c>
      <c r="F29" s="27">
        <v>13023.9</v>
      </c>
      <c r="G29" s="106">
        <f t="shared" si="0"/>
        <v>0.9597214546258428</v>
      </c>
      <c r="H29" s="106">
        <f t="shared" si="1"/>
        <v>1.1163119594750963</v>
      </c>
      <c r="I29" s="157"/>
    </row>
    <row r="30" spans="1:9" ht="39.75" customHeight="1">
      <c r="A30" s="142"/>
      <c r="B30" s="143" t="s">
        <v>388</v>
      </c>
      <c r="C30" s="33"/>
      <c r="D30" s="27">
        <v>50</v>
      </c>
      <c r="E30" s="27">
        <v>50</v>
      </c>
      <c r="F30" s="27">
        <v>50</v>
      </c>
      <c r="G30" s="106">
        <f t="shared" si="0"/>
        <v>1</v>
      </c>
      <c r="H30" s="106">
        <f t="shared" si="1"/>
        <v>1</v>
      </c>
      <c r="I30" s="157"/>
    </row>
    <row r="31" spans="1:9" ht="27.75" customHeight="1">
      <c r="A31" s="142"/>
      <c r="B31" s="143" t="s">
        <v>210</v>
      </c>
      <c r="C31" s="33"/>
      <c r="D31" s="27">
        <v>17.7</v>
      </c>
      <c r="E31" s="27">
        <v>19.7</v>
      </c>
      <c r="F31" s="27">
        <v>17.7</v>
      </c>
      <c r="G31" s="106">
        <f t="shared" si="0"/>
        <v>1</v>
      </c>
      <c r="H31" s="106">
        <v>0</v>
      </c>
      <c r="I31" s="157"/>
    </row>
    <row r="32" spans="1:9" ht="71.25" customHeight="1">
      <c r="A32" s="142"/>
      <c r="B32" s="143" t="s">
        <v>392</v>
      </c>
      <c r="C32" s="33"/>
      <c r="D32" s="27">
        <v>71.3</v>
      </c>
      <c r="E32" s="27">
        <v>71.3</v>
      </c>
      <c r="F32" s="27">
        <v>71.3</v>
      </c>
      <c r="G32" s="106">
        <f t="shared" si="0"/>
        <v>1</v>
      </c>
      <c r="H32" s="106">
        <v>0</v>
      </c>
      <c r="I32" s="157"/>
    </row>
    <row r="33" spans="1:9" ht="66" customHeight="1">
      <c r="A33" s="142"/>
      <c r="B33" s="143" t="s">
        <v>379</v>
      </c>
      <c r="C33" s="33"/>
      <c r="D33" s="27">
        <v>3532</v>
      </c>
      <c r="E33" s="27">
        <v>7732</v>
      </c>
      <c r="F33" s="27">
        <v>2943.5</v>
      </c>
      <c r="G33" s="106">
        <f t="shared" si="0"/>
        <v>0.8333805209513023</v>
      </c>
      <c r="H33" s="106">
        <f t="shared" si="1"/>
        <v>0.3806906363166063</v>
      </c>
      <c r="I33" s="157"/>
    </row>
    <row r="34" spans="1:9" ht="29.25" customHeight="1">
      <c r="A34" s="142"/>
      <c r="B34" s="143" t="s">
        <v>376</v>
      </c>
      <c r="C34" s="149"/>
      <c r="D34" s="27">
        <v>6.4</v>
      </c>
      <c r="E34" s="27">
        <v>6.4</v>
      </c>
      <c r="F34" s="27">
        <v>6.4</v>
      </c>
      <c r="G34" s="106">
        <f t="shared" si="0"/>
        <v>1</v>
      </c>
      <c r="H34" s="106">
        <f t="shared" si="1"/>
        <v>1</v>
      </c>
      <c r="I34" s="157"/>
    </row>
    <row r="35" spans="1:9" ht="29.25" customHeight="1">
      <c r="A35" s="142"/>
      <c r="B35" s="151" t="s">
        <v>415</v>
      </c>
      <c r="C35" s="152"/>
      <c r="D35" s="27">
        <v>140</v>
      </c>
      <c r="E35" s="27"/>
      <c r="F35" s="27">
        <v>140</v>
      </c>
      <c r="G35" s="106">
        <f t="shared" si="0"/>
        <v>1</v>
      </c>
      <c r="H35" s="106"/>
      <c r="I35" s="157"/>
    </row>
    <row r="36" spans="1:9" ht="25.5" customHeight="1" thickBot="1">
      <c r="A36" s="142"/>
      <c r="B36" s="107" t="s">
        <v>159</v>
      </c>
      <c r="C36" s="108"/>
      <c r="D36" s="27">
        <v>-1241.9</v>
      </c>
      <c r="E36" s="27">
        <v>-1241.9</v>
      </c>
      <c r="F36" s="27">
        <v>-1241.9</v>
      </c>
      <c r="G36" s="106">
        <f t="shared" si="0"/>
        <v>1</v>
      </c>
      <c r="H36" s="106">
        <f t="shared" si="1"/>
        <v>1</v>
      </c>
      <c r="I36" s="157"/>
    </row>
    <row r="37" spans="1:9" ht="18.75">
      <c r="A37" s="142"/>
      <c r="B37" s="30" t="s">
        <v>29</v>
      </c>
      <c r="C37" s="75"/>
      <c r="D37" s="144">
        <f>D4+D24</f>
        <v>630871</v>
      </c>
      <c r="E37" s="144">
        <f>E4+E24</f>
        <v>471666.30000000005</v>
      </c>
      <c r="F37" s="144">
        <f>F4+F24</f>
        <v>553079.7</v>
      </c>
      <c r="G37" s="106">
        <f t="shared" si="0"/>
        <v>0.8766922239253349</v>
      </c>
      <c r="H37" s="106">
        <f t="shared" si="1"/>
        <v>1.172608049377282</v>
      </c>
      <c r="I37" s="157"/>
    </row>
    <row r="38" spans="1:9" ht="15">
      <c r="A38" s="142"/>
      <c r="B38" s="143" t="s">
        <v>109</v>
      </c>
      <c r="C38" s="149"/>
      <c r="D38" s="27">
        <f>D4</f>
        <v>156526.8</v>
      </c>
      <c r="E38" s="27">
        <f>E4</f>
        <v>110412.6</v>
      </c>
      <c r="F38" s="27">
        <f>F4</f>
        <v>142166.7</v>
      </c>
      <c r="G38" s="106">
        <f t="shared" si="0"/>
        <v>0.9082578829951167</v>
      </c>
      <c r="H38" s="106">
        <f t="shared" si="1"/>
        <v>1.287594894061004</v>
      </c>
      <c r="I38" s="157"/>
    </row>
    <row r="39" spans="1:9" ht="12.75">
      <c r="A39" s="166"/>
      <c r="B39" s="167"/>
      <c r="C39" s="167"/>
      <c r="D39" s="167"/>
      <c r="E39" s="167"/>
      <c r="F39" s="167"/>
      <c r="G39" s="167"/>
      <c r="H39" s="168"/>
      <c r="I39" s="158"/>
    </row>
    <row r="40" spans="1:9" ht="15" customHeight="1">
      <c r="A40" s="178" t="s">
        <v>161</v>
      </c>
      <c r="B40" s="170" t="s">
        <v>30</v>
      </c>
      <c r="C40" s="161" t="s">
        <v>163</v>
      </c>
      <c r="D40" s="174" t="s">
        <v>4</v>
      </c>
      <c r="E40" s="164" t="s">
        <v>393</v>
      </c>
      <c r="F40" s="174" t="s">
        <v>5</v>
      </c>
      <c r="G40" s="163" t="s">
        <v>6</v>
      </c>
      <c r="H40" s="164" t="s">
        <v>394</v>
      </c>
      <c r="I40" s="156"/>
    </row>
    <row r="41" spans="1:9" ht="13.5" customHeight="1">
      <c r="A41" s="178"/>
      <c r="B41" s="170"/>
      <c r="C41" s="162"/>
      <c r="D41" s="174"/>
      <c r="E41" s="165"/>
      <c r="F41" s="174"/>
      <c r="G41" s="163"/>
      <c r="H41" s="165"/>
      <c r="I41" s="156"/>
    </row>
    <row r="42" spans="1:9" ht="19.5" customHeight="1">
      <c r="A42" s="33" t="s">
        <v>70</v>
      </c>
      <c r="B42" s="28" t="s">
        <v>31</v>
      </c>
      <c r="C42" s="33"/>
      <c r="D42" s="76">
        <f>D43+D44+D49+D50+D47+D48+D46</f>
        <v>51063.200000000004</v>
      </c>
      <c r="E42" s="76">
        <f>E43+E44+E49+E50+E47+E48+E46</f>
        <v>44061.1</v>
      </c>
      <c r="F42" s="76">
        <f>F43+F44+F49+F50+F47+F48+F46</f>
        <v>45613.100000000006</v>
      </c>
      <c r="G42" s="106">
        <f aca="true" t="shared" si="2" ref="G42:G115">F42/D42</f>
        <v>0.8932675586332232</v>
      </c>
      <c r="H42" s="106">
        <f>F42/E42</f>
        <v>1.0352238142034584</v>
      </c>
      <c r="I42" s="159"/>
    </row>
    <row r="43" spans="1:9" ht="43.5" customHeight="1">
      <c r="A43" s="149" t="s">
        <v>72</v>
      </c>
      <c r="B43" s="143" t="s">
        <v>164</v>
      </c>
      <c r="C43" s="149" t="s">
        <v>211</v>
      </c>
      <c r="D43" s="27">
        <v>836.8</v>
      </c>
      <c r="E43" s="27">
        <v>648.3</v>
      </c>
      <c r="F43" s="27">
        <v>765.3</v>
      </c>
      <c r="G43" s="106">
        <f t="shared" si="2"/>
        <v>0.9145554493307839</v>
      </c>
      <c r="H43" s="106">
        <f aca="true" t="shared" si="3" ref="H43:H115">F43/E43</f>
        <v>1.1804720037019898</v>
      </c>
      <c r="I43" s="159"/>
    </row>
    <row r="44" spans="1:14" ht="54.75" customHeight="1">
      <c r="A44" s="149" t="s">
        <v>73</v>
      </c>
      <c r="B44" s="143" t="s">
        <v>165</v>
      </c>
      <c r="C44" s="149" t="s">
        <v>73</v>
      </c>
      <c r="D44" s="27">
        <f>D45</f>
        <v>23753.7</v>
      </c>
      <c r="E44" s="27">
        <f>E45</f>
        <v>18208.2</v>
      </c>
      <c r="F44" s="27">
        <f>F45</f>
        <v>21650.9</v>
      </c>
      <c r="G44" s="106">
        <f t="shared" si="2"/>
        <v>0.9114748439190526</v>
      </c>
      <c r="H44" s="106">
        <f t="shared" si="3"/>
        <v>1.1890741534034117</v>
      </c>
      <c r="I44" s="159"/>
      <c r="J44" s="175"/>
      <c r="K44" s="175"/>
      <c r="L44" s="173"/>
      <c r="M44" s="173"/>
      <c r="N44" s="173"/>
    </row>
    <row r="45" spans="1:14" s="8" customFormat="1" ht="15">
      <c r="A45" s="78"/>
      <c r="B45" s="44" t="s">
        <v>34</v>
      </c>
      <c r="C45" s="78" t="s">
        <v>73</v>
      </c>
      <c r="D45" s="79">
        <v>23753.7</v>
      </c>
      <c r="E45" s="79">
        <v>18208.2</v>
      </c>
      <c r="F45" s="79">
        <v>21650.9</v>
      </c>
      <c r="G45" s="106">
        <f t="shared" si="2"/>
        <v>0.9114748439190526</v>
      </c>
      <c r="H45" s="106">
        <f t="shared" si="3"/>
        <v>1.1890741534034117</v>
      </c>
      <c r="I45" s="159"/>
      <c r="J45" s="176"/>
      <c r="K45" s="176"/>
      <c r="L45" s="173"/>
      <c r="M45" s="173"/>
      <c r="N45" s="173"/>
    </row>
    <row r="46" spans="1:14" s="8" customFormat="1" ht="55.5" customHeight="1">
      <c r="A46" s="78" t="s">
        <v>326</v>
      </c>
      <c r="B46" s="143" t="s">
        <v>328</v>
      </c>
      <c r="C46" s="78" t="s">
        <v>327</v>
      </c>
      <c r="D46" s="79">
        <v>9.8</v>
      </c>
      <c r="E46" s="79">
        <v>9.8</v>
      </c>
      <c r="F46" s="79">
        <v>9.8</v>
      </c>
      <c r="G46" s="106">
        <f t="shared" si="2"/>
        <v>1</v>
      </c>
      <c r="H46" s="106">
        <f t="shared" si="3"/>
        <v>1</v>
      </c>
      <c r="I46" s="159"/>
      <c r="J46" s="20"/>
      <c r="K46" s="20"/>
      <c r="L46" s="19"/>
      <c r="M46" s="19"/>
      <c r="N46" s="19"/>
    </row>
    <row r="47" spans="1:14" s="14" customFormat="1" ht="44.25" customHeight="1">
      <c r="A47" s="149" t="s">
        <v>74</v>
      </c>
      <c r="B47" s="143" t="s">
        <v>166</v>
      </c>
      <c r="C47" s="149" t="s">
        <v>74</v>
      </c>
      <c r="D47" s="27">
        <v>7414</v>
      </c>
      <c r="E47" s="27">
        <v>5533.6</v>
      </c>
      <c r="F47" s="27">
        <v>6270.7</v>
      </c>
      <c r="G47" s="106">
        <f t="shared" si="2"/>
        <v>0.8457917453466415</v>
      </c>
      <c r="H47" s="106">
        <f t="shared" si="3"/>
        <v>1.1332044238831862</v>
      </c>
      <c r="I47" s="159"/>
      <c r="J47" s="12"/>
      <c r="K47" s="12"/>
      <c r="L47" s="13"/>
      <c r="M47" s="13"/>
      <c r="N47" s="13"/>
    </row>
    <row r="48" spans="1:14" s="14" customFormat="1" ht="30" customHeight="1" hidden="1">
      <c r="A48" s="149" t="s">
        <v>207</v>
      </c>
      <c r="B48" s="143" t="s">
        <v>208</v>
      </c>
      <c r="C48" s="149" t="s">
        <v>207</v>
      </c>
      <c r="D48" s="27">
        <v>0</v>
      </c>
      <c r="E48" s="27">
        <v>0</v>
      </c>
      <c r="F48" s="27">
        <v>0</v>
      </c>
      <c r="G48" s="106" t="e">
        <f t="shared" si="2"/>
        <v>#DIV/0!</v>
      </c>
      <c r="H48" s="106" t="e">
        <f t="shared" si="3"/>
        <v>#DIV/0!</v>
      </c>
      <c r="I48" s="159"/>
      <c r="J48" s="12"/>
      <c r="K48" s="12"/>
      <c r="L48" s="13"/>
      <c r="M48" s="13"/>
      <c r="N48" s="13"/>
    </row>
    <row r="49" spans="1:9" ht="17.25" customHeight="1">
      <c r="A49" s="149" t="s">
        <v>75</v>
      </c>
      <c r="B49" s="143" t="s">
        <v>167</v>
      </c>
      <c r="C49" s="149" t="s">
        <v>75</v>
      </c>
      <c r="D49" s="27">
        <v>300</v>
      </c>
      <c r="E49" s="27">
        <v>225</v>
      </c>
      <c r="F49" s="27">
        <v>0</v>
      </c>
      <c r="G49" s="106">
        <f t="shared" si="2"/>
        <v>0</v>
      </c>
      <c r="H49" s="106">
        <f t="shared" si="3"/>
        <v>0</v>
      </c>
      <c r="I49" s="159"/>
    </row>
    <row r="50" spans="1:9" ht="18" customHeight="1">
      <c r="A50" s="109" t="s">
        <v>132</v>
      </c>
      <c r="B50" s="110" t="s">
        <v>37</v>
      </c>
      <c r="C50" s="109"/>
      <c r="D50" s="27">
        <f>D51+D52+D53+D54+D55+D57+D58</f>
        <v>18748.9</v>
      </c>
      <c r="E50" s="27">
        <f>E51+E52+E53+E54+E55+E57+E58</f>
        <v>19436.2</v>
      </c>
      <c r="F50" s="27">
        <f>F51+F52+F53+F54+F55+F57+F58</f>
        <v>16916.4</v>
      </c>
      <c r="G50" s="106">
        <f t="shared" si="2"/>
        <v>0.9022609326413816</v>
      </c>
      <c r="H50" s="106">
        <f t="shared" si="3"/>
        <v>0.870355316368426</v>
      </c>
      <c r="I50" s="159"/>
    </row>
    <row r="51" spans="1:9" s="8" customFormat="1" ht="30" customHeight="1">
      <c r="A51" s="111"/>
      <c r="B51" s="41" t="s">
        <v>217</v>
      </c>
      <c r="C51" s="111" t="s">
        <v>218</v>
      </c>
      <c r="D51" s="79">
        <v>7882.4</v>
      </c>
      <c r="E51" s="79">
        <v>6219.3</v>
      </c>
      <c r="F51" s="79">
        <v>7353.6</v>
      </c>
      <c r="G51" s="106">
        <f t="shared" si="2"/>
        <v>0.9329138333502487</v>
      </c>
      <c r="H51" s="106">
        <f t="shared" si="3"/>
        <v>1.1823838695673148</v>
      </c>
      <c r="I51" s="159"/>
    </row>
    <row r="52" spans="1:9" s="8" customFormat="1" ht="25.5" customHeight="1" hidden="1">
      <c r="A52" s="111"/>
      <c r="B52" s="41" t="s">
        <v>150</v>
      </c>
      <c r="C52" s="111"/>
      <c r="D52" s="79">
        <v>0</v>
      </c>
      <c r="E52" s="79">
        <v>0</v>
      </c>
      <c r="F52" s="79">
        <v>0</v>
      </c>
      <c r="G52" s="106" t="e">
        <f t="shared" si="2"/>
        <v>#DIV/0!</v>
      </c>
      <c r="H52" s="106" t="e">
        <f t="shared" si="3"/>
        <v>#DIV/0!</v>
      </c>
      <c r="I52" s="159"/>
    </row>
    <row r="53" spans="1:9" s="8" customFormat="1" ht="15">
      <c r="A53" s="111"/>
      <c r="B53" s="41" t="s">
        <v>213</v>
      </c>
      <c r="C53" s="111" t="s">
        <v>214</v>
      </c>
      <c r="D53" s="79">
        <v>105</v>
      </c>
      <c r="E53" s="79">
        <v>105</v>
      </c>
      <c r="F53" s="79">
        <v>104.9</v>
      </c>
      <c r="G53" s="106">
        <f t="shared" si="2"/>
        <v>0.9990476190476191</v>
      </c>
      <c r="H53" s="106">
        <f t="shared" si="3"/>
        <v>0.9990476190476191</v>
      </c>
      <c r="I53" s="159"/>
    </row>
    <row r="54" spans="1:9" s="8" customFormat="1" ht="38.25">
      <c r="A54" s="111"/>
      <c r="B54" s="41" t="s">
        <v>212</v>
      </c>
      <c r="C54" s="111" t="s">
        <v>215</v>
      </c>
      <c r="D54" s="79">
        <v>209</v>
      </c>
      <c r="E54" s="79">
        <v>164</v>
      </c>
      <c r="F54" s="79">
        <v>59.6</v>
      </c>
      <c r="G54" s="106">
        <f t="shared" si="2"/>
        <v>0.28516746411483257</v>
      </c>
      <c r="H54" s="106">
        <f t="shared" si="3"/>
        <v>0.36341463414634145</v>
      </c>
      <c r="I54" s="159"/>
    </row>
    <row r="55" spans="1:9" s="8" customFormat="1" ht="15">
      <c r="A55" s="111"/>
      <c r="B55" s="41" t="s">
        <v>169</v>
      </c>
      <c r="C55" s="111" t="s">
        <v>216</v>
      </c>
      <c r="D55" s="79">
        <v>7837</v>
      </c>
      <c r="E55" s="79">
        <v>10570.3</v>
      </c>
      <c r="F55" s="79">
        <v>6943.6</v>
      </c>
      <c r="G55" s="106">
        <f t="shared" si="2"/>
        <v>0.8860022967972438</v>
      </c>
      <c r="H55" s="106">
        <f t="shared" si="3"/>
        <v>0.6568971552368429</v>
      </c>
      <c r="I55" s="159"/>
    </row>
    <row r="56" spans="1:9" s="8" customFormat="1" ht="77.25" customHeight="1">
      <c r="A56" s="111"/>
      <c r="B56" s="41" t="s">
        <v>339</v>
      </c>
      <c r="C56" s="111" t="s">
        <v>340</v>
      </c>
      <c r="D56" s="79">
        <v>3532</v>
      </c>
      <c r="E56" s="79">
        <v>7732</v>
      </c>
      <c r="F56" s="79">
        <v>2943.5</v>
      </c>
      <c r="G56" s="106">
        <f t="shared" si="2"/>
        <v>0.8333805209513023</v>
      </c>
      <c r="H56" s="106">
        <f t="shared" si="3"/>
        <v>0.3806906363166063</v>
      </c>
      <c r="I56" s="159"/>
    </row>
    <row r="57" spans="1:9" s="8" customFormat="1" ht="39" customHeight="1">
      <c r="A57" s="111"/>
      <c r="B57" s="41" t="s">
        <v>289</v>
      </c>
      <c r="C57" s="111" t="s">
        <v>290</v>
      </c>
      <c r="D57" s="79">
        <v>1447.6</v>
      </c>
      <c r="E57" s="79">
        <v>1109.7</v>
      </c>
      <c r="F57" s="79">
        <v>1326.3</v>
      </c>
      <c r="G57" s="106">
        <f t="shared" si="2"/>
        <v>0.9162061342912406</v>
      </c>
      <c r="H57" s="106">
        <f t="shared" si="3"/>
        <v>1.1951878886185454</v>
      </c>
      <c r="I57" s="159"/>
    </row>
    <row r="58" spans="1:9" s="8" customFormat="1" ht="24.75" customHeight="1">
      <c r="A58" s="111"/>
      <c r="B58" s="41" t="s">
        <v>356</v>
      </c>
      <c r="C58" s="111" t="s">
        <v>276</v>
      </c>
      <c r="D58" s="79">
        <v>1267.9</v>
      </c>
      <c r="E58" s="79">
        <v>1267.9</v>
      </c>
      <c r="F58" s="79">
        <v>1128.4</v>
      </c>
      <c r="G58" s="106">
        <f t="shared" si="2"/>
        <v>0.8899755501222494</v>
      </c>
      <c r="H58" s="106">
        <f t="shared" si="3"/>
        <v>0.8899755501222494</v>
      </c>
      <c r="I58" s="159"/>
    </row>
    <row r="59" spans="1:9" ht="15" hidden="1">
      <c r="A59" s="33" t="s">
        <v>112</v>
      </c>
      <c r="B59" s="28" t="s">
        <v>105</v>
      </c>
      <c r="C59" s="33"/>
      <c r="D59" s="76">
        <f>D60</f>
        <v>0</v>
      </c>
      <c r="E59" s="76">
        <f>E60</f>
        <v>0</v>
      </c>
      <c r="F59" s="76">
        <f>F60</f>
        <v>0</v>
      </c>
      <c r="G59" s="106" t="e">
        <f t="shared" si="2"/>
        <v>#DIV/0!</v>
      </c>
      <c r="H59" s="106" t="e">
        <f t="shared" si="3"/>
        <v>#DIV/0!</v>
      </c>
      <c r="I59" s="159"/>
    </row>
    <row r="60" spans="1:9" ht="27.75" customHeight="1" hidden="1">
      <c r="A60" s="149" t="s">
        <v>113</v>
      </c>
      <c r="B60" s="143" t="s">
        <v>170</v>
      </c>
      <c r="C60" s="149" t="s">
        <v>219</v>
      </c>
      <c r="D60" s="27">
        <v>0</v>
      </c>
      <c r="E60" s="27">
        <v>0</v>
      </c>
      <c r="F60" s="27">
        <v>0</v>
      </c>
      <c r="G60" s="106" t="e">
        <f t="shared" si="2"/>
        <v>#DIV/0!</v>
      </c>
      <c r="H60" s="106" t="e">
        <f t="shared" si="3"/>
        <v>#DIV/0!</v>
      </c>
      <c r="I60" s="159"/>
    </row>
    <row r="61" spans="1:9" ht="31.5" customHeight="1">
      <c r="A61" s="33" t="s">
        <v>76</v>
      </c>
      <c r="B61" s="28" t="s">
        <v>171</v>
      </c>
      <c r="C61" s="33"/>
      <c r="D61" s="76">
        <f>D62</f>
        <v>200</v>
      </c>
      <c r="E61" s="76">
        <f>E62</f>
        <v>200</v>
      </c>
      <c r="F61" s="76">
        <f>F62</f>
        <v>199.5</v>
      </c>
      <c r="G61" s="106">
        <f t="shared" si="2"/>
        <v>0.9975</v>
      </c>
      <c r="H61" s="106">
        <f t="shared" si="3"/>
        <v>0.9975</v>
      </c>
      <c r="I61" s="159"/>
    </row>
    <row r="62" spans="1:9" ht="34.5" customHeight="1">
      <c r="A62" s="149" t="s">
        <v>160</v>
      </c>
      <c r="B62" s="143" t="s">
        <v>172</v>
      </c>
      <c r="C62" s="149"/>
      <c r="D62" s="27">
        <f>D63+D64</f>
        <v>200</v>
      </c>
      <c r="E62" s="27">
        <f>E63+E64</f>
        <v>200</v>
      </c>
      <c r="F62" s="27">
        <f>F63+F64</f>
        <v>199.5</v>
      </c>
      <c r="G62" s="106">
        <f t="shared" si="2"/>
        <v>0.9975</v>
      </c>
      <c r="H62" s="106">
        <f t="shared" si="3"/>
        <v>0.9975</v>
      </c>
      <c r="I62" s="159"/>
    </row>
    <row r="63" spans="1:9" s="8" customFormat="1" ht="27.75" customHeight="1">
      <c r="A63" s="78"/>
      <c r="B63" s="44" t="s">
        <v>303</v>
      </c>
      <c r="C63" s="78" t="s">
        <v>304</v>
      </c>
      <c r="D63" s="79">
        <v>140</v>
      </c>
      <c r="E63" s="79">
        <v>140</v>
      </c>
      <c r="F63" s="79">
        <v>139.7</v>
      </c>
      <c r="G63" s="106">
        <f t="shared" si="2"/>
        <v>0.9978571428571428</v>
      </c>
      <c r="H63" s="106">
        <f t="shared" si="3"/>
        <v>0.9978571428571428</v>
      </c>
      <c r="I63" s="159"/>
    </row>
    <row r="64" spans="1:9" s="8" customFormat="1" ht="28.5" customHeight="1">
      <c r="A64" s="78"/>
      <c r="B64" s="44" t="s">
        <v>334</v>
      </c>
      <c r="C64" s="78" t="s">
        <v>333</v>
      </c>
      <c r="D64" s="79">
        <v>60</v>
      </c>
      <c r="E64" s="79">
        <v>60</v>
      </c>
      <c r="F64" s="79">
        <v>59.8</v>
      </c>
      <c r="G64" s="106">
        <f t="shared" si="2"/>
        <v>0.9966666666666666</v>
      </c>
      <c r="H64" s="106">
        <f t="shared" si="3"/>
        <v>0.9966666666666666</v>
      </c>
      <c r="I64" s="159"/>
    </row>
    <row r="65" spans="1:9" s="8" customFormat="1" ht="30" customHeight="1" hidden="1">
      <c r="A65" s="78"/>
      <c r="B65" s="44" t="s">
        <v>174</v>
      </c>
      <c r="C65" s="78" t="s">
        <v>173</v>
      </c>
      <c r="D65" s="79">
        <v>0</v>
      </c>
      <c r="E65" s="79">
        <v>0</v>
      </c>
      <c r="F65" s="79">
        <v>0</v>
      </c>
      <c r="G65" s="106" t="e">
        <f t="shared" si="2"/>
        <v>#DIV/0!</v>
      </c>
      <c r="H65" s="106" t="e">
        <f t="shared" si="3"/>
        <v>#DIV/0!</v>
      </c>
      <c r="I65" s="159"/>
    </row>
    <row r="66" spans="1:9" ht="19.5" customHeight="1">
      <c r="A66" s="33" t="s">
        <v>77</v>
      </c>
      <c r="B66" s="28" t="s">
        <v>41</v>
      </c>
      <c r="C66" s="33"/>
      <c r="D66" s="76">
        <f>D70+D76+D67+D68+D69+D73+D74+D71</f>
        <v>21015</v>
      </c>
      <c r="E66" s="76">
        <f>E70+E76+E67+E68+E69+E73+E74+E71</f>
        <v>24549.8</v>
      </c>
      <c r="F66" s="76">
        <f>F70+F76+F67+F68+F69+F73+F74+F71</f>
        <v>8982.5</v>
      </c>
      <c r="G66" s="106">
        <f t="shared" si="2"/>
        <v>0.427432786105163</v>
      </c>
      <c r="H66" s="106">
        <f t="shared" si="3"/>
        <v>0.3658889278120392</v>
      </c>
      <c r="I66" s="159"/>
    </row>
    <row r="67" spans="1:9" ht="33" customHeight="1" hidden="1">
      <c r="A67" s="149" t="s">
        <v>232</v>
      </c>
      <c r="B67" s="143" t="s">
        <v>233</v>
      </c>
      <c r="C67" s="149" t="s">
        <v>234</v>
      </c>
      <c r="D67" s="27">
        <v>0</v>
      </c>
      <c r="E67" s="27">
        <v>0</v>
      </c>
      <c r="F67" s="27">
        <v>0</v>
      </c>
      <c r="G67" s="106" t="e">
        <f t="shared" si="2"/>
        <v>#DIV/0!</v>
      </c>
      <c r="H67" s="106" t="e">
        <f t="shared" si="3"/>
        <v>#DIV/0!</v>
      </c>
      <c r="I67" s="159"/>
    </row>
    <row r="68" spans="1:9" ht="33" customHeight="1" hidden="1">
      <c r="A68" s="149" t="s">
        <v>232</v>
      </c>
      <c r="B68" s="143" t="s">
        <v>306</v>
      </c>
      <c r="C68" s="149" t="s">
        <v>305</v>
      </c>
      <c r="D68" s="27">
        <v>0</v>
      </c>
      <c r="E68" s="27">
        <v>0</v>
      </c>
      <c r="F68" s="27">
        <v>0</v>
      </c>
      <c r="G68" s="106" t="e">
        <f t="shared" si="2"/>
        <v>#DIV/0!</v>
      </c>
      <c r="H68" s="106" t="e">
        <f t="shared" si="3"/>
        <v>#DIV/0!</v>
      </c>
      <c r="I68" s="159"/>
    </row>
    <row r="69" spans="1:9" ht="48.75" customHeight="1" hidden="1">
      <c r="A69" s="149" t="s">
        <v>329</v>
      </c>
      <c r="B69" s="143" t="s">
        <v>330</v>
      </c>
      <c r="C69" s="149" t="s">
        <v>331</v>
      </c>
      <c r="D69" s="27">
        <v>0</v>
      </c>
      <c r="E69" s="27">
        <v>0</v>
      </c>
      <c r="F69" s="27">
        <v>0</v>
      </c>
      <c r="G69" s="106" t="e">
        <f t="shared" si="2"/>
        <v>#DIV/0!</v>
      </c>
      <c r="H69" s="106" t="e">
        <f t="shared" si="3"/>
        <v>#DIV/0!</v>
      </c>
      <c r="I69" s="159"/>
    </row>
    <row r="70" spans="1:9" s="9" customFormat="1" ht="75.75" customHeight="1">
      <c r="A70" s="146" t="s">
        <v>123</v>
      </c>
      <c r="B70" s="45" t="s">
        <v>220</v>
      </c>
      <c r="C70" s="112" t="s">
        <v>221</v>
      </c>
      <c r="D70" s="113">
        <v>7890</v>
      </c>
      <c r="E70" s="113">
        <v>12534</v>
      </c>
      <c r="F70" s="113">
        <v>0</v>
      </c>
      <c r="G70" s="106">
        <f t="shared" si="2"/>
        <v>0</v>
      </c>
      <c r="H70" s="106">
        <v>0</v>
      </c>
      <c r="I70" s="159"/>
    </row>
    <row r="71" spans="1:9" s="9" customFormat="1" ht="37.5" customHeight="1">
      <c r="A71" s="146"/>
      <c r="B71" s="45" t="s">
        <v>378</v>
      </c>
      <c r="C71" s="112" t="s">
        <v>377</v>
      </c>
      <c r="D71" s="113">
        <v>1670</v>
      </c>
      <c r="E71" s="113">
        <v>1670</v>
      </c>
      <c r="F71" s="113">
        <v>1670</v>
      </c>
      <c r="G71" s="106">
        <f t="shared" si="2"/>
        <v>1</v>
      </c>
      <c r="H71" s="106">
        <v>0</v>
      </c>
      <c r="I71" s="159"/>
    </row>
    <row r="72" spans="1:9" s="9" customFormat="1" ht="30.75" customHeight="1">
      <c r="A72" s="146"/>
      <c r="B72" s="114" t="s">
        <v>380</v>
      </c>
      <c r="C72" s="112" t="s">
        <v>381</v>
      </c>
      <c r="D72" s="113">
        <v>820</v>
      </c>
      <c r="E72" s="113">
        <v>820</v>
      </c>
      <c r="F72" s="113">
        <v>820</v>
      </c>
      <c r="G72" s="106">
        <f t="shared" si="2"/>
        <v>1</v>
      </c>
      <c r="H72" s="106">
        <v>0</v>
      </c>
      <c r="I72" s="159"/>
    </row>
    <row r="73" spans="1:9" s="9" customFormat="1" ht="41.25" customHeight="1">
      <c r="A73" s="146"/>
      <c r="B73" s="45" t="s">
        <v>362</v>
      </c>
      <c r="C73" s="112" t="s">
        <v>363</v>
      </c>
      <c r="D73" s="113">
        <v>2950.1</v>
      </c>
      <c r="E73" s="113">
        <v>2042.7</v>
      </c>
      <c r="F73" s="113">
        <v>0</v>
      </c>
      <c r="G73" s="106">
        <f t="shared" si="2"/>
        <v>0</v>
      </c>
      <c r="H73" s="106">
        <f t="shared" si="3"/>
        <v>0</v>
      </c>
      <c r="I73" s="159"/>
    </row>
    <row r="74" spans="1:9" s="10" customFormat="1" ht="45" customHeight="1">
      <c r="A74" s="115"/>
      <c r="B74" s="116" t="s">
        <v>360</v>
      </c>
      <c r="C74" s="117" t="s">
        <v>361</v>
      </c>
      <c r="D74" s="118">
        <v>8302.5</v>
      </c>
      <c r="E74" s="118">
        <v>8100.7</v>
      </c>
      <c r="F74" s="118">
        <v>7201.4</v>
      </c>
      <c r="G74" s="106">
        <f t="shared" si="2"/>
        <v>0.8673772959951821</v>
      </c>
      <c r="H74" s="106">
        <f t="shared" si="3"/>
        <v>0.8889849025392867</v>
      </c>
      <c r="I74" s="159"/>
    </row>
    <row r="75" spans="1:9" s="10" customFormat="1" ht="66.75" customHeight="1" hidden="1">
      <c r="A75" s="115"/>
      <c r="B75" s="116" t="s">
        <v>177</v>
      </c>
      <c r="C75" s="117" t="s">
        <v>176</v>
      </c>
      <c r="D75" s="118">
        <v>0</v>
      </c>
      <c r="E75" s="118">
        <v>0</v>
      </c>
      <c r="F75" s="118">
        <v>0</v>
      </c>
      <c r="G75" s="106" t="e">
        <f t="shared" si="2"/>
        <v>#DIV/0!</v>
      </c>
      <c r="H75" s="106" t="e">
        <f t="shared" si="3"/>
        <v>#DIV/0!</v>
      </c>
      <c r="I75" s="159"/>
    </row>
    <row r="76" spans="1:9" s="9" customFormat="1" ht="30.75" customHeight="1">
      <c r="A76" s="146" t="s">
        <v>78</v>
      </c>
      <c r="B76" s="45" t="s">
        <v>209</v>
      </c>
      <c r="C76" s="112"/>
      <c r="D76" s="113">
        <f>D77+D81+D79+D80+D78</f>
        <v>202.39999999999998</v>
      </c>
      <c r="E76" s="113">
        <f>E77+E81+E79+E80+E78</f>
        <v>202.39999999999998</v>
      </c>
      <c r="F76" s="113">
        <f>F77+F81+F79+F80+F78</f>
        <v>111.1</v>
      </c>
      <c r="G76" s="106">
        <f t="shared" si="2"/>
        <v>0.5489130434782609</v>
      </c>
      <c r="H76" s="106">
        <f t="shared" si="3"/>
        <v>0.5489130434782609</v>
      </c>
      <c r="I76" s="159"/>
    </row>
    <row r="77" spans="1:9" s="10" customFormat="1" ht="29.25" customHeight="1">
      <c r="A77" s="115"/>
      <c r="B77" s="47" t="s">
        <v>127</v>
      </c>
      <c r="C77" s="115" t="s">
        <v>302</v>
      </c>
      <c r="D77" s="118">
        <v>102.6</v>
      </c>
      <c r="E77" s="118">
        <v>102.6</v>
      </c>
      <c r="F77" s="118">
        <v>11.3</v>
      </c>
      <c r="G77" s="106">
        <f t="shared" si="2"/>
        <v>0.11013645224171541</v>
      </c>
      <c r="H77" s="106">
        <f t="shared" si="3"/>
        <v>0.11013645224171541</v>
      </c>
      <c r="I77" s="159"/>
    </row>
    <row r="78" spans="1:9" s="10" customFormat="1" ht="38.25" customHeight="1">
      <c r="A78" s="115"/>
      <c r="B78" s="47" t="s">
        <v>365</v>
      </c>
      <c r="C78" s="115" t="s">
        <v>364</v>
      </c>
      <c r="D78" s="118">
        <v>99.8</v>
      </c>
      <c r="E78" s="118">
        <v>99.8</v>
      </c>
      <c r="F78" s="118">
        <v>99.8</v>
      </c>
      <c r="G78" s="106">
        <f t="shared" si="2"/>
        <v>1</v>
      </c>
      <c r="H78" s="106">
        <f t="shared" si="3"/>
        <v>1</v>
      </c>
      <c r="I78" s="159"/>
    </row>
    <row r="79" spans="1:9" s="10" customFormat="1" ht="40.5" customHeight="1" hidden="1">
      <c r="A79" s="115"/>
      <c r="B79" s="47" t="s">
        <v>353</v>
      </c>
      <c r="C79" s="115" t="s">
        <v>350</v>
      </c>
      <c r="D79" s="118">
        <v>0</v>
      </c>
      <c r="E79" s="118"/>
      <c r="F79" s="118">
        <v>0</v>
      </c>
      <c r="G79" s="106" t="e">
        <f t="shared" si="2"/>
        <v>#DIV/0!</v>
      </c>
      <c r="H79" s="106"/>
      <c r="I79" s="159"/>
    </row>
    <row r="80" spans="1:9" s="10" customFormat="1" ht="58.5" customHeight="1" hidden="1">
      <c r="A80" s="115"/>
      <c r="B80" s="47" t="s">
        <v>352</v>
      </c>
      <c r="C80" s="115" t="s">
        <v>351</v>
      </c>
      <c r="D80" s="118">
        <v>0</v>
      </c>
      <c r="E80" s="118"/>
      <c r="F80" s="118">
        <v>0</v>
      </c>
      <c r="G80" s="106" t="e">
        <f t="shared" si="2"/>
        <v>#DIV/0!</v>
      </c>
      <c r="H80" s="106"/>
      <c r="I80" s="159"/>
    </row>
    <row r="81" spans="1:9" s="10" customFormat="1" ht="29.25" customHeight="1" hidden="1">
      <c r="A81" s="115"/>
      <c r="B81" s="47" t="s">
        <v>336</v>
      </c>
      <c r="C81" s="115" t="s">
        <v>335</v>
      </c>
      <c r="D81" s="118">
        <v>0</v>
      </c>
      <c r="E81" s="118">
        <v>0</v>
      </c>
      <c r="F81" s="118">
        <v>0</v>
      </c>
      <c r="G81" s="106" t="e">
        <f t="shared" si="2"/>
        <v>#DIV/0!</v>
      </c>
      <c r="H81" s="106" t="e">
        <f t="shared" si="3"/>
        <v>#DIV/0!</v>
      </c>
      <c r="I81" s="159"/>
    </row>
    <row r="82" spans="1:9" ht="21" customHeight="1">
      <c r="A82" s="33" t="s">
        <v>79</v>
      </c>
      <c r="B82" s="28" t="s">
        <v>42</v>
      </c>
      <c r="C82" s="33"/>
      <c r="D82" s="76">
        <f>D83+D86</f>
        <v>7003.5</v>
      </c>
      <c r="E82" s="76">
        <f>E83+E86</f>
        <v>6477.8</v>
      </c>
      <c r="F82" s="76">
        <f>F83+F86</f>
        <v>6707.1</v>
      </c>
      <c r="G82" s="106">
        <f t="shared" si="2"/>
        <v>0.9576783037052903</v>
      </c>
      <c r="H82" s="106">
        <f t="shared" si="3"/>
        <v>1.035397820247615</v>
      </c>
      <c r="I82" s="159"/>
    </row>
    <row r="83" spans="1:9" ht="18.75" customHeight="1">
      <c r="A83" s="149" t="s">
        <v>80</v>
      </c>
      <c r="B83" s="28" t="s">
        <v>43</v>
      </c>
      <c r="C83" s="33"/>
      <c r="D83" s="27">
        <f>D85+D84</f>
        <v>1049.5</v>
      </c>
      <c r="E83" s="27">
        <f>E85+E84</f>
        <v>803.2</v>
      </c>
      <c r="F83" s="27">
        <f>F85+F84</f>
        <v>902.7</v>
      </c>
      <c r="G83" s="106">
        <f t="shared" si="2"/>
        <v>0.8601238685088137</v>
      </c>
      <c r="H83" s="106">
        <f t="shared" si="3"/>
        <v>1.123879482071713</v>
      </c>
      <c r="I83" s="159"/>
    </row>
    <row r="84" spans="1:9" ht="30" customHeight="1" hidden="1">
      <c r="A84" s="149"/>
      <c r="B84" s="143" t="s">
        <v>237</v>
      </c>
      <c r="C84" s="149" t="s">
        <v>235</v>
      </c>
      <c r="D84" s="27">
        <v>0</v>
      </c>
      <c r="E84" s="27">
        <v>0</v>
      </c>
      <c r="F84" s="27">
        <v>0</v>
      </c>
      <c r="G84" s="106" t="e">
        <f t="shared" si="2"/>
        <v>#DIV/0!</v>
      </c>
      <c r="H84" s="106" t="e">
        <f t="shared" si="3"/>
        <v>#DIV/0!</v>
      </c>
      <c r="I84" s="159"/>
    </row>
    <row r="85" spans="1:9" ht="18.75" customHeight="1">
      <c r="A85" s="149"/>
      <c r="B85" s="143" t="s">
        <v>178</v>
      </c>
      <c r="C85" s="149" t="s">
        <v>222</v>
      </c>
      <c r="D85" s="27">
        <v>1049.5</v>
      </c>
      <c r="E85" s="27">
        <v>803.2</v>
      </c>
      <c r="F85" s="27">
        <v>902.7</v>
      </c>
      <c r="G85" s="106">
        <f t="shared" si="2"/>
        <v>0.8601238685088137</v>
      </c>
      <c r="H85" s="106">
        <f t="shared" si="3"/>
        <v>1.123879482071713</v>
      </c>
      <c r="I85" s="159"/>
    </row>
    <row r="86" spans="1:9" ht="15">
      <c r="A86" s="33" t="s">
        <v>81</v>
      </c>
      <c r="B86" s="28" t="s">
        <v>44</v>
      </c>
      <c r="C86" s="33"/>
      <c r="D86" s="76">
        <f>D93+D90+D91+D87+D92+D89</f>
        <v>5954</v>
      </c>
      <c r="E86" s="76">
        <f>E93+E90+E91+E87+E92+E89</f>
        <v>5674.6</v>
      </c>
      <c r="F86" s="76">
        <f>F93+F90+F91+F87+F92+F89</f>
        <v>5804.400000000001</v>
      </c>
      <c r="G86" s="106">
        <f t="shared" si="2"/>
        <v>0.9748740342626806</v>
      </c>
      <c r="H86" s="106">
        <f t="shared" si="3"/>
        <v>1.0228738589504107</v>
      </c>
      <c r="I86" s="159"/>
    </row>
    <row r="87" spans="1:9" ht="25.5">
      <c r="A87" s="33"/>
      <c r="B87" s="143" t="s">
        <v>278</v>
      </c>
      <c r="C87" s="149" t="s">
        <v>223</v>
      </c>
      <c r="D87" s="27">
        <v>4300</v>
      </c>
      <c r="E87" s="27">
        <v>4251.5</v>
      </c>
      <c r="F87" s="27">
        <v>4298.8</v>
      </c>
      <c r="G87" s="106">
        <f t="shared" si="2"/>
        <v>0.9997209302325581</v>
      </c>
      <c r="H87" s="106">
        <f t="shared" si="3"/>
        <v>1.011125485122898</v>
      </c>
      <c r="I87" s="159"/>
    </row>
    <row r="88" spans="1:9" ht="18.75" customHeight="1">
      <c r="A88" s="33"/>
      <c r="B88" s="51" t="s">
        <v>366</v>
      </c>
      <c r="C88" s="119" t="s">
        <v>223</v>
      </c>
      <c r="D88" s="27">
        <v>4300</v>
      </c>
      <c r="E88" s="27">
        <v>4251.5</v>
      </c>
      <c r="F88" s="27">
        <v>4298.8</v>
      </c>
      <c r="G88" s="106">
        <f t="shared" si="2"/>
        <v>0.9997209302325581</v>
      </c>
      <c r="H88" s="106">
        <f t="shared" si="3"/>
        <v>1.011125485122898</v>
      </c>
      <c r="I88" s="159"/>
    </row>
    <row r="89" spans="1:9" ht="31.5" customHeight="1">
      <c r="A89" s="33"/>
      <c r="B89" s="51" t="s">
        <v>307</v>
      </c>
      <c r="C89" s="119" t="s">
        <v>396</v>
      </c>
      <c r="D89" s="27">
        <v>150</v>
      </c>
      <c r="E89" s="27">
        <v>89.1</v>
      </c>
      <c r="F89" s="27">
        <v>89.1</v>
      </c>
      <c r="G89" s="106">
        <f t="shared" si="2"/>
        <v>0.594</v>
      </c>
      <c r="H89" s="106">
        <f t="shared" si="3"/>
        <v>1</v>
      </c>
      <c r="I89" s="159"/>
    </row>
    <row r="90" spans="1:9" s="8" customFormat="1" ht="43.5" customHeight="1">
      <c r="A90" s="78"/>
      <c r="B90" s="143" t="s">
        <v>368</v>
      </c>
      <c r="C90" s="120" t="s">
        <v>367</v>
      </c>
      <c r="D90" s="79">
        <v>1474</v>
      </c>
      <c r="E90" s="79">
        <v>1304</v>
      </c>
      <c r="F90" s="79">
        <v>1416.5</v>
      </c>
      <c r="G90" s="106">
        <f t="shared" si="2"/>
        <v>0.9609905020352781</v>
      </c>
      <c r="H90" s="106">
        <f t="shared" si="3"/>
        <v>1.0862730061349692</v>
      </c>
      <c r="I90" s="159"/>
    </row>
    <row r="91" spans="1:9" s="8" customFormat="1" ht="27" customHeight="1">
      <c r="A91" s="78"/>
      <c r="B91" s="143" t="s">
        <v>382</v>
      </c>
      <c r="C91" s="120" t="s">
        <v>383</v>
      </c>
      <c r="D91" s="79">
        <v>30</v>
      </c>
      <c r="E91" s="79">
        <v>30</v>
      </c>
      <c r="F91" s="79">
        <v>0</v>
      </c>
      <c r="G91" s="106">
        <f t="shared" si="2"/>
        <v>0</v>
      </c>
      <c r="H91" s="106">
        <f t="shared" si="3"/>
        <v>0</v>
      </c>
      <c r="I91" s="159"/>
    </row>
    <row r="92" spans="1:9" s="8" customFormat="1" ht="16.5" customHeight="1" hidden="1">
      <c r="A92" s="78"/>
      <c r="B92" s="143" t="s">
        <v>342</v>
      </c>
      <c r="C92" s="120" t="s">
        <v>341</v>
      </c>
      <c r="D92" s="79">
        <v>0</v>
      </c>
      <c r="E92" s="79">
        <v>0</v>
      </c>
      <c r="F92" s="79">
        <v>0</v>
      </c>
      <c r="G92" s="106" t="e">
        <f t="shared" si="2"/>
        <v>#DIV/0!</v>
      </c>
      <c r="H92" s="106" t="e">
        <f t="shared" si="3"/>
        <v>#DIV/0!</v>
      </c>
      <c r="I92" s="159"/>
    </row>
    <row r="93" spans="1:9" ht="55.5" customHeight="1" hidden="1">
      <c r="A93" s="149" t="s">
        <v>45</v>
      </c>
      <c r="B93" s="51" t="s">
        <v>179</v>
      </c>
      <c r="C93" s="119"/>
      <c r="D93" s="27">
        <f>D94+D95+D96</f>
        <v>0</v>
      </c>
      <c r="E93" s="27">
        <f>E94+E95+E96</f>
        <v>0</v>
      </c>
      <c r="F93" s="27">
        <f>F94+F95+F96</f>
        <v>0</v>
      </c>
      <c r="G93" s="106" t="e">
        <f t="shared" si="2"/>
        <v>#DIV/0!</v>
      </c>
      <c r="H93" s="106" t="e">
        <f t="shared" si="3"/>
        <v>#DIV/0!</v>
      </c>
      <c r="I93" s="159"/>
    </row>
    <row r="94" spans="1:9" s="8" customFormat="1" ht="16.5" customHeight="1" hidden="1">
      <c r="A94" s="78"/>
      <c r="B94" s="49" t="s">
        <v>180</v>
      </c>
      <c r="C94" s="120" t="s">
        <v>181</v>
      </c>
      <c r="D94" s="79">
        <v>0</v>
      </c>
      <c r="E94" s="79">
        <v>0</v>
      </c>
      <c r="F94" s="79">
        <v>0</v>
      </c>
      <c r="G94" s="106" t="e">
        <f t="shared" si="2"/>
        <v>#DIV/0!</v>
      </c>
      <c r="H94" s="106" t="e">
        <f t="shared" si="3"/>
        <v>#DIV/0!</v>
      </c>
      <c r="I94" s="159"/>
    </row>
    <row r="95" spans="1:9" s="8" customFormat="1" ht="19.5" customHeight="1" hidden="1">
      <c r="A95" s="78"/>
      <c r="B95" s="49" t="s">
        <v>182</v>
      </c>
      <c r="C95" s="120" t="s">
        <v>183</v>
      </c>
      <c r="D95" s="79">
        <v>0</v>
      </c>
      <c r="E95" s="79">
        <v>0</v>
      </c>
      <c r="F95" s="79">
        <v>0</v>
      </c>
      <c r="G95" s="106" t="e">
        <f t="shared" si="2"/>
        <v>#DIV/0!</v>
      </c>
      <c r="H95" s="106" t="e">
        <f t="shared" si="3"/>
        <v>#DIV/0!</v>
      </c>
      <c r="I95" s="159"/>
    </row>
    <row r="96" spans="1:9" s="8" customFormat="1" ht="19.5" customHeight="1" hidden="1">
      <c r="A96" s="78"/>
      <c r="B96" s="49" t="s">
        <v>156</v>
      </c>
      <c r="C96" s="120" t="s">
        <v>184</v>
      </c>
      <c r="D96" s="79">
        <v>0</v>
      </c>
      <c r="E96" s="79">
        <v>0</v>
      </c>
      <c r="F96" s="79">
        <v>0</v>
      </c>
      <c r="G96" s="106" t="e">
        <f t="shared" si="2"/>
        <v>#DIV/0!</v>
      </c>
      <c r="H96" s="106" t="e">
        <f t="shared" si="3"/>
        <v>#DIV/0!</v>
      </c>
      <c r="I96" s="159"/>
    </row>
    <row r="97" spans="1:9" ht="14.25" customHeight="1">
      <c r="A97" s="33" t="s">
        <v>47</v>
      </c>
      <c r="B97" s="28" t="s">
        <v>48</v>
      </c>
      <c r="C97" s="33"/>
      <c r="D97" s="76">
        <f>D98+D100+D101+D103</f>
        <v>468250.6</v>
      </c>
      <c r="E97" s="76">
        <f>E98+E100+E101+E103</f>
        <v>368534.8</v>
      </c>
      <c r="F97" s="76">
        <f>F98+F100+F101+F103</f>
        <v>410841.1</v>
      </c>
      <c r="G97" s="106">
        <f t="shared" si="2"/>
        <v>0.8773957790977737</v>
      </c>
      <c r="H97" s="106">
        <f t="shared" si="3"/>
        <v>1.114795943286767</v>
      </c>
      <c r="I97" s="159"/>
    </row>
    <row r="98" spans="1:9" ht="14.25" customHeight="1">
      <c r="A98" s="149" t="s">
        <v>49</v>
      </c>
      <c r="B98" s="143" t="s">
        <v>152</v>
      </c>
      <c r="C98" s="149" t="s">
        <v>49</v>
      </c>
      <c r="D98" s="27">
        <v>144390</v>
      </c>
      <c r="E98" s="27">
        <v>113792.9</v>
      </c>
      <c r="F98" s="27">
        <v>127415.3</v>
      </c>
      <c r="G98" s="106">
        <f t="shared" si="2"/>
        <v>0.8824385345245516</v>
      </c>
      <c r="H98" s="106">
        <f t="shared" si="3"/>
        <v>1.1197122140309281</v>
      </c>
      <c r="I98" s="159"/>
    </row>
    <row r="99" spans="1:9" s="8" customFormat="1" ht="38.25" hidden="1">
      <c r="A99" s="78"/>
      <c r="B99" s="44" t="s">
        <v>224</v>
      </c>
      <c r="C99" s="78" t="s">
        <v>318</v>
      </c>
      <c r="D99" s="79">
        <v>0</v>
      </c>
      <c r="E99" s="79">
        <v>0</v>
      </c>
      <c r="F99" s="79">
        <v>0</v>
      </c>
      <c r="G99" s="106" t="e">
        <f t="shared" si="2"/>
        <v>#DIV/0!</v>
      </c>
      <c r="H99" s="106" t="e">
        <f t="shared" si="3"/>
        <v>#DIV/0!</v>
      </c>
      <c r="I99" s="159"/>
    </row>
    <row r="100" spans="1:9" ht="16.5" customHeight="1">
      <c r="A100" s="149" t="s">
        <v>51</v>
      </c>
      <c r="B100" s="143" t="s">
        <v>153</v>
      </c>
      <c r="C100" s="149" t="s">
        <v>51</v>
      </c>
      <c r="D100" s="27">
        <v>297483.1</v>
      </c>
      <c r="E100" s="27">
        <v>231303.7</v>
      </c>
      <c r="F100" s="27">
        <v>258816.3</v>
      </c>
      <c r="G100" s="106">
        <f t="shared" si="2"/>
        <v>0.8700201792975802</v>
      </c>
      <c r="H100" s="106">
        <f t="shared" si="3"/>
        <v>1.1189457842654482</v>
      </c>
      <c r="I100" s="159"/>
    </row>
    <row r="101" spans="1:9" ht="15.75" customHeight="1">
      <c r="A101" s="149" t="s">
        <v>52</v>
      </c>
      <c r="B101" s="143" t="s">
        <v>369</v>
      </c>
      <c r="C101" s="149" t="s">
        <v>52</v>
      </c>
      <c r="D101" s="27">
        <v>5747.8</v>
      </c>
      <c r="E101" s="27">
        <v>5566.3</v>
      </c>
      <c r="F101" s="27">
        <v>4505.2</v>
      </c>
      <c r="G101" s="106">
        <f t="shared" si="2"/>
        <v>0.783812937123769</v>
      </c>
      <c r="H101" s="106">
        <f t="shared" si="3"/>
        <v>0.8093706771104683</v>
      </c>
      <c r="I101" s="159"/>
    </row>
    <row r="102" spans="1:9" s="8" customFormat="1" ht="15" customHeight="1" hidden="1">
      <c r="A102" s="78"/>
      <c r="B102" s="44" t="s">
        <v>40</v>
      </c>
      <c r="C102" s="78"/>
      <c r="D102" s="79">
        <v>0</v>
      </c>
      <c r="E102" s="79">
        <v>0</v>
      </c>
      <c r="F102" s="79">
        <v>0</v>
      </c>
      <c r="G102" s="106" t="e">
        <f t="shared" si="2"/>
        <v>#DIV/0!</v>
      </c>
      <c r="H102" s="106" t="e">
        <f t="shared" si="3"/>
        <v>#DIV/0!</v>
      </c>
      <c r="I102" s="159"/>
    </row>
    <row r="103" spans="1:9" ht="15">
      <c r="A103" s="149" t="s">
        <v>54</v>
      </c>
      <c r="B103" s="143" t="s">
        <v>55</v>
      </c>
      <c r="C103" s="149" t="s">
        <v>54</v>
      </c>
      <c r="D103" s="27">
        <v>20629.7</v>
      </c>
      <c r="E103" s="27">
        <v>17871.9</v>
      </c>
      <c r="F103" s="27">
        <v>20104.3</v>
      </c>
      <c r="G103" s="106">
        <f t="shared" si="2"/>
        <v>0.9745318642539639</v>
      </c>
      <c r="H103" s="106">
        <f t="shared" si="3"/>
        <v>1.1249111734062969</v>
      </c>
      <c r="I103" s="159"/>
    </row>
    <row r="104" spans="1:9" s="8" customFormat="1" ht="15">
      <c r="A104" s="78"/>
      <c r="B104" s="44" t="s">
        <v>56</v>
      </c>
      <c r="C104" s="78"/>
      <c r="D104" s="79">
        <v>500</v>
      </c>
      <c r="E104" s="79">
        <v>390</v>
      </c>
      <c r="F104" s="79">
        <v>309.1</v>
      </c>
      <c r="G104" s="106">
        <f t="shared" si="2"/>
        <v>0.6182000000000001</v>
      </c>
      <c r="H104" s="106">
        <f t="shared" si="3"/>
        <v>0.7925641025641026</v>
      </c>
      <c r="I104" s="159"/>
    </row>
    <row r="105" spans="1:9" ht="17.25" customHeight="1">
      <c r="A105" s="33" t="s">
        <v>57</v>
      </c>
      <c r="B105" s="28" t="s">
        <v>155</v>
      </c>
      <c r="C105" s="33"/>
      <c r="D105" s="76">
        <f>D106++D107</f>
        <v>67501.7</v>
      </c>
      <c r="E105" s="76">
        <f>E106++E107</f>
        <v>52149</v>
      </c>
      <c r="F105" s="76">
        <f>F106++F107</f>
        <v>61138.799999999996</v>
      </c>
      <c r="G105" s="106">
        <f t="shared" si="2"/>
        <v>0.9057371888411699</v>
      </c>
      <c r="H105" s="106">
        <f t="shared" si="3"/>
        <v>1.172386814704021</v>
      </c>
      <c r="I105" s="159"/>
    </row>
    <row r="106" spans="1:9" ht="15">
      <c r="A106" s="149" t="s">
        <v>58</v>
      </c>
      <c r="B106" s="143" t="s">
        <v>59</v>
      </c>
      <c r="C106" s="149" t="s">
        <v>58</v>
      </c>
      <c r="D106" s="27">
        <v>64341.3</v>
      </c>
      <c r="E106" s="27">
        <v>49527.6</v>
      </c>
      <c r="F106" s="27">
        <v>58371.1</v>
      </c>
      <c r="G106" s="106">
        <f t="shared" si="2"/>
        <v>0.9072104542494478</v>
      </c>
      <c r="H106" s="106">
        <f t="shared" si="3"/>
        <v>1.178557006598341</v>
      </c>
      <c r="I106" s="159"/>
    </row>
    <row r="107" spans="1:9" ht="15">
      <c r="A107" s="149" t="s">
        <v>60</v>
      </c>
      <c r="B107" s="143" t="s">
        <v>111</v>
      </c>
      <c r="C107" s="149" t="s">
        <v>60</v>
      </c>
      <c r="D107" s="27">
        <v>3160.4</v>
      </c>
      <c r="E107" s="27">
        <v>2621.4</v>
      </c>
      <c r="F107" s="27">
        <v>2767.7</v>
      </c>
      <c r="G107" s="106">
        <f t="shared" si="2"/>
        <v>0.8757435767624351</v>
      </c>
      <c r="H107" s="106">
        <f t="shared" si="3"/>
        <v>1.055809872587167</v>
      </c>
      <c r="I107" s="159"/>
    </row>
    <row r="108" spans="1:9" s="8" customFormat="1" ht="15" hidden="1">
      <c r="A108" s="78"/>
      <c r="B108" s="44" t="s">
        <v>40</v>
      </c>
      <c r="C108" s="78"/>
      <c r="D108" s="79">
        <v>0</v>
      </c>
      <c r="E108" s="79">
        <v>0</v>
      </c>
      <c r="F108" s="79">
        <v>0</v>
      </c>
      <c r="G108" s="106" t="e">
        <f t="shared" si="2"/>
        <v>#DIV/0!</v>
      </c>
      <c r="H108" s="106" t="e">
        <f t="shared" si="3"/>
        <v>#DIV/0!</v>
      </c>
      <c r="I108" s="159"/>
    </row>
    <row r="109" spans="1:9" ht="23.25" customHeight="1">
      <c r="A109" s="48" t="s">
        <v>61</v>
      </c>
      <c r="B109" s="147" t="s">
        <v>62</v>
      </c>
      <c r="C109" s="48"/>
      <c r="D109" s="34">
        <f>D110+D112+D115+D120+D116+D117+D111+D113+D114+D118+D119</f>
        <v>18261.5</v>
      </c>
      <c r="E109" s="34">
        <f>E110+E112+E115+E120+E116+E117+E111+E113+E114+E118+E119</f>
        <v>16262.199999999999</v>
      </c>
      <c r="F109" s="34">
        <f>F110+F112+F115+F120+F116+F117+F111+F113+F114+F118+F119</f>
        <v>13877.1</v>
      </c>
      <c r="G109" s="106">
        <f t="shared" si="2"/>
        <v>0.7599101935766504</v>
      </c>
      <c r="H109" s="106">
        <f t="shared" si="3"/>
        <v>0.8533347271586871</v>
      </c>
      <c r="I109" s="159"/>
    </row>
    <row r="110" spans="1:9" ht="30" customHeight="1">
      <c r="A110" s="146" t="s">
        <v>63</v>
      </c>
      <c r="B110" s="54" t="s">
        <v>225</v>
      </c>
      <c r="C110" s="146" t="s">
        <v>63</v>
      </c>
      <c r="D110" s="113">
        <v>981.1</v>
      </c>
      <c r="E110" s="113">
        <v>882.7</v>
      </c>
      <c r="F110" s="113">
        <v>980.9</v>
      </c>
      <c r="G110" s="106">
        <f t="shared" si="2"/>
        <v>0.9997961471817347</v>
      </c>
      <c r="H110" s="106">
        <f t="shared" si="3"/>
        <v>1.1112495751671008</v>
      </c>
      <c r="I110" s="159"/>
    </row>
    <row r="111" spans="1:9" ht="51" customHeight="1">
      <c r="A111" s="146" t="s">
        <v>64</v>
      </c>
      <c r="B111" s="54" t="s">
        <v>238</v>
      </c>
      <c r="C111" s="146" t="s">
        <v>239</v>
      </c>
      <c r="D111" s="113">
        <v>112.7</v>
      </c>
      <c r="E111" s="113">
        <v>87.4</v>
      </c>
      <c r="F111" s="113">
        <v>101.7</v>
      </c>
      <c r="G111" s="106">
        <f t="shared" si="2"/>
        <v>0.9023957409050577</v>
      </c>
      <c r="H111" s="106">
        <f t="shared" si="3"/>
        <v>1.1636155606407321</v>
      </c>
      <c r="I111" s="159"/>
    </row>
    <row r="112" spans="1:9" ht="42.75" customHeight="1">
      <c r="A112" s="146" t="s">
        <v>64</v>
      </c>
      <c r="B112" s="54" t="s">
        <v>186</v>
      </c>
      <c r="C112" s="146" t="s">
        <v>226</v>
      </c>
      <c r="D112" s="113">
        <v>12749.3</v>
      </c>
      <c r="E112" s="113">
        <v>12011</v>
      </c>
      <c r="F112" s="113">
        <v>8960.4</v>
      </c>
      <c r="G112" s="106">
        <f t="shared" si="2"/>
        <v>0.7028150565129067</v>
      </c>
      <c r="H112" s="106">
        <f t="shared" si="3"/>
        <v>0.7460161518607943</v>
      </c>
      <c r="I112" s="159"/>
    </row>
    <row r="113" spans="1:9" ht="36" customHeight="1" hidden="1">
      <c r="A113" s="146" t="s">
        <v>64</v>
      </c>
      <c r="B113" s="54" t="s">
        <v>319</v>
      </c>
      <c r="C113" s="146" t="s">
        <v>354</v>
      </c>
      <c r="D113" s="113">
        <v>0</v>
      </c>
      <c r="E113" s="113">
        <v>0</v>
      </c>
      <c r="F113" s="113">
        <v>0</v>
      </c>
      <c r="G113" s="106" t="e">
        <f t="shared" si="2"/>
        <v>#DIV/0!</v>
      </c>
      <c r="H113" s="106" t="e">
        <f t="shared" si="3"/>
        <v>#DIV/0!</v>
      </c>
      <c r="I113" s="159"/>
    </row>
    <row r="114" spans="1:9" ht="45" customHeight="1" hidden="1">
      <c r="A114" s="146" t="s">
        <v>64</v>
      </c>
      <c r="B114" s="54" t="s">
        <v>338</v>
      </c>
      <c r="C114" s="146" t="s">
        <v>337</v>
      </c>
      <c r="D114" s="113">
        <v>0</v>
      </c>
      <c r="E114" s="113">
        <v>0</v>
      </c>
      <c r="F114" s="113">
        <v>0</v>
      </c>
      <c r="G114" s="106" t="e">
        <f t="shared" si="2"/>
        <v>#DIV/0!</v>
      </c>
      <c r="H114" s="106" t="e">
        <f t="shared" si="3"/>
        <v>#DIV/0!</v>
      </c>
      <c r="I114" s="159"/>
    </row>
    <row r="115" spans="1:9" s="11" customFormat="1" ht="29.25" customHeight="1">
      <c r="A115" s="121" t="s">
        <v>64</v>
      </c>
      <c r="B115" s="143" t="s">
        <v>308</v>
      </c>
      <c r="C115" s="149" t="s">
        <v>309</v>
      </c>
      <c r="D115" s="27">
        <v>110</v>
      </c>
      <c r="E115" s="27">
        <v>60</v>
      </c>
      <c r="F115" s="27">
        <v>50</v>
      </c>
      <c r="G115" s="106">
        <f t="shared" si="2"/>
        <v>0.45454545454545453</v>
      </c>
      <c r="H115" s="106">
        <f t="shared" si="3"/>
        <v>0.8333333333333334</v>
      </c>
      <c r="I115" s="159"/>
    </row>
    <row r="116" spans="1:9" s="11" customFormat="1" ht="30.75" customHeight="1">
      <c r="A116" s="121" t="s">
        <v>64</v>
      </c>
      <c r="B116" s="143" t="s">
        <v>389</v>
      </c>
      <c r="C116" s="149" t="s">
        <v>320</v>
      </c>
      <c r="D116" s="113">
        <v>132.3</v>
      </c>
      <c r="E116" s="113">
        <v>132.3</v>
      </c>
      <c r="F116" s="113">
        <v>101.9</v>
      </c>
      <c r="G116" s="106">
        <f aca="true" t="shared" si="4" ref="G116:G134">F116/D116</f>
        <v>0.7702191987906274</v>
      </c>
      <c r="H116" s="106">
        <f aca="true" t="shared" si="5" ref="H116:H134">F116/E116</f>
        <v>0.7702191987906274</v>
      </c>
      <c r="I116" s="159"/>
    </row>
    <row r="117" spans="1:9" s="11" customFormat="1" ht="55.5" customHeight="1">
      <c r="A117" s="121" t="s">
        <v>64</v>
      </c>
      <c r="B117" s="143" t="s">
        <v>322</v>
      </c>
      <c r="C117" s="149" t="s">
        <v>321</v>
      </c>
      <c r="D117" s="113">
        <v>273.9</v>
      </c>
      <c r="E117" s="113">
        <v>273.9</v>
      </c>
      <c r="F117" s="113">
        <v>199.6</v>
      </c>
      <c r="G117" s="106">
        <f t="shared" si="4"/>
        <v>0.728733114275283</v>
      </c>
      <c r="H117" s="106">
        <f t="shared" si="5"/>
        <v>0.728733114275283</v>
      </c>
      <c r="I117" s="159"/>
    </row>
    <row r="118" spans="1:9" s="11" customFormat="1" ht="30" customHeight="1">
      <c r="A118" s="121"/>
      <c r="B118" s="143" t="s">
        <v>319</v>
      </c>
      <c r="C118" s="149" t="s">
        <v>397</v>
      </c>
      <c r="D118" s="113">
        <v>157.8</v>
      </c>
      <c r="E118" s="113"/>
      <c r="F118" s="113">
        <v>0</v>
      </c>
      <c r="G118" s="106">
        <f t="shared" si="4"/>
        <v>0</v>
      </c>
      <c r="H118" s="106"/>
      <c r="I118" s="159"/>
    </row>
    <row r="119" spans="1:9" s="11" customFormat="1" ht="46.5" customHeight="1">
      <c r="A119" s="121"/>
      <c r="B119" s="143" t="s">
        <v>338</v>
      </c>
      <c r="C119" s="149" t="s">
        <v>337</v>
      </c>
      <c r="D119" s="113">
        <v>260.5</v>
      </c>
      <c r="E119" s="113"/>
      <c r="F119" s="113">
        <v>0</v>
      </c>
      <c r="G119" s="106">
        <f t="shared" si="4"/>
        <v>0</v>
      </c>
      <c r="H119" s="106"/>
      <c r="I119" s="159"/>
    </row>
    <row r="120" spans="1:9" ht="45" customHeight="1">
      <c r="A120" s="149" t="s">
        <v>65</v>
      </c>
      <c r="B120" s="143" t="s">
        <v>117</v>
      </c>
      <c r="C120" s="149" t="s">
        <v>228</v>
      </c>
      <c r="D120" s="27">
        <v>3483.9</v>
      </c>
      <c r="E120" s="27">
        <v>2814.9</v>
      </c>
      <c r="F120" s="27">
        <v>3482.6</v>
      </c>
      <c r="G120" s="106">
        <f t="shared" si="4"/>
        <v>0.9996268549613938</v>
      </c>
      <c r="H120" s="106">
        <f t="shared" si="5"/>
        <v>1.237202032043767</v>
      </c>
      <c r="I120" s="159"/>
    </row>
    <row r="121" spans="1:9" ht="26.25" customHeight="1">
      <c r="A121" s="33" t="s">
        <v>66</v>
      </c>
      <c r="B121" s="28" t="s">
        <v>133</v>
      </c>
      <c r="C121" s="33"/>
      <c r="D121" s="76">
        <f>D122+D123</f>
        <v>581.1</v>
      </c>
      <c r="E121" s="76">
        <f>E122+E123</f>
        <v>440.3</v>
      </c>
      <c r="F121" s="76">
        <f>F122+F123</f>
        <v>425.9</v>
      </c>
      <c r="G121" s="106">
        <f t="shared" si="4"/>
        <v>0.7329203235243503</v>
      </c>
      <c r="H121" s="106">
        <f t="shared" si="5"/>
        <v>0.9672950261185554</v>
      </c>
      <c r="I121" s="159"/>
    </row>
    <row r="122" spans="1:9" ht="23.25" customHeight="1" hidden="1">
      <c r="A122" s="149" t="s">
        <v>67</v>
      </c>
      <c r="B122" s="143" t="s">
        <v>134</v>
      </c>
      <c r="C122" s="149" t="s">
        <v>67</v>
      </c>
      <c r="D122" s="27">
        <v>0</v>
      </c>
      <c r="E122" s="27">
        <v>0</v>
      </c>
      <c r="F122" s="27">
        <v>0</v>
      </c>
      <c r="G122" s="106" t="e">
        <f t="shared" si="4"/>
        <v>#DIV/0!</v>
      </c>
      <c r="H122" s="106" t="e">
        <f t="shared" si="5"/>
        <v>#DIV/0!</v>
      </c>
      <c r="I122" s="159"/>
    </row>
    <row r="123" spans="1:9" ht="26.25" customHeight="1">
      <c r="A123" s="149" t="s">
        <v>135</v>
      </c>
      <c r="B123" s="143" t="s">
        <v>136</v>
      </c>
      <c r="C123" s="149" t="s">
        <v>135</v>
      </c>
      <c r="D123" s="27">
        <v>581.1</v>
      </c>
      <c r="E123" s="27">
        <v>440.3</v>
      </c>
      <c r="F123" s="27">
        <v>425.9</v>
      </c>
      <c r="G123" s="106">
        <f t="shared" si="4"/>
        <v>0.7329203235243503</v>
      </c>
      <c r="H123" s="106">
        <f t="shared" si="5"/>
        <v>0.9672950261185554</v>
      </c>
      <c r="I123" s="159"/>
    </row>
    <row r="124" spans="1:9" ht="26.25" customHeight="1" hidden="1">
      <c r="A124" s="149"/>
      <c r="B124" s="44" t="s">
        <v>40</v>
      </c>
      <c r="C124" s="149"/>
      <c r="D124" s="27">
        <v>0</v>
      </c>
      <c r="E124" s="27">
        <v>0</v>
      </c>
      <c r="F124" s="27">
        <v>0</v>
      </c>
      <c r="G124" s="106" t="e">
        <f t="shared" si="4"/>
        <v>#DIV/0!</v>
      </c>
      <c r="H124" s="106" t="e">
        <f t="shared" si="5"/>
        <v>#DIV/0!</v>
      </c>
      <c r="I124" s="159"/>
    </row>
    <row r="125" spans="1:9" ht="27" customHeight="1">
      <c r="A125" s="33" t="s">
        <v>137</v>
      </c>
      <c r="B125" s="28" t="s">
        <v>138</v>
      </c>
      <c r="C125" s="33"/>
      <c r="D125" s="76">
        <f>D126</f>
        <v>250</v>
      </c>
      <c r="E125" s="76">
        <f>E126</f>
        <v>180</v>
      </c>
      <c r="F125" s="76">
        <f>F126</f>
        <v>224.5</v>
      </c>
      <c r="G125" s="106">
        <f t="shared" si="4"/>
        <v>0.898</v>
      </c>
      <c r="H125" s="106">
        <f t="shared" si="5"/>
        <v>1.2472222222222222</v>
      </c>
      <c r="I125" s="159"/>
    </row>
    <row r="126" spans="1:9" ht="17.25" customHeight="1">
      <c r="A126" s="149" t="s">
        <v>139</v>
      </c>
      <c r="B126" s="143" t="s">
        <v>140</v>
      </c>
      <c r="C126" s="149" t="s">
        <v>139</v>
      </c>
      <c r="D126" s="27">
        <v>250</v>
      </c>
      <c r="E126" s="27">
        <v>180</v>
      </c>
      <c r="F126" s="27">
        <v>224.5</v>
      </c>
      <c r="G126" s="106">
        <f t="shared" si="4"/>
        <v>0.898</v>
      </c>
      <c r="H126" s="106">
        <f t="shared" si="5"/>
        <v>1.2472222222222222</v>
      </c>
      <c r="I126" s="159"/>
    </row>
    <row r="127" spans="1:9" ht="39.75" customHeight="1">
      <c r="A127" s="33" t="s">
        <v>141</v>
      </c>
      <c r="B127" s="28" t="s">
        <v>142</v>
      </c>
      <c r="C127" s="33"/>
      <c r="D127" s="76">
        <f>D128</f>
        <v>1200</v>
      </c>
      <c r="E127" s="76">
        <f>E128</f>
        <v>702.8</v>
      </c>
      <c r="F127" s="76">
        <f>F128</f>
        <v>1017.7</v>
      </c>
      <c r="G127" s="106">
        <f t="shared" si="4"/>
        <v>0.8480833333333334</v>
      </c>
      <c r="H127" s="106">
        <f t="shared" si="5"/>
        <v>1.4480648833238476</v>
      </c>
      <c r="I127" s="159"/>
    </row>
    <row r="128" spans="1:9" ht="17.25" customHeight="1">
      <c r="A128" s="149" t="s">
        <v>144</v>
      </c>
      <c r="B128" s="143" t="s">
        <v>188</v>
      </c>
      <c r="C128" s="149" t="s">
        <v>144</v>
      </c>
      <c r="D128" s="27">
        <v>1200</v>
      </c>
      <c r="E128" s="27">
        <v>702.8</v>
      </c>
      <c r="F128" s="27">
        <v>1017.7</v>
      </c>
      <c r="G128" s="106">
        <f t="shared" si="4"/>
        <v>0.8480833333333334</v>
      </c>
      <c r="H128" s="106">
        <f t="shared" si="5"/>
        <v>1.4480648833238476</v>
      </c>
      <c r="I128" s="159"/>
    </row>
    <row r="129" spans="1:9" ht="26.25" customHeight="1">
      <c r="A129" s="33" t="s">
        <v>145</v>
      </c>
      <c r="B129" s="28" t="s">
        <v>148</v>
      </c>
      <c r="C129" s="33"/>
      <c r="D129" s="76">
        <f>D130+D132+D131</f>
        <v>2408.8</v>
      </c>
      <c r="E129" s="76">
        <f>E130+E132+E131</f>
        <v>5967.700000000001</v>
      </c>
      <c r="F129" s="76">
        <f>F130+F132+F131</f>
        <v>1977</v>
      </c>
      <c r="G129" s="106">
        <f t="shared" si="4"/>
        <v>0.8207406177349718</v>
      </c>
      <c r="H129" s="106">
        <f t="shared" si="5"/>
        <v>0.3312834090185498</v>
      </c>
      <c r="I129" s="159"/>
    </row>
    <row r="130" spans="1:9" ht="27.75" customHeight="1">
      <c r="A130" s="149" t="s">
        <v>146</v>
      </c>
      <c r="B130" s="143" t="s">
        <v>189</v>
      </c>
      <c r="C130" s="149" t="s">
        <v>227</v>
      </c>
      <c r="D130" s="27">
        <v>2155.8</v>
      </c>
      <c r="E130" s="27">
        <v>1617</v>
      </c>
      <c r="F130" s="27">
        <v>1977</v>
      </c>
      <c r="G130" s="106">
        <f t="shared" si="4"/>
        <v>0.9170609518508209</v>
      </c>
      <c r="H130" s="106">
        <f t="shared" si="5"/>
        <v>1.2226345083487942</v>
      </c>
      <c r="I130" s="159"/>
    </row>
    <row r="131" spans="1:9" ht="27.75" customHeight="1">
      <c r="A131" s="149" t="s">
        <v>146</v>
      </c>
      <c r="B131" s="143" t="s">
        <v>190</v>
      </c>
      <c r="C131" s="149" t="s">
        <v>230</v>
      </c>
      <c r="D131" s="27">
        <v>83.6</v>
      </c>
      <c r="E131" s="27">
        <v>2020.4</v>
      </c>
      <c r="F131" s="27">
        <v>0</v>
      </c>
      <c r="G131" s="106">
        <f t="shared" si="4"/>
        <v>0</v>
      </c>
      <c r="H131" s="106">
        <f t="shared" si="5"/>
        <v>0</v>
      </c>
      <c r="I131" s="159"/>
    </row>
    <row r="132" spans="1:9" ht="30.75" customHeight="1">
      <c r="A132" s="149" t="s">
        <v>147</v>
      </c>
      <c r="B132" s="143" t="s">
        <v>229</v>
      </c>
      <c r="C132" s="149" t="s">
        <v>231</v>
      </c>
      <c r="D132" s="27">
        <v>169.4</v>
      </c>
      <c r="E132" s="27">
        <v>2330.3</v>
      </c>
      <c r="F132" s="27">
        <v>0</v>
      </c>
      <c r="G132" s="106">
        <f t="shared" si="4"/>
        <v>0</v>
      </c>
      <c r="H132" s="106">
        <f t="shared" si="5"/>
        <v>0</v>
      </c>
      <c r="I132" s="159"/>
    </row>
    <row r="133" spans="1:9" ht="26.25" customHeight="1">
      <c r="A133" s="48"/>
      <c r="B133" s="122" t="s">
        <v>69</v>
      </c>
      <c r="C133" s="123"/>
      <c r="D133" s="140">
        <f>D42+D59+D61+D66+D82+D97+D105+D109+D121+D125+D127+D129</f>
        <v>637735.4</v>
      </c>
      <c r="E133" s="140">
        <f>E42+E59+E61+E66+E82+E97+E105+E109+E121+E125+E127+E129</f>
        <v>519525.5</v>
      </c>
      <c r="F133" s="140">
        <f>F42+F59+F61+F66+F82+F97+F105+F109+F121+F125+F127+F129</f>
        <v>551004.2999999999</v>
      </c>
      <c r="G133" s="106">
        <f t="shared" si="4"/>
        <v>0.8640014338234947</v>
      </c>
      <c r="H133" s="106">
        <f t="shared" si="5"/>
        <v>1.0605914435383825</v>
      </c>
      <c r="I133" s="159"/>
    </row>
    <row r="134" spans="1:9" ht="19.5" customHeight="1">
      <c r="A134" s="142"/>
      <c r="B134" s="143" t="s">
        <v>84</v>
      </c>
      <c r="C134" s="149"/>
      <c r="D134" s="87">
        <f>D129+D60</f>
        <v>2408.8</v>
      </c>
      <c r="E134" s="87">
        <f>E129+E60</f>
        <v>5967.700000000001</v>
      </c>
      <c r="F134" s="87">
        <f>F129+F60</f>
        <v>1977</v>
      </c>
      <c r="G134" s="106">
        <f t="shared" si="4"/>
        <v>0.8207406177349718</v>
      </c>
      <c r="H134" s="106">
        <f t="shared" si="5"/>
        <v>0.3312834090185498</v>
      </c>
      <c r="I134" s="159"/>
    </row>
    <row r="135" spans="4:9" ht="12.75">
      <c r="D135" s="59"/>
      <c r="E135" s="59"/>
      <c r="F135" s="59"/>
      <c r="G135" s="124"/>
      <c r="I135" s="159"/>
    </row>
    <row r="136" spans="4:7" ht="12.75">
      <c r="D136" s="59"/>
      <c r="E136" s="59"/>
      <c r="F136" s="59"/>
      <c r="G136" s="124"/>
    </row>
    <row r="137" spans="2:7" ht="15">
      <c r="B137" s="63" t="s">
        <v>94</v>
      </c>
      <c r="C137" s="84"/>
      <c r="D137" s="59"/>
      <c r="E137" s="59"/>
      <c r="F137" s="59">
        <v>2864.4</v>
      </c>
      <c r="G137" s="124"/>
    </row>
    <row r="138" spans="2:7" ht="15">
      <c r="B138" s="63"/>
      <c r="C138" s="84"/>
      <c r="D138" s="59"/>
      <c r="E138" s="59"/>
      <c r="F138" s="59"/>
      <c r="G138" s="124"/>
    </row>
    <row r="139" spans="2:7" ht="15">
      <c r="B139" s="63" t="s">
        <v>85</v>
      </c>
      <c r="C139" s="84"/>
      <c r="D139" s="59"/>
      <c r="E139" s="59"/>
      <c r="F139" s="59"/>
      <c r="G139" s="124"/>
    </row>
    <row r="140" spans="2:9" ht="15">
      <c r="B140" s="63" t="s">
        <v>86</v>
      </c>
      <c r="C140" s="84"/>
      <c r="D140" s="59"/>
      <c r="E140" s="59"/>
      <c r="F140" s="59"/>
      <c r="G140" s="124"/>
      <c r="H140" s="126"/>
      <c r="I140" s="84"/>
    </row>
    <row r="141" spans="2:7" ht="15">
      <c r="B141" s="63"/>
      <c r="C141" s="84"/>
      <c r="D141" s="59"/>
      <c r="E141" s="59"/>
      <c r="F141" s="59"/>
      <c r="G141" s="124"/>
    </row>
    <row r="142" spans="2:7" ht="15">
      <c r="B142" s="63" t="s">
        <v>87</v>
      </c>
      <c r="C142" s="84"/>
      <c r="D142" s="59"/>
      <c r="E142" s="59"/>
      <c r="F142" s="59"/>
      <c r="G142" s="124"/>
    </row>
    <row r="143" spans="2:9" ht="15">
      <c r="B143" s="63" t="s">
        <v>88</v>
      </c>
      <c r="C143" s="84"/>
      <c r="D143" s="59"/>
      <c r="E143" s="59"/>
      <c r="F143" s="59">
        <v>10000</v>
      </c>
      <c r="G143" s="124"/>
      <c r="H143" s="126"/>
      <c r="I143" s="84"/>
    </row>
    <row r="144" spans="2:7" ht="15">
      <c r="B144" s="63"/>
      <c r="C144" s="84"/>
      <c r="D144" s="59"/>
      <c r="E144" s="59"/>
      <c r="F144" s="59"/>
      <c r="G144" s="124"/>
    </row>
    <row r="145" spans="2:7" ht="15">
      <c r="B145" s="63" t="s">
        <v>89</v>
      </c>
      <c r="C145" s="84"/>
      <c r="D145" s="59"/>
      <c r="E145" s="59"/>
      <c r="F145" s="59"/>
      <c r="G145" s="124"/>
    </row>
    <row r="146" spans="2:9" ht="15">
      <c r="B146" s="63" t="s">
        <v>90</v>
      </c>
      <c r="C146" s="84"/>
      <c r="D146" s="59"/>
      <c r="E146" s="59"/>
      <c r="F146" s="59">
        <v>700</v>
      </c>
      <c r="G146" s="124"/>
      <c r="H146" s="127"/>
      <c r="I146" s="63"/>
    </row>
    <row r="147" spans="2:7" ht="15">
      <c r="B147" s="63"/>
      <c r="C147" s="84"/>
      <c r="D147" s="59"/>
      <c r="E147" s="59"/>
      <c r="F147" s="59"/>
      <c r="G147" s="124"/>
    </row>
    <row r="148" spans="2:7" ht="15">
      <c r="B148" s="63" t="s">
        <v>91</v>
      </c>
      <c r="C148" s="84"/>
      <c r="D148" s="59"/>
      <c r="E148" s="59"/>
      <c r="F148" s="59"/>
      <c r="G148" s="124"/>
    </row>
    <row r="149" spans="2:9" ht="15">
      <c r="B149" s="63" t="s">
        <v>92</v>
      </c>
      <c r="C149" s="84"/>
      <c r="D149" s="59"/>
      <c r="E149" s="59"/>
      <c r="F149" s="59">
        <v>11000</v>
      </c>
      <c r="G149" s="124"/>
      <c r="H149" s="128"/>
      <c r="I149" s="63"/>
    </row>
    <row r="150" spans="2:7" ht="15">
      <c r="B150" s="63"/>
      <c r="C150" s="84"/>
      <c r="D150" s="59"/>
      <c r="E150" s="59"/>
      <c r="F150" s="59"/>
      <c r="G150" s="124"/>
    </row>
    <row r="151" spans="2:7" ht="15">
      <c r="B151" s="63"/>
      <c r="C151" s="84"/>
      <c r="D151" s="59"/>
      <c r="E151" s="59"/>
      <c r="F151" s="59"/>
      <c r="G151" s="124"/>
    </row>
    <row r="152" spans="2:9" ht="15">
      <c r="B152" s="63" t="s">
        <v>93</v>
      </c>
      <c r="C152" s="84"/>
      <c r="D152" s="59"/>
      <c r="E152" s="59"/>
      <c r="F152" s="59">
        <f>F137+F37+F140+F143-F133-F146-F149</f>
        <v>3239.8000000000466</v>
      </c>
      <c r="G152" s="124"/>
      <c r="H152" s="129"/>
      <c r="I152" s="160"/>
    </row>
    <row r="153" spans="4:7" ht="12.75">
      <c r="D153" s="59"/>
      <c r="E153" s="59"/>
      <c r="F153" s="59"/>
      <c r="G153" s="124"/>
    </row>
    <row r="154" spans="4:7" ht="12.75">
      <c r="D154" s="59"/>
      <c r="E154" s="59"/>
      <c r="F154" s="59"/>
      <c r="G154" s="124"/>
    </row>
    <row r="155" spans="2:7" ht="15">
      <c r="B155" s="63" t="s">
        <v>95</v>
      </c>
      <c r="C155" s="84"/>
      <c r="D155" s="59"/>
      <c r="E155" s="59"/>
      <c r="F155" s="59"/>
      <c r="G155" s="124"/>
    </row>
    <row r="156" spans="2:7" ht="15">
      <c r="B156" s="63" t="s">
        <v>96</v>
      </c>
      <c r="C156" s="84"/>
      <c r="D156" s="59"/>
      <c r="E156" s="59"/>
      <c r="F156" s="59"/>
      <c r="G156" s="124"/>
    </row>
    <row r="157" spans="2:7" ht="15">
      <c r="B157" s="63" t="s">
        <v>97</v>
      </c>
      <c r="C157" s="84"/>
      <c r="D157" s="59"/>
      <c r="E157" s="59"/>
      <c r="F157" s="59"/>
      <c r="G157" s="124"/>
    </row>
  </sheetData>
  <sheetProtection/>
  <mergeCells count="21">
    <mergeCell ref="A1:H1"/>
    <mergeCell ref="A40:A41"/>
    <mergeCell ref="H40:H41"/>
    <mergeCell ref="B40:B41"/>
    <mergeCell ref="D40:D41"/>
    <mergeCell ref="A2:A3"/>
    <mergeCell ref="L44:N45"/>
    <mergeCell ref="F40:F41"/>
    <mergeCell ref="J44:K44"/>
    <mergeCell ref="H2:H3"/>
    <mergeCell ref="J45:K45"/>
    <mergeCell ref="C2:C3"/>
    <mergeCell ref="G40:G41"/>
    <mergeCell ref="E40:E41"/>
    <mergeCell ref="G2:G3"/>
    <mergeCell ref="A39:H39"/>
    <mergeCell ref="B2:B3"/>
    <mergeCell ref="D2:D3"/>
    <mergeCell ref="C40:C41"/>
    <mergeCell ref="F2:F3"/>
    <mergeCell ref="E2:E3"/>
  </mergeCells>
  <printOptions/>
  <pageMargins left="0.15748031496062992" right="0.2362204724409449" top="0.5511811023622047" bottom="0.5905511811023623" header="0" footer="0"/>
  <pageSetup fitToHeight="5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7109375" style="58" customWidth="1"/>
    <col min="2" max="2" width="40.57421875" style="58" customWidth="1"/>
    <col min="3" max="3" width="9.140625" style="57" hidden="1" customWidth="1"/>
    <col min="4" max="4" width="13.00390625" style="58" customWidth="1"/>
    <col min="5" max="5" width="11.28125" style="58" hidden="1" customWidth="1"/>
    <col min="6" max="6" width="10.8515625" style="58" customWidth="1"/>
    <col min="7" max="7" width="10.00390625" style="58" customWidth="1"/>
    <col min="8" max="8" width="12.421875" style="58" hidden="1" customWidth="1"/>
    <col min="9" max="9" width="12.421875" style="1" customWidth="1"/>
    <col min="10" max="16384" width="9.140625" style="1" customWidth="1"/>
  </cols>
  <sheetData>
    <row r="1" spans="1:8" s="6" customFormat="1" ht="55.5" customHeight="1">
      <c r="A1" s="177" t="s">
        <v>403</v>
      </c>
      <c r="B1" s="177"/>
      <c r="C1" s="177"/>
      <c r="D1" s="177"/>
      <c r="E1" s="177"/>
      <c r="F1" s="177"/>
      <c r="G1" s="177"/>
      <c r="H1" s="177"/>
    </row>
    <row r="2" spans="1:8" ht="12.75" customHeight="1">
      <c r="A2" s="141"/>
      <c r="B2" s="169" t="s">
        <v>3</v>
      </c>
      <c r="C2" s="161"/>
      <c r="D2" s="170" t="s">
        <v>4</v>
      </c>
      <c r="E2" s="164" t="s">
        <v>393</v>
      </c>
      <c r="F2" s="170" t="s">
        <v>5</v>
      </c>
      <c r="G2" s="170" t="s">
        <v>6</v>
      </c>
      <c r="H2" s="164" t="s">
        <v>395</v>
      </c>
    </row>
    <row r="3" spans="1:8" ht="18" customHeight="1">
      <c r="A3" s="142"/>
      <c r="B3" s="169"/>
      <c r="C3" s="162"/>
      <c r="D3" s="170"/>
      <c r="E3" s="165"/>
      <c r="F3" s="170"/>
      <c r="G3" s="170"/>
      <c r="H3" s="165"/>
    </row>
    <row r="4" spans="1:8" ht="14.25">
      <c r="A4" s="142"/>
      <c r="B4" s="145" t="s">
        <v>83</v>
      </c>
      <c r="C4" s="71"/>
      <c r="D4" s="133">
        <f>D5+D6+D7+D8+D9+D10+D11+D12+D13+D14+D15+D16+D17+D18+D19</f>
        <v>64798.9</v>
      </c>
      <c r="E4" s="133">
        <f>E5+E6+E7+E8+E9+E10+E11+E12+E13+E14+E15+E16+E17+E18+E19</f>
        <v>46112</v>
      </c>
      <c r="F4" s="133">
        <f>F5+F6+F7+F8+F9+F10+F11+F12+F13+F14+F15+F16+F17+F18+F19</f>
        <v>59476.6</v>
      </c>
      <c r="G4" s="134">
        <f aca="true" t="shared" si="0" ref="G4:G28">F4/D4</f>
        <v>0.9178643464626713</v>
      </c>
      <c r="H4" s="134">
        <f>F4/E4</f>
        <v>1.2898291117279665</v>
      </c>
    </row>
    <row r="5" spans="1:8" ht="15">
      <c r="A5" s="142"/>
      <c r="B5" s="143" t="s">
        <v>7</v>
      </c>
      <c r="C5" s="149"/>
      <c r="D5" s="27">
        <v>38039</v>
      </c>
      <c r="E5" s="27">
        <v>27292</v>
      </c>
      <c r="F5" s="27">
        <v>32944</v>
      </c>
      <c r="G5" s="96">
        <f t="shared" si="0"/>
        <v>0.8660585188885092</v>
      </c>
      <c r="H5" s="96">
        <f aca="true" t="shared" si="1" ref="H5:H28">F5/E5</f>
        <v>1.2070936538179686</v>
      </c>
    </row>
    <row r="6" spans="1:8" ht="15">
      <c r="A6" s="142"/>
      <c r="B6" s="143" t="s">
        <v>298</v>
      </c>
      <c r="C6" s="149"/>
      <c r="D6" s="27">
        <v>3599.9</v>
      </c>
      <c r="E6" s="27">
        <v>2120</v>
      </c>
      <c r="F6" s="27">
        <v>3505.3</v>
      </c>
      <c r="G6" s="96">
        <f t="shared" si="0"/>
        <v>0.973721492263674</v>
      </c>
      <c r="H6" s="96">
        <f t="shared" si="1"/>
        <v>1.6534433962264152</v>
      </c>
    </row>
    <row r="7" spans="1:8" ht="15">
      <c r="A7" s="142"/>
      <c r="B7" s="143" t="s">
        <v>9</v>
      </c>
      <c r="C7" s="149"/>
      <c r="D7" s="27">
        <v>660</v>
      </c>
      <c r="E7" s="27">
        <v>360</v>
      </c>
      <c r="F7" s="27">
        <v>689.2</v>
      </c>
      <c r="G7" s="96">
        <f t="shared" si="0"/>
        <v>1.0442424242424244</v>
      </c>
      <c r="H7" s="96">
        <f t="shared" si="1"/>
        <v>1.9144444444444446</v>
      </c>
    </row>
    <row r="8" spans="1:8" ht="15">
      <c r="A8" s="142"/>
      <c r="B8" s="143" t="s">
        <v>10</v>
      </c>
      <c r="C8" s="149"/>
      <c r="D8" s="27">
        <v>6400</v>
      </c>
      <c r="E8" s="27">
        <v>4600</v>
      </c>
      <c r="F8" s="27">
        <v>6702</v>
      </c>
      <c r="G8" s="96">
        <f t="shared" si="0"/>
        <v>1.0471875</v>
      </c>
      <c r="H8" s="96">
        <f t="shared" si="1"/>
        <v>1.4569565217391305</v>
      </c>
    </row>
    <row r="9" spans="1:8" ht="15">
      <c r="A9" s="142"/>
      <c r="B9" s="143" t="s">
        <v>11</v>
      </c>
      <c r="C9" s="149"/>
      <c r="D9" s="27">
        <v>12200</v>
      </c>
      <c r="E9" s="27">
        <v>8900</v>
      </c>
      <c r="F9" s="27">
        <v>11498.1</v>
      </c>
      <c r="G9" s="96">
        <f t="shared" si="0"/>
        <v>0.9424672131147541</v>
      </c>
      <c r="H9" s="96">
        <f t="shared" si="1"/>
        <v>1.2919213483146068</v>
      </c>
    </row>
    <row r="10" spans="1:8" ht="15">
      <c r="A10" s="142"/>
      <c r="B10" s="143" t="s">
        <v>108</v>
      </c>
      <c r="C10" s="149"/>
      <c r="D10" s="27">
        <v>0</v>
      </c>
      <c r="E10" s="27">
        <v>0</v>
      </c>
      <c r="F10" s="27">
        <v>0</v>
      </c>
      <c r="G10" s="96">
        <v>0</v>
      </c>
      <c r="H10" s="96">
        <v>0</v>
      </c>
    </row>
    <row r="11" spans="1:8" ht="15">
      <c r="A11" s="142"/>
      <c r="B11" s="143" t="s">
        <v>98</v>
      </c>
      <c r="C11" s="149"/>
      <c r="D11" s="27">
        <v>0</v>
      </c>
      <c r="E11" s="27">
        <v>0</v>
      </c>
      <c r="F11" s="27">
        <v>0</v>
      </c>
      <c r="G11" s="96">
        <v>0</v>
      </c>
      <c r="H11" s="96">
        <v>0</v>
      </c>
    </row>
    <row r="12" spans="1:8" ht="15">
      <c r="A12" s="142"/>
      <c r="B12" s="143" t="s">
        <v>13</v>
      </c>
      <c r="C12" s="149"/>
      <c r="D12" s="27">
        <v>1900</v>
      </c>
      <c r="E12" s="27">
        <v>1340</v>
      </c>
      <c r="F12" s="27">
        <v>1899.4</v>
      </c>
      <c r="G12" s="96">
        <f t="shared" si="0"/>
        <v>0.9996842105263158</v>
      </c>
      <c r="H12" s="96">
        <f t="shared" si="1"/>
        <v>1.4174626865671642</v>
      </c>
    </row>
    <row r="13" spans="1:8" ht="15">
      <c r="A13" s="142"/>
      <c r="B13" s="143" t="s">
        <v>14</v>
      </c>
      <c r="C13" s="149"/>
      <c r="D13" s="27">
        <v>1400</v>
      </c>
      <c r="E13" s="27">
        <v>1100</v>
      </c>
      <c r="F13" s="27">
        <v>1486.6</v>
      </c>
      <c r="G13" s="96">
        <f t="shared" si="0"/>
        <v>1.0618571428571428</v>
      </c>
      <c r="H13" s="96">
        <f t="shared" si="1"/>
        <v>1.3514545454545455</v>
      </c>
    </row>
    <row r="14" spans="1:8" ht="15">
      <c r="A14" s="142"/>
      <c r="B14" s="143" t="s">
        <v>99</v>
      </c>
      <c r="C14" s="149"/>
      <c r="D14" s="27">
        <v>400</v>
      </c>
      <c r="E14" s="27">
        <v>300</v>
      </c>
      <c r="F14" s="27">
        <v>353.1</v>
      </c>
      <c r="G14" s="96">
        <f t="shared" si="0"/>
        <v>0.88275</v>
      </c>
      <c r="H14" s="96">
        <f t="shared" si="1"/>
        <v>1.177</v>
      </c>
    </row>
    <row r="15" spans="1:8" ht="15">
      <c r="A15" s="142"/>
      <c r="B15" s="143" t="s">
        <v>17</v>
      </c>
      <c r="C15" s="149"/>
      <c r="D15" s="27">
        <v>0</v>
      </c>
      <c r="E15" s="27">
        <v>0</v>
      </c>
      <c r="F15" s="27">
        <v>0</v>
      </c>
      <c r="G15" s="96">
        <v>0</v>
      </c>
      <c r="H15" s="96">
        <v>0</v>
      </c>
    </row>
    <row r="16" spans="1:8" ht="15">
      <c r="A16" s="142"/>
      <c r="B16" s="143" t="s">
        <v>126</v>
      </c>
      <c r="C16" s="149"/>
      <c r="D16" s="27">
        <v>0</v>
      </c>
      <c r="E16" s="27">
        <v>0</v>
      </c>
      <c r="F16" s="27">
        <v>0</v>
      </c>
      <c r="G16" s="96">
        <v>0</v>
      </c>
      <c r="H16" s="96">
        <v>0</v>
      </c>
    </row>
    <row r="17" spans="1:8" ht="15">
      <c r="A17" s="142"/>
      <c r="B17" s="143" t="s">
        <v>349</v>
      </c>
      <c r="C17" s="149"/>
      <c r="D17" s="27">
        <v>200</v>
      </c>
      <c r="E17" s="27">
        <v>100</v>
      </c>
      <c r="F17" s="27">
        <v>368.1</v>
      </c>
      <c r="G17" s="96">
        <f t="shared" si="0"/>
        <v>1.8405</v>
      </c>
      <c r="H17" s="96">
        <f t="shared" si="1"/>
        <v>3.681</v>
      </c>
    </row>
    <row r="18" spans="1:8" ht="15">
      <c r="A18" s="142"/>
      <c r="B18" s="143" t="s">
        <v>122</v>
      </c>
      <c r="C18" s="149"/>
      <c r="D18" s="27">
        <v>0</v>
      </c>
      <c r="E18" s="27">
        <v>0</v>
      </c>
      <c r="F18" s="27">
        <v>30.8</v>
      </c>
      <c r="G18" s="96">
        <v>0</v>
      </c>
      <c r="H18" s="96">
        <v>0</v>
      </c>
    </row>
    <row r="19" spans="1:8" ht="15">
      <c r="A19" s="142"/>
      <c r="B19" s="143" t="s">
        <v>23</v>
      </c>
      <c r="C19" s="149"/>
      <c r="D19" s="27">
        <v>0</v>
      </c>
      <c r="E19" s="27">
        <v>0</v>
      </c>
      <c r="F19" s="27">
        <v>0</v>
      </c>
      <c r="G19" s="96">
        <v>0</v>
      </c>
      <c r="H19" s="96">
        <v>0</v>
      </c>
    </row>
    <row r="20" spans="1:8" ht="24.75" customHeight="1">
      <c r="A20" s="142"/>
      <c r="B20" s="28" t="s">
        <v>82</v>
      </c>
      <c r="C20" s="33"/>
      <c r="D20" s="27">
        <f>D21+D22+D24+D25+D23+D26</f>
        <v>1532.2</v>
      </c>
      <c r="E20" s="27">
        <f>E21+E22+E24+E25+E23+E26</f>
        <v>1149.2</v>
      </c>
      <c r="F20" s="27">
        <f>F21+F22+F24+F25+F23+F26</f>
        <v>1405.3</v>
      </c>
      <c r="G20" s="96">
        <f t="shared" si="0"/>
        <v>0.9171779141104294</v>
      </c>
      <c r="H20" s="96">
        <f t="shared" si="1"/>
        <v>1.2228506787330315</v>
      </c>
    </row>
    <row r="21" spans="1:8" ht="15">
      <c r="A21" s="142"/>
      <c r="B21" s="143" t="s">
        <v>25</v>
      </c>
      <c r="C21" s="149"/>
      <c r="D21" s="27">
        <v>1532.2</v>
      </c>
      <c r="E21" s="27">
        <v>1149.2</v>
      </c>
      <c r="F21" s="27">
        <v>1405.3</v>
      </c>
      <c r="G21" s="96">
        <f t="shared" si="0"/>
        <v>0.9171779141104294</v>
      </c>
      <c r="H21" s="96">
        <f t="shared" si="1"/>
        <v>1.2228506787330315</v>
      </c>
    </row>
    <row r="22" spans="1:8" ht="15" hidden="1">
      <c r="A22" s="142"/>
      <c r="B22" s="143" t="s">
        <v>315</v>
      </c>
      <c r="C22" s="149"/>
      <c r="D22" s="27">
        <v>0</v>
      </c>
      <c r="E22" s="27">
        <v>0</v>
      </c>
      <c r="F22" s="27">
        <v>0</v>
      </c>
      <c r="G22" s="96" t="e">
        <f t="shared" si="0"/>
        <v>#DIV/0!</v>
      </c>
      <c r="H22" s="96" t="e">
        <f t="shared" si="1"/>
        <v>#DIV/0!</v>
      </c>
    </row>
    <row r="23" spans="1:8" ht="15" hidden="1">
      <c r="A23" s="142"/>
      <c r="B23" s="102" t="s">
        <v>325</v>
      </c>
      <c r="C23" s="103"/>
      <c r="D23" s="27">
        <v>0</v>
      </c>
      <c r="E23" s="27">
        <v>0</v>
      </c>
      <c r="F23" s="27">
        <v>0</v>
      </c>
      <c r="G23" s="96" t="e">
        <f t="shared" si="0"/>
        <v>#DIV/0!</v>
      </c>
      <c r="H23" s="96" t="e">
        <f t="shared" si="1"/>
        <v>#DIV/0!</v>
      </c>
    </row>
    <row r="24" spans="1:8" ht="15" hidden="1">
      <c r="A24" s="142"/>
      <c r="B24" s="143" t="s">
        <v>68</v>
      </c>
      <c r="C24" s="149"/>
      <c r="D24" s="27">
        <v>0</v>
      </c>
      <c r="E24" s="27">
        <v>0</v>
      </c>
      <c r="F24" s="27">
        <v>0</v>
      </c>
      <c r="G24" s="96" t="e">
        <f t="shared" si="0"/>
        <v>#DIV/0!</v>
      </c>
      <c r="H24" s="96" t="e">
        <f t="shared" si="1"/>
        <v>#DIV/0!</v>
      </c>
    </row>
    <row r="25" spans="1:8" ht="29.25" customHeight="1" hidden="1">
      <c r="A25" s="142"/>
      <c r="B25" s="143" t="s">
        <v>28</v>
      </c>
      <c r="C25" s="149"/>
      <c r="D25" s="27">
        <v>0</v>
      </c>
      <c r="E25" s="27">
        <v>0</v>
      </c>
      <c r="F25" s="27">
        <v>0</v>
      </c>
      <c r="G25" s="96">
        <v>0</v>
      </c>
      <c r="H25" s="96">
        <v>0</v>
      </c>
    </row>
    <row r="26" spans="1:8" ht="14.25" customHeight="1" thickBot="1">
      <c r="A26" s="142"/>
      <c r="B26" s="104" t="s">
        <v>157</v>
      </c>
      <c r="C26" s="149"/>
      <c r="D26" s="139">
        <v>0</v>
      </c>
      <c r="E26" s="139">
        <v>0</v>
      </c>
      <c r="F26" s="139">
        <v>0</v>
      </c>
      <c r="G26" s="96">
        <v>0</v>
      </c>
      <c r="H26" s="96">
        <v>0</v>
      </c>
    </row>
    <row r="27" spans="1:8" ht="18.75">
      <c r="A27" s="142"/>
      <c r="B27" s="30" t="s">
        <v>29</v>
      </c>
      <c r="C27" s="75"/>
      <c r="D27" s="144">
        <f>D4+D20</f>
        <v>66331.1</v>
      </c>
      <c r="E27" s="144">
        <f>E4+E20</f>
        <v>47261.2</v>
      </c>
      <c r="F27" s="144">
        <f>F4+F20</f>
        <v>60881.9</v>
      </c>
      <c r="G27" s="96">
        <f t="shared" si="0"/>
        <v>0.9178484903763091</v>
      </c>
      <c r="H27" s="96">
        <f t="shared" si="1"/>
        <v>1.2882004688835664</v>
      </c>
    </row>
    <row r="28" spans="1:8" ht="15">
      <c r="A28" s="142"/>
      <c r="B28" s="143" t="s">
        <v>109</v>
      </c>
      <c r="C28" s="149"/>
      <c r="D28" s="27">
        <f>D4</f>
        <v>64798.9</v>
      </c>
      <c r="E28" s="27">
        <f>E4</f>
        <v>46112</v>
      </c>
      <c r="F28" s="27">
        <f>F4</f>
        <v>59476.6</v>
      </c>
      <c r="G28" s="96">
        <f t="shared" si="0"/>
        <v>0.9178643464626713</v>
      </c>
      <c r="H28" s="96">
        <f t="shared" si="1"/>
        <v>1.2898291117279665</v>
      </c>
    </row>
    <row r="29" spans="1:8" ht="12.75">
      <c r="A29" s="166"/>
      <c r="B29" s="183"/>
      <c r="C29" s="183"/>
      <c r="D29" s="183"/>
      <c r="E29" s="183"/>
      <c r="F29" s="183"/>
      <c r="G29" s="183"/>
      <c r="H29" s="184"/>
    </row>
    <row r="30" spans="1:8" ht="15" customHeight="1">
      <c r="A30" s="179" t="s">
        <v>161</v>
      </c>
      <c r="B30" s="180" t="s">
        <v>30</v>
      </c>
      <c r="C30" s="181" t="s">
        <v>163</v>
      </c>
      <c r="D30" s="174" t="s">
        <v>4</v>
      </c>
      <c r="E30" s="164" t="s">
        <v>393</v>
      </c>
      <c r="F30" s="170" t="s">
        <v>5</v>
      </c>
      <c r="G30" s="170" t="s">
        <v>6</v>
      </c>
      <c r="H30" s="164" t="s">
        <v>394</v>
      </c>
    </row>
    <row r="31" spans="1:8" ht="15" customHeight="1">
      <c r="A31" s="179"/>
      <c r="B31" s="180"/>
      <c r="C31" s="182"/>
      <c r="D31" s="174"/>
      <c r="E31" s="165"/>
      <c r="F31" s="170"/>
      <c r="G31" s="170"/>
      <c r="H31" s="165"/>
    </row>
    <row r="32" spans="1:8" ht="12.75">
      <c r="A32" s="33" t="s">
        <v>70</v>
      </c>
      <c r="B32" s="28" t="s">
        <v>31</v>
      </c>
      <c r="C32" s="33"/>
      <c r="D32" s="76">
        <f>D33+D34+D35+D36</f>
        <v>2040.4</v>
      </c>
      <c r="E32" s="76">
        <f>E33+E34+E35+E36</f>
        <v>1648.8000000000002</v>
      </c>
      <c r="F32" s="76">
        <f>F33+F34+F35+F36</f>
        <v>1909</v>
      </c>
      <c r="G32" s="97">
        <f>F32/D32</f>
        <v>0.9356008625759654</v>
      </c>
      <c r="H32" s="97">
        <f>F32/E32</f>
        <v>1.157811741872877</v>
      </c>
    </row>
    <row r="33" spans="1:9" ht="31.5" customHeight="1">
      <c r="A33" s="149" t="s">
        <v>72</v>
      </c>
      <c r="B33" s="143" t="s">
        <v>240</v>
      </c>
      <c r="C33" s="149" t="s">
        <v>72</v>
      </c>
      <c r="D33" s="27">
        <v>793.7</v>
      </c>
      <c r="E33" s="27">
        <v>677.5</v>
      </c>
      <c r="F33" s="27">
        <v>718.1</v>
      </c>
      <c r="G33" s="97">
        <f aca="true" t="shared" si="2" ref="G33:G93">F33/D33</f>
        <v>0.9047499055058587</v>
      </c>
      <c r="H33" s="97">
        <f aca="true" t="shared" si="3" ref="H33:H93">F33/E33</f>
        <v>1.0599261992619926</v>
      </c>
      <c r="I33" s="131"/>
    </row>
    <row r="34" spans="1:9" ht="53.25" customHeight="1">
      <c r="A34" s="149" t="s">
        <v>73</v>
      </c>
      <c r="B34" s="143" t="s">
        <v>165</v>
      </c>
      <c r="C34" s="149" t="s">
        <v>73</v>
      </c>
      <c r="D34" s="27">
        <v>84.2</v>
      </c>
      <c r="E34" s="27">
        <v>38.7</v>
      </c>
      <c r="F34" s="27">
        <v>84.2</v>
      </c>
      <c r="G34" s="97">
        <f t="shared" si="2"/>
        <v>1</v>
      </c>
      <c r="H34" s="97">
        <f t="shared" si="3"/>
        <v>2.1757105943152455</v>
      </c>
      <c r="I34" s="131"/>
    </row>
    <row r="35" spans="1:9" ht="12.75" hidden="1">
      <c r="A35" s="149" t="s">
        <v>75</v>
      </c>
      <c r="B35" s="143" t="s">
        <v>191</v>
      </c>
      <c r="C35" s="149" t="s">
        <v>75</v>
      </c>
      <c r="D35" s="27">
        <v>0</v>
      </c>
      <c r="E35" s="27">
        <v>0</v>
      </c>
      <c r="F35" s="27">
        <v>0</v>
      </c>
      <c r="G35" s="97" t="e">
        <f t="shared" si="2"/>
        <v>#DIV/0!</v>
      </c>
      <c r="H35" s="97" t="e">
        <f t="shared" si="3"/>
        <v>#DIV/0!</v>
      </c>
      <c r="I35" s="131"/>
    </row>
    <row r="36" spans="1:9" ht="14.25" customHeight="1">
      <c r="A36" s="149" t="s">
        <v>132</v>
      </c>
      <c r="B36" s="143" t="s">
        <v>120</v>
      </c>
      <c r="C36" s="149"/>
      <c r="D36" s="27">
        <f>D37+D38+D39+D40+D43+D44+D42+D41+D45</f>
        <v>1162.5</v>
      </c>
      <c r="E36" s="27">
        <f>E37+E38+E39+E40+E43+E44+E42+E41+E45</f>
        <v>932.6</v>
      </c>
      <c r="F36" s="27">
        <f>F37+F38+F39+F40+F43+F44+F42+F41+F45</f>
        <v>1106.6999999999998</v>
      </c>
      <c r="G36" s="97">
        <f t="shared" si="2"/>
        <v>0.9519999999999998</v>
      </c>
      <c r="H36" s="97">
        <f t="shared" si="3"/>
        <v>1.1866823933090282</v>
      </c>
      <c r="I36" s="131"/>
    </row>
    <row r="37" spans="1:9" s="8" customFormat="1" ht="42" customHeight="1">
      <c r="A37" s="78"/>
      <c r="B37" s="44" t="s">
        <v>217</v>
      </c>
      <c r="C37" s="78" t="s">
        <v>285</v>
      </c>
      <c r="D37" s="79">
        <v>630.4</v>
      </c>
      <c r="E37" s="79">
        <v>482.5</v>
      </c>
      <c r="F37" s="79">
        <v>588</v>
      </c>
      <c r="G37" s="97">
        <f t="shared" si="2"/>
        <v>0.932741116751269</v>
      </c>
      <c r="H37" s="97">
        <f t="shared" si="3"/>
        <v>1.2186528497409326</v>
      </c>
      <c r="I37" s="131"/>
    </row>
    <row r="38" spans="1:9" s="8" customFormat="1" ht="12.75" hidden="1">
      <c r="A38" s="78"/>
      <c r="B38" s="44" t="s">
        <v>110</v>
      </c>
      <c r="C38" s="78" t="s">
        <v>168</v>
      </c>
      <c r="D38" s="79">
        <v>0</v>
      </c>
      <c r="E38" s="79">
        <v>0</v>
      </c>
      <c r="F38" s="79">
        <v>0</v>
      </c>
      <c r="G38" s="97" t="e">
        <f t="shared" si="2"/>
        <v>#DIV/0!</v>
      </c>
      <c r="H38" s="97" t="e">
        <f t="shared" si="3"/>
        <v>#DIV/0!</v>
      </c>
      <c r="I38" s="131"/>
    </row>
    <row r="39" spans="1:9" s="8" customFormat="1" ht="12.75" hidden="1">
      <c r="A39" s="78"/>
      <c r="B39" s="44" t="s">
        <v>196</v>
      </c>
      <c r="C39" s="78" t="s">
        <v>192</v>
      </c>
      <c r="D39" s="79">
        <v>0</v>
      </c>
      <c r="E39" s="79">
        <v>0</v>
      </c>
      <c r="F39" s="79">
        <v>0</v>
      </c>
      <c r="G39" s="97" t="e">
        <f t="shared" si="2"/>
        <v>#DIV/0!</v>
      </c>
      <c r="H39" s="97" t="e">
        <f t="shared" si="3"/>
        <v>#DIV/0!</v>
      </c>
      <c r="I39" s="131"/>
    </row>
    <row r="40" spans="1:9" s="8" customFormat="1" ht="29.25" customHeight="1">
      <c r="A40" s="78"/>
      <c r="B40" s="44" t="s">
        <v>412</v>
      </c>
      <c r="C40" s="78" t="s">
        <v>411</v>
      </c>
      <c r="D40" s="79">
        <v>0.8</v>
      </c>
      <c r="E40" s="79">
        <v>0</v>
      </c>
      <c r="F40" s="79">
        <v>0.8</v>
      </c>
      <c r="G40" s="97">
        <f t="shared" si="2"/>
        <v>1</v>
      </c>
      <c r="H40" s="97" t="e">
        <f t="shared" si="3"/>
        <v>#DIV/0!</v>
      </c>
      <c r="I40" s="131"/>
    </row>
    <row r="41" spans="1:9" s="8" customFormat="1" ht="25.5">
      <c r="A41" s="78"/>
      <c r="B41" s="44" t="s">
        <v>213</v>
      </c>
      <c r="C41" s="78" t="s">
        <v>214</v>
      </c>
      <c r="D41" s="79">
        <v>25.3</v>
      </c>
      <c r="E41" s="79"/>
      <c r="F41" s="79">
        <v>25.3</v>
      </c>
      <c r="G41" s="97">
        <f t="shared" si="2"/>
        <v>1</v>
      </c>
      <c r="H41" s="97"/>
      <c r="I41" s="131"/>
    </row>
    <row r="42" spans="1:9" s="8" customFormat="1" ht="31.5" customHeight="1">
      <c r="A42" s="78"/>
      <c r="B42" s="44" t="s">
        <v>299</v>
      </c>
      <c r="C42" s="78" t="s">
        <v>290</v>
      </c>
      <c r="D42" s="79">
        <v>92.1</v>
      </c>
      <c r="E42" s="79">
        <v>92.1</v>
      </c>
      <c r="F42" s="79">
        <v>92.1</v>
      </c>
      <c r="G42" s="97">
        <f t="shared" si="2"/>
        <v>1</v>
      </c>
      <c r="H42" s="97">
        <f t="shared" si="3"/>
        <v>1</v>
      </c>
      <c r="I42" s="131"/>
    </row>
    <row r="43" spans="1:9" s="8" customFormat="1" ht="25.5" customHeight="1">
      <c r="A43" s="78"/>
      <c r="B43" s="44" t="s">
        <v>370</v>
      </c>
      <c r="C43" s="78" t="s">
        <v>371</v>
      </c>
      <c r="D43" s="79">
        <v>18.9</v>
      </c>
      <c r="E43" s="79">
        <v>11.5</v>
      </c>
      <c r="F43" s="79">
        <v>18.8</v>
      </c>
      <c r="G43" s="97">
        <f t="shared" si="2"/>
        <v>0.9947089947089949</v>
      </c>
      <c r="H43" s="97">
        <f t="shared" si="3"/>
        <v>1.6347826086956523</v>
      </c>
      <c r="I43" s="131"/>
    </row>
    <row r="44" spans="1:9" s="8" customFormat="1" ht="12.75">
      <c r="A44" s="78"/>
      <c r="B44" s="44" t="s">
        <v>287</v>
      </c>
      <c r="C44" s="78" t="s">
        <v>286</v>
      </c>
      <c r="D44" s="79">
        <v>200</v>
      </c>
      <c r="E44" s="79">
        <v>151.5</v>
      </c>
      <c r="F44" s="79">
        <v>186.7</v>
      </c>
      <c r="G44" s="97">
        <f t="shared" si="2"/>
        <v>0.9335</v>
      </c>
      <c r="H44" s="97">
        <f t="shared" si="3"/>
        <v>1.2323432343234322</v>
      </c>
      <c r="I44" s="131"/>
    </row>
    <row r="45" spans="1:9" s="8" customFormat="1" ht="63.75">
      <c r="A45" s="78"/>
      <c r="B45" s="44" t="s">
        <v>384</v>
      </c>
      <c r="C45" s="78" t="s">
        <v>385</v>
      </c>
      <c r="D45" s="79">
        <v>195</v>
      </c>
      <c r="E45" s="79">
        <v>195</v>
      </c>
      <c r="F45" s="79">
        <v>195</v>
      </c>
      <c r="G45" s="97">
        <f t="shared" si="2"/>
        <v>1</v>
      </c>
      <c r="H45" s="97">
        <f t="shared" si="3"/>
        <v>1</v>
      </c>
      <c r="I45" s="131"/>
    </row>
    <row r="46" spans="1:9" ht="18.75" customHeight="1">
      <c r="A46" s="48" t="s">
        <v>76</v>
      </c>
      <c r="B46" s="147" t="s">
        <v>39</v>
      </c>
      <c r="C46" s="48"/>
      <c r="D46" s="76">
        <f>D47</f>
        <v>628.5</v>
      </c>
      <c r="E46" s="76">
        <f>E47</f>
        <v>501.5</v>
      </c>
      <c r="F46" s="76">
        <f>F47</f>
        <v>460.7</v>
      </c>
      <c r="G46" s="97">
        <f t="shared" si="2"/>
        <v>0.7330151153540175</v>
      </c>
      <c r="H46" s="97">
        <f t="shared" si="3"/>
        <v>0.9186440677966101</v>
      </c>
      <c r="I46" s="131"/>
    </row>
    <row r="47" spans="1:9" ht="43.5" customHeight="1">
      <c r="A47" s="149" t="s">
        <v>160</v>
      </c>
      <c r="B47" s="143" t="s">
        <v>193</v>
      </c>
      <c r="C47" s="149"/>
      <c r="D47" s="27">
        <f>D48+D49+D50</f>
        <v>628.5</v>
      </c>
      <c r="E47" s="27">
        <f>E48+E49+E50</f>
        <v>501.5</v>
      </c>
      <c r="F47" s="27">
        <f>F48+F49+F50</f>
        <v>460.7</v>
      </c>
      <c r="G47" s="97">
        <f t="shared" si="2"/>
        <v>0.7330151153540175</v>
      </c>
      <c r="H47" s="97">
        <f t="shared" si="3"/>
        <v>0.9186440677966101</v>
      </c>
      <c r="I47" s="131"/>
    </row>
    <row r="48" spans="1:9" s="8" customFormat="1" ht="41.25" customHeight="1">
      <c r="A48" s="78"/>
      <c r="B48" s="44" t="s">
        <v>241</v>
      </c>
      <c r="C48" s="78" t="s">
        <v>242</v>
      </c>
      <c r="D48" s="79">
        <v>100</v>
      </c>
      <c r="E48" s="79">
        <v>100</v>
      </c>
      <c r="F48" s="79">
        <v>0</v>
      </c>
      <c r="G48" s="97">
        <f t="shared" si="2"/>
        <v>0</v>
      </c>
      <c r="H48" s="97">
        <v>0</v>
      </c>
      <c r="I48" s="131"/>
    </row>
    <row r="49" spans="1:9" s="8" customFormat="1" ht="51" customHeight="1">
      <c r="A49" s="78"/>
      <c r="B49" s="44" t="s">
        <v>244</v>
      </c>
      <c r="C49" s="78" t="s">
        <v>243</v>
      </c>
      <c r="D49" s="79">
        <v>518.5</v>
      </c>
      <c r="E49" s="79">
        <v>391.5</v>
      </c>
      <c r="F49" s="79">
        <v>460.7</v>
      </c>
      <c r="G49" s="97">
        <f t="shared" si="2"/>
        <v>0.8885245901639344</v>
      </c>
      <c r="H49" s="97">
        <f t="shared" si="3"/>
        <v>1.1767560664112389</v>
      </c>
      <c r="I49" s="131"/>
    </row>
    <row r="50" spans="1:9" s="8" customFormat="1" ht="66" customHeight="1">
      <c r="A50" s="78"/>
      <c r="B50" s="44" t="s">
        <v>246</v>
      </c>
      <c r="C50" s="78" t="s">
        <v>245</v>
      </c>
      <c r="D50" s="79">
        <v>10</v>
      </c>
      <c r="E50" s="79">
        <v>10</v>
      </c>
      <c r="F50" s="79">
        <v>0</v>
      </c>
      <c r="G50" s="97">
        <f t="shared" si="2"/>
        <v>0</v>
      </c>
      <c r="H50" s="97">
        <v>0</v>
      </c>
      <c r="I50" s="131"/>
    </row>
    <row r="51" spans="1:9" ht="34.5" customHeight="1">
      <c r="A51" s="33" t="s">
        <v>77</v>
      </c>
      <c r="B51" s="28" t="s">
        <v>41</v>
      </c>
      <c r="C51" s="33"/>
      <c r="D51" s="76">
        <f>SUM(D53:D56)</f>
        <v>7959.1</v>
      </c>
      <c r="E51" s="76">
        <f>SUM(E53:E56)</f>
        <v>5773.3</v>
      </c>
      <c r="F51" s="76">
        <f>SUM(F53:F56)</f>
        <v>6589.1</v>
      </c>
      <c r="G51" s="97">
        <f t="shared" si="2"/>
        <v>0.8278699852998455</v>
      </c>
      <c r="H51" s="97">
        <f t="shared" si="3"/>
        <v>1.1413056657371001</v>
      </c>
      <c r="I51" s="131"/>
    </row>
    <row r="52" spans="1:9" ht="24.75" customHeight="1">
      <c r="A52" s="33" t="s">
        <v>123</v>
      </c>
      <c r="B52" s="28" t="s">
        <v>194</v>
      </c>
      <c r="C52" s="33"/>
      <c r="D52" s="76">
        <f>D55+D54+D53+D56</f>
        <v>7959.1</v>
      </c>
      <c r="E52" s="76">
        <f>E55+E54+E53+E56</f>
        <v>5773.3</v>
      </c>
      <c r="F52" s="76">
        <f>F55+F54+F53+F56</f>
        <v>6589.1</v>
      </c>
      <c r="G52" s="97">
        <f t="shared" si="2"/>
        <v>0.8278699852998455</v>
      </c>
      <c r="H52" s="97">
        <f t="shared" si="3"/>
        <v>1.1413056657371001</v>
      </c>
      <c r="I52" s="131"/>
    </row>
    <row r="53" spans="1:9" ht="69" customHeight="1" hidden="1">
      <c r="A53" s="33"/>
      <c r="B53" s="143" t="s">
        <v>300</v>
      </c>
      <c r="C53" s="149" t="s">
        <v>301</v>
      </c>
      <c r="D53" s="27">
        <v>0</v>
      </c>
      <c r="E53" s="27">
        <v>0</v>
      </c>
      <c r="F53" s="27">
        <v>0</v>
      </c>
      <c r="G53" s="97" t="e">
        <f t="shared" si="2"/>
        <v>#DIV/0!</v>
      </c>
      <c r="H53" s="97" t="e">
        <f t="shared" si="3"/>
        <v>#DIV/0!</v>
      </c>
      <c r="I53" s="131"/>
    </row>
    <row r="54" spans="1:9" ht="56.25" customHeight="1">
      <c r="A54" s="33"/>
      <c r="B54" s="143" t="s">
        <v>387</v>
      </c>
      <c r="C54" s="149" t="s">
        <v>386</v>
      </c>
      <c r="D54" s="27">
        <v>280</v>
      </c>
      <c r="E54" s="27">
        <v>280</v>
      </c>
      <c r="F54" s="27">
        <v>280</v>
      </c>
      <c r="G54" s="97">
        <f t="shared" si="2"/>
        <v>1</v>
      </c>
      <c r="H54" s="97">
        <f t="shared" si="3"/>
        <v>1</v>
      </c>
      <c r="I54" s="131"/>
    </row>
    <row r="55" spans="1:9" ht="45" customHeight="1">
      <c r="A55" s="149"/>
      <c r="B55" s="143" t="s">
        <v>248</v>
      </c>
      <c r="C55" s="149" t="s">
        <v>247</v>
      </c>
      <c r="D55" s="27">
        <v>900</v>
      </c>
      <c r="E55" s="27">
        <v>900</v>
      </c>
      <c r="F55" s="27">
        <v>900</v>
      </c>
      <c r="G55" s="97">
        <f t="shared" si="2"/>
        <v>1</v>
      </c>
      <c r="H55" s="97">
        <f t="shared" si="3"/>
        <v>1</v>
      </c>
      <c r="I55" s="131"/>
    </row>
    <row r="56" spans="1:9" ht="51" customHeight="1">
      <c r="A56" s="149"/>
      <c r="B56" s="143" t="s">
        <v>362</v>
      </c>
      <c r="C56" s="149" t="s">
        <v>363</v>
      </c>
      <c r="D56" s="27">
        <v>6779.1</v>
      </c>
      <c r="E56" s="27">
        <v>4593.3</v>
      </c>
      <c r="F56" s="27">
        <v>5409.1</v>
      </c>
      <c r="G56" s="97">
        <f t="shared" si="2"/>
        <v>0.7979082769099143</v>
      </c>
      <c r="H56" s="97">
        <v>0</v>
      </c>
      <c r="I56" s="131"/>
    </row>
    <row r="57" spans="1:9" ht="30.75" customHeight="1">
      <c r="A57" s="33" t="s">
        <v>79</v>
      </c>
      <c r="B57" s="28" t="s">
        <v>42</v>
      </c>
      <c r="C57" s="33"/>
      <c r="D57" s="76">
        <f>D58+D72+D70+D71</f>
        <v>28073.899999999998</v>
      </c>
      <c r="E57" s="76">
        <f>E58+E72+E70+E71</f>
        <v>24449.9</v>
      </c>
      <c r="F57" s="76">
        <f>F58+F72+F70+F71</f>
        <v>25168.600000000002</v>
      </c>
      <c r="G57" s="97">
        <f t="shared" si="2"/>
        <v>0.896512419008403</v>
      </c>
      <c r="H57" s="97">
        <f t="shared" si="3"/>
        <v>1.029394803250729</v>
      </c>
      <c r="I57" s="131"/>
    </row>
    <row r="58" spans="1:9" ht="21.75" customHeight="1">
      <c r="A58" s="33" t="s">
        <v>80</v>
      </c>
      <c r="B58" s="28" t="s">
        <v>43</v>
      </c>
      <c r="C58" s="33"/>
      <c r="D58" s="27">
        <f>D62+D68+D67+D63+D64+D65+D59+D60+D61+D69+D66</f>
        <v>2906.6</v>
      </c>
      <c r="E58" s="27">
        <f>E62+E68+E67+E63+E64+E65+E59+E60+E61+E69+E66</f>
        <v>3387.2000000000003</v>
      </c>
      <c r="F58" s="27">
        <f>F62+F68+F67+F63+F64+F65+F59+F60+F61+F69+F66</f>
        <v>2141</v>
      </c>
      <c r="G58" s="97">
        <f t="shared" si="2"/>
        <v>0.7365994632904425</v>
      </c>
      <c r="H58" s="97">
        <f t="shared" si="3"/>
        <v>0.632085498346717</v>
      </c>
      <c r="I58" s="131"/>
    </row>
    <row r="59" spans="1:9" ht="42.75" customHeight="1" hidden="1">
      <c r="A59" s="33"/>
      <c r="B59" s="143" t="s">
        <v>324</v>
      </c>
      <c r="C59" s="149" t="s">
        <v>323</v>
      </c>
      <c r="D59" s="27">
        <v>0</v>
      </c>
      <c r="E59" s="27">
        <v>0</v>
      </c>
      <c r="F59" s="27">
        <v>0</v>
      </c>
      <c r="G59" s="97" t="e">
        <f t="shared" si="2"/>
        <v>#DIV/0!</v>
      </c>
      <c r="H59" s="97" t="e">
        <f t="shared" si="3"/>
        <v>#DIV/0!</v>
      </c>
      <c r="I59" s="131"/>
    </row>
    <row r="60" spans="1:9" ht="42.75" customHeight="1" hidden="1">
      <c r="A60" s="33"/>
      <c r="B60" s="143" t="s">
        <v>344</v>
      </c>
      <c r="C60" s="149" t="s">
        <v>343</v>
      </c>
      <c r="D60" s="27">
        <v>0</v>
      </c>
      <c r="E60" s="27">
        <v>0</v>
      </c>
      <c r="F60" s="27">
        <v>0</v>
      </c>
      <c r="G60" s="97" t="e">
        <f t="shared" si="2"/>
        <v>#DIV/0!</v>
      </c>
      <c r="H60" s="97" t="e">
        <f t="shared" si="3"/>
        <v>#DIV/0!</v>
      </c>
      <c r="I60" s="131"/>
    </row>
    <row r="61" spans="1:9" ht="42.75" customHeight="1">
      <c r="A61" s="33"/>
      <c r="B61" s="143" t="s">
        <v>345</v>
      </c>
      <c r="C61" s="149" t="s">
        <v>343</v>
      </c>
      <c r="D61" s="27">
        <v>680.6</v>
      </c>
      <c r="E61" s="27">
        <v>680.6</v>
      </c>
      <c r="F61" s="27">
        <v>680.6</v>
      </c>
      <c r="G61" s="97">
        <f t="shared" si="2"/>
        <v>1</v>
      </c>
      <c r="H61" s="97">
        <f t="shared" si="3"/>
        <v>1</v>
      </c>
      <c r="I61" s="131"/>
    </row>
    <row r="62" spans="1:9" ht="42" customHeight="1" hidden="1">
      <c r="A62" s="149"/>
      <c r="B62" s="143" t="s">
        <v>310</v>
      </c>
      <c r="C62" s="149" t="s">
        <v>284</v>
      </c>
      <c r="D62" s="27">
        <v>0</v>
      </c>
      <c r="E62" s="27">
        <v>0</v>
      </c>
      <c r="F62" s="27">
        <v>0</v>
      </c>
      <c r="G62" s="97" t="e">
        <f t="shared" si="2"/>
        <v>#DIV/0!</v>
      </c>
      <c r="H62" s="97" t="e">
        <f t="shared" si="3"/>
        <v>#DIV/0!</v>
      </c>
      <c r="I62" s="131"/>
    </row>
    <row r="63" spans="1:9" ht="42" customHeight="1" hidden="1">
      <c r="A63" s="149"/>
      <c r="B63" s="143" t="s">
        <v>314</v>
      </c>
      <c r="C63" s="149" t="s">
        <v>311</v>
      </c>
      <c r="D63" s="27">
        <v>0</v>
      </c>
      <c r="E63" s="27">
        <v>0</v>
      </c>
      <c r="F63" s="27">
        <v>0</v>
      </c>
      <c r="G63" s="97" t="e">
        <f t="shared" si="2"/>
        <v>#DIV/0!</v>
      </c>
      <c r="H63" s="97" t="e">
        <f t="shared" si="3"/>
        <v>#DIV/0!</v>
      </c>
      <c r="I63" s="131"/>
    </row>
    <row r="64" spans="1:9" ht="42" customHeight="1" hidden="1">
      <c r="A64" s="149"/>
      <c r="B64" s="143" t="s">
        <v>313</v>
      </c>
      <c r="C64" s="149" t="s">
        <v>312</v>
      </c>
      <c r="D64" s="27">
        <v>0</v>
      </c>
      <c r="E64" s="27">
        <v>0</v>
      </c>
      <c r="F64" s="27">
        <v>0</v>
      </c>
      <c r="G64" s="97" t="e">
        <f t="shared" si="2"/>
        <v>#DIV/0!</v>
      </c>
      <c r="H64" s="97" t="e">
        <f t="shared" si="3"/>
        <v>#DIV/0!</v>
      </c>
      <c r="I64" s="131"/>
    </row>
    <row r="65" spans="1:9" ht="42" customHeight="1" hidden="1">
      <c r="A65" s="149"/>
      <c r="B65" s="143" t="s">
        <v>316</v>
      </c>
      <c r="C65" s="149" t="s">
        <v>317</v>
      </c>
      <c r="D65" s="27">
        <v>0</v>
      </c>
      <c r="E65" s="27">
        <v>0</v>
      </c>
      <c r="F65" s="27">
        <v>0</v>
      </c>
      <c r="G65" s="97" t="e">
        <f t="shared" si="2"/>
        <v>#DIV/0!</v>
      </c>
      <c r="H65" s="97" t="e">
        <f t="shared" si="3"/>
        <v>#DIV/0!</v>
      </c>
      <c r="I65" s="131"/>
    </row>
    <row r="66" spans="1:9" ht="69.75" customHeight="1">
      <c r="A66" s="149"/>
      <c r="B66" s="143" t="s">
        <v>401</v>
      </c>
      <c r="C66" s="149" t="s">
        <v>400</v>
      </c>
      <c r="D66" s="27">
        <v>320</v>
      </c>
      <c r="E66" s="27"/>
      <c r="F66" s="27">
        <v>0</v>
      </c>
      <c r="G66" s="97">
        <f t="shared" si="2"/>
        <v>0</v>
      </c>
      <c r="H66" s="97"/>
      <c r="I66" s="131"/>
    </row>
    <row r="67" spans="1:9" ht="29.25" customHeight="1">
      <c r="A67" s="33"/>
      <c r="B67" s="143" t="s">
        <v>178</v>
      </c>
      <c r="C67" s="149" t="s">
        <v>222</v>
      </c>
      <c r="D67" s="27">
        <v>1041.1</v>
      </c>
      <c r="E67" s="27">
        <v>2080.4</v>
      </c>
      <c r="F67" s="27">
        <v>595.5</v>
      </c>
      <c r="G67" s="97">
        <f t="shared" si="2"/>
        <v>0.5719911631927769</v>
      </c>
      <c r="H67" s="97">
        <f t="shared" si="3"/>
        <v>0.2862430301865026</v>
      </c>
      <c r="I67" s="131"/>
    </row>
    <row r="68" spans="1:9" s="8" customFormat="1" ht="34.5" customHeight="1">
      <c r="A68" s="78"/>
      <c r="B68" s="44" t="s">
        <v>236</v>
      </c>
      <c r="C68" s="78" t="s">
        <v>235</v>
      </c>
      <c r="D68" s="79">
        <v>626.2</v>
      </c>
      <c r="E68" s="79">
        <v>626.2</v>
      </c>
      <c r="F68" s="79">
        <v>626.2</v>
      </c>
      <c r="G68" s="97">
        <f t="shared" si="2"/>
        <v>1</v>
      </c>
      <c r="H68" s="97">
        <f t="shared" si="3"/>
        <v>1</v>
      </c>
      <c r="I68" s="131"/>
    </row>
    <row r="69" spans="1:9" s="8" customFormat="1" ht="54" customHeight="1">
      <c r="A69" s="78"/>
      <c r="B69" s="44" t="s">
        <v>399</v>
      </c>
      <c r="C69" s="78" t="s">
        <v>398</v>
      </c>
      <c r="D69" s="79">
        <v>238.7</v>
      </c>
      <c r="E69" s="79"/>
      <c r="F69" s="79">
        <v>238.7</v>
      </c>
      <c r="G69" s="97">
        <f t="shared" si="2"/>
        <v>1</v>
      </c>
      <c r="H69" s="97"/>
      <c r="I69" s="131"/>
    </row>
    <row r="70" spans="1:9" s="8" customFormat="1" ht="34.5" customHeight="1">
      <c r="A70" s="132" t="s">
        <v>81</v>
      </c>
      <c r="B70" s="44" t="s">
        <v>391</v>
      </c>
      <c r="C70" s="78" t="s">
        <v>390</v>
      </c>
      <c r="D70" s="79">
        <v>600</v>
      </c>
      <c r="E70" s="79">
        <v>600</v>
      </c>
      <c r="F70" s="79">
        <v>0</v>
      </c>
      <c r="G70" s="97">
        <f t="shared" si="2"/>
        <v>0</v>
      </c>
      <c r="H70" s="97">
        <f t="shared" si="3"/>
        <v>0</v>
      </c>
      <c r="I70" s="131"/>
    </row>
    <row r="71" spans="1:9" s="8" customFormat="1" ht="70.5" customHeight="1">
      <c r="A71" s="132"/>
      <c r="B71" s="44" t="s">
        <v>384</v>
      </c>
      <c r="C71" s="78" t="s">
        <v>385</v>
      </c>
      <c r="D71" s="79">
        <v>66.3</v>
      </c>
      <c r="E71" s="79"/>
      <c r="F71" s="79">
        <v>66.3</v>
      </c>
      <c r="G71" s="97">
        <f t="shared" si="2"/>
        <v>1</v>
      </c>
      <c r="H71" s="97"/>
      <c r="I71" s="131"/>
    </row>
    <row r="72" spans="1:9" s="8" customFormat="1" ht="21.75" customHeight="1">
      <c r="A72" s="33" t="s">
        <v>45</v>
      </c>
      <c r="B72" s="28" t="s">
        <v>0</v>
      </c>
      <c r="C72" s="33"/>
      <c r="D72" s="76">
        <f>D73+D75+D76++D77+D78+D79+D80+D74</f>
        <v>24501</v>
      </c>
      <c r="E72" s="76">
        <f>E73+E75+E76++E77+E78+E79+E80+E74</f>
        <v>20462.7</v>
      </c>
      <c r="F72" s="76">
        <f>F73+F75+F76++F77+F78+F79+F80+F74</f>
        <v>22961.300000000003</v>
      </c>
      <c r="G72" s="97">
        <f t="shared" si="2"/>
        <v>0.9371576670339987</v>
      </c>
      <c r="H72" s="97">
        <f t="shared" si="3"/>
        <v>1.122105098545158</v>
      </c>
      <c r="I72" s="131"/>
    </row>
    <row r="73" spans="1:9" s="8" customFormat="1" ht="30.75" customHeight="1">
      <c r="A73" s="78"/>
      <c r="B73" s="44" t="s">
        <v>250</v>
      </c>
      <c r="C73" s="78" t="s">
        <v>249</v>
      </c>
      <c r="D73" s="79">
        <v>270</v>
      </c>
      <c r="E73" s="79">
        <v>350</v>
      </c>
      <c r="F73" s="79">
        <v>262.9</v>
      </c>
      <c r="G73" s="97">
        <f t="shared" si="2"/>
        <v>0.9737037037037036</v>
      </c>
      <c r="H73" s="97">
        <v>0</v>
      </c>
      <c r="I73" s="131"/>
    </row>
    <row r="74" spans="1:9" s="8" customFormat="1" ht="30.75" customHeight="1">
      <c r="A74" s="78"/>
      <c r="B74" s="44" t="s">
        <v>372</v>
      </c>
      <c r="C74" s="78" t="s">
        <v>375</v>
      </c>
      <c r="D74" s="79">
        <v>180</v>
      </c>
      <c r="E74" s="79">
        <v>250</v>
      </c>
      <c r="F74" s="79">
        <v>99.9</v>
      </c>
      <c r="G74" s="97">
        <f t="shared" si="2"/>
        <v>0.555</v>
      </c>
      <c r="H74" s="97">
        <v>0</v>
      </c>
      <c r="I74" s="131"/>
    </row>
    <row r="75" spans="1:9" s="8" customFormat="1" ht="33" customHeight="1" hidden="1">
      <c r="A75" s="78"/>
      <c r="B75" s="44" t="s">
        <v>252</v>
      </c>
      <c r="C75" s="78" t="s">
        <v>251</v>
      </c>
      <c r="D75" s="79">
        <v>0</v>
      </c>
      <c r="E75" s="79">
        <v>50</v>
      </c>
      <c r="F75" s="79">
        <v>0</v>
      </c>
      <c r="G75" s="97" t="e">
        <f t="shared" si="2"/>
        <v>#DIV/0!</v>
      </c>
      <c r="H75" s="97">
        <v>0</v>
      </c>
      <c r="I75" s="131"/>
    </row>
    <row r="76" spans="1:9" s="8" customFormat="1" ht="30.75" customHeight="1">
      <c r="A76" s="78"/>
      <c r="B76" s="44" t="s">
        <v>254</v>
      </c>
      <c r="C76" s="78" t="s">
        <v>253</v>
      </c>
      <c r="D76" s="79">
        <v>100</v>
      </c>
      <c r="E76" s="79">
        <v>100</v>
      </c>
      <c r="F76" s="79">
        <v>99</v>
      </c>
      <c r="G76" s="97">
        <f t="shared" si="2"/>
        <v>0.99</v>
      </c>
      <c r="H76" s="97">
        <v>0</v>
      </c>
      <c r="I76" s="131"/>
    </row>
    <row r="77" spans="1:9" s="8" customFormat="1" ht="21.75" customHeight="1" hidden="1">
      <c r="A77" s="78"/>
      <c r="B77" s="44" t="s">
        <v>256</v>
      </c>
      <c r="C77" s="78" t="s">
        <v>255</v>
      </c>
      <c r="D77" s="79">
        <v>0</v>
      </c>
      <c r="E77" s="79">
        <v>100</v>
      </c>
      <c r="F77" s="79">
        <v>0</v>
      </c>
      <c r="G77" s="97" t="e">
        <f t="shared" si="2"/>
        <v>#DIV/0!</v>
      </c>
      <c r="H77" s="97">
        <v>0</v>
      </c>
      <c r="I77" s="131"/>
    </row>
    <row r="78" spans="1:9" s="8" customFormat="1" ht="21.75" customHeight="1">
      <c r="A78" s="78"/>
      <c r="B78" s="44" t="s">
        <v>258</v>
      </c>
      <c r="C78" s="78" t="s">
        <v>257</v>
      </c>
      <c r="D78" s="79">
        <v>50</v>
      </c>
      <c r="E78" s="79">
        <v>50</v>
      </c>
      <c r="F78" s="79">
        <v>50</v>
      </c>
      <c r="G78" s="97">
        <f t="shared" si="2"/>
        <v>1</v>
      </c>
      <c r="H78" s="97">
        <f t="shared" si="3"/>
        <v>1</v>
      </c>
      <c r="I78" s="131"/>
    </row>
    <row r="79" spans="1:9" s="8" customFormat="1" ht="21.75" customHeight="1">
      <c r="A79" s="78"/>
      <c r="B79" s="44" t="s">
        <v>180</v>
      </c>
      <c r="C79" s="78" t="s">
        <v>259</v>
      </c>
      <c r="D79" s="79">
        <v>11901</v>
      </c>
      <c r="E79" s="79">
        <v>10091</v>
      </c>
      <c r="F79" s="79">
        <v>10978.9</v>
      </c>
      <c r="G79" s="97">
        <f t="shared" si="2"/>
        <v>0.9225191160406688</v>
      </c>
      <c r="H79" s="97">
        <f t="shared" si="3"/>
        <v>1.087989297393717</v>
      </c>
      <c r="I79" s="131"/>
    </row>
    <row r="80" spans="1:9" s="8" customFormat="1" ht="21.75" customHeight="1">
      <c r="A80" s="78"/>
      <c r="B80" s="44" t="s">
        <v>182</v>
      </c>
      <c r="C80" s="78" t="s">
        <v>265</v>
      </c>
      <c r="D80" s="79">
        <v>12000</v>
      </c>
      <c r="E80" s="79">
        <v>9471.7</v>
      </c>
      <c r="F80" s="79">
        <v>11470.6</v>
      </c>
      <c r="G80" s="97">
        <f t="shared" si="2"/>
        <v>0.9558833333333334</v>
      </c>
      <c r="H80" s="97">
        <f t="shared" si="3"/>
        <v>1.211039200988207</v>
      </c>
      <c r="I80" s="131"/>
    </row>
    <row r="81" spans="1:9" s="7" customFormat="1" ht="21.75" customHeight="1">
      <c r="A81" s="33" t="s">
        <v>47</v>
      </c>
      <c r="B81" s="28" t="s">
        <v>48</v>
      </c>
      <c r="C81" s="33" t="s">
        <v>261</v>
      </c>
      <c r="D81" s="76">
        <f>D82</f>
        <v>3930</v>
      </c>
      <c r="E81" s="76">
        <f>E82</f>
        <v>3328.6</v>
      </c>
      <c r="F81" s="76">
        <f>F82</f>
        <v>3491.3</v>
      </c>
      <c r="G81" s="97">
        <f t="shared" si="2"/>
        <v>0.8883715012722647</v>
      </c>
      <c r="H81" s="97">
        <f t="shared" si="3"/>
        <v>1.0488794087604398</v>
      </c>
      <c r="I81" s="131"/>
    </row>
    <row r="82" spans="1:9" s="8" customFormat="1" ht="29.25" customHeight="1">
      <c r="A82" s="78" t="s">
        <v>51</v>
      </c>
      <c r="B82" s="44" t="s">
        <v>262</v>
      </c>
      <c r="C82" s="78" t="s">
        <v>261</v>
      </c>
      <c r="D82" s="79">
        <v>3930</v>
      </c>
      <c r="E82" s="79">
        <v>3328.6</v>
      </c>
      <c r="F82" s="79">
        <v>3491.3</v>
      </c>
      <c r="G82" s="97">
        <f t="shared" si="2"/>
        <v>0.8883715012722647</v>
      </c>
      <c r="H82" s="97">
        <f t="shared" si="3"/>
        <v>1.0488794087604398</v>
      </c>
      <c r="I82" s="131"/>
    </row>
    <row r="83" spans="1:9" ht="20.25" customHeight="1">
      <c r="A83" s="33">
        <v>1000</v>
      </c>
      <c r="B83" s="28" t="s">
        <v>62</v>
      </c>
      <c r="C83" s="33"/>
      <c r="D83" s="76">
        <f>D84</f>
        <v>400</v>
      </c>
      <c r="E83" s="76">
        <f>E84</f>
        <v>306</v>
      </c>
      <c r="F83" s="76">
        <f>F84</f>
        <v>336</v>
      </c>
      <c r="G83" s="97">
        <f t="shared" si="2"/>
        <v>0.84</v>
      </c>
      <c r="H83" s="97">
        <f t="shared" si="3"/>
        <v>1.0980392156862746</v>
      </c>
      <c r="I83" s="131"/>
    </row>
    <row r="84" spans="1:9" ht="29.25" customHeight="1">
      <c r="A84" s="149">
        <v>1001</v>
      </c>
      <c r="B84" s="143" t="s">
        <v>225</v>
      </c>
      <c r="C84" s="149" t="s">
        <v>63</v>
      </c>
      <c r="D84" s="27">
        <v>400</v>
      </c>
      <c r="E84" s="27">
        <v>306</v>
      </c>
      <c r="F84" s="27">
        <v>336</v>
      </c>
      <c r="G84" s="97">
        <f t="shared" si="2"/>
        <v>0.84</v>
      </c>
      <c r="H84" s="97">
        <f t="shared" si="3"/>
        <v>1.0980392156862746</v>
      </c>
      <c r="I84" s="131"/>
    </row>
    <row r="85" spans="1:9" ht="29.25" customHeight="1">
      <c r="A85" s="33" t="s">
        <v>66</v>
      </c>
      <c r="B85" s="28" t="s">
        <v>133</v>
      </c>
      <c r="C85" s="33"/>
      <c r="D85" s="76">
        <f>D86</f>
        <v>26520</v>
      </c>
      <c r="E85" s="76">
        <f>E86</f>
        <v>22301.8</v>
      </c>
      <c r="F85" s="76">
        <f>F86</f>
        <v>23822.6</v>
      </c>
      <c r="G85" s="97">
        <f t="shared" si="2"/>
        <v>0.898288084464555</v>
      </c>
      <c r="H85" s="97">
        <f t="shared" si="3"/>
        <v>1.068191805145773</v>
      </c>
      <c r="I85" s="131"/>
    </row>
    <row r="86" spans="1:9" ht="29.25" customHeight="1">
      <c r="A86" s="149" t="s">
        <v>67</v>
      </c>
      <c r="B86" s="143" t="s">
        <v>263</v>
      </c>
      <c r="C86" s="149" t="s">
        <v>67</v>
      </c>
      <c r="D86" s="27">
        <v>26520</v>
      </c>
      <c r="E86" s="27">
        <v>22301.8</v>
      </c>
      <c r="F86" s="27">
        <v>23822.6</v>
      </c>
      <c r="G86" s="97">
        <f t="shared" si="2"/>
        <v>0.898288084464555</v>
      </c>
      <c r="H86" s="97">
        <f t="shared" si="3"/>
        <v>1.068191805145773</v>
      </c>
      <c r="I86" s="131"/>
    </row>
    <row r="87" spans="1:9" ht="20.25" customHeight="1">
      <c r="A87" s="33" t="s">
        <v>137</v>
      </c>
      <c r="B87" s="28" t="s">
        <v>138</v>
      </c>
      <c r="C87" s="33"/>
      <c r="D87" s="76">
        <f>D88</f>
        <v>76.1</v>
      </c>
      <c r="E87" s="76">
        <f>E88</f>
        <v>64.1</v>
      </c>
      <c r="F87" s="76">
        <f>F88</f>
        <v>46.9</v>
      </c>
      <c r="G87" s="97">
        <f t="shared" si="2"/>
        <v>0.6162943495400789</v>
      </c>
      <c r="H87" s="97">
        <f t="shared" si="3"/>
        <v>0.7316692667706709</v>
      </c>
      <c r="I87" s="131"/>
    </row>
    <row r="88" spans="1:9" ht="18.75" customHeight="1">
      <c r="A88" s="149" t="s">
        <v>139</v>
      </c>
      <c r="B88" s="143" t="s">
        <v>140</v>
      </c>
      <c r="C88" s="149" t="s">
        <v>139</v>
      </c>
      <c r="D88" s="27">
        <v>76.1</v>
      </c>
      <c r="E88" s="27">
        <v>64.1</v>
      </c>
      <c r="F88" s="27">
        <v>46.9</v>
      </c>
      <c r="G88" s="97">
        <f t="shared" si="2"/>
        <v>0.6162943495400789</v>
      </c>
      <c r="H88" s="97">
        <f t="shared" si="3"/>
        <v>0.7316692667706709</v>
      </c>
      <c r="I88" s="131"/>
    </row>
    <row r="89" spans="1:9" ht="25.5" customHeight="1" hidden="1">
      <c r="A89" s="33"/>
      <c r="B89" s="28" t="s">
        <v>101</v>
      </c>
      <c r="C89" s="33"/>
      <c r="D89" s="76">
        <f>D90+D91+D92</f>
        <v>0</v>
      </c>
      <c r="E89" s="76">
        <f>E90+E91+E92</f>
        <v>0</v>
      </c>
      <c r="F89" s="76">
        <f>F90+F91+F92</f>
        <v>0</v>
      </c>
      <c r="G89" s="97" t="e">
        <f t="shared" si="2"/>
        <v>#DIV/0!</v>
      </c>
      <c r="H89" s="97" t="e">
        <f t="shared" si="3"/>
        <v>#DIV/0!</v>
      </c>
      <c r="I89" s="131"/>
    </row>
    <row r="90" spans="1:9" s="8" customFormat="1" ht="30" customHeight="1" hidden="1">
      <c r="A90" s="78"/>
      <c r="B90" s="44" t="s">
        <v>102</v>
      </c>
      <c r="C90" s="78" t="s">
        <v>195</v>
      </c>
      <c r="D90" s="79">
        <v>0</v>
      </c>
      <c r="E90" s="79">
        <v>0</v>
      </c>
      <c r="F90" s="79">
        <v>0</v>
      </c>
      <c r="G90" s="97" t="e">
        <f t="shared" si="2"/>
        <v>#DIV/0!</v>
      </c>
      <c r="H90" s="97" t="e">
        <f t="shared" si="3"/>
        <v>#DIV/0!</v>
      </c>
      <c r="I90" s="131"/>
    </row>
    <row r="91" spans="1:9" s="8" customFormat="1" ht="106.5" customHeight="1" hidden="1">
      <c r="A91" s="78"/>
      <c r="B91" s="105" t="s">
        <v>1</v>
      </c>
      <c r="C91" s="78" t="s">
        <v>175</v>
      </c>
      <c r="D91" s="79">
        <v>0</v>
      </c>
      <c r="E91" s="79">
        <v>0</v>
      </c>
      <c r="F91" s="79">
        <v>0</v>
      </c>
      <c r="G91" s="97" t="e">
        <f t="shared" si="2"/>
        <v>#DIV/0!</v>
      </c>
      <c r="H91" s="97" t="e">
        <f t="shared" si="3"/>
        <v>#DIV/0!</v>
      </c>
      <c r="I91" s="131"/>
    </row>
    <row r="92" spans="1:9" s="8" customFormat="1" ht="91.5" customHeight="1" hidden="1">
      <c r="A92" s="78"/>
      <c r="B92" s="105" t="s">
        <v>2</v>
      </c>
      <c r="C92" s="78" t="s">
        <v>176</v>
      </c>
      <c r="D92" s="79">
        <v>0</v>
      </c>
      <c r="E92" s="79">
        <v>0</v>
      </c>
      <c r="F92" s="79">
        <v>0</v>
      </c>
      <c r="G92" s="97" t="e">
        <f t="shared" si="2"/>
        <v>#DIV/0!</v>
      </c>
      <c r="H92" s="97" t="e">
        <f t="shared" si="3"/>
        <v>#DIV/0!</v>
      </c>
      <c r="I92" s="131"/>
    </row>
    <row r="93" spans="1:9" ht="27" customHeight="1">
      <c r="A93" s="149"/>
      <c r="B93" s="55" t="s">
        <v>69</v>
      </c>
      <c r="C93" s="80"/>
      <c r="D93" s="81">
        <f>D32+D46+D51+D57+D83+D87+D89+D81+D85</f>
        <v>69628</v>
      </c>
      <c r="E93" s="81">
        <f>E32+E46+E51+E57+E83+E87+E89+E81+E85</f>
        <v>58374</v>
      </c>
      <c r="F93" s="81">
        <f>F32+F46+F51+F57+F83+F87+F89+F81+F85</f>
        <v>61824.200000000004</v>
      </c>
      <c r="G93" s="97">
        <f t="shared" si="2"/>
        <v>0.8879215258229448</v>
      </c>
      <c r="H93" s="97">
        <f t="shared" si="3"/>
        <v>1.0591050810292255</v>
      </c>
      <c r="I93" s="131"/>
    </row>
    <row r="94" spans="1:9" ht="12.75">
      <c r="A94" s="150"/>
      <c r="B94" s="143" t="s">
        <v>84</v>
      </c>
      <c r="C94" s="149"/>
      <c r="D94" s="87">
        <f>D89</f>
        <v>0</v>
      </c>
      <c r="E94" s="87">
        <f>E89</f>
        <v>0</v>
      </c>
      <c r="F94" s="87">
        <f>F89</f>
        <v>0</v>
      </c>
      <c r="G94" s="97">
        <v>0</v>
      </c>
      <c r="H94" s="97">
        <v>0</v>
      </c>
      <c r="I94" s="131"/>
    </row>
    <row r="95" ht="12.75">
      <c r="I95" s="131"/>
    </row>
    <row r="97" spans="2:6" ht="15">
      <c r="B97" s="63" t="s">
        <v>94</v>
      </c>
      <c r="C97" s="84"/>
      <c r="F97" s="58">
        <v>3296.9</v>
      </c>
    </row>
    <row r="98" spans="2:3" ht="15">
      <c r="B98" s="63"/>
      <c r="C98" s="84"/>
    </row>
    <row r="99" spans="2:3" ht="15">
      <c r="B99" s="63" t="s">
        <v>85</v>
      </c>
      <c r="C99" s="84"/>
    </row>
    <row r="100" spans="2:3" ht="15">
      <c r="B100" s="63" t="s">
        <v>86</v>
      </c>
      <c r="C100" s="84"/>
    </row>
    <row r="101" spans="2:3" ht="15">
      <c r="B101" s="63"/>
      <c r="C101" s="84"/>
    </row>
    <row r="102" spans="2:3" ht="15">
      <c r="B102" s="63" t="s">
        <v>87</v>
      </c>
      <c r="C102" s="84"/>
    </row>
    <row r="103" spans="2:3" ht="15">
      <c r="B103" s="63" t="s">
        <v>88</v>
      </c>
      <c r="C103" s="84"/>
    </row>
    <row r="104" spans="2:3" ht="15">
      <c r="B104" s="63"/>
      <c r="C104" s="84"/>
    </row>
    <row r="105" spans="2:3" ht="15">
      <c r="B105" s="63" t="s">
        <v>89</v>
      </c>
      <c r="C105" s="84"/>
    </row>
    <row r="106" spans="2:3" ht="15">
      <c r="B106" s="63" t="s">
        <v>90</v>
      </c>
      <c r="C106" s="84"/>
    </row>
    <row r="107" spans="2:3" ht="15">
      <c r="B107" s="63"/>
      <c r="C107" s="84"/>
    </row>
    <row r="108" spans="2:3" ht="15">
      <c r="B108" s="63" t="s">
        <v>91</v>
      </c>
      <c r="C108" s="84"/>
    </row>
    <row r="109" spans="2:3" ht="15">
      <c r="B109" s="63" t="s">
        <v>92</v>
      </c>
      <c r="C109" s="84"/>
    </row>
    <row r="110" spans="2:3" ht="15">
      <c r="B110" s="63"/>
      <c r="C110" s="84"/>
    </row>
    <row r="111" spans="2:3" ht="15">
      <c r="B111" s="63"/>
      <c r="C111" s="84"/>
    </row>
    <row r="112" spans="2:8" ht="15">
      <c r="B112" s="63" t="s">
        <v>93</v>
      </c>
      <c r="C112" s="84"/>
      <c r="E112" s="59"/>
      <c r="F112" s="59">
        <f>F97+F27-F93</f>
        <v>2354.5999999999985</v>
      </c>
      <c r="H112" s="59"/>
    </row>
    <row r="115" spans="2:3" ht="15">
      <c r="B115" s="63" t="s">
        <v>95</v>
      </c>
      <c r="C115" s="84"/>
    </row>
    <row r="116" spans="2:3" ht="15">
      <c r="B116" s="63" t="s">
        <v>96</v>
      </c>
      <c r="C116" s="84"/>
    </row>
    <row r="117" spans="2:3" ht="15">
      <c r="B117" s="63" t="s">
        <v>97</v>
      </c>
      <c r="C117" s="84"/>
    </row>
  </sheetData>
  <sheetProtection/>
  <mergeCells count="17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C2:C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3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7109375" style="58" customWidth="1"/>
    <col min="2" max="2" width="36.28125" style="58" customWidth="1"/>
    <col min="3" max="3" width="10.421875" style="57" hidden="1" customWidth="1"/>
    <col min="4" max="4" width="9.7109375" style="58" customWidth="1"/>
    <col min="5" max="5" width="9.8515625" style="58" hidden="1" customWidth="1"/>
    <col min="6" max="6" width="10.8515625" style="58" customWidth="1"/>
    <col min="7" max="7" width="9.421875" style="58" customWidth="1"/>
    <col min="8" max="8" width="12.00390625" style="58" hidden="1" customWidth="1"/>
    <col min="9" max="9" width="12.57421875" style="15" customWidth="1"/>
    <col min="10" max="16384" width="9.140625" style="1" customWidth="1"/>
  </cols>
  <sheetData>
    <row r="1" spans="1:9" s="5" customFormat="1" ht="57" customHeight="1">
      <c r="A1" s="177" t="s">
        <v>404</v>
      </c>
      <c r="B1" s="177"/>
      <c r="C1" s="177"/>
      <c r="D1" s="177"/>
      <c r="E1" s="177"/>
      <c r="F1" s="177"/>
      <c r="G1" s="177"/>
      <c r="H1" s="177"/>
      <c r="I1" s="21"/>
    </row>
    <row r="2" spans="1:8" ht="12.75" customHeight="1">
      <c r="A2" s="141"/>
      <c r="B2" s="187" t="s">
        <v>3</v>
      </c>
      <c r="C2" s="98"/>
      <c r="D2" s="170" t="s">
        <v>4</v>
      </c>
      <c r="E2" s="164" t="s">
        <v>393</v>
      </c>
      <c r="F2" s="170" t="s">
        <v>5</v>
      </c>
      <c r="G2" s="170" t="s">
        <v>6</v>
      </c>
      <c r="H2" s="164" t="s">
        <v>394</v>
      </c>
    </row>
    <row r="3" spans="1:8" ht="23.25" customHeight="1">
      <c r="A3" s="142"/>
      <c r="B3" s="188"/>
      <c r="C3" s="99"/>
      <c r="D3" s="170"/>
      <c r="E3" s="165"/>
      <c r="F3" s="170"/>
      <c r="G3" s="170"/>
      <c r="H3" s="165"/>
    </row>
    <row r="4" spans="1:8" ht="18" customHeight="1">
      <c r="A4" s="142"/>
      <c r="B4" s="145" t="s">
        <v>83</v>
      </c>
      <c r="C4" s="71"/>
      <c r="D4" s="133">
        <f>D5+D6+D7+D8+D9+D10+D11+D12+D13+D14+D15+D16+D17+D18+D19</f>
        <v>4661.200000000001</v>
      </c>
      <c r="E4" s="133">
        <f>E5+E6+E7+E8+E9+E10+E11+E12+E13+E14+E15+E16+E17+E18+E19</f>
        <v>3217</v>
      </c>
      <c r="F4" s="133">
        <f>F5+F6+F7+F8+F9+F10+F11+F12+F13+F14+F15+F16+F17+F18+F19</f>
        <v>4759.3</v>
      </c>
      <c r="G4" s="134">
        <f>F4/D4</f>
        <v>1.0210460825538488</v>
      </c>
      <c r="H4" s="134">
        <f>F4/E4</f>
        <v>1.479421821572894</v>
      </c>
    </row>
    <row r="5" spans="1:8" ht="15">
      <c r="A5" s="142"/>
      <c r="B5" s="143" t="s">
        <v>7</v>
      </c>
      <c r="C5" s="149"/>
      <c r="D5" s="27">
        <v>110</v>
      </c>
      <c r="E5" s="27">
        <v>80</v>
      </c>
      <c r="F5" s="27">
        <v>124</v>
      </c>
      <c r="G5" s="96">
        <f aca="true" t="shared" si="0" ref="G5:G27">F5/D5</f>
        <v>1.1272727272727272</v>
      </c>
      <c r="H5" s="96">
        <f aca="true" t="shared" si="1" ref="H5:H27">F5/E5</f>
        <v>1.55</v>
      </c>
    </row>
    <row r="6" spans="1:8" ht="15">
      <c r="A6" s="142"/>
      <c r="B6" s="143" t="s">
        <v>298</v>
      </c>
      <c r="C6" s="149"/>
      <c r="D6" s="27">
        <v>1288.4</v>
      </c>
      <c r="E6" s="27">
        <v>793.5</v>
      </c>
      <c r="F6" s="27">
        <v>1158.3</v>
      </c>
      <c r="G6" s="96">
        <f t="shared" si="0"/>
        <v>0.8990220428438372</v>
      </c>
      <c r="H6" s="96">
        <f t="shared" si="1"/>
        <v>1.459735349716446</v>
      </c>
    </row>
    <row r="7" spans="1:8" ht="15">
      <c r="A7" s="142"/>
      <c r="B7" s="143" t="s">
        <v>9</v>
      </c>
      <c r="C7" s="149"/>
      <c r="D7" s="27">
        <v>110</v>
      </c>
      <c r="E7" s="27">
        <v>95</v>
      </c>
      <c r="F7" s="27">
        <v>105.3</v>
      </c>
      <c r="G7" s="96">
        <f t="shared" si="0"/>
        <v>0.9572727272727273</v>
      </c>
      <c r="H7" s="96">
        <f t="shared" si="1"/>
        <v>1.108421052631579</v>
      </c>
    </row>
    <row r="8" spans="1:8" ht="15">
      <c r="A8" s="142"/>
      <c r="B8" s="143" t="s">
        <v>10</v>
      </c>
      <c r="C8" s="149"/>
      <c r="D8" s="27">
        <v>260</v>
      </c>
      <c r="E8" s="27">
        <v>160</v>
      </c>
      <c r="F8" s="27">
        <v>283.1</v>
      </c>
      <c r="G8" s="96">
        <f t="shared" si="0"/>
        <v>1.088846153846154</v>
      </c>
      <c r="H8" s="96">
        <f t="shared" si="1"/>
        <v>1.7693750000000001</v>
      </c>
    </row>
    <row r="9" spans="1:8" ht="15">
      <c r="A9" s="142"/>
      <c r="B9" s="143" t="s">
        <v>11</v>
      </c>
      <c r="C9" s="149"/>
      <c r="D9" s="27">
        <v>2842.8</v>
      </c>
      <c r="E9" s="27">
        <v>2080.5</v>
      </c>
      <c r="F9" s="27">
        <v>3038.5</v>
      </c>
      <c r="G9" s="96">
        <f t="shared" si="0"/>
        <v>1.0688405797101448</v>
      </c>
      <c r="H9" s="96">
        <f t="shared" si="1"/>
        <v>1.4604662340783465</v>
      </c>
    </row>
    <row r="10" spans="1:8" ht="15">
      <c r="A10" s="142"/>
      <c r="B10" s="143" t="s">
        <v>108</v>
      </c>
      <c r="C10" s="149"/>
      <c r="D10" s="27">
        <v>50</v>
      </c>
      <c r="E10" s="27">
        <v>8</v>
      </c>
      <c r="F10" s="27">
        <v>50.1</v>
      </c>
      <c r="G10" s="96">
        <f t="shared" si="0"/>
        <v>1.002</v>
      </c>
      <c r="H10" s="96">
        <f t="shared" si="1"/>
        <v>6.2625</v>
      </c>
    </row>
    <row r="11" spans="1:8" ht="15">
      <c r="A11" s="142"/>
      <c r="B11" s="143" t="s">
        <v>12</v>
      </c>
      <c r="C11" s="149"/>
      <c r="D11" s="27">
        <v>0</v>
      </c>
      <c r="E11" s="27">
        <v>0</v>
      </c>
      <c r="F11" s="27">
        <v>0</v>
      </c>
      <c r="G11" s="96">
        <v>0</v>
      </c>
      <c r="H11" s="96">
        <v>0</v>
      </c>
    </row>
    <row r="12" spans="1:8" ht="15">
      <c r="A12" s="142"/>
      <c r="B12" s="143" t="s">
        <v>13</v>
      </c>
      <c r="C12" s="149"/>
      <c r="D12" s="27">
        <v>0</v>
      </c>
      <c r="E12" s="27">
        <v>0</v>
      </c>
      <c r="F12" s="27">
        <v>0</v>
      </c>
      <c r="G12" s="96">
        <v>0</v>
      </c>
      <c r="H12" s="96">
        <v>0</v>
      </c>
    </row>
    <row r="13" spans="1:8" ht="15">
      <c r="A13" s="142"/>
      <c r="B13" s="143" t="s">
        <v>14</v>
      </c>
      <c r="C13" s="149"/>
      <c r="D13" s="27">
        <v>0</v>
      </c>
      <c r="E13" s="27">
        <v>0</v>
      </c>
      <c r="F13" s="27">
        <v>0</v>
      </c>
      <c r="G13" s="96">
        <v>0</v>
      </c>
      <c r="H13" s="96">
        <v>0</v>
      </c>
    </row>
    <row r="14" spans="1:8" ht="15">
      <c r="A14" s="142"/>
      <c r="B14" s="143" t="s">
        <v>16</v>
      </c>
      <c r="C14" s="149"/>
      <c r="D14" s="27">
        <v>0</v>
      </c>
      <c r="E14" s="27">
        <v>0</v>
      </c>
      <c r="F14" s="27">
        <v>0</v>
      </c>
      <c r="G14" s="96">
        <v>0</v>
      </c>
      <c r="H14" s="96">
        <v>0</v>
      </c>
    </row>
    <row r="15" spans="1:8" ht="15">
      <c r="A15" s="142"/>
      <c r="B15" s="143" t="s">
        <v>17</v>
      </c>
      <c r="C15" s="149"/>
      <c r="D15" s="27">
        <v>0</v>
      </c>
      <c r="E15" s="27">
        <v>0</v>
      </c>
      <c r="F15" s="27">
        <v>0</v>
      </c>
      <c r="G15" s="96">
        <v>0</v>
      </c>
      <c r="H15" s="96">
        <v>0</v>
      </c>
    </row>
    <row r="16" spans="1:8" ht="25.5">
      <c r="A16" s="142"/>
      <c r="B16" s="143" t="s">
        <v>18</v>
      </c>
      <c r="C16" s="149"/>
      <c r="D16" s="27">
        <v>0</v>
      </c>
      <c r="E16" s="27">
        <v>0</v>
      </c>
      <c r="F16" s="27">
        <v>0</v>
      </c>
      <c r="G16" s="96">
        <v>0</v>
      </c>
      <c r="H16" s="96">
        <v>0</v>
      </c>
    </row>
    <row r="17" spans="1:8" ht="25.5">
      <c r="A17" s="142"/>
      <c r="B17" s="143" t="s">
        <v>359</v>
      </c>
      <c r="C17" s="149"/>
      <c r="D17" s="27">
        <v>0</v>
      </c>
      <c r="E17" s="27">
        <v>0</v>
      </c>
      <c r="F17" s="27">
        <v>0</v>
      </c>
      <c r="G17" s="96">
        <v>0</v>
      </c>
      <c r="H17" s="96">
        <v>0</v>
      </c>
    </row>
    <row r="18" spans="1:8" ht="15">
      <c r="A18" s="142"/>
      <c r="B18" s="143" t="s">
        <v>122</v>
      </c>
      <c r="C18" s="149"/>
      <c r="D18" s="27">
        <v>0</v>
      </c>
      <c r="E18" s="27">
        <v>0</v>
      </c>
      <c r="F18" s="27">
        <v>0</v>
      </c>
      <c r="G18" s="96">
        <v>0</v>
      </c>
      <c r="H18" s="96">
        <v>0</v>
      </c>
    </row>
    <row r="19" spans="1:8" ht="15">
      <c r="A19" s="142"/>
      <c r="B19" s="143" t="s">
        <v>23</v>
      </c>
      <c r="C19" s="149"/>
      <c r="D19" s="27">
        <v>0</v>
      </c>
      <c r="E19" s="27">
        <v>0</v>
      </c>
      <c r="F19" s="27"/>
      <c r="G19" s="96">
        <v>0</v>
      </c>
      <c r="H19" s="96">
        <v>0</v>
      </c>
    </row>
    <row r="20" spans="1:8" ht="25.5">
      <c r="A20" s="142"/>
      <c r="B20" s="28" t="s">
        <v>82</v>
      </c>
      <c r="C20" s="33"/>
      <c r="D20" s="27">
        <f>D21+D22+D23+D24+D25</f>
        <v>316.1</v>
      </c>
      <c r="E20" s="27">
        <f>E21+E22+E23+E24+E25</f>
        <v>1051.7</v>
      </c>
      <c r="F20" s="27">
        <f>F21+F22+F23+F24+F25</f>
        <v>214.3</v>
      </c>
      <c r="G20" s="96">
        <f t="shared" si="0"/>
        <v>0.6779500158177791</v>
      </c>
      <c r="H20" s="96">
        <f t="shared" si="1"/>
        <v>0.2037653323191024</v>
      </c>
    </row>
    <row r="21" spans="1:8" ht="15">
      <c r="A21" s="142"/>
      <c r="B21" s="143" t="s">
        <v>25</v>
      </c>
      <c r="C21" s="149"/>
      <c r="D21" s="27">
        <v>171.2</v>
      </c>
      <c r="E21" s="27">
        <v>930.9</v>
      </c>
      <c r="F21" s="27">
        <v>97</v>
      </c>
      <c r="G21" s="96">
        <f t="shared" si="0"/>
        <v>0.566588785046729</v>
      </c>
      <c r="H21" s="96">
        <f t="shared" si="1"/>
        <v>0.10420023633043292</v>
      </c>
    </row>
    <row r="22" spans="1:8" ht="15">
      <c r="A22" s="142"/>
      <c r="B22" s="143" t="s">
        <v>68</v>
      </c>
      <c r="C22" s="149"/>
      <c r="D22" s="27">
        <v>0</v>
      </c>
      <c r="E22" s="27">
        <v>0</v>
      </c>
      <c r="F22" s="27">
        <v>0</v>
      </c>
      <c r="G22" s="96">
        <v>0</v>
      </c>
      <c r="H22" s="96">
        <v>0</v>
      </c>
    </row>
    <row r="23" spans="1:8" ht="15">
      <c r="A23" s="142"/>
      <c r="B23" s="143" t="s">
        <v>103</v>
      </c>
      <c r="C23" s="149"/>
      <c r="D23" s="27">
        <v>144.9</v>
      </c>
      <c r="E23" s="27">
        <v>120.8</v>
      </c>
      <c r="F23" s="27">
        <v>117.3</v>
      </c>
      <c r="G23" s="96">
        <f t="shared" si="0"/>
        <v>0.8095238095238094</v>
      </c>
      <c r="H23" s="96">
        <f t="shared" si="1"/>
        <v>0.9710264900662252</v>
      </c>
    </row>
    <row r="24" spans="1:8" ht="25.5">
      <c r="A24" s="142"/>
      <c r="B24" s="143" t="s">
        <v>28</v>
      </c>
      <c r="C24" s="149"/>
      <c r="D24" s="27">
        <v>0</v>
      </c>
      <c r="E24" s="27"/>
      <c r="F24" s="27">
        <v>0</v>
      </c>
      <c r="G24" s="96">
        <v>0</v>
      </c>
      <c r="H24" s="96">
        <v>0</v>
      </c>
    </row>
    <row r="25" spans="1:8" ht="26.25" thickBot="1">
      <c r="A25" s="142"/>
      <c r="B25" s="73" t="s">
        <v>157</v>
      </c>
      <c r="C25" s="74"/>
      <c r="D25" s="27">
        <v>0</v>
      </c>
      <c r="E25" s="27">
        <v>0</v>
      </c>
      <c r="F25" s="27">
        <v>0</v>
      </c>
      <c r="G25" s="96">
        <v>0</v>
      </c>
      <c r="H25" s="96">
        <v>0</v>
      </c>
    </row>
    <row r="26" spans="1:8" ht="18.75">
      <c r="A26" s="100"/>
      <c r="B26" s="94" t="s">
        <v>29</v>
      </c>
      <c r="C26" s="95"/>
      <c r="D26" s="144">
        <f>D4+D20</f>
        <v>4977.300000000001</v>
      </c>
      <c r="E26" s="144">
        <f>E4+E20</f>
        <v>4268.7</v>
      </c>
      <c r="F26" s="144">
        <f>F4+F20</f>
        <v>4973.6</v>
      </c>
      <c r="G26" s="96">
        <f t="shared" si="0"/>
        <v>0.9992566250778533</v>
      </c>
      <c r="H26" s="96">
        <f t="shared" si="1"/>
        <v>1.1651322416660812</v>
      </c>
    </row>
    <row r="27" spans="1:8" ht="15">
      <c r="A27" s="142"/>
      <c r="B27" s="143" t="s">
        <v>109</v>
      </c>
      <c r="C27" s="149"/>
      <c r="D27" s="27">
        <f>D4</f>
        <v>4661.200000000001</v>
      </c>
      <c r="E27" s="27">
        <f>E4</f>
        <v>3217</v>
      </c>
      <c r="F27" s="27">
        <f>F4</f>
        <v>4759.3</v>
      </c>
      <c r="G27" s="96">
        <f t="shared" si="0"/>
        <v>1.0210460825538488</v>
      </c>
      <c r="H27" s="96">
        <f t="shared" si="1"/>
        <v>1.479421821572894</v>
      </c>
    </row>
    <row r="28" spans="1:8" ht="12.75">
      <c r="A28" s="166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5" t="s">
        <v>161</v>
      </c>
      <c r="B29" s="187" t="s">
        <v>30</v>
      </c>
      <c r="C29" s="189" t="s">
        <v>197</v>
      </c>
      <c r="D29" s="170" t="s">
        <v>4</v>
      </c>
      <c r="E29" s="164" t="s">
        <v>393</v>
      </c>
      <c r="F29" s="164" t="s">
        <v>5</v>
      </c>
      <c r="G29" s="170" t="s">
        <v>6</v>
      </c>
      <c r="H29" s="164" t="s">
        <v>394</v>
      </c>
    </row>
    <row r="30" spans="1:8" ht="15" customHeight="1">
      <c r="A30" s="186"/>
      <c r="B30" s="188"/>
      <c r="C30" s="190"/>
      <c r="D30" s="170"/>
      <c r="E30" s="165"/>
      <c r="F30" s="165"/>
      <c r="G30" s="170"/>
      <c r="H30" s="165"/>
    </row>
    <row r="31" spans="1:8" ht="25.5">
      <c r="A31" s="33" t="s">
        <v>70</v>
      </c>
      <c r="B31" s="28" t="s">
        <v>31</v>
      </c>
      <c r="C31" s="33"/>
      <c r="D31" s="76">
        <f>D32+D33+D34+D35</f>
        <v>2223.3</v>
      </c>
      <c r="E31" s="76">
        <f>E32+E33+E34+E35</f>
        <v>1678.4</v>
      </c>
      <c r="F31" s="76">
        <f>F32+F33+F34+F35</f>
        <v>1599.5</v>
      </c>
      <c r="G31" s="97">
        <f>F31/D31</f>
        <v>0.7194260783519992</v>
      </c>
      <c r="H31" s="101">
        <f>F31/E31</f>
        <v>0.952990943755958</v>
      </c>
    </row>
    <row r="32" spans="1:8" ht="12.75" hidden="1">
      <c r="A32" s="149" t="s">
        <v>71</v>
      </c>
      <c r="B32" s="143" t="s">
        <v>104</v>
      </c>
      <c r="C32" s="149"/>
      <c r="D32" s="27">
        <v>0</v>
      </c>
      <c r="E32" s="27">
        <v>0</v>
      </c>
      <c r="F32" s="27">
        <v>0</v>
      </c>
      <c r="G32" s="97" t="e">
        <f aca="true" t="shared" si="2" ref="G32:G63">F32/D32</f>
        <v>#DIV/0!</v>
      </c>
      <c r="H32" s="101" t="e">
        <f aca="true" t="shared" si="3" ref="H32:H63">F32/E32</f>
        <v>#DIV/0!</v>
      </c>
    </row>
    <row r="33" spans="1:9" ht="66.75" customHeight="1">
      <c r="A33" s="149" t="s">
        <v>73</v>
      </c>
      <c r="B33" s="143" t="s">
        <v>165</v>
      </c>
      <c r="C33" s="149" t="s">
        <v>73</v>
      </c>
      <c r="D33" s="27">
        <v>2208.9</v>
      </c>
      <c r="E33" s="27">
        <v>1664</v>
      </c>
      <c r="F33" s="27">
        <v>1599.5</v>
      </c>
      <c r="G33" s="97">
        <f t="shared" si="2"/>
        <v>0.7241160758748698</v>
      </c>
      <c r="H33" s="101">
        <f t="shared" si="3"/>
        <v>0.9612379807692307</v>
      </c>
      <c r="I33" s="59"/>
    </row>
    <row r="34" spans="1:9" ht="12.75">
      <c r="A34" s="149" t="s">
        <v>75</v>
      </c>
      <c r="B34" s="143" t="s">
        <v>36</v>
      </c>
      <c r="C34" s="149"/>
      <c r="D34" s="27">
        <v>10</v>
      </c>
      <c r="E34" s="27">
        <v>10</v>
      </c>
      <c r="F34" s="27">
        <v>0</v>
      </c>
      <c r="G34" s="97">
        <f t="shared" si="2"/>
        <v>0</v>
      </c>
      <c r="H34" s="101">
        <f t="shared" si="3"/>
        <v>0</v>
      </c>
      <c r="I34" s="59"/>
    </row>
    <row r="35" spans="1:9" ht="12.75">
      <c r="A35" s="149" t="s">
        <v>132</v>
      </c>
      <c r="B35" s="143" t="s">
        <v>125</v>
      </c>
      <c r="C35" s="149"/>
      <c r="D35" s="27">
        <f>D36</f>
        <v>4.4</v>
      </c>
      <c r="E35" s="27">
        <f>E36</f>
        <v>4.4</v>
      </c>
      <c r="F35" s="27">
        <f>F36</f>
        <v>0</v>
      </c>
      <c r="G35" s="97">
        <f t="shared" si="2"/>
        <v>0</v>
      </c>
      <c r="H35" s="101">
        <v>0</v>
      </c>
      <c r="I35" s="59"/>
    </row>
    <row r="36" spans="1:9" s="8" customFormat="1" ht="25.5">
      <c r="A36" s="78"/>
      <c r="B36" s="44" t="s">
        <v>118</v>
      </c>
      <c r="C36" s="78" t="s">
        <v>214</v>
      </c>
      <c r="D36" s="79">
        <v>4.4</v>
      </c>
      <c r="E36" s="79">
        <v>4.4</v>
      </c>
      <c r="F36" s="79">
        <v>0</v>
      </c>
      <c r="G36" s="97">
        <f t="shared" si="2"/>
        <v>0</v>
      </c>
      <c r="H36" s="101">
        <v>0</v>
      </c>
      <c r="I36" s="59"/>
    </row>
    <row r="37" spans="1:9" ht="12.75">
      <c r="A37" s="33" t="s">
        <v>112</v>
      </c>
      <c r="B37" s="28" t="s">
        <v>105</v>
      </c>
      <c r="C37" s="33"/>
      <c r="D37" s="27">
        <f>D38</f>
        <v>144.9</v>
      </c>
      <c r="E37" s="27">
        <f>E38</f>
        <v>144.9</v>
      </c>
      <c r="F37" s="27">
        <f>F38</f>
        <v>117.3</v>
      </c>
      <c r="G37" s="97">
        <f t="shared" si="2"/>
        <v>0.8095238095238094</v>
      </c>
      <c r="H37" s="101">
        <f t="shared" si="3"/>
        <v>0.8095238095238094</v>
      </c>
      <c r="I37" s="59"/>
    </row>
    <row r="38" spans="1:9" ht="39.75" customHeight="1">
      <c r="A38" s="149" t="s">
        <v>113</v>
      </c>
      <c r="B38" s="143" t="s">
        <v>170</v>
      </c>
      <c r="C38" s="149" t="s">
        <v>270</v>
      </c>
      <c r="D38" s="27">
        <v>144.9</v>
      </c>
      <c r="E38" s="27">
        <v>144.9</v>
      </c>
      <c r="F38" s="27">
        <v>117.3</v>
      </c>
      <c r="G38" s="97">
        <f t="shared" si="2"/>
        <v>0.8095238095238094</v>
      </c>
      <c r="H38" s="101">
        <f t="shared" si="3"/>
        <v>0.8095238095238094</v>
      </c>
      <c r="I38" s="59"/>
    </row>
    <row r="39" spans="1:9" ht="25.5" hidden="1">
      <c r="A39" s="33" t="s">
        <v>76</v>
      </c>
      <c r="B39" s="28" t="s">
        <v>39</v>
      </c>
      <c r="C39" s="33"/>
      <c r="D39" s="76">
        <f aca="true" t="shared" si="4" ref="D39:F40">D40</f>
        <v>0</v>
      </c>
      <c r="E39" s="76">
        <f t="shared" si="4"/>
        <v>0</v>
      </c>
      <c r="F39" s="76">
        <f t="shared" si="4"/>
        <v>0</v>
      </c>
      <c r="G39" s="97" t="e">
        <f t="shared" si="2"/>
        <v>#DIV/0!</v>
      </c>
      <c r="H39" s="101" t="e">
        <f t="shared" si="3"/>
        <v>#DIV/0!</v>
      </c>
      <c r="I39" s="59"/>
    </row>
    <row r="40" spans="1:9" ht="12.75" hidden="1">
      <c r="A40" s="149" t="s">
        <v>114</v>
      </c>
      <c r="B40" s="143" t="s">
        <v>107</v>
      </c>
      <c r="C40" s="149"/>
      <c r="D40" s="27">
        <f t="shared" si="4"/>
        <v>0</v>
      </c>
      <c r="E40" s="27">
        <f t="shared" si="4"/>
        <v>0</v>
      </c>
      <c r="F40" s="27">
        <f t="shared" si="4"/>
        <v>0</v>
      </c>
      <c r="G40" s="97" t="e">
        <f t="shared" si="2"/>
        <v>#DIV/0!</v>
      </c>
      <c r="H40" s="101" t="e">
        <f t="shared" si="3"/>
        <v>#DIV/0!</v>
      </c>
      <c r="I40" s="59"/>
    </row>
    <row r="41" spans="1:9" s="8" customFormat="1" ht="51" hidden="1">
      <c r="A41" s="78"/>
      <c r="B41" s="44" t="s">
        <v>198</v>
      </c>
      <c r="C41" s="78" t="s">
        <v>199</v>
      </c>
      <c r="D41" s="79">
        <v>0</v>
      </c>
      <c r="E41" s="79">
        <v>0</v>
      </c>
      <c r="F41" s="79">
        <v>0</v>
      </c>
      <c r="G41" s="97" t="e">
        <f t="shared" si="2"/>
        <v>#DIV/0!</v>
      </c>
      <c r="H41" s="101" t="e">
        <f t="shared" si="3"/>
        <v>#DIV/0!</v>
      </c>
      <c r="I41" s="59"/>
    </row>
    <row r="42" spans="1:9" s="7" customFormat="1" ht="12.75">
      <c r="A42" s="33" t="s">
        <v>77</v>
      </c>
      <c r="B42" s="28" t="s">
        <v>41</v>
      </c>
      <c r="C42" s="33"/>
      <c r="D42" s="76">
        <f>D43</f>
        <v>23.6</v>
      </c>
      <c r="E42" s="76">
        <f>E43</f>
        <v>23.6</v>
      </c>
      <c r="F42" s="76">
        <f>F43</f>
        <v>23.6</v>
      </c>
      <c r="G42" s="97">
        <f t="shared" si="2"/>
        <v>1</v>
      </c>
      <c r="H42" s="101">
        <f t="shared" si="3"/>
        <v>1</v>
      </c>
      <c r="I42" s="59"/>
    </row>
    <row r="43" spans="1:9" ht="25.5">
      <c r="A43" s="146" t="s">
        <v>78</v>
      </c>
      <c r="B43" s="54" t="s">
        <v>127</v>
      </c>
      <c r="C43" s="149"/>
      <c r="D43" s="27">
        <f>D45+D44</f>
        <v>23.6</v>
      </c>
      <c r="E43" s="27">
        <f>E45+E44</f>
        <v>23.6</v>
      </c>
      <c r="F43" s="27">
        <f>F45+F44</f>
        <v>23.6</v>
      </c>
      <c r="G43" s="97">
        <f t="shared" si="2"/>
        <v>1</v>
      </c>
      <c r="H43" s="101">
        <f t="shared" si="3"/>
        <v>1</v>
      </c>
      <c r="I43" s="59"/>
    </row>
    <row r="44" spans="1:9" ht="38.25">
      <c r="A44" s="146"/>
      <c r="B44" s="54" t="s">
        <v>212</v>
      </c>
      <c r="C44" s="149" t="s">
        <v>215</v>
      </c>
      <c r="D44" s="27">
        <v>8</v>
      </c>
      <c r="E44" s="27">
        <v>8</v>
      </c>
      <c r="F44" s="27">
        <v>8</v>
      </c>
      <c r="G44" s="97">
        <f t="shared" si="2"/>
        <v>1</v>
      </c>
      <c r="H44" s="101">
        <f t="shared" si="3"/>
        <v>1</v>
      </c>
      <c r="I44" s="59"/>
    </row>
    <row r="45" spans="1:9" s="8" customFormat="1" ht="25.5">
      <c r="A45" s="78"/>
      <c r="B45" s="47" t="s">
        <v>127</v>
      </c>
      <c r="C45" s="78" t="s">
        <v>302</v>
      </c>
      <c r="D45" s="79">
        <v>15.6</v>
      </c>
      <c r="E45" s="79">
        <v>15.6</v>
      </c>
      <c r="F45" s="79">
        <v>15.6</v>
      </c>
      <c r="G45" s="97">
        <f t="shared" si="2"/>
        <v>1</v>
      </c>
      <c r="H45" s="101">
        <f t="shared" si="3"/>
        <v>1</v>
      </c>
      <c r="I45" s="59"/>
    </row>
    <row r="46" spans="1:9" ht="25.5">
      <c r="A46" s="36" t="s">
        <v>79</v>
      </c>
      <c r="B46" s="28" t="s">
        <v>42</v>
      </c>
      <c r="C46" s="33"/>
      <c r="D46" s="76">
        <f>D47</f>
        <v>267.2</v>
      </c>
      <c r="E46" s="76">
        <f>E47</f>
        <v>171.5</v>
      </c>
      <c r="F46" s="76">
        <f>F47</f>
        <v>209.10000000000002</v>
      </c>
      <c r="G46" s="97">
        <f t="shared" si="2"/>
        <v>0.782559880239521</v>
      </c>
      <c r="H46" s="101">
        <f t="shared" si="3"/>
        <v>1.2192419825072887</v>
      </c>
      <c r="I46" s="59"/>
    </row>
    <row r="47" spans="1:9" ht="12.75">
      <c r="A47" s="33" t="s">
        <v>45</v>
      </c>
      <c r="B47" s="28" t="s">
        <v>46</v>
      </c>
      <c r="C47" s="33"/>
      <c r="D47" s="76">
        <f>D48+D49+D51+D50</f>
        <v>267.2</v>
      </c>
      <c r="E47" s="76">
        <f>E48+E49+E51+E50</f>
        <v>171.5</v>
      </c>
      <c r="F47" s="76">
        <f>F48+F49+F51+F50</f>
        <v>209.10000000000002</v>
      </c>
      <c r="G47" s="97">
        <f t="shared" si="2"/>
        <v>0.782559880239521</v>
      </c>
      <c r="H47" s="101">
        <f t="shared" si="3"/>
        <v>1.2192419825072887</v>
      </c>
      <c r="I47" s="59"/>
    </row>
    <row r="48" spans="1:9" ht="12.75">
      <c r="A48" s="149"/>
      <c r="B48" s="143" t="s">
        <v>100</v>
      </c>
      <c r="C48" s="149" t="s">
        <v>259</v>
      </c>
      <c r="D48" s="27">
        <v>215</v>
      </c>
      <c r="E48" s="27">
        <v>127.7</v>
      </c>
      <c r="F48" s="27">
        <v>160.3</v>
      </c>
      <c r="G48" s="97">
        <f t="shared" si="2"/>
        <v>0.7455813953488373</v>
      </c>
      <c r="H48" s="101">
        <f t="shared" si="3"/>
        <v>1.255285826155051</v>
      </c>
      <c r="I48" s="59"/>
    </row>
    <row r="49" spans="1:9" s="8" customFormat="1" ht="20.25" customHeight="1" hidden="1">
      <c r="A49" s="78"/>
      <c r="B49" s="143" t="s">
        <v>264</v>
      </c>
      <c r="C49" s="78" t="s">
        <v>260</v>
      </c>
      <c r="D49" s="79">
        <v>0</v>
      </c>
      <c r="E49" s="79">
        <v>0</v>
      </c>
      <c r="F49" s="79">
        <v>0</v>
      </c>
      <c r="G49" s="97">
        <v>0</v>
      </c>
      <c r="H49" s="101">
        <v>0</v>
      </c>
      <c r="I49" s="59"/>
    </row>
    <row r="50" spans="1:9" s="8" customFormat="1" ht="20.25" customHeight="1" hidden="1">
      <c r="A50" s="78"/>
      <c r="B50" s="143" t="s">
        <v>374</v>
      </c>
      <c r="C50" s="78" t="s">
        <v>373</v>
      </c>
      <c r="D50" s="79">
        <v>0</v>
      </c>
      <c r="E50" s="79">
        <v>0</v>
      </c>
      <c r="F50" s="79">
        <v>0</v>
      </c>
      <c r="G50" s="97" t="e">
        <f t="shared" si="2"/>
        <v>#DIV/0!</v>
      </c>
      <c r="H50" s="101">
        <v>0</v>
      </c>
      <c r="I50" s="59"/>
    </row>
    <row r="51" spans="1:9" s="8" customFormat="1" ht="20.25" customHeight="1">
      <c r="A51" s="78"/>
      <c r="B51" s="143" t="s">
        <v>182</v>
      </c>
      <c r="C51" s="78" t="s">
        <v>265</v>
      </c>
      <c r="D51" s="79">
        <v>52.2</v>
      </c>
      <c r="E51" s="79">
        <v>43.8</v>
      </c>
      <c r="F51" s="79">
        <v>48.8</v>
      </c>
      <c r="G51" s="97">
        <f t="shared" si="2"/>
        <v>0.9348659003831417</v>
      </c>
      <c r="H51" s="101">
        <f t="shared" si="3"/>
        <v>1.1141552511415524</v>
      </c>
      <c r="I51" s="59"/>
    </row>
    <row r="52" spans="1:9" ht="28.5" customHeight="1">
      <c r="A52" s="48" t="s">
        <v>130</v>
      </c>
      <c r="B52" s="147" t="s">
        <v>128</v>
      </c>
      <c r="C52" s="48"/>
      <c r="D52" s="76">
        <f aca="true" t="shared" si="5" ref="D52:F53">D53</f>
        <v>1.1</v>
      </c>
      <c r="E52" s="76">
        <f t="shared" si="5"/>
        <v>1</v>
      </c>
      <c r="F52" s="76">
        <f t="shared" si="5"/>
        <v>1.1</v>
      </c>
      <c r="G52" s="97">
        <f t="shared" si="2"/>
        <v>1</v>
      </c>
      <c r="H52" s="101">
        <f t="shared" si="3"/>
        <v>1.1</v>
      </c>
      <c r="I52" s="59"/>
    </row>
    <row r="53" spans="1:9" ht="42.75" customHeight="1">
      <c r="A53" s="146" t="s">
        <v>124</v>
      </c>
      <c r="B53" s="54" t="s">
        <v>131</v>
      </c>
      <c r="C53" s="146"/>
      <c r="D53" s="27">
        <f t="shared" si="5"/>
        <v>1.1</v>
      </c>
      <c r="E53" s="27">
        <f t="shared" si="5"/>
        <v>1</v>
      </c>
      <c r="F53" s="27">
        <f t="shared" si="5"/>
        <v>1.1</v>
      </c>
      <c r="G53" s="97">
        <f t="shared" si="2"/>
        <v>1</v>
      </c>
      <c r="H53" s="101">
        <f t="shared" si="3"/>
        <v>1.1</v>
      </c>
      <c r="I53" s="59"/>
    </row>
    <row r="54" spans="1:9" s="8" customFormat="1" ht="42" customHeight="1">
      <c r="A54" s="78"/>
      <c r="B54" s="44" t="s">
        <v>200</v>
      </c>
      <c r="C54" s="78" t="s">
        <v>266</v>
      </c>
      <c r="D54" s="79">
        <v>1.1</v>
      </c>
      <c r="E54" s="79">
        <v>1</v>
      </c>
      <c r="F54" s="79">
        <v>1.1</v>
      </c>
      <c r="G54" s="97">
        <f t="shared" si="2"/>
        <v>1</v>
      </c>
      <c r="H54" s="101">
        <f t="shared" si="3"/>
        <v>1.1</v>
      </c>
      <c r="I54" s="59"/>
    </row>
    <row r="55" spans="1:9" ht="17.25" customHeight="1" hidden="1">
      <c r="A55" s="33" t="s">
        <v>47</v>
      </c>
      <c r="B55" s="28" t="s">
        <v>48</v>
      </c>
      <c r="C55" s="33"/>
      <c r="D55" s="76">
        <f aca="true" t="shared" si="6" ref="D55:F56">D56</f>
        <v>0</v>
      </c>
      <c r="E55" s="76">
        <f t="shared" si="6"/>
        <v>0</v>
      </c>
      <c r="F55" s="76">
        <f t="shared" si="6"/>
        <v>0</v>
      </c>
      <c r="G55" s="97" t="e">
        <f t="shared" si="2"/>
        <v>#DIV/0!</v>
      </c>
      <c r="H55" s="101">
        <v>0</v>
      </c>
      <c r="I55" s="59"/>
    </row>
    <row r="56" spans="1:9" ht="14.25" customHeight="1" hidden="1">
      <c r="A56" s="149" t="s">
        <v>52</v>
      </c>
      <c r="B56" s="143" t="s">
        <v>53</v>
      </c>
      <c r="C56" s="149"/>
      <c r="D56" s="27">
        <f t="shared" si="6"/>
        <v>0</v>
      </c>
      <c r="E56" s="27">
        <f t="shared" si="6"/>
        <v>0</v>
      </c>
      <c r="F56" s="27">
        <f t="shared" si="6"/>
        <v>0</v>
      </c>
      <c r="G56" s="97" t="e">
        <f t="shared" si="2"/>
        <v>#DIV/0!</v>
      </c>
      <c r="H56" s="101">
        <v>0</v>
      </c>
      <c r="I56" s="59"/>
    </row>
    <row r="57" spans="1:9" s="8" customFormat="1" ht="39" customHeight="1" hidden="1">
      <c r="A57" s="78"/>
      <c r="B57" s="44" t="s">
        <v>267</v>
      </c>
      <c r="C57" s="78" t="s">
        <v>268</v>
      </c>
      <c r="D57" s="79">
        <v>0</v>
      </c>
      <c r="E57" s="79">
        <v>0</v>
      </c>
      <c r="F57" s="79">
        <v>0</v>
      </c>
      <c r="G57" s="97" t="e">
        <f t="shared" si="2"/>
        <v>#DIV/0!</v>
      </c>
      <c r="H57" s="101">
        <v>0</v>
      </c>
      <c r="I57" s="59"/>
    </row>
    <row r="58" spans="1:9" ht="17.25" customHeight="1">
      <c r="A58" s="33">
        <v>1000</v>
      </c>
      <c r="B58" s="28" t="s">
        <v>62</v>
      </c>
      <c r="C58" s="33"/>
      <c r="D58" s="76">
        <f>D59</f>
        <v>36</v>
      </c>
      <c r="E58" s="76">
        <f>E59</f>
        <v>30</v>
      </c>
      <c r="F58" s="76">
        <f>F59</f>
        <v>36</v>
      </c>
      <c r="G58" s="97">
        <f t="shared" si="2"/>
        <v>1</v>
      </c>
      <c r="H58" s="101">
        <f t="shared" si="3"/>
        <v>1.2</v>
      </c>
      <c r="I58" s="59"/>
    </row>
    <row r="59" spans="1:9" ht="16.5" customHeight="1">
      <c r="A59" s="149">
        <v>1001</v>
      </c>
      <c r="B59" s="143" t="s">
        <v>185</v>
      </c>
      <c r="C59" s="149" t="s">
        <v>269</v>
      </c>
      <c r="D59" s="27">
        <v>36</v>
      </c>
      <c r="E59" s="27">
        <v>30</v>
      </c>
      <c r="F59" s="27">
        <v>36</v>
      </c>
      <c r="G59" s="97">
        <f t="shared" si="2"/>
        <v>1</v>
      </c>
      <c r="H59" s="101">
        <f t="shared" si="3"/>
        <v>1.2</v>
      </c>
      <c r="I59" s="59"/>
    </row>
    <row r="60" spans="1:9" ht="30.75" customHeight="1">
      <c r="A60" s="33"/>
      <c r="B60" s="28" t="s">
        <v>101</v>
      </c>
      <c r="C60" s="33"/>
      <c r="D60" s="27">
        <f>D61</f>
        <v>2380.9</v>
      </c>
      <c r="E60" s="27">
        <f>E61</f>
        <v>2375.9</v>
      </c>
      <c r="F60" s="27">
        <f>F61</f>
        <v>2359</v>
      </c>
      <c r="G60" s="97">
        <f t="shared" si="2"/>
        <v>0.990801797639548</v>
      </c>
      <c r="H60" s="101">
        <f t="shared" si="3"/>
        <v>0.9928869060145629</v>
      </c>
      <c r="I60" s="59"/>
    </row>
    <row r="61" spans="1:9" s="8" customFormat="1" ht="25.5">
      <c r="A61" s="78"/>
      <c r="B61" s="44" t="s">
        <v>102</v>
      </c>
      <c r="C61" s="78" t="s">
        <v>201</v>
      </c>
      <c r="D61" s="79">
        <v>2380.9</v>
      </c>
      <c r="E61" s="79">
        <v>2375.9</v>
      </c>
      <c r="F61" s="79">
        <v>2359</v>
      </c>
      <c r="G61" s="97">
        <f t="shared" si="2"/>
        <v>0.990801797639548</v>
      </c>
      <c r="H61" s="101">
        <f t="shared" si="3"/>
        <v>0.9928869060145629</v>
      </c>
      <c r="I61" s="59"/>
    </row>
    <row r="62" spans="1:9" ht="15.75">
      <c r="A62" s="33"/>
      <c r="B62" s="55" t="s">
        <v>69</v>
      </c>
      <c r="C62" s="80"/>
      <c r="D62" s="81">
        <f>D31+D37+D39+D42+D46++D52+D55+D58+D60</f>
        <v>5077</v>
      </c>
      <c r="E62" s="81">
        <f>E31+E37+E39+E42+E46++E52+E55+E58+E60</f>
        <v>4425.3</v>
      </c>
      <c r="F62" s="81">
        <f>F31+F37+F39+F42+F46++F52+F55+F58+F60</f>
        <v>4345.6</v>
      </c>
      <c r="G62" s="97">
        <f t="shared" si="2"/>
        <v>0.8559385463856609</v>
      </c>
      <c r="H62" s="101">
        <f t="shared" si="3"/>
        <v>0.9819899215872371</v>
      </c>
      <c r="I62" s="59"/>
    </row>
    <row r="63" spans="1:9" ht="15.75" customHeight="1">
      <c r="A63" s="150"/>
      <c r="B63" s="143" t="s">
        <v>84</v>
      </c>
      <c r="C63" s="149"/>
      <c r="D63" s="83">
        <f>D60</f>
        <v>2380.9</v>
      </c>
      <c r="E63" s="83">
        <f>E60</f>
        <v>2375.9</v>
      </c>
      <c r="F63" s="83">
        <f>F60</f>
        <v>2359</v>
      </c>
      <c r="G63" s="97">
        <f t="shared" si="2"/>
        <v>0.990801797639548</v>
      </c>
      <c r="H63" s="101">
        <f t="shared" si="3"/>
        <v>0.9928869060145629</v>
      </c>
      <c r="I63" s="59"/>
    </row>
    <row r="64" spans="1:9" ht="12.75">
      <c r="A64" s="57"/>
      <c r="I64" s="59"/>
    </row>
    <row r="65" spans="1:6" ht="15">
      <c r="A65" s="57"/>
      <c r="B65" s="63" t="s">
        <v>94</v>
      </c>
      <c r="C65" s="84"/>
      <c r="F65" s="58">
        <v>199.8</v>
      </c>
    </row>
    <row r="66" spans="1:3" ht="15">
      <c r="A66" s="57"/>
      <c r="B66" s="63"/>
      <c r="C66" s="84"/>
    </row>
    <row r="67" spans="1:3" ht="15">
      <c r="A67" s="57"/>
      <c r="B67" s="63" t="s">
        <v>85</v>
      </c>
      <c r="C67" s="84"/>
    </row>
    <row r="68" spans="1:3" ht="15">
      <c r="A68" s="57"/>
      <c r="B68" s="63" t="s">
        <v>86</v>
      </c>
      <c r="C68" s="84"/>
    </row>
    <row r="69" spans="1:3" ht="15">
      <c r="A69" s="57"/>
      <c r="B69" s="63"/>
      <c r="C69" s="84"/>
    </row>
    <row r="70" spans="1:3" ht="15">
      <c r="A70" s="57"/>
      <c r="B70" s="63" t="s">
        <v>87</v>
      </c>
      <c r="C70" s="84"/>
    </row>
    <row r="71" spans="1:3" ht="15">
      <c r="A71" s="57"/>
      <c r="B71" s="63" t="s">
        <v>88</v>
      </c>
      <c r="C71" s="84"/>
    </row>
    <row r="72" spans="1:3" ht="15">
      <c r="A72" s="57"/>
      <c r="B72" s="63"/>
      <c r="C72" s="84"/>
    </row>
    <row r="73" spans="1:3" ht="15">
      <c r="A73" s="57"/>
      <c r="B73" s="63" t="s">
        <v>89</v>
      </c>
      <c r="C73" s="84"/>
    </row>
    <row r="74" spans="1:3" ht="15">
      <c r="A74" s="57"/>
      <c r="B74" s="63" t="s">
        <v>90</v>
      </c>
      <c r="C74" s="84"/>
    </row>
    <row r="75" spans="1:3" ht="15">
      <c r="A75" s="57"/>
      <c r="B75" s="63"/>
      <c r="C75" s="84"/>
    </row>
    <row r="76" spans="1:3" ht="15">
      <c r="A76" s="57"/>
      <c r="B76" s="63" t="s">
        <v>91</v>
      </c>
      <c r="C76" s="84"/>
    </row>
    <row r="77" spans="1:3" ht="15">
      <c r="A77" s="57"/>
      <c r="B77" s="63" t="s">
        <v>92</v>
      </c>
      <c r="C77" s="84"/>
    </row>
    <row r="78" spans="1:3" ht="15">
      <c r="A78" s="57"/>
      <c r="B78" s="63"/>
      <c r="C78" s="84"/>
    </row>
    <row r="79" spans="1:3" ht="15">
      <c r="A79" s="57"/>
      <c r="B79" s="63"/>
      <c r="C79" s="84"/>
    </row>
    <row r="80" spans="1:8" ht="15">
      <c r="A80" s="57"/>
      <c r="B80" s="63" t="s">
        <v>93</v>
      </c>
      <c r="C80" s="84"/>
      <c r="F80" s="59">
        <f>F65+F26-F62</f>
        <v>827.8000000000002</v>
      </c>
      <c r="H80" s="59"/>
    </row>
    <row r="81" ht="12.75">
      <c r="A81" s="57"/>
    </row>
    <row r="82" ht="12.75">
      <c r="A82" s="57"/>
    </row>
    <row r="83" spans="1:3" ht="15">
      <c r="A83" s="57"/>
      <c r="B83" s="63" t="s">
        <v>95</v>
      </c>
      <c r="C83" s="84"/>
    </row>
    <row r="84" spans="1:3" ht="15">
      <c r="A84" s="57"/>
      <c r="B84" s="63" t="s">
        <v>96</v>
      </c>
      <c r="C84" s="84"/>
    </row>
    <row r="85" spans="1:3" ht="15">
      <c r="A85" s="57"/>
      <c r="B85" s="63" t="s">
        <v>97</v>
      </c>
      <c r="C85" s="84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8515625" style="58" customWidth="1"/>
    <col min="2" max="2" width="38.140625" style="58" customWidth="1"/>
    <col min="3" max="3" width="9.7109375" style="57" hidden="1" customWidth="1"/>
    <col min="4" max="4" width="11.7109375" style="58" customWidth="1"/>
    <col min="5" max="5" width="11.7109375" style="58" hidden="1" customWidth="1"/>
    <col min="6" max="7" width="12.57421875" style="58" customWidth="1"/>
    <col min="8" max="8" width="11.140625" style="58" hidden="1" customWidth="1"/>
    <col min="9" max="9" width="9.140625" style="15" customWidth="1"/>
    <col min="10" max="16384" width="9.140625" style="1" customWidth="1"/>
  </cols>
  <sheetData>
    <row r="1" spans="1:9" s="4" customFormat="1" ht="66.75" customHeight="1">
      <c r="A1" s="177" t="s">
        <v>405</v>
      </c>
      <c r="B1" s="177"/>
      <c r="C1" s="177"/>
      <c r="D1" s="177"/>
      <c r="E1" s="177"/>
      <c r="F1" s="177"/>
      <c r="G1" s="177"/>
      <c r="H1" s="177"/>
      <c r="I1" s="24"/>
    </row>
    <row r="2" spans="1:8" ht="12.75" customHeight="1">
      <c r="A2" s="70"/>
      <c r="B2" s="169" t="s">
        <v>3</v>
      </c>
      <c r="C2" s="71"/>
      <c r="D2" s="170" t="s">
        <v>4</v>
      </c>
      <c r="E2" s="164" t="s">
        <v>393</v>
      </c>
      <c r="F2" s="170" t="s">
        <v>5</v>
      </c>
      <c r="G2" s="170" t="s">
        <v>6</v>
      </c>
      <c r="H2" s="164" t="s">
        <v>394</v>
      </c>
    </row>
    <row r="3" spans="1:8" ht="21.75" customHeight="1">
      <c r="A3" s="142"/>
      <c r="B3" s="169"/>
      <c r="C3" s="71"/>
      <c r="D3" s="170"/>
      <c r="E3" s="165"/>
      <c r="F3" s="170"/>
      <c r="G3" s="170"/>
      <c r="H3" s="165"/>
    </row>
    <row r="4" spans="1:8" ht="14.25">
      <c r="A4" s="142"/>
      <c r="B4" s="145" t="s">
        <v>83</v>
      </c>
      <c r="C4" s="71"/>
      <c r="D4" s="133">
        <f>D5+D6+D7+D8+D9+D10+D11+D12+D13+D14+D15+D16+D17+D18+D19+D20</f>
        <v>4581.4</v>
      </c>
      <c r="E4" s="133">
        <f>E5+E6+E7+E8+E9+E10+E11+E12+E13+E14+E15+E16+E17+E18+E19+E20</f>
        <v>2877</v>
      </c>
      <c r="F4" s="133">
        <f>F5+F6+F7+F8+F9+F10+F11+F12+F13+F14+F15+F16+F17+F18+F19+F20</f>
        <v>5458.500000000001</v>
      </c>
      <c r="G4" s="134">
        <f aca="true" t="shared" si="0" ref="G4:G10">F4/D4</f>
        <v>1.1914480289867728</v>
      </c>
      <c r="H4" s="134">
        <f>F4/E4</f>
        <v>1.8972888425443173</v>
      </c>
    </row>
    <row r="5" spans="1:8" ht="15">
      <c r="A5" s="142"/>
      <c r="B5" s="143" t="s">
        <v>7</v>
      </c>
      <c r="C5" s="149"/>
      <c r="D5" s="27">
        <v>120</v>
      </c>
      <c r="E5" s="27">
        <v>80</v>
      </c>
      <c r="F5" s="27">
        <v>81.4</v>
      </c>
      <c r="G5" s="96">
        <f t="shared" si="0"/>
        <v>0.6783333333333333</v>
      </c>
      <c r="H5" s="96">
        <f aca="true" t="shared" si="1" ref="H5:H28">F5/E5</f>
        <v>1.0175</v>
      </c>
    </row>
    <row r="6" spans="1:8" ht="15">
      <c r="A6" s="142"/>
      <c r="B6" s="143" t="s">
        <v>298</v>
      </c>
      <c r="C6" s="149"/>
      <c r="D6" s="27">
        <v>1158.5</v>
      </c>
      <c r="E6" s="27">
        <v>835</v>
      </c>
      <c r="F6" s="27">
        <v>1232.1</v>
      </c>
      <c r="G6" s="96">
        <f t="shared" si="0"/>
        <v>1.0635304272766508</v>
      </c>
      <c r="H6" s="96">
        <f t="shared" si="1"/>
        <v>1.475568862275449</v>
      </c>
    </row>
    <row r="7" spans="1:8" ht="15">
      <c r="A7" s="142"/>
      <c r="B7" s="143" t="s">
        <v>9</v>
      </c>
      <c r="C7" s="149"/>
      <c r="D7" s="27">
        <v>1080</v>
      </c>
      <c r="E7" s="27">
        <v>470</v>
      </c>
      <c r="F7" s="27">
        <v>1088.1</v>
      </c>
      <c r="G7" s="96">
        <f t="shared" si="0"/>
        <v>1.0074999999999998</v>
      </c>
      <c r="H7" s="96">
        <f t="shared" si="1"/>
        <v>2.315106382978723</v>
      </c>
    </row>
    <row r="8" spans="1:8" ht="15">
      <c r="A8" s="142"/>
      <c r="B8" s="143" t="s">
        <v>10</v>
      </c>
      <c r="C8" s="149"/>
      <c r="D8" s="27">
        <v>130</v>
      </c>
      <c r="E8" s="27">
        <v>90</v>
      </c>
      <c r="F8" s="27">
        <v>119.9</v>
      </c>
      <c r="G8" s="96">
        <f t="shared" si="0"/>
        <v>0.9223076923076924</v>
      </c>
      <c r="H8" s="96">
        <f t="shared" si="1"/>
        <v>1.3322222222222222</v>
      </c>
    </row>
    <row r="9" spans="1:8" ht="15">
      <c r="A9" s="142"/>
      <c r="B9" s="143" t="s">
        <v>11</v>
      </c>
      <c r="C9" s="149"/>
      <c r="D9" s="27">
        <v>2067.9</v>
      </c>
      <c r="E9" s="27">
        <v>1394</v>
      </c>
      <c r="F9" s="27">
        <v>2881.1</v>
      </c>
      <c r="G9" s="96">
        <f t="shared" si="0"/>
        <v>1.3932491899995163</v>
      </c>
      <c r="H9" s="96">
        <f t="shared" si="1"/>
        <v>2.0667862266857964</v>
      </c>
    </row>
    <row r="10" spans="1:8" ht="15">
      <c r="A10" s="142"/>
      <c r="B10" s="143" t="s">
        <v>108</v>
      </c>
      <c r="C10" s="149"/>
      <c r="D10" s="27">
        <v>25</v>
      </c>
      <c r="E10" s="27">
        <v>8</v>
      </c>
      <c r="F10" s="27">
        <v>26.1</v>
      </c>
      <c r="G10" s="96">
        <f t="shared" si="0"/>
        <v>1.044</v>
      </c>
      <c r="H10" s="96">
        <f t="shared" si="1"/>
        <v>3.2625</v>
      </c>
    </row>
    <row r="11" spans="1:8" ht="15">
      <c r="A11" s="142"/>
      <c r="B11" s="143" t="s">
        <v>12</v>
      </c>
      <c r="C11" s="149"/>
      <c r="D11" s="27">
        <v>0</v>
      </c>
      <c r="E11" s="27">
        <v>0</v>
      </c>
      <c r="F11" s="27">
        <v>0</v>
      </c>
      <c r="G11" s="96">
        <v>0</v>
      </c>
      <c r="H11" s="96">
        <v>0</v>
      </c>
    </row>
    <row r="12" spans="1:8" ht="15">
      <c r="A12" s="142"/>
      <c r="B12" s="143" t="s">
        <v>13</v>
      </c>
      <c r="C12" s="149"/>
      <c r="D12" s="27">
        <v>0</v>
      </c>
      <c r="E12" s="27">
        <v>0</v>
      </c>
      <c r="F12" s="27">
        <v>0</v>
      </c>
      <c r="G12" s="96">
        <v>0</v>
      </c>
      <c r="H12" s="96">
        <v>0</v>
      </c>
    </row>
    <row r="13" spans="1:8" ht="15">
      <c r="A13" s="142"/>
      <c r="B13" s="143" t="s">
        <v>14</v>
      </c>
      <c r="C13" s="149"/>
      <c r="D13" s="27">
        <v>0</v>
      </c>
      <c r="E13" s="27">
        <v>0</v>
      </c>
      <c r="F13" s="27">
        <v>18</v>
      </c>
      <c r="G13" s="96">
        <v>0</v>
      </c>
      <c r="H13" s="96">
        <v>0</v>
      </c>
    </row>
    <row r="14" spans="1:8" ht="15">
      <c r="A14" s="142"/>
      <c r="B14" s="143" t="s">
        <v>16</v>
      </c>
      <c r="C14" s="149"/>
      <c r="D14" s="27">
        <v>0</v>
      </c>
      <c r="E14" s="27">
        <v>0</v>
      </c>
      <c r="F14" s="27">
        <v>0</v>
      </c>
      <c r="G14" s="96">
        <v>0</v>
      </c>
      <c r="H14" s="96">
        <v>0</v>
      </c>
    </row>
    <row r="15" spans="1:8" ht="15">
      <c r="A15" s="142"/>
      <c r="B15" s="143" t="s">
        <v>17</v>
      </c>
      <c r="C15" s="149"/>
      <c r="D15" s="27">
        <v>0</v>
      </c>
      <c r="E15" s="27">
        <v>0</v>
      </c>
      <c r="F15" s="27">
        <v>0</v>
      </c>
      <c r="G15" s="96">
        <v>0</v>
      </c>
      <c r="H15" s="96">
        <v>0</v>
      </c>
    </row>
    <row r="16" spans="1:8" ht="25.5">
      <c r="A16" s="142"/>
      <c r="B16" s="143" t="s">
        <v>18</v>
      </c>
      <c r="C16" s="149"/>
      <c r="D16" s="27">
        <v>0</v>
      </c>
      <c r="E16" s="27">
        <v>0</v>
      </c>
      <c r="F16" s="27">
        <v>0</v>
      </c>
      <c r="G16" s="96">
        <v>0</v>
      </c>
      <c r="H16" s="96">
        <v>0</v>
      </c>
    </row>
    <row r="17" spans="1:8" ht="15">
      <c r="A17" s="142"/>
      <c r="B17" s="143" t="s">
        <v>119</v>
      </c>
      <c r="C17" s="149"/>
      <c r="D17" s="27">
        <v>0</v>
      </c>
      <c r="E17" s="27">
        <v>0</v>
      </c>
      <c r="F17" s="27">
        <v>11.8</v>
      </c>
      <c r="G17" s="96">
        <v>0</v>
      </c>
      <c r="H17" s="96">
        <v>0</v>
      </c>
    </row>
    <row r="18" spans="1:8" ht="15">
      <c r="A18" s="142"/>
      <c r="B18" s="143" t="s">
        <v>359</v>
      </c>
      <c r="C18" s="149"/>
      <c r="D18" s="27">
        <v>0</v>
      </c>
      <c r="E18" s="27">
        <v>0</v>
      </c>
      <c r="F18" s="27">
        <v>0</v>
      </c>
      <c r="G18" s="96">
        <v>0</v>
      </c>
      <c r="H18" s="96">
        <v>0</v>
      </c>
    </row>
    <row r="19" spans="1:8" ht="15">
      <c r="A19" s="142"/>
      <c r="B19" s="143" t="s">
        <v>122</v>
      </c>
      <c r="C19" s="149"/>
      <c r="D19" s="27">
        <v>0</v>
      </c>
      <c r="E19" s="27">
        <v>0</v>
      </c>
      <c r="F19" s="27">
        <v>0</v>
      </c>
      <c r="G19" s="96">
        <v>0</v>
      </c>
      <c r="H19" s="96">
        <v>0</v>
      </c>
    </row>
    <row r="20" spans="1:8" ht="15">
      <c r="A20" s="142"/>
      <c r="B20" s="143" t="s">
        <v>23</v>
      </c>
      <c r="C20" s="149"/>
      <c r="D20" s="27">
        <v>0</v>
      </c>
      <c r="E20" s="27">
        <v>0</v>
      </c>
      <c r="F20" s="27">
        <v>0</v>
      </c>
      <c r="G20" s="96">
        <v>0</v>
      </c>
      <c r="H20" s="96">
        <v>0</v>
      </c>
    </row>
    <row r="21" spans="1:8" ht="15">
      <c r="A21" s="142"/>
      <c r="B21" s="28" t="s">
        <v>24</v>
      </c>
      <c r="C21" s="33"/>
      <c r="D21" s="27">
        <f>D22+D23+D24+D25+D26</f>
        <v>245.5</v>
      </c>
      <c r="E21" s="27">
        <f>E22+E23+E24+E25+E26</f>
        <v>1391</v>
      </c>
      <c r="F21" s="27">
        <f>F22+F23+F24+F25+F26</f>
        <v>213.39999999999998</v>
      </c>
      <c r="G21" s="96">
        <f>F21/D21</f>
        <v>0.8692464358452138</v>
      </c>
      <c r="H21" s="96">
        <f t="shared" si="1"/>
        <v>0.15341480948957584</v>
      </c>
    </row>
    <row r="22" spans="1:8" ht="15">
      <c r="A22" s="142"/>
      <c r="B22" s="143" t="s">
        <v>25</v>
      </c>
      <c r="C22" s="149"/>
      <c r="D22" s="27">
        <v>100.6</v>
      </c>
      <c r="E22" s="27">
        <v>75.5</v>
      </c>
      <c r="F22" s="27">
        <v>92.1</v>
      </c>
      <c r="G22" s="96">
        <f>F22/D22</f>
        <v>0.915506958250497</v>
      </c>
      <c r="H22" s="96">
        <f t="shared" si="1"/>
        <v>1.219867549668874</v>
      </c>
    </row>
    <row r="23" spans="1:8" ht="15">
      <c r="A23" s="142"/>
      <c r="B23" s="143" t="s">
        <v>103</v>
      </c>
      <c r="C23" s="149"/>
      <c r="D23" s="27">
        <v>144.9</v>
      </c>
      <c r="E23" s="27">
        <v>120.8</v>
      </c>
      <c r="F23" s="27">
        <v>121.3</v>
      </c>
      <c r="G23" s="96">
        <f>F23/D23</f>
        <v>0.8371290545203588</v>
      </c>
      <c r="H23" s="96">
        <f t="shared" si="1"/>
        <v>1.0041390728476822</v>
      </c>
    </row>
    <row r="24" spans="1:8" ht="15">
      <c r="A24" s="142"/>
      <c r="B24" s="143" t="s">
        <v>68</v>
      </c>
      <c r="C24" s="149"/>
      <c r="D24" s="27">
        <v>0</v>
      </c>
      <c r="E24" s="27">
        <v>1194.7</v>
      </c>
      <c r="F24" s="27">
        <v>0</v>
      </c>
      <c r="G24" s="96">
        <v>0</v>
      </c>
      <c r="H24" s="96">
        <f t="shared" si="1"/>
        <v>0</v>
      </c>
    </row>
    <row r="25" spans="1:8" ht="25.5">
      <c r="A25" s="142"/>
      <c r="B25" s="143" t="s">
        <v>28</v>
      </c>
      <c r="C25" s="149"/>
      <c r="D25" s="27">
        <v>0</v>
      </c>
      <c r="E25" s="27">
        <v>0</v>
      </c>
      <c r="F25" s="27">
        <v>0</v>
      </c>
      <c r="G25" s="96">
        <v>0</v>
      </c>
      <c r="H25" s="96">
        <v>0</v>
      </c>
    </row>
    <row r="26" spans="1:8" ht="23.25" customHeight="1" thickBot="1">
      <c r="A26" s="142"/>
      <c r="B26" s="73" t="s">
        <v>157</v>
      </c>
      <c r="C26" s="74"/>
      <c r="D26" s="27">
        <v>0</v>
      </c>
      <c r="E26" s="27">
        <v>0</v>
      </c>
      <c r="F26" s="27">
        <v>0</v>
      </c>
      <c r="G26" s="96">
        <v>0</v>
      </c>
      <c r="H26" s="96">
        <v>0</v>
      </c>
    </row>
    <row r="27" spans="1:8" ht="18.75">
      <c r="A27" s="142"/>
      <c r="B27" s="94" t="s">
        <v>29</v>
      </c>
      <c r="C27" s="95"/>
      <c r="D27" s="144">
        <f>D4+D21</f>
        <v>4826.9</v>
      </c>
      <c r="E27" s="144">
        <f>E4+E21</f>
        <v>4268</v>
      </c>
      <c r="F27" s="144">
        <f>F4+F21</f>
        <v>5671.900000000001</v>
      </c>
      <c r="G27" s="96">
        <f>F27/D27</f>
        <v>1.175060597899273</v>
      </c>
      <c r="H27" s="96">
        <f t="shared" si="1"/>
        <v>1.3289362699156515</v>
      </c>
    </row>
    <row r="28" spans="1:8" ht="15">
      <c r="A28" s="142"/>
      <c r="B28" s="143" t="s">
        <v>109</v>
      </c>
      <c r="C28" s="149"/>
      <c r="D28" s="27">
        <f>D4</f>
        <v>4581.4</v>
      </c>
      <c r="E28" s="27">
        <f>E4</f>
        <v>2877</v>
      </c>
      <c r="F28" s="27">
        <f>F4</f>
        <v>5458.500000000001</v>
      </c>
      <c r="G28" s="96">
        <f>F28/D28</f>
        <v>1.1914480289867728</v>
      </c>
      <c r="H28" s="96">
        <f t="shared" si="1"/>
        <v>1.8972888425443173</v>
      </c>
    </row>
    <row r="29" spans="1:8" ht="12.75">
      <c r="A29" s="166"/>
      <c r="B29" s="183"/>
      <c r="C29" s="183"/>
      <c r="D29" s="183"/>
      <c r="E29" s="183"/>
      <c r="F29" s="183"/>
      <c r="G29" s="183"/>
      <c r="H29" s="184"/>
    </row>
    <row r="30" spans="1:8" ht="15" customHeight="1">
      <c r="A30" s="191" t="s">
        <v>161</v>
      </c>
      <c r="B30" s="169" t="s">
        <v>30</v>
      </c>
      <c r="C30" s="161" t="s">
        <v>197</v>
      </c>
      <c r="D30" s="170" t="s">
        <v>4</v>
      </c>
      <c r="E30" s="164" t="s">
        <v>393</v>
      </c>
      <c r="F30" s="164" t="s">
        <v>5</v>
      </c>
      <c r="G30" s="170" t="s">
        <v>6</v>
      </c>
      <c r="H30" s="164" t="s">
        <v>394</v>
      </c>
    </row>
    <row r="31" spans="1:8" ht="15" customHeight="1">
      <c r="A31" s="191"/>
      <c r="B31" s="169"/>
      <c r="C31" s="162"/>
      <c r="D31" s="170"/>
      <c r="E31" s="165"/>
      <c r="F31" s="165"/>
      <c r="G31" s="170"/>
      <c r="H31" s="165"/>
    </row>
    <row r="32" spans="1:8" ht="20.25" customHeight="1">
      <c r="A32" s="33" t="s">
        <v>70</v>
      </c>
      <c r="B32" s="28" t="s">
        <v>31</v>
      </c>
      <c r="C32" s="33"/>
      <c r="D32" s="76">
        <f>D33+D34+D35</f>
        <v>2507.6</v>
      </c>
      <c r="E32" s="76">
        <f>E33+E34+E35</f>
        <v>1918.4</v>
      </c>
      <c r="F32" s="76">
        <f>F33+F34+F35</f>
        <v>2090.6</v>
      </c>
      <c r="G32" s="97">
        <f>F32/D32</f>
        <v>0.8337055351730739</v>
      </c>
      <c r="H32" s="97">
        <f>F32/E32</f>
        <v>1.0897623019182652</v>
      </c>
    </row>
    <row r="33" spans="1:9" ht="66" customHeight="1">
      <c r="A33" s="149" t="s">
        <v>73</v>
      </c>
      <c r="B33" s="143" t="s">
        <v>165</v>
      </c>
      <c r="C33" s="149" t="s">
        <v>73</v>
      </c>
      <c r="D33" s="27">
        <v>2493.2</v>
      </c>
      <c r="E33" s="27">
        <v>1904</v>
      </c>
      <c r="F33" s="27">
        <v>2090.6</v>
      </c>
      <c r="G33" s="97">
        <f aca="true" t="shared" si="2" ref="G33:G61">F33/D33</f>
        <v>0.838520776512113</v>
      </c>
      <c r="H33" s="97">
        <f aca="true" t="shared" si="3" ref="H33:H61">F33/E33</f>
        <v>1.0980042016806721</v>
      </c>
      <c r="I33" s="59"/>
    </row>
    <row r="34" spans="1:9" ht="12.75">
      <c r="A34" s="149" t="s">
        <v>75</v>
      </c>
      <c r="B34" s="143" t="s">
        <v>36</v>
      </c>
      <c r="C34" s="149" t="s">
        <v>75</v>
      </c>
      <c r="D34" s="27">
        <v>10</v>
      </c>
      <c r="E34" s="27">
        <v>10</v>
      </c>
      <c r="F34" s="27">
        <v>0</v>
      </c>
      <c r="G34" s="97">
        <f t="shared" si="2"/>
        <v>0</v>
      </c>
      <c r="H34" s="97">
        <f t="shared" si="3"/>
        <v>0</v>
      </c>
      <c r="I34" s="59"/>
    </row>
    <row r="35" spans="1:9" ht="17.25" customHeight="1">
      <c r="A35" s="149" t="s">
        <v>132</v>
      </c>
      <c r="B35" s="143" t="s">
        <v>129</v>
      </c>
      <c r="C35" s="149"/>
      <c r="D35" s="27">
        <f>D36+D37</f>
        <v>4.4</v>
      </c>
      <c r="E35" s="27">
        <f>E36+E37</f>
        <v>4.4</v>
      </c>
      <c r="F35" s="27">
        <f>F36+F37</f>
        <v>0</v>
      </c>
      <c r="G35" s="97">
        <f t="shared" si="2"/>
        <v>0</v>
      </c>
      <c r="H35" s="97">
        <v>0</v>
      </c>
      <c r="I35" s="59"/>
    </row>
    <row r="36" spans="1:9" s="8" customFormat="1" ht="25.5">
      <c r="A36" s="78"/>
      <c r="B36" s="44" t="s">
        <v>118</v>
      </c>
      <c r="C36" s="78" t="s">
        <v>214</v>
      </c>
      <c r="D36" s="79">
        <v>4.4</v>
      </c>
      <c r="E36" s="79">
        <v>4.4</v>
      </c>
      <c r="F36" s="79">
        <v>0</v>
      </c>
      <c r="G36" s="97">
        <f t="shared" si="2"/>
        <v>0</v>
      </c>
      <c r="H36" s="97">
        <v>0</v>
      </c>
      <c r="I36" s="59"/>
    </row>
    <row r="37" spans="1:9" s="8" customFormat="1" ht="29.25" customHeight="1" hidden="1">
      <c r="A37" s="78"/>
      <c r="B37" s="44" t="s">
        <v>277</v>
      </c>
      <c r="C37" s="78" t="s">
        <v>276</v>
      </c>
      <c r="D37" s="79">
        <v>0</v>
      </c>
      <c r="E37" s="79">
        <v>0</v>
      </c>
      <c r="F37" s="79">
        <v>0</v>
      </c>
      <c r="G37" s="97" t="e">
        <f t="shared" si="2"/>
        <v>#DIV/0!</v>
      </c>
      <c r="H37" s="97">
        <v>0</v>
      </c>
      <c r="I37" s="59"/>
    </row>
    <row r="38" spans="1:9" ht="17.25" customHeight="1">
      <c r="A38" s="33" t="s">
        <v>112</v>
      </c>
      <c r="B38" s="28" t="s">
        <v>105</v>
      </c>
      <c r="C38" s="33"/>
      <c r="D38" s="76">
        <f>D39</f>
        <v>144.9</v>
      </c>
      <c r="E38" s="76">
        <f>E39</f>
        <v>144.9</v>
      </c>
      <c r="F38" s="76">
        <f>F39</f>
        <v>121.3</v>
      </c>
      <c r="G38" s="97">
        <f t="shared" si="2"/>
        <v>0.8371290545203588</v>
      </c>
      <c r="H38" s="97">
        <f t="shared" si="3"/>
        <v>0.8371290545203588</v>
      </c>
      <c r="I38" s="59"/>
    </row>
    <row r="39" spans="1:9" ht="38.25">
      <c r="A39" s="149" t="s">
        <v>113</v>
      </c>
      <c r="B39" s="143" t="s">
        <v>170</v>
      </c>
      <c r="C39" s="149" t="s">
        <v>270</v>
      </c>
      <c r="D39" s="27">
        <v>144.9</v>
      </c>
      <c r="E39" s="27">
        <v>144.9</v>
      </c>
      <c r="F39" s="27">
        <v>121.3</v>
      </c>
      <c r="G39" s="97">
        <f t="shared" si="2"/>
        <v>0.8371290545203588</v>
      </c>
      <c r="H39" s="97">
        <f t="shared" si="3"/>
        <v>0.8371290545203588</v>
      </c>
      <c r="I39" s="59"/>
    </row>
    <row r="40" spans="1:9" ht="25.5" hidden="1">
      <c r="A40" s="33" t="s">
        <v>76</v>
      </c>
      <c r="B40" s="28" t="s">
        <v>39</v>
      </c>
      <c r="C40" s="33"/>
      <c r="D40" s="76">
        <f>D41</f>
        <v>0</v>
      </c>
      <c r="E40" s="76">
        <f>E41</f>
        <v>0</v>
      </c>
      <c r="F40" s="76">
        <f>F41</f>
        <v>0</v>
      </c>
      <c r="G40" s="97" t="e">
        <f t="shared" si="2"/>
        <v>#DIV/0!</v>
      </c>
      <c r="H40" s="97" t="e">
        <f t="shared" si="3"/>
        <v>#DIV/0!</v>
      </c>
      <c r="I40" s="59"/>
    </row>
    <row r="41" spans="1:9" ht="12.75" hidden="1">
      <c r="A41" s="149" t="s">
        <v>114</v>
      </c>
      <c r="B41" s="143" t="s">
        <v>107</v>
      </c>
      <c r="C41" s="149"/>
      <c r="D41" s="27">
        <f>D42</f>
        <v>0</v>
      </c>
      <c r="E41" s="27">
        <f>E42</f>
        <v>0</v>
      </c>
      <c r="F41" s="27">
        <v>0</v>
      </c>
      <c r="G41" s="97" t="e">
        <f t="shared" si="2"/>
        <v>#DIV/0!</v>
      </c>
      <c r="H41" s="97" t="e">
        <f t="shared" si="3"/>
        <v>#DIV/0!</v>
      </c>
      <c r="I41" s="59"/>
    </row>
    <row r="42" spans="1:9" s="8" customFormat="1" ht="54.75" customHeight="1" hidden="1">
      <c r="A42" s="78"/>
      <c r="B42" s="44" t="s">
        <v>272</v>
      </c>
      <c r="C42" s="78" t="s">
        <v>271</v>
      </c>
      <c r="D42" s="79">
        <v>0</v>
      </c>
      <c r="E42" s="79">
        <v>0</v>
      </c>
      <c r="F42" s="79">
        <v>0</v>
      </c>
      <c r="G42" s="97" t="e">
        <f t="shared" si="2"/>
        <v>#DIV/0!</v>
      </c>
      <c r="H42" s="97" t="e">
        <f t="shared" si="3"/>
        <v>#DIV/0!</v>
      </c>
      <c r="I42" s="59"/>
    </row>
    <row r="43" spans="1:9" s="8" customFormat="1" ht="21.75" customHeight="1" hidden="1">
      <c r="A43" s="33" t="s">
        <v>77</v>
      </c>
      <c r="B43" s="28" t="s">
        <v>41</v>
      </c>
      <c r="C43" s="33"/>
      <c r="D43" s="76">
        <f aca="true" t="shared" si="4" ref="D43:F44">D44</f>
        <v>0</v>
      </c>
      <c r="E43" s="76">
        <f t="shared" si="4"/>
        <v>0</v>
      </c>
      <c r="F43" s="76">
        <f t="shared" si="4"/>
        <v>0</v>
      </c>
      <c r="G43" s="97" t="e">
        <f t="shared" si="2"/>
        <v>#DIV/0!</v>
      </c>
      <c r="H43" s="97" t="e">
        <f t="shared" si="3"/>
        <v>#DIV/0!</v>
      </c>
      <c r="I43" s="59"/>
    </row>
    <row r="44" spans="1:9" s="8" customFormat="1" ht="33" customHeight="1" hidden="1">
      <c r="A44" s="146" t="s">
        <v>78</v>
      </c>
      <c r="B44" s="54" t="s">
        <v>127</v>
      </c>
      <c r="C44" s="149"/>
      <c r="D44" s="27">
        <f t="shared" si="4"/>
        <v>0</v>
      </c>
      <c r="E44" s="27">
        <f t="shared" si="4"/>
        <v>0</v>
      </c>
      <c r="F44" s="27">
        <f t="shared" si="4"/>
        <v>0</v>
      </c>
      <c r="G44" s="97" t="e">
        <f t="shared" si="2"/>
        <v>#DIV/0!</v>
      </c>
      <c r="H44" s="97" t="e">
        <f t="shared" si="3"/>
        <v>#DIV/0!</v>
      </c>
      <c r="I44" s="59"/>
    </row>
    <row r="45" spans="1:9" s="8" customFormat="1" ht="32.25" customHeight="1" hidden="1">
      <c r="A45" s="78"/>
      <c r="B45" s="47" t="s">
        <v>127</v>
      </c>
      <c r="C45" s="78" t="s">
        <v>283</v>
      </c>
      <c r="D45" s="79">
        <f>0</f>
        <v>0</v>
      </c>
      <c r="E45" s="79">
        <f>0</f>
        <v>0</v>
      </c>
      <c r="F45" s="79">
        <f>0</f>
        <v>0</v>
      </c>
      <c r="G45" s="97" t="e">
        <f t="shared" si="2"/>
        <v>#DIV/0!</v>
      </c>
      <c r="H45" s="97" t="e">
        <f t="shared" si="3"/>
        <v>#DIV/0!</v>
      </c>
      <c r="I45" s="59"/>
    </row>
    <row r="46" spans="1:9" ht="25.5">
      <c r="A46" s="33" t="s">
        <v>79</v>
      </c>
      <c r="B46" s="28" t="s">
        <v>42</v>
      </c>
      <c r="C46" s="33"/>
      <c r="D46" s="76">
        <f>D47</f>
        <v>486.7</v>
      </c>
      <c r="E46" s="76">
        <f>E47</f>
        <v>352.6</v>
      </c>
      <c r="F46" s="76">
        <f>F47</f>
        <v>369</v>
      </c>
      <c r="G46" s="97">
        <f t="shared" si="2"/>
        <v>0.7581672488185741</v>
      </c>
      <c r="H46" s="97">
        <f t="shared" si="3"/>
        <v>1.0465116279069766</v>
      </c>
      <c r="I46" s="59"/>
    </row>
    <row r="47" spans="1:9" ht="12.75">
      <c r="A47" s="149" t="s">
        <v>45</v>
      </c>
      <c r="B47" s="143" t="s">
        <v>46</v>
      </c>
      <c r="C47" s="149"/>
      <c r="D47" s="27">
        <f>D48+D49+D51+D50</f>
        <v>486.7</v>
      </c>
      <c r="E47" s="27">
        <f>E48+E49+E51+E50</f>
        <v>352.6</v>
      </c>
      <c r="F47" s="27">
        <f>F48+F49+F51+F50</f>
        <v>369</v>
      </c>
      <c r="G47" s="97">
        <f t="shared" si="2"/>
        <v>0.7581672488185741</v>
      </c>
      <c r="H47" s="97">
        <f t="shared" si="3"/>
        <v>1.0465116279069766</v>
      </c>
      <c r="I47" s="59"/>
    </row>
    <row r="48" spans="1:9" s="8" customFormat="1" ht="12.75">
      <c r="A48" s="78"/>
      <c r="B48" s="44" t="s">
        <v>180</v>
      </c>
      <c r="C48" s="78" t="s">
        <v>259</v>
      </c>
      <c r="D48" s="79">
        <v>406.3</v>
      </c>
      <c r="E48" s="79">
        <v>287.6</v>
      </c>
      <c r="F48" s="79">
        <v>362.2</v>
      </c>
      <c r="G48" s="97">
        <f t="shared" si="2"/>
        <v>0.8914595126753629</v>
      </c>
      <c r="H48" s="97">
        <f t="shared" si="3"/>
        <v>1.2593880389429761</v>
      </c>
      <c r="I48" s="59"/>
    </row>
    <row r="49" spans="1:9" s="8" customFormat="1" ht="18" customHeight="1">
      <c r="A49" s="78"/>
      <c r="B49" s="44" t="s">
        <v>264</v>
      </c>
      <c r="C49" s="78" t="s">
        <v>260</v>
      </c>
      <c r="D49" s="79">
        <v>15</v>
      </c>
      <c r="E49" s="79">
        <v>15</v>
      </c>
      <c r="F49" s="79">
        <v>0</v>
      </c>
      <c r="G49" s="97">
        <f t="shared" si="2"/>
        <v>0</v>
      </c>
      <c r="H49" s="97">
        <v>0</v>
      </c>
      <c r="I49" s="59"/>
    </row>
    <row r="50" spans="1:9" s="8" customFormat="1" ht="18" customHeight="1">
      <c r="A50" s="78"/>
      <c r="B50" s="44" t="s">
        <v>374</v>
      </c>
      <c r="C50" s="78" t="s">
        <v>373</v>
      </c>
      <c r="D50" s="79">
        <v>10</v>
      </c>
      <c r="E50" s="79">
        <v>10</v>
      </c>
      <c r="F50" s="79">
        <v>0</v>
      </c>
      <c r="G50" s="97">
        <f t="shared" si="2"/>
        <v>0</v>
      </c>
      <c r="H50" s="97">
        <v>0</v>
      </c>
      <c r="I50" s="59"/>
    </row>
    <row r="51" spans="1:9" s="8" customFormat="1" ht="18" customHeight="1">
      <c r="A51" s="78"/>
      <c r="B51" s="44" t="s">
        <v>182</v>
      </c>
      <c r="C51" s="78" t="s">
        <v>265</v>
      </c>
      <c r="D51" s="79">
        <v>55.4</v>
      </c>
      <c r="E51" s="79">
        <v>40</v>
      </c>
      <c r="F51" s="79">
        <v>6.8</v>
      </c>
      <c r="G51" s="97">
        <f t="shared" si="2"/>
        <v>0.12274368231046931</v>
      </c>
      <c r="H51" s="97">
        <f t="shared" si="3"/>
        <v>0.16999999999999998</v>
      </c>
      <c r="I51" s="59"/>
    </row>
    <row r="52" spans="1:9" ht="29.25" customHeight="1">
      <c r="A52" s="48" t="s">
        <v>130</v>
      </c>
      <c r="B52" s="147" t="s">
        <v>128</v>
      </c>
      <c r="C52" s="48"/>
      <c r="D52" s="34">
        <f>D54</f>
        <v>1</v>
      </c>
      <c r="E52" s="34">
        <f>E54</f>
        <v>1</v>
      </c>
      <c r="F52" s="34">
        <f>F54</f>
        <v>1</v>
      </c>
      <c r="G52" s="97">
        <f t="shared" si="2"/>
        <v>1</v>
      </c>
      <c r="H52" s="97">
        <f t="shared" si="3"/>
        <v>1</v>
      </c>
      <c r="I52" s="59"/>
    </row>
    <row r="53" spans="1:9" ht="29.25" customHeight="1">
      <c r="A53" s="146" t="s">
        <v>124</v>
      </c>
      <c r="B53" s="54" t="s">
        <v>131</v>
      </c>
      <c r="C53" s="146"/>
      <c r="D53" s="27">
        <f>D54</f>
        <v>1</v>
      </c>
      <c r="E53" s="27">
        <f>E54</f>
        <v>1</v>
      </c>
      <c r="F53" s="27">
        <f>F54</f>
        <v>1</v>
      </c>
      <c r="G53" s="97">
        <f t="shared" si="2"/>
        <v>1</v>
      </c>
      <c r="H53" s="97">
        <f t="shared" si="3"/>
        <v>1</v>
      </c>
      <c r="I53" s="59"/>
    </row>
    <row r="54" spans="1:9" s="8" customFormat="1" ht="31.5" customHeight="1">
      <c r="A54" s="78"/>
      <c r="B54" s="44" t="s">
        <v>273</v>
      </c>
      <c r="C54" s="78" t="s">
        <v>266</v>
      </c>
      <c r="D54" s="79">
        <v>1</v>
      </c>
      <c r="E54" s="79">
        <f>1</f>
        <v>1</v>
      </c>
      <c r="F54" s="79">
        <v>1</v>
      </c>
      <c r="G54" s="97">
        <f t="shared" si="2"/>
        <v>1</v>
      </c>
      <c r="H54" s="97">
        <f t="shared" si="3"/>
        <v>1</v>
      </c>
      <c r="I54" s="59"/>
    </row>
    <row r="55" spans="1:9" ht="17.25" customHeight="1" hidden="1">
      <c r="A55" s="33" t="s">
        <v>47</v>
      </c>
      <c r="B55" s="28" t="s">
        <v>48</v>
      </c>
      <c r="C55" s="33"/>
      <c r="D55" s="76">
        <f aca="true" t="shared" si="5" ref="D55:F56">D56</f>
        <v>0</v>
      </c>
      <c r="E55" s="76">
        <f t="shared" si="5"/>
        <v>0</v>
      </c>
      <c r="F55" s="76">
        <f t="shared" si="5"/>
        <v>0</v>
      </c>
      <c r="G55" s="97" t="e">
        <f t="shared" si="2"/>
        <v>#DIV/0!</v>
      </c>
      <c r="H55" s="97" t="e">
        <f t="shared" si="3"/>
        <v>#DIV/0!</v>
      </c>
      <c r="I55" s="59"/>
    </row>
    <row r="56" spans="1:9" ht="12.75" hidden="1">
      <c r="A56" s="149" t="s">
        <v>52</v>
      </c>
      <c r="B56" s="143" t="s">
        <v>53</v>
      </c>
      <c r="C56" s="149"/>
      <c r="D56" s="27">
        <f t="shared" si="5"/>
        <v>0</v>
      </c>
      <c r="E56" s="27">
        <f t="shared" si="5"/>
        <v>0</v>
      </c>
      <c r="F56" s="27">
        <f t="shared" si="5"/>
        <v>0</v>
      </c>
      <c r="G56" s="97" t="e">
        <f t="shared" si="2"/>
        <v>#DIV/0!</v>
      </c>
      <c r="H56" s="97" t="e">
        <f t="shared" si="3"/>
        <v>#DIV/0!</v>
      </c>
      <c r="I56" s="59"/>
    </row>
    <row r="57" spans="1:9" s="8" customFormat="1" ht="27" customHeight="1" hidden="1">
      <c r="A57" s="78"/>
      <c r="B57" s="44" t="s">
        <v>267</v>
      </c>
      <c r="C57" s="78" t="s">
        <v>268</v>
      </c>
      <c r="D57" s="79">
        <v>0</v>
      </c>
      <c r="E57" s="79">
        <v>0</v>
      </c>
      <c r="F57" s="79">
        <v>0</v>
      </c>
      <c r="G57" s="97" t="e">
        <f t="shared" si="2"/>
        <v>#DIV/0!</v>
      </c>
      <c r="H57" s="97" t="e">
        <f t="shared" si="3"/>
        <v>#DIV/0!</v>
      </c>
      <c r="I57" s="59"/>
    </row>
    <row r="58" spans="1:9" ht="23.25" customHeight="1">
      <c r="A58" s="33"/>
      <c r="B58" s="28" t="s">
        <v>101</v>
      </c>
      <c r="C58" s="33"/>
      <c r="D58" s="27">
        <f>D59</f>
        <v>2877.8</v>
      </c>
      <c r="E58" s="27">
        <f>E59</f>
        <v>2922.8</v>
      </c>
      <c r="F58" s="27">
        <f>F59</f>
        <v>2857.6</v>
      </c>
      <c r="G58" s="97">
        <f t="shared" si="2"/>
        <v>0.9929807491834038</v>
      </c>
      <c r="H58" s="97">
        <f t="shared" si="3"/>
        <v>0.977692623511701</v>
      </c>
      <c r="I58" s="59"/>
    </row>
    <row r="59" spans="1:9" s="8" customFormat="1" ht="25.5">
      <c r="A59" s="78"/>
      <c r="B59" s="44" t="s">
        <v>102</v>
      </c>
      <c r="C59" s="78" t="s">
        <v>201</v>
      </c>
      <c r="D59" s="79">
        <v>2877.8</v>
      </c>
      <c r="E59" s="79">
        <v>2922.8</v>
      </c>
      <c r="F59" s="79">
        <v>2857.6</v>
      </c>
      <c r="G59" s="97">
        <f t="shared" si="2"/>
        <v>0.9929807491834038</v>
      </c>
      <c r="H59" s="97">
        <f t="shared" si="3"/>
        <v>0.977692623511701</v>
      </c>
      <c r="I59" s="59"/>
    </row>
    <row r="60" spans="1:9" ht="24.75" customHeight="1">
      <c r="A60" s="149"/>
      <c r="B60" s="55" t="s">
        <v>69</v>
      </c>
      <c r="C60" s="80"/>
      <c r="D60" s="81">
        <f>D32+D38+D40+D43+D46+D52+D55+D58</f>
        <v>6018</v>
      </c>
      <c r="E60" s="81">
        <f>E32+E38+E40+E43+E46+E52+E55+E58</f>
        <v>5339.700000000001</v>
      </c>
      <c r="F60" s="81">
        <f>F32+F38+F40+F43+F46+F52+F55+F58</f>
        <v>5439.5</v>
      </c>
      <c r="G60" s="97">
        <f t="shared" si="2"/>
        <v>0.903871718178797</v>
      </c>
      <c r="H60" s="97">
        <f t="shared" si="3"/>
        <v>1.0186901885873736</v>
      </c>
      <c r="I60" s="59"/>
    </row>
    <row r="61" spans="1:9" ht="15">
      <c r="A61" s="82"/>
      <c r="B61" s="143" t="s">
        <v>84</v>
      </c>
      <c r="C61" s="149"/>
      <c r="D61" s="83">
        <f>D58</f>
        <v>2877.8</v>
      </c>
      <c r="E61" s="83">
        <f>E58</f>
        <v>2922.8</v>
      </c>
      <c r="F61" s="83">
        <f>F58</f>
        <v>2857.6</v>
      </c>
      <c r="G61" s="97">
        <f t="shared" si="2"/>
        <v>0.9929807491834038</v>
      </c>
      <c r="H61" s="97">
        <f t="shared" si="3"/>
        <v>0.977692623511701</v>
      </c>
      <c r="I61" s="59"/>
    </row>
    <row r="62" ht="15">
      <c r="A62" s="84"/>
    </row>
    <row r="63" ht="12.75">
      <c r="A63" s="57"/>
    </row>
    <row r="64" spans="1:6" ht="15">
      <c r="A64" s="57"/>
      <c r="B64" s="63" t="s">
        <v>94</v>
      </c>
      <c r="C64" s="84"/>
      <c r="F64" s="58">
        <v>1191.1</v>
      </c>
    </row>
    <row r="65" spans="1:3" ht="15">
      <c r="A65" s="57"/>
      <c r="B65" s="63"/>
      <c r="C65" s="84"/>
    </row>
    <row r="66" spans="1:6" ht="15">
      <c r="A66" s="57"/>
      <c r="B66" s="63" t="s">
        <v>85</v>
      </c>
      <c r="C66" s="84"/>
      <c r="F66" s="59"/>
    </row>
    <row r="67" spans="1:3" ht="15">
      <c r="A67" s="57"/>
      <c r="B67" s="63" t="s">
        <v>86</v>
      </c>
      <c r="C67" s="84"/>
    </row>
    <row r="68" spans="2:3" ht="15">
      <c r="B68" s="63"/>
      <c r="C68" s="84"/>
    </row>
    <row r="69" spans="2:3" ht="15">
      <c r="B69" s="63" t="s">
        <v>87</v>
      </c>
      <c r="C69" s="84"/>
    </row>
    <row r="70" spans="2:3" ht="15">
      <c r="B70" s="63" t="s">
        <v>88</v>
      </c>
      <c r="C70" s="84"/>
    </row>
    <row r="71" spans="2:3" ht="15">
      <c r="B71" s="63"/>
      <c r="C71" s="84"/>
    </row>
    <row r="72" spans="2:3" ht="15">
      <c r="B72" s="63" t="s">
        <v>89</v>
      </c>
      <c r="C72" s="84"/>
    </row>
    <row r="73" spans="2:3" ht="15">
      <c r="B73" s="63" t="s">
        <v>90</v>
      </c>
      <c r="C73" s="84"/>
    </row>
    <row r="74" spans="2:3" ht="15">
      <c r="B74" s="63"/>
      <c r="C74" s="84"/>
    </row>
    <row r="75" spans="2:3" ht="15">
      <c r="B75" s="63" t="s">
        <v>91</v>
      </c>
      <c r="C75" s="84"/>
    </row>
    <row r="76" spans="2:3" ht="15">
      <c r="B76" s="63" t="s">
        <v>92</v>
      </c>
      <c r="C76" s="84"/>
    </row>
    <row r="77" spans="2:3" ht="15">
      <c r="B77" s="63"/>
      <c r="C77" s="84"/>
    </row>
    <row r="78" spans="2:3" ht="15">
      <c r="B78" s="63"/>
      <c r="C78" s="84"/>
    </row>
    <row r="79" spans="2:8" ht="15">
      <c r="B79" s="63" t="s">
        <v>93</v>
      </c>
      <c r="C79" s="84"/>
      <c r="F79" s="59">
        <f>F64+F27-F60</f>
        <v>1423.5</v>
      </c>
      <c r="H79" s="59"/>
    </row>
    <row r="82" spans="2:3" ht="15">
      <c r="B82" s="63" t="s">
        <v>95</v>
      </c>
      <c r="C82" s="84"/>
    </row>
    <row r="83" spans="2:3" ht="15">
      <c r="B83" s="63" t="s">
        <v>96</v>
      </c>
      <c r="C83" s="84"/>
    </row>
    <row r="84" spans="2:3" ht="15">
      <c r="B84" s="63" t="s">
        <v>97</v>
      </c>
      <c r="C84" s="84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00390625" style="58" customWidth="1"/>
    <col min="2" max="2" width="36.140625" style="58" customWidth="1"/>
    <col min="3" max="3" width="9.421875" style="57" hidden="1" customWidth="1"/>
    <col min="4" max="4" width="10.00390625" style="58" customWidth="1"/>
    <col min="5" max="5" width="11.8515625" style="58" hidden="1" customWidth="1"/>
    <col min="6" max="6" width="11.140625" style="58" customWidth="1"/>
    <col min="7" max="7" width="9.8515625" style="58" customWidth="1"/>
    <col min="8" max="8" width="10.28125" style="58" hidden="1" customWidth="1"/>
    <col min="9" max="16384" width="9.140625" style="1" customWidth="1"/>
  </cols>
  <sheetData>
    <row r="1" spans="1:8" s="4" customFormat="1" ht="58.5" customHeight="1">
      <c r="A1" s="177" t="s">
        <v>406</v>
      </c>
      <c r="B1" s="177"/>
      <c r="C1" s="177"/>
      <c r="D1" s="177"/>
      <c r="E1" s="177"/>
      <c r="F1" s="177"/>
      <c r="G1" s="177"/>
      <c r="H1" s="177"/>
    </row>
    <row r="2" spans="1:8" ht="12.75" customHeight="1">
      <c r="A2" s="70"/>
      <c r="B2" s="169" t="s">
        <v>3</v>
      </c>
      <c r="C2" s="71"/>
      <c r="D2" s="170" t="s">
        <v>4</v>
      </c>
      <c r="E2" s="164" t="s">
        <v>393</v>
      </c>
      <c r="F2" s="170" t="s">
        <v>5</v>
      </c>
      <c r="G2" s="192" t="s">
        <v>149</v>
      </c>
      <c r="H2" s="164" t="s">
        <v>394</v>
      </c>
    </row>
    <row r="3" spans="1:8" ht="31.5" customHeight="1">
      <c r="A3" s="142"/>
      <c r="B3" s="169"/>
      <c r="C3" s="71"/>
      <c r="D3" s="170"/>
      <c r="E3" s="165"/>
      <c r="F3" s="170"/>
      <c r="G3" s="193"/>
      <c r="H3" s="165"/>
    </row>
    <row r="4" spans="1:8" ht="18.75" customHeight="1">
      <c r="A4" s="142"/>
      <c r="B4" s="145" t="s">
        <v>83</v>
      </c>
      <c r="C4" s="71"/>
      <c r="D4" s="133">
        <f>D5+D6+D7+D8+D9+D10+D11+D12+D13+D14+D15+D16+D17+D18+D19</f>
        <v>3054.2</v>
      </c>
      <c r="E4" s="133">
        <f>E5+E6+E7+E8+E9+E10+E11+E12+E13+E14+E15+E16+E17+E18+E19</f>
        <v>1948</v>
      </c>
      <c r="F4" s="133">
        <f>F5+F6+F7+F8+F9+F10+F11+F12+F13+F14+F15+F16+F17+F18+F19</f>
        <v>2957.9</v>
      </c>
      <c r="G4" s="135">
        <f>F4/D4</f>
        <v>0.9684696483530877</v>
      </c>
      <c r="H4" s="135">
        <f>F4/E4</f>
        <v>1.518429158110883</v>
      </c>
    </row>
    <row r="5" spans="1:8" ht="15">
      <c r="A5" s="142"/>
      <c r="B5" s="143" t="s">
        <v>7</v>
      </c>
      <c r="C5" s="149"/>
      <c r="D5" s="27">
        <v>220</v>
      </c>
      <c r="E5" s="27">
        <v>150</v>
      </c>
      <c r="F5" s="27">
        <v>200.2</v>
      </c>
      <c r="G5" s="72">
        <f aca="true" t="shared" si="0" ref="G5:G27">F5/D5</f>
        <v>0.9099999999999999</v>
      </c>
      <c r="H5" s="72">
        <f aca="true" t="shared" si="1" ref="H5:H27">F5/E5</f>
        <v>1.3346666666666667</v>
      </c>
    </row>
    <row r="6" spans="1:8" ht="15">
      <c r="A6" s="142"/>
      <c r="B6" s="143" t="s">
        <v>298</v>
      </c>
      <c r="C6" s="149"/>
      <c r="D6" s="27">
        <v>480.1</v>
      </c>
      <c r="E6" s="27">
        <v>380</v>
      </c>
      <c r="F6" s="27">
        <v>490.2</v>
      </c>
      <c r="G6" s="72">
        <f t="shared" si="0"/>
        <v>1.0210372838991877</v>
      </c>
      <c r="H6" s="72">
        <f t="shared" si="1"/>
        <v>1.29</v>
      </c>
    </row>
    <row r="7" spans="1:8" ht="15">
      <c r="A7" s="142"/>
      <c r="B7" s="143" t="s">
        <v>9</v>
      </c>
      <c r="C7" s="149"/>
      <c r="D7" s="27">
        <v>100</v>
      </c>
      <c r="E7" s="27">
        <v>90</v>
      </c>
      <c r="F7" s="27">
        <v>121.2</v>
      </c>
      <c r="G7" s="72">
        <f t="shared" si="0"/>
        <v>1.212</v>
      </c>
      <c r="H7" s="72">
        <v>0</v>
      </c>
    </row>
    <row r="8" spans="1:8" ht="15">
      <c r="A8" s="142"/>
      <c r="B8" s="143" t="s">
        <v>10</v>
      </c>
      <c r="C8" s="149"/>
      <c r="D8" s="27">
        <v>120</v>
      </c>
      <c r="E8" s="27">
        <v>80</v>
      </c>
      <c r="F8" s="27">
        <v>102.9</v>
      </c>
      <c r="G8" s="72">
        <f t="shared" si="0"/>
        <v>0.8575</v>
      </c>
      <c r="H8" s="72">
        <f t="shared" si="1"/>
        <v>1.2862500000000001</v>
      </c>
    </row>
    <row r="9" spans="1:8" ht="15">
      <c r="A9" s="142"/>
      <c r="B9" s="143" t="s">
        <v>11</v>
      </c>
      <c r="C9" s="149"/>
      <c r="D9" s="27">
        <v>2124.1</v>
      </c>
      <c r="E9" s="27">
        <v>1240</v>
      </c>
      <c r="F9" s="27">
        <v>2027.6</v>
      </c>
      <c r="G9" s="72">
        <f t="shared" si="0"/>
        <v>0.9545689939268396</v>
      </c>
      <c r="H9" s="72">
        <f t="shared" si="1"/>
        <v>1.6351612903225805</v>
      </c>
    </row>
    <row r="10" spans="1:8" ht="15">
      <c r="A10" s="142"/>
      <c r="B10" s="143" t="s">
        <v>108</v>
      </c>
      <c r="C10" s="149"/>
      <c r="D10" s="27">
        <v>10</v>
      </c>
      <c r="E10" s="27">
        <v>8</v>
      </c>
      <c r="F10" s="27">
        <v>15.8</v>
      </c>
      <c r="G10" s="72">
        <f t="shared" si="0"/>
        <v>1.58</v>
      </c>
      <c r="H10" s="72">
        <f t="shared" si="1"/>
        <v>1.975</v>
      </c>
    </row>
    <row r="11" spans="1:8" ht="15">
      <c r="A11" s="142"/>
      <c r="B11" s="143" t="s">
        <v>12</v>
      </c>
      <c r="C11" s="149"/>
      <c r="D11" s="27">
        <v>0</v>
      </c>
      <c r="E11" s="27">
        <v>0</v>
      </c>
      <c r="F11" s="27">
        <v>0</v>
      </c>
      <c r="G11" s="72">
        <v>0</v>
      </c>
      <c r="H11" s="72">
        <v>0</v>
      </c>
    </row>
    <row r="12" spans="1:8" ht="15">
      <c r="A12" s="142"/>
      <c r="B12" s="143" t="s">
        <v>13</v>
      </c>
      <c r="C12" s="149"/>
      <c r="D12" s="27">
        <v>0</v>
      </c>
      <c r="E12" s="27">
        <v>0</v>
      </c>
      <c r="F12" s="27">
        <v>0</v>
      </c>
      <c r="G12" s="72">
        <v>0</v>
      </c>
      <c r="H12" s="72">
        <v>0</v>
      </c>
    </row>
    <row r="13" spans="1:8" ht="15">
      <c r="A13" s="142"/>
      <c r="B13" s="143" t="s">
        <v>14</v>
      </c>
      <c r="C13" s="149"/>
      <c r="D13" s="27">
        <v>0</v>
      </c>
      <c r="E13" s="27">
        <v>0</v>
      </c>
      <c r="F13" s="27">
        <v>0</v>
      </c>
      <c r="G13" s="72">
        <v>0</v>
      </c>
      <c r="H13" s="72">
        <v>0</v>
      </c>
    </row>
    <row r="14" spans="1:8" ht="15">
      <c r="A14" s="142"/>
      <c r="B14" s="143" t="s">
        <v>16</v>
      </c>
      <c r="C14" s="149"/>
      <c r="D14" s="27">
        <v>0</v>
      </c>
      <c r="E14" s="27">
        <v>0</v>
      </c>
      <c r="F14" s="27">
        <v>0</v>
      </c>
      <c r="G14" s="72">
        <v>0</v>
      </c>
      <c r="H14" s="72">
        <v>0</v>
      </c>
    </row>
    <row r="15" spans="1:8" ht="23.25" customHeight="1">
      <c r="A15" s="142"/>
      <c r="B15" s="143" t="s">
        <v>17</v>
      </c>
      <c r="C15" s="149"/>
      <c r="D15" s="27">
        <v>0</v>
      </c>
      <c r="E15" s="27">
        <v>0</v>
      </c>
      <c r="F15" s="27">
        <v>0</v>
      </c>
      <c r="G15" s="72">
        <v>0</v>
      </c>
      <c r="H15" s="72">
        <v>0</v>
      </c>
    </row>
    <row r="16" spans="1:8" ht="25.5">
      <c r="A16" s="142"/>
      <c r="B16" s="143" t="s">
        <v>18</v>
      </c>
      <c r="C16" s="149"/>
      <c r="D16" s="27">
        <v>0</v>
      </c>
      <c r="E16" s="27">
        <v>0</v>
      </c>
      <c r="F16" s="27">
        <v>0</v>
      </c>
      <c r="G16" s="72">
        <v>0</v>
      </c>
      <c r="H16" s="72">
        <v>0</v>
      </c>
    </row>
    <row r="17" spans="1:8" ht="25.5">
      <c r="A17" s="142"/>
      <c r="B17" s="143" t="s">
        <v>348</v>
      </c>
      <c r="C17" s="149"/>
      <c r="D17" s="27">
        <v>0</v>
      </c>
      <c r="E17" s="27">
        <v>0</v>
      </c>
      <c r="F17" s="27">
        <v>0</v>
      </c>
      <c r="G17" s="72">
        <v>0</v>
      </c>
      <c r="H17" s="72">
        <v>0</v>
      </c>
    </row>
    <row r="18" spans="1:8" ht="15">
      <c r="A18" s="142"/>
      <c r="B18" s="143" t="s">
        <v>122</v>
      </c>
      <c r="C18" s="149"/>
      <c r="D18" s="27">
        <v>0</v>
      </c>
      <c r="E18" s="27">
        <v>0</v>
      </c>
      <c r="F18" s="27">
        <v>0</v>
      </c>
      <c r="G18" s="72">
        <v>0</v>
      </c>
      <c r="H18" s="72">
        <v>0</v>
      </c>
    </row>
    <row r="19" spans="1:8" ht="15">
      <c r="A19" s="142"/>
      <c r="B19" s="143" t="s">
        <v>23</v>
      </c>
      <c r="C19" s="149"/>
      <c r="D19" s="27">
        <v>0</v>
      </c>
      <c r="E19" s="27">
        <v>0</v>
      </c>
      <c r="F19" s="27">
        <v>0</v>
      </c>
      <c r="G19" s="72">
        <v>0</v>
      </c>
      <c r="H19" s="72">
        <v>0</v>
      </c>
    </row>
    <row r="20" spans="1:8" ht="25.5">
      <c r="A20" s="142"/>
      <c r="B20" s="28" t="s">
        <v>82</v>
      </c>
      <c r="C20" s="33"/>
      <c r="D20" s="27">
        <f>D21+D22+D23+D24+D25</f>
        <v>232.60000000000002</v>
      </c>
      <c r="E20" s="27">
        <f>E21+E22+E23+E24+E25</f>
        <v>616.2</v>
      </c>
      <c r="F20" s="27">
        <f>F21+F22+F23+F24+F25</f>
        <v>203.89999999999998</v>
      </c>
      <c r="G20" s="72">
        <f t="shared" si="0"/>
        <v>0.8766122098022354</v>
      </c>
      <c r="H20" s="72">
        <f t="shared" si="1"/>
        <v>0.33089905874715997</v>
      </c>
    </row>
    <row r="21" spans="1:8" ht="15">
      <c r="A21" s="142"/>
      <c r="B21" s="143" t="s">
        <v>25</v>
      </c>
      <c r="C21" s="149"/>
      <c r="D21" s="27">
        <v>87.7</v>
      </c>
      <c r="E21" s="27">
        <v>154.6</v>
      </c>
      <c r="F21" s="149" t="s">
        <v>416</v>
      </c>
      <c r="G21" s="72">
        <f t="shared" si="0"/>
        <v>0.9156214367160774</v>
      </c>
      <c r="H21" s="72">
        <f t="shared" si="1"/>
        <v>0.5194049159120311</v>
      </c>
    </row>
    <row r="22" spans="1:8" ht="15">
      <c r="A22" s="142"/>
      <c r="B22" s="143" t="s">
        <v>103</v>
      </c>
      <c r="C22" s="149"/>
      <c r="D22" s="27">
        <v>144.9</v>
      </c>
      <c r="E22" s="27">
        <v>120.8</v>
      </c>
      <c r="F22" s="27">
        <v>123.6</v>
      </c>
      <c r="G22" s="72">
        <f t="shared" si="0"/>
        <v>0.8530020703933747</v>
      </c>
      <c r="H22" s="72">
        <f t="shared" si="1"/>
        <v>1.0231788079470199</v>
      </c>
    </row>
    <row r="23" spans="1:8" ht="15">
      <c r="A23" s="142"/>
      <c r="B23" s="143" t="s">
        <v>68</v>
      </c>
      <c r="C23" s="149"/>
      <c r="D23" s="27">
        <v>0</v>
      </c>
      <c r="E23" s="27">
        <v>340.8</v>
      </c>
      <c r="F23" s="27">
        <v>0</v>
      </c>
      <c r="G23" s="72">
        <v>0</v>
      </c>
      <c r="H23" s="72">
        <f t="shared" si="1"/>
        <v>0</v>
      </c>
    </row>
    <row r="24" spans="1:8" ht="25.5">
      <c r="A24" s="142"/>
      <c r="B24" s="143" t="s">
        <v>28</v>
      </c>
      <c r="C24" s="149"/>
      <c r="D24" s="27">
        <v>0</v>
      </c>
      <c r="E24" s="27">
        <v>0</v>
      </c>
      <c r="F24" s="27">
        <v>0</v>
      </c>
      <c r="G24" s="72">
        <v>0</v>
      </c>
      <c r="H24" s="72">
        <v>0</v>
      </c>
    </row>
    <row r="25" spans="1:8" ht="28.5" customHeight="1" thickBot="1">
      <c r="A25" s="142"/>
      <c r="B25" s="73" t="s">
        <v>157</v>
      </c>
      <c r="C25" s="74"/>
      <c r="D25" s="27">
        <v>0</v>
      </c>
      <c r="E25" s="27">
        <v>0</v>
      </c>
      <c r="F25" s="27">
        <v>0</v>
      </c>
      <c r="G25" s="72">
        <v>0</v>
      </c>
      <c r="H25" s="72">
        <v>0</v>
      </c>
    </row>
    <row r="26" spans="1:8" ht="26.25" customHeight="1">
      <c r="A26" s="142"/>
      <c r="B26" s="94" t="s">
        <v>29</v>
      </c>
      <c r="C26" s="95"/>
      <c r="D26" s="144">
        <f>D4+D20</f>
        <v>3286.7999999999997</v>
      </c>
      <c r="E26" s="144">
        <f>E4+E20</f>
        <v>2564.2</v>
      </c>
      <c r="F26" s="144">
        <f>F4+F20</f>
        <v>3161.8</v>
      </c>
      <c r="G26" s="72">
        <f t="shared" si="0"/>
        <v>0.9619690884751128</v>
      </c>
      <c r="H26" s="72">
        <f t="shared" si="1"/>
        <v>1.2330551439045319</v>
      </c>
    </row>
    <row r="27" spans="1:8" ht="40.5" customHeight="1">
      <c r="A27" s="142"/>
      <c r="B27" s="143" t="s">
        <v>109</v>
      </c>
      <c r="C27" s="149"/>
      <c r="D27" s="27">
        <f>D4</f>
        <v>3054.2</v>
      </c>
      <c r="E27" s="27">
        <f>E4</f>
        <v>1948</v>
      </c>
      <c r="F27" s="27">
        <f>F4</f>
        <v>2957.9</v>
      </c>
      <c r="G27" s="72">
        <f t="shared" si="0"/>
        <v>0.9684696483530877</v>
      </c>
      <c r="H27" s="72">
        <f t="shared" si="1"/>
        <v>1.518429158110883</v>
      </c>
    </row>
    <row r="28" spans="1:8" ht="12.75">
      <c r="A28" s="166"/>
      <c r="B28" s="194"/>
      <c r="C28" s="194"/>
      <c r="D28" s="194"/>
      <c r="E28" s="194"/>
      <c r="F28" s="194"/>
      <c r="G28" s="194"/>
      <c r="H28" s="195"/>
    </row>
    <row r="29" spans="1:8" ht="15" customHeight="1">
      <c r="A29" s="191" t="s">
        <v>161</v>
      </c>
      <c r="B29" s="169" t="s">
        <v>30</v>
      </c>
      <c r="C29" s="161" t="s">
        <v>197</v>
      </c>
      <c r="D29" s="170" t="s">
        <v>4</v>
      </c>
      <c r="E29" s="164" t="s">
        <v>393</v>
      </c>
      <c r="F29" s="164" t="s">
        <v>5</v>
      </c>
      <c r="G29" s="192" t="s">
        <v>149</v>
      </c>
      <c r="H29" s="164" t="s">
        <v>395</v>
      </c>
    </row>
    <row r="30" spans="1:8" ht="27.75" customHeight="1">
      <c r="A30" s="191"/>
      <c r="B30" s="169"/>
      <c r="C30" s="162"/>
      <c r="D30" s="170"/>
      <c r="E30" s="165"/>
      <c r="F30" s="165"/>
      <c r="G30" s="193"/>
      <c r="H30" s="165"/>
    </row>
    <row r="31" spans="1:8" ht="25.5">
      <c r="A31" s="33" t="s">
        <v>70</v>
      </c>
      <c r="B31" s="28" t="s">
        <v>31</v>
      </c>
      <c r="C31" s="33"/>
      <c r="D31" s="76">
        <f>D32+D33+D34</f>
        <v>1764.8</v>
      </c>
      <c r="E31" s="76">
        <f>E32+E33+E34</f>
        <v>1562.1</v>
      </c>
      <c r="F31" s="76">
        <f>F32+F33+F34</f>
        <v>1458.5</v>
      </c>
      <c r="G31" s="77">
        <f>F31/D31</f>
        <v>0.8264392565729828</v>
      </c>
      <c r="H31" s="93">
        <f>F31/E31</f>
        <v>0.9336790218295884</v>
      </c>
    </row>
    <row r="32" spans="1:9" ht="77.25" customHeight="1">
      <c r="A32" s="149" t="s">
        <v>73</v>
      </c>
      <c r="B32" s="143" t="s">
        <v>165</v>
      </c>
      <c r="C32" s="149" t="s">
        <v>73</v>
      </c>
      <c r="D32" s="27">
        <v>1750.3</v>
      </c>
      <c r="E32" s="27">
        <v>1550.1</v>
      </c>
      <c r="F32" s="27">
        <v>1458.5</v>
      </c>
      <c r="G32" s="77">
        <f aca="true" t="shared" si="2" ref="G32:G62">F32/D32</f>
        <v>0.8332857224475805</v>
      </c>
      <c r="H32" s="93">
        <f aca="true" t="shared" si="3" ref="H32:H62">F32/E32</f>
        <v>0.9409070382555965</v>
      </c>
      <c r="I32" s="131"/>
    </row>
    <row r="33" spans="1:9" ht="12.75">
      <c r="A33" s="149" t="s">
        <v>75</v>
      </c>
      <c r="B33" s="143" t="s">
        <v>36</v>
      </c>
      <c r="C33" s="149" t="s">
        <v>75</v>
      </c>
      <c r="D33" s="27">
        <v>10</v>
      </c>
      <c r="E33" s="27">
        <v>7.5</v>
      </c>
      <c r="F33" s="27">
        <v>0</v>
      </c>
      <c r="G33" s="77">
        <f t="shared" si="2"/>
        <v>0</v>
      </c>
      <c r="H33" s="93">
        <f t="shared" si="3"/>
        <v>0</v>
      </c>
      <c r="I33" s="131"/>
    </row>
    <row r="34" spans="1:9" ht="12.75">
      <c r="A34" s="149" t="s">
        <v>132</v>
      </c>
      <c r="B34" s="143" t="s">
        <v>129</v>
      </c>
      <c r="C34" s="149"/>
      <c r="D34" s="27">
        <f>D35</f>
        <v>4.5</v>
      </c>
      <c r="E34" s="27">
        <f>E35</f>
        <v>4.5</v>
      </c>
      <c r="F34" s="27">
        <f>F35</f>
        <v>0</v>
      </c>
      <c r="G34" s="77">
        <f t="shared" si="2"/>
        <v>0</v>
      </c>
      <c r="H34" s="93">
        <v>0</v>
      </c>
      <c r="I34" s="131"/>
    </row>
    <row r="35" spans="1:9" s="8" customFormat="1" ht="25.5">
      <c r="A35" s="78"/>
      <c r="B35" s="44" t="s">
        <v>118</v>
      </c>
      <c r="C35" s="78" t="s">
        <v>214</v>
      </c>
      <c r="D35" s="79">
        <v>4.5</v>
      </c>
      <c r="E35" s="79">
        <v>4.5</v>
      </c>
      <c r="F35" s="79">
        <v>0</v>
      </c>
      <c r="G35" s="77">
        <f t="shared" si="2"/>
        <v>0</v>
      </c>
      <c r="H35" s="93">
        <v>0</v>
      </c>
      <c r="I35" s="131"/>
    </row>
    <row r="36" spans="1:9" ht="14.25" customHeight="1">
      <c r="A36" s="33" t="s">
        <v>112</v>
      </c>
      <c r="B36" s="28" t="s">
        <v>105</v>
      </c>
      <c r="C36" s="33"/>
      <c r="D36" s="76">
        <f>D37</f>
        <v>144.9</v>
      </c>
      <c r="E36" s="76">
        <f>E37</f>
        <v>144.9</v>
      </c>
      <c r="F36" s="76">
        <f>F37</f>
        <v>123.6</v>
      </c>
      <c r="G36" s="77">
        <f t="shared" si="2"/>
        <v>0.8530020703933747</v>
      </c>
      <c r="H36" s="93">
        <f t="shared" si="3"/>
        <v>0.8530020703933747</v>
      </c>
      <c r="I36" s="131"/>
    </row>
    <row r="37" spans="1:9" ht="38.25">
      <c r="A37" s="149" t="s">
        <v>113</v>
      </c>
      <c r="B37" s="143" t="s">
        <v>170</v>
      </c>
      <c r="C37" s="149" t="s">
        <v>270</v>
      </c>
      <c r="D37" s="27">
        <v>144.9</v>
      </c>
      <c r="E37" s="27">
        <v>144.9</v>
      </c>
      <c r="F37" s="27">
        <v>123.6</v>
      </c>
      <c r="G37" s="77">
        <f t="shared" si="2"/>
        <v>0.8530020703933747</v>
      </c>
      <c r="H37" s="93">
        <f t="shared" si="3"/>
        <v>0.8530020703933747</v>
      </c>
      <c r="I37" s="131"/>
    </row>
    <row r="38" spans="1:9" ht="25.5" hidden="1">
      <c r="A38" s="33" t="s">
        <v>76</v>
      </c>
      <c r="B38" s="28" t="s">
        <v>39</v>
      </c>
      <c r="C38" s="33"/>
      <c r="D38" s="76">
        <f aca="true" t="shared" si="4" ref="D38:F39">D39</f>
        <v>0</v>
      </c>
      <c r="E38" s="76">
        <f t="shared" si="4"/>
        <v>0</v>
      </c>
      <c r="F38" s="76">
        <f t="shared" si="4"/>
        <v>0</v>
      </c>
      <c r="G38" s="77" t="e">
        <f t="shared" si="2"/>
        <v>#DIV/0!</v>
      </c>
      <c r="H38" s="93" t="e">
        <f t="shared" si="3"/>
        <v>#DIV/0!</v>
      </c>
      <c r="I38" s="131"/>
    </row>
    <row r="39" spans="1:9" ht="12.75" hidden="1">
      <c r="A39" s="149" t="s">
        <v>114</v>
      </c>
      <c r="B39" s="143" t="s">
        <v>107</v>
      </c>
      <c r="C39" s="149"/>
      <c r="D39" s="27">
        <f t="shared" si="4"/>
        <v>0</v>
      </c>
      <c r="E39" s="27">
        <f t="shared" si="4"/>
        <v>0</v>
      </c>
      <c r="F39" s="27">
        <f t="shared" si="4"/>
        <v>0</v>
      </c>
      <c r="G39" s="77" t="e">
        <f t="shared" si="2"/>
        <v>#DIV/0!</v>
      </c>
      <c r="H39" s="93" t="e">
        <f t="shared" si="3"/>
        <v>#DIV/0!</v>
      </c>
      <c r="I39" s="131"/>
    </row>
    <row r="40" spans="1:9" s="8" customFormat="1" ht="54.75" customHeight="1" hidden="1">
      <c r="A40" s="78"/>
      <c r="B40" s="44" t="s">
        <v>203</v>
      </c>
      <c r="C40" s="78" t="s">
        <v>202</v>
      </c>
      <c r="D40" s="79">
        <v>0</v>
      </c>
      <c r="E40" s="79">
        <v>0</v>
      </c>
      <c r="F40" s="79">
        <v>0</v>
      </c>
      <c r="G40" s="77" t="e">
        <f t="shared" si="2"/>
        <v>#DIV/0!</v>
      </c>
      <c r="H40" s="93" t="e">
        <f t="shared" si="3"/>
        <v>#DIV/0!</v>
      </c>
      <c r="I40" s="131"/>
    </row>
    <row r="41" spans="1:9" s="8" customFormat="1" ht="18.75" customHeight="1">
      <c r="A41" s="33" t="s">
        <v>77</v>
      </c>
      <c r="B41" s="28" t="s">
        <v>41</v>
      </c>
      <c r="C41" s="33"/>
      <c r="D41" s="76">
        <f aca="true" t="shared" si="5" ref="D41:F42">D42</f>
        <v>4.8</v>
      </c>
      <c r="E41" s="76">
        <f t="shared" si="5"/>
        <v>0</v>
      </c>
      <c r="F41" s="76">
        <f t="shared" si="5"/>
        <v>4.8</v>
      </c>
      <c r="G41" s="77">
        <f t="shared" si="2"/>
        <v>1</v>
      </c>
      <c r="H41" s="93" t="e">
        <f t="shared" si="3"/>
        <v>#DIV/0!</v>
      </c>
      <c r="I41" s="131"/>
    </row>
    <row r="42" spans="1:9" s="8" customFormat="1" ht="27" customHeight="1">
      <c r="A42" s="146" t="s">
        <v>78</v>
      </c>
      <c r="B42" s="54" t="s">
        <v>127</v>
      </c>
      <c r="C42" s="149"/>
      <c r="D42" s="27">
        <f t="shared" si="5"/>
        <v>4.8</v>
      </c>
      <c r="E42" s="27">
        <f t="shared" si="5"/>
        <v>0</v>
      </c>
      <c r="F42" s="27">
        <f t="shared" si="5"/>
        <v>4.8</v>
      </c>
      <c r="G42" s="77">
        <f t="shared" si="2"/>
        <v>1</v>
      </c>
      <c r="H42" s="93" t="e">
        <f t="shared" si="3"/>
        <v>#DIV/0!</v>
      </c>
      <c r="I42" s="131"/>
    </row>
    <row r="43" spans="1:9" s="8" customFormat="1" ht="32.25" customHeight="1">
      <c r="A43" s="78"/>
      <c r="B43" s="47" t="s">
        <v>127</v>
      </c>
      <c r="C43" s="78" t="s">
        <v>283</v>
      </c>
      <c r="D43" s="79">
        <v>4.8</v>
      </c>
      <c r="E43" s="79">
        <v>0</v>
      </c>
      <c r="F43" s="79">
        <v>4.8</v>
      </c>
      <c r="G43" s="77">
        <f t="shared" si="2"/>
        <v>1</v>
      </c>
      <c r="H43" s="93" t="e">
        <f t="shared" si="3"/>
        <v>#DIV/0!</v>
      </c>
      <c r="I43" s="131"/>
    </row>
    <row r="44" spans="1:9" ht="25.5">
      <c r="A44" s="33" t="s">
        <v>79</v>
      </c>
      <c r="B44" s="28" t="s">
        <v>42</v>
      </c>
      <c r="C44" s="33"/>
      <c r="D44" s="76">
        <f>D45</f>
        <v>172.1</v>
      </c>
      <c r="E44" s="76">
        <f>E45</f>
        <v>147.4</v>
      </c>
      <c r="F44" s="76">
        <f>F45</f>
        <v>163</v>
      </c>
      <c r="G44" s="77">
        <f t="shared" si="2"/>
        <v>0.9471237652527601</v>
      </c>
      <c r="H44" s="93">
        <f t="shared" si="3"/>
        <v>1.1058344640434192</v>
      </c>
      <c r="I44" s="131"/>
    </row>
    <row r="45" spans="1:9" ht="12.75">
      <c r="A45" s="149" t="s">
        <v>45</v>
      </c>
      <c r="B45" s="143" t="s">
        <v>46</v>
      </c>
      <c r="C45" s="149"/>
      <c r="D45" s="27">
        <f>D46+D47+D49+D48</f>
        <v>172.1</v>
      </c>
      <c r="E45" s="27">
        <f>E46+E47+E49+E48</f>
        <v>147.4</v>
      </c>
      <c r="F45" s="27">
        <f>F46+F47+F49+F48</f>
        <v>163</v>
      </c>
      <c r="G45" s="77">
        <f t="shared" si="2"/>
        <v>0.9471237652527601</v>
      </c>
      <c r="H45" s="93">
        <f t="shared" si="3"/>
        <v>1.1058344640434192</v>
      </c>
      <c r="I45" s="131"/>
    </row>
    <row r="46" spans="1:9" s="8" customFormat="1" ht="12.75">
      <c r="A46" s="78"/>
      <c r="B46" s="44" t="s">
        <v>180</v>
      </c>
      <c r="C46" s="78" t="s">
        <v>259</v>
      </c>
      <c r="D46" s="79">
        <v>96</v>
      </c>
      <c r="E46" s="79">
        <v>72</v>
      </c>
      <c r="F46" s="79">
        <v>88</v>
      </c>
      <c r="G46" s="77">
        <f t="shared" si="2"/>
        <v>0.9166666666666666</v>
      </c>
      <c r="H46" s="93">
        <f t="shared" si="3"/>
        <v>1.2222222222222223</v>
      </c>
      <c r="I46" s="131"/>
    </row>
    <row r="47" spans="1:9" s="8" customFormat="1" ht="20.25" customHeight="1" hidden="1">
      <c r="A47" s="78"/>
      <c r="B47" s="44" t="s">
        <v>264</v>
      </c>
      <c r="C47" s="78" t="s">
        <v>260</v>
      </c>
      <c r="D47" s="79">
        <v>0</v>
      </c>
      <c r="E47" s="79">
        <v>0</v>
      </c>
      <c r="F47" s="79">
        <v>0</v>
      </c>
      <c r="G47" s="77" t="e">
        <f t="shared" si="2"/>
        <v>#DIV/0!</v>
      </c>
      <c r="H47" s="93">
        <v>0</v>
      </c>
      <c r="I47" s="131"/>
    </row>
    <row r="48" spans="1:9" s="8" customFormat="1" ht="20.25" customHeight="1" hidden="1">
      <c r="A48" s="78"/>
      <c r="B48" s="44" t="s">
        <v>374</v>
      </c>
      <c r="C48" s="78" t="s">
        <v>373</v>
      </c>
      <c r="D48" s="79">
        <v>0</v>
      </c>
      <c r="E48" s="79">
        <v>0</v>
      </c>
      <c r="F48" s="79">
        <v>0</v>
      </c>
      <c r="G48" s="77" t="e">
        <f t="shared" si="2"/>
        <v>#DIV/0!</v>
      </c>
      <c r="H48" s="93">
        <v>0</v>
      </c>
      <c r="I48" s="131"/>
    </row>
    <row r="49" spans="1:9" s="8" customFormat="1" ht="28.5" customHeight="1">
      <c r="A49" s="78"/>
      <c r="B49" s="44" t="s">
        <v>182</v>
      </c>
      <c r="C49" s="78" t="s">
        <v>265</v>
      </c>
      <c r="D49" s="79">
        <v>76.1</v>
      </c>
      <c r="E49" s="79">
        <v>75.4</v>
      </c>
      <c r="F49" s="79">
        <v>75</v>
      </c>
      <c r="G49" s="77">
        <f t="shared" si="2"/>
        <v>0.985545335085414</v>
      </c>
      <c r="H49" s="93">
        <f t="shared" si="3"/>
        <v>0.9946949602122015</v>
      </c>
      <c r="I49" s="131"/>
    </row>
    <row r="50" spans="1:9" s="8" customFormat="1" ht="20.25" customHeight="1" hidden="1">
      <c r="A50" s="78"/>
      <c r="B50" s="44"/>
      <c r="C50" s="78"/>
      <c r="D50" s="79"/>
      <c r="E50" s="79"/>
      <c r="F50" s="79"/>
      <c r="G50" s="77" t="e">
        <f t="shared" si="2"/>
        <v>#DIV/0!</v>
      </c>
      <c r="H50" s="93" t="e">
        <f t="shared" si="3"/>
        <v>#DIV/0!</v>
      </c>
      <c r="I50" s="131"/>
    </row>
    <row r="51" spans="1:9" ht="18.75" customHeight="1">
      <c r="A51" s="33" t="s">
        <v>130</v>
      </c>
      <c r="B51" s="28" t="s">
        <v>128</v>
      </c>
      <c r="C51" s="33"/>
      <c r="D51" s="76">
        <f>D53</f>
        <v>1</v>
      </c>
      <c r="E51" s="76">
        <f>E53</f>
        <v>1</v>
      </c>
      <c r="F51" s="76">
        <f>F53</f>
        <v>0.9</v>
      </c>
      <c r="G51" s="77">
        <f t="shared" si="2"/>
        <v>0.9</v>
      </c>
      <c r="H51" s="93">
        <f t="shared" si="3"/>
        <v>0.9</v>
      </c>
      <c r="I51" s="131"/>
    </row>
    <row r="52" spans="1:9" ht="35.25" customHeight="1">
      <c r="A52" s="149" t="s">
        <v>124</v>
      </c>
      <c r="B52" s="143" t="s">
        <v>131</v>
      </c>
      <c r="C52" s="149"/>
      <c r="D52" s="27">
        <f>D53</f>
        <v>1</v>
      </c>
      <c r="E52" s="27">
        <f>E53</f>
        <v>1</v>
      </c>
      <c r="F52" s="27">
        <f>F53</f>
        <v>0.9</v>
      </c>
      <c r="G52" s="77">
        <f t="shared" si="2"/>
        <v>0.9</v>
      </c>
      <c r="H52" s="93">
        <f t="shared" si="3"/>
        <v>0.9</v>
      </c>
      <c r="I52" s="131"/>
    </row>
    <row r="53" spans="1:9" s="8" customFormat="1" ht="31.5" customHeight="1">
      <c r="A53" s="36"/>
      <c r="B53" s="44" t="s">
        <v>273</v>
      </c>
      <c r="C53" s="78" t="s">
        <v>266</v>
      </c>
      <c r="D53" s="79">
        <v>1</v>
      </c>
      <c r="E53" s="79">
        <v>1</v>
      </c>
      <c r="F53" s="79">
        <v>0.9</v>
      </c>
      <c r="G53" s="77">
        <f t="shared" si="2"/>
        <v>0.9</v>
      </c>
      <c r="H53" s="93">
        <f t="shared" si="3"/>
        <v>0.9</v>
      </c>
      <c r="I53" s="131"/>
    </row>
    <row r="54" spans="1:9" ht="12.75" hidden="1">
      <c r="A54" s="33" t="s">
        <v>47</v>
      </c>
      <c r="B54" s="28" t="s">
        <v>48</v>
      </c>
      <c r="C54" s="33"/>
      <c r="D54" s="76">
        <f aca="true" t="shared" si="6" ref="D54:F55">D55</f>
        <v>0</v>
      </c>
      <c r="E54" s="76">
        <f t="shared" si="6"/>
        <v>0</v>
      </c>
      <c r="F54" s="76">
        <f t="shared" si="6"/>
        <v>0</v>
      </c>
      <c r="G54" s="77" t="e">
        <f t="shared" si="2"/>
        <v>#DIV/0!</v>
      </c>
      <c r="H54" s="93" t="e">
        <f t="shared" si="3"/>
        <v>#DIV/0!</v>
      </c>
      <c r="I54" s="131"/>
    </row>
    <row r="55" spans="1:9" ht="12.75" hidden="1">
      <c r="A55" s="149" t="s">
        <v>52</v>
      </c>
      <c r="B55" s="143" t="s">
        <v>53</v>
      </c>
      <c r="C55" s="149"/>
      <c r="D55" s="27">
        <f t="shared" si="6"/>
        <v>0</v>
      </c>
      <c r="E55" s="27">
        <f t="shared" si="6"/>
        <v>0</v>
      </c>
      <c r="F55" s="27">
        <f t="shared" si="6"/>
        <v>0</v>
      </c>
      <c r="G55" s="77" t="e">
        <f t="shared" si="2"/>
        <v>#DIV/0!</v>
      </c>
      <c r="H55" s="93" t="e">
        <f t="shared" si="3"/>
        <v>#DIV/0!</v>
      </c>
      <c r="I55" s="131"/>
    </row>
    <row r="56" spans="1:9" s="8" customFormat="1" ht="27" customHeight="1" hidden="1">
      <c r="A56" s="78"/>
      <c r="B56" s="44" t="s">
        <v>267</v>
      </c>
      <c r="C56" s="78" t="s">
        <v>268</v>
      </c>
      <c r="D56" s="79">
        <v>0</v>
      </c>
      <c r="E56" s="79">
        <v>0</v>
      </c>
      <c r="F56" s="79">
        <v>0</v>
      </c>
      <c r="G56" s="77" t="e">
        <f t="shared" si="2"/>
        <v>#DIV/0!</v>
      </c>
      <c r="H56" s="93" t="e">
        <f t="shared" si="3"/>
        <v>#DIV/0!</v>
      </c>
      <c r="I56" s="131"/>
    </row>
    <row r="57" spans="1:9" ht="15.75" customHeight="1">
      <c r="A57" s="33">
        <v>1000</v>
      </c>
      <c r="B57" s="28" t="s">
        <v>62</v>
      </c>
      <c r="C57" s="33"/>
      <c r="D57" s="76">
        <f>D58</f>
        <v>50.9</v>
      </c>
      <c r="E57" s="76">
        <f>E58</f>
        <v>35.9</v>
      </c>
      <c r="F57" s="76">
        <f>F58</f>
        <v>16.5</v>
      </c>
      <c r="G57" s="77">
        <f t="shared" si="2"/>
        <v>0.3241650294695481</v>
      </c>
      <c r="H57" s="93">
        <f t="shared" si="3"/>
        <v>0.4596100278551532</v>
      </c>
      <c r="I57" s="131"/>
    </row>
    <row r="58" spans="1:9" ht="12.75">
      <c r="A58" s="149" t="s">
        <v>63</v>
      </c>
      <c r="B58" s="143" t="s">
        <v>185</v>
      </c>
      <c r="C58" s="149" t="s">
        <v>63</v>
      </c>
      <c r="D58" s="27">
        <v>50.9</v>
      </c>
      <c r="E58" s="27">
        <v>35.9</v>
      </c>
      <c r="F58" s="27">
        <v>16.5</v>
      </c>
      <c r="G58" s="77">
        <f t="shared" si="2"/>
        <v>0.3241650294695481</v>
      </c>
      <c r="H58" s="93">
        <f t="shared" si="3"/>
        <v>0.4596100278551532</v>
      </c>
      <c r="I58" s="131"/>
    </row>
    <row r="59" spans="1:9" ht="12.75">
      <c r="A59" s="33"/>
      <c r="B59" s="28" t="s">
        <v>101</v>
      </c>
      <c r="C59" s="33"/>
      <c r="D59" s="27">
        <f>D60</f>
        <v>2227.6</v>
      </c>
      <c r="E59" s="27">
        <f>E60</f>
        <v>1920.9</v>
      </c>
      <c r="F59" s="27">
        <f>F60</f>
        <v>2207.6</v>
      </c>
      <c r="G59" s="77">
        <f t="shared" si="2"/>
        <v>0.9910217274196444</v>
      </c>
      <c r="H59" s="93">
        <f t="shared" si="3"/>
        <v>1.1492529543443177</v>
      </c>
      <c r="I59" s="131"/>
    </row>
    <row r="60" spans="1:9" s="8" customFormat="1" ht="25.5">
      <c r="A60" s="78"/>
      <c r="B60" s="44" t="s">
        <v>102</v>
      </c>
      <c r="C60" s="78" t="s">
        <v>201</v>
      </c>
      <c r="D60" s="79">
        <v>2227.6</v>
      </c>
      <c r="E60" s="79">
        <v>1920.9</v>
      </c>
      <c r="F60" s="79">
        <v>2207.6</v>
      </c>
      <c r="G60" s="77">
        <f t="shared" si="2"/>
        <v>0.9910217274196444</v>
      </c>
      <c r="H60" s="93">
        <f t="shared" si="3"/>
        <v>1.1492529543443177</v>
      </c>
      <c r="I60" s="131"/>
    </row>
    <row r="61" spans="1:8" ht="18" customHeight="1">
      <c r="A61" s="149"/>
      <c r="B61" s="55" t="s">
        <v>69</v>
      </c>
      <c r="C61" s="80"/>
      <c r="D61" s="81">
        <f>D31+D36+D38+D44+D53+D54+D57+D59+D41</f>
        <v>4366.1</v>
      </c>
      <c r="E61" s="81">
        <f>E31+E36+E38+E44+E53+E54+E57+E59+E41</f>
        <v>3812.2000000000003</v>
      </c>
      <c r="F61" s="81">
        <f>F31+F36+F38+F44+F53+F54+F57+F59+F41</f>
        <v>3974.9</v>
      </c>
      <c r="G61" s="77">
        <f t="shared" si="2"/>
        <v>0.9104005863356313</v>
      </c>
      <c r="H61" s="93">
        <f t="shared" si="3"/>
        <v>1.0426787681653638</v>
      </c>
    </row>
    <row r="62" spans="1:8" ht="12.75">
      <c r="A62" s="150"/>
      <c r="B62" s="143" t="s">
        <v>84</v>
      </c>
      <c r="C62" s="149"/>
      <c r="D62" s="83">
        <f>D59</f>
        <v>2227.6</v>
      </c>
      <c r="E62" s="83">
        <f>E59</f>
        <v>1920.9</v>
      </c>
      <c r="F62" s="83">
        <f>F59</f>
        <v>2207.6</v>
      </c>
      <c r="G62" s="77">
        <f t="shared" si="2"/>
        <v>0.9910217274196444</v>
      </c>
      <c r="H62" s="93">
        <f t="shared" si="3"/>
        <v>1.1492529543443177</v>
      </c>
    </row>
    <row r="63" ht="12.75">
      <c r="A63" s="57"/>
    </row>
    <row r="64" ht="12.75">
      <c r="A64" s="57"/>
    </row>
    <row r="65" spans="1:6" ht="15">
      <c r="A65" s="57"/>
      <c r="B65" s="63" t="s">
        <v>94</v>
      </c>
      <c r="C65" s="84"/>
      <c r="F65" s="58">
        <v>1079.3</v>
      </c>
    </row>
    <row r="66" spans="1:3" ht="15">
      <c r="A66" s="57"/>
      <c r="B66" s="63"/>
      <c r="C66" s="84"/>
    </row>
    <row r="67" spans="1:3" ht="15">
      <c r="A67" s="57"/>
      <c r="B67" s="63" t="s">
        <v>85</v>
      </c>
      <c r="C67" s="84"/>
    </row>
    <row r="68" spans="1:3" ht="15">
      <c r="A68" s="57"/>
      <c r="B68" s="63" t="s">
        <v>86</v>
      </c>
      <c r="C68" s="84"/>
    </row>
    <row r="69" spans="1:3" ht="15">
      <c r="A69" s="57"/>
      <c r="B69" s="63"/>
      <c r="C69" s="84"/>
    </row>
    <row r="70" spans="1:3" ht="15">
      <c r="A70" s="57"/>
      <c r="B70" s="63" t="s">
        <v>87</v>
      </c>
      <c r="C70" s="84"/>
    </row>
    <row r="71" spans="1:3" ht="15">
      <c r="A71" s="57"/>
      <c r="B71" s="63" t="s">
        <v>88</v>
      </c>
      <c r="C71" s="84"/>
    </row>
    <row r="72" spans="1:3" ht="15">
      <c r="A72" s="57"/>
      <c r="B72" s="63"/>
      <c r="C72" s="84"/>
    </row>
    <row r="73" spans="1:3" ht="15">
      <c r="A73" s="57"/>
      <c r="B73" s="63" t="s">
        <v>89</v>
      </c>
      <c r="C73" s="84"/>
    </row>
    <row r="74" spans="1:3" ht="15">
      <c r="A74" s="57"/>
      <c r="B74" s="63" t="s">
        <v>90</v>
      </c>
      <c r="C74" s="84"/>
    </row>
    <row r="75" spans="1:3" ht="15">
      <c r="A75" s="57"/>
      <c r="B75" s="63"/>
      <c r="C75" s="84"/>
    </row>
    <row r="76" spans="1:3" ht="15">
      <c r="A76" s="57"/>
      <c r="B76" s="63" t="s">
        <v>91</v>
      </c>
      <c r="C76" s="84"/>
    </row>
    <row r="77" spans="1:3" ht="15">
      <c r="A77" s="57"/>
      <c r="B77" s="63" t="s">
        <v>92</v>
      </c>
      <c r="C77" s="84"/>
    </row>
    <row r="78" ht="12.75">
      <c r="A78" s="57"/>
    </row>
    <row r="79" ht="12.75">
      <c r="A79" s="57"/>
    </row>
    <row r="80" spans="1:8" ht="15">
      <c r="A80" s="57"/>
      <c r="B80" s="63" t="s">
        <v>93</v>
      </c>
      <c r="C80" s="84"/>
      <c r="F80" s="59">
        <f>F65+F26-F61</f>
        <v>266.2000000000003</v>
      </c>
      <c r="H80" s="59"/>
    </row>
    <row r="81" ht="12.75">
      <c r="A81" s="57"/>
    </row>
    <row r="82" ht="12.75">
      <c r="A82" s="57"/>
    </row>
    <row r="83" spans="1:3" ht="15">
      <c r="A83" s="57"/>
      <c r="B83" s="63" t="s">
        <v>95</v>
      </c>
      <c r="C83" s="84"/>
    </row>
    <row r="84" spans="1:3" ht="15">
      <c r="A84" s="57"/>
      <c r="B84" s="63" t="s">
        <v>96</v>
      </c>
      <c r="C84" s="84"/>
    </row>
    <row r="85" spans="1:3" ht="15">
      <c r="A85" s="57"/>
      <c r="B85" s="63" t="s">
        <v>97</v>
      </c>
      <c r="C85" s="84"/>
    </row>
    <row r="86" ht="12.75">
      <c r="A86" s="57"/>
    </row>
    <row r="87" ht="12.75">
      <c r="A87" s="5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57421875" style="58" customWidth="1"/>
    <col min="2" max="2" width="35.421875" style="58" customWidth="1"/>
    <col min="3" max="3" width="9.57421875" style="57" hidden="1" customWidth="1"/>
    <col min="4" max="4" width="9.57421875" style="58" customWidth="1"/>
    <col min="5" max="5" width="9.57421875" style="58" hidden="1" customWidth="1"/>
    <col min="6" max="6" width="10.8515625" style="58" customWidth="1"/>
    <col min="7" max="7" width="9.57421875" style="58" customWidth="1"/>
    <col min="8" max="8" width="11.57421875" style="58" hidden="1" customWidth="1"/>
    <col min="9" max="16384" width="9.140625" style="1" customWidth="1"/>
  </cols>
  <sheetData>
    <row r="1" spans="1:8" s="4" customFormat="1" ht="53.25" customHeight="1">
      <c r="A1" s="177" t="s">
        <v>407</v>
      </c>
      <c r="B1" s="177"/>
      <c r="C1" s="177"/>
      <c r="D1" s="177"/>
      <c r="E1" s="177"/>
      <c r="F1" s="177"/>
      <c r="G1" s="177"/>
      <c r="H1" s="177"/>
    </row>
    <row r="2" spans="1:8" ht="12.75" customHeight="1">
      <c r="A2" s="70"/>
      <c r="B2" s="198" t="s">
        <v>3</v>
      </c>
      <c r="C2" s="91"/>
      <c r="D2" s="192" t="s">
        <v>4</v>
      </c>
      <c r="E2" s="164" t="s">
        <v>393</v>
      </c>
      <c r="F2" s="192" t="s">
        <v>5</v>
      </c>
      <c r="G2" s="192" t="s">
        <v>149</v>
      </c>
      <c r="H2" s="164" t="s">
        <v>394</v>
      </c>
    </row>
    <row r="3" spans="1:8" ht="18.75" customHeight="1">
      <c r="A3" s="142"/>
      <c r="B3" s="199"/>
      <c r="C3" s="92"/>
      <c r="D3" s="193"/>
      <c r="E3" s="165"/>
      <c r="F3" s="193"/>
      <c r="G3" s="196"/>
      <c r="H3" s="165"/>
    </row>
    <row r="4" spans="1:8" ht="18.75" customHeight="1">
      <c r="A4" s="142"/>
      <c r="B4" s="145" t="s">
        <v>83</v>
      </c>
      <c r="C4" s="71"/>
      <c r="D4" s="133">
        <f>D5+D6+D7+D8+D9+D10+D11+D12+D13+D14+D15+D16+D17+D18+D19</f>
        <v>5205.9</v>
      </c>
      <c r="E4" s="133">
        <f>E5+E6+E7+E8+E9+E10+E11+E12+E13+E14+E15+E16+E17+E18+E19</f>
        <v>3743</v>
      </c>
      <c r="F4" s="133">
        <f>F5+F6+F7+F8+F9+F10+F11+F12+F13+F14+F15+F16+F17+F18+F19</f>
        <v>5157.700000000001</v>
      </c>
      <c r="G4" s="135">
        <f>F4/D4</f>
        <v>0.9907412743233641</v>
      </c>
      <c r="H4" s="135">
        <f>F4/E4</f>
        <v>1.3779588565321936</v>
      </c>
    </row>
    <row r="5" spans="1:8" ht="18.75" customHeight="1">
      <c r="A5" s="142"/>
      <c r="B5" s="143" t="s">
        <v>7</v>
      </c>
      <c r="C5" s="149"/>
      <c r="D5" s="27">
        <v>140</v>
      </c>
      <c r="E5" s="27">
        <v>80</v>
      </c>
      <c r="F5" s="27">
        <v>135.6</v>
      </c>
      <c r="G5" s="72">
        <f aca="true" t="shared" si="0" ref="G5:G27">F5/D5</f>
        <v>0.9685714285714285</v>
      </c>
      <c r="H5" s="72">
        <f aca="true" t="shared" si="1" ref="H5:H27">F5/E5</f>
        <v>1.6949999999999998</v>
      </c>
    </row>
    <row r="6" spans="1:8" ht="18.75" customHeight="1">
      <c r="A6" s="142"/>
      <c r="B6" s="143" t="s">
        <v>298</v>
      </c>
      <c r="C6" s="149"/>
      <c r="D6" s="27">
        <v>1332.9</v>
      </c>
      <c r="E6" s="27">
        <v>780</v>
      </c>
      <c r="F6" s="27">
        <v>1284.1</v>
      </c>
      <c r="G6" s="72">
        <f t="shared" si="0"/>
        <v>0.9633881011328681</v>
      </c>
      <c r="H6" s="72">
        <f t="shared" si="1"/>
        <v>1.646282051282051</v>
      </c>
    </row>
    <row r="7" spans="1:8" ht="16.5" customHeight="1">
      <c r="A7" s="142"/>
      <c r="B7" s="143" t="s">
        <v>9</v>
      </c>
      <c r="C7" s="149"/>
      <c r="D7" s="27">
        <v>300</v>
      </c>
      <c r="E7" s="27">
        <v>295</v>
      </c>
      <c r="F7" s="27">
        <v>297.9</v>
      </c>
      <c r="G7" s="72">
        <f t="shared" si="0"/>
        <v>0.9929999999999999</v>
      </c>
      <c r="H7" s="72">
        <f t="shared" si="1"/>
        <v>1.0098305084745762</v>
      </c>
    </row>
    <row r="8" spans="1:8" ht="18" customHeight="1">
      <c r="A8" s="142"/>
      <c r="B8" s="143" t="s">
        <v>10</v>
      </c>
      <c r="C8" s="149"/>
      <c r="D8" s="27">
        <v>150</v>
      </c>
      <c r="E8" s="27">
        <v>110</v>
      </c>
      <c r="F8" s="27">
        <v>151</v>
      </c>
      <c r="G8" s="72">
        <f t="shared" si="0"/>
        <v>1.0066666666666666</v>
      </c>
      <c r="H8" s="72">
        <f t="shared" si="1"/>
        <v>1.3727272727272728</v>
      </c>
    </row>
    <row r="9" spans="1:8" ht="17.25" customHeight="1">
      <c r="A9" s="142"/>
      <c r="B9" s="143" t="s">
        <v>11</v>
      </c>
      <c r="C9" s="149"/>
      <c r="D9" s="27">
        <v>3220</v>
      </c>
      <c r="E9" s="27">
        <v>2470</v>
      </c>
      <c r="F9" s="27">
        <v>3214.5</v>
      </c>
      <c r="G9" s="72">
        <f t="shared" si="0"/>
        <v>0.9982919254658386</v>
      </c>
      <c r="H9" s="72">
        <f t="shared" si="1"/>
        <v>1.301417004048583</v>
      </c>
    </row>
    <row r="10" spans="1:8" ht="14.25" customHeight="1">
      <c r="A10" s="142"/>
      <c r="B10" s="143" t="s">
        <v>108</v>
      </c>
      <c r="C10" s="149"/>
      <c r="D10" s="27">
        <v>63</v>
      </c>
      <c r="E10" s="27">
        <v>8</v>
      </c>
      <c r="F10" s="27">
        <v>74.6</v>
      </c>
      <c r="G10" s="72">
        <f t="shared" si="0"/>
        <v>1.1841269841269841</v>
      </c>
      <c r="H10" s="72">
        <f t="shared" si="1"/>
        <v>9.325</v>
      </c>
    </row>
    <row r="11" spans="1:8" ht="20.25" customHeight="1">
      <c r="A11" s="142"/>
      <c r="B11" s="143" t="s">
        <v>12</v>
      </c>
      <c r="C11" s="149"/>
      <c r="D11" s="27">
        <v>0</v>
      </c>
      <c r="E11" s="27">
        <v>0</v>
      </c>
      <c r="F11" s="27">
        <v>0</v>
      </c>
      <c r="G11" s="72">
        <v>0</v>
      </c>
      <c r="H11" s="72">
        <v>0</v>
      </c>
    </row>
    <row r="12" spans="1:8" ht="18.75" customHeight="1">
      <c r="A12" s="142"/>
      <c r="B12" s="143" t="s">
        <v>13</v>
      </c>
      <c r="C12" s="149"/>
      <c r="D12" s="27">
        <v>0</v>
      </c>
      <c r="E12" s="27">
        <v>0</v>
      </c>
      <c r="F12" s="27">
        <v>0</v>
      </c>
      <c r="G12" s="72">
        <v>0</v>
      </c>
      <c r="H12" s="72">
        <v>0</v>
      </c>
    </row>
    <row r="13" spans="1:8" ht="17.25" customHeight="1">
      <c r="A13" s="142"/>
      <c r="B13" s="143" t="s">
        <v>14</v>
      </c>
      <c r="C13" s="149"/>
      <c r="D13" s="27">
        <v>0</v>
      </c>
      <c r="E13" s="27">
        <v>0</v>
      </c>
      <c r="F13" s="27">
        <v>0</v>
      </c>
      <c r="G13" s="72">
        <v>0</v>
      </c>
      <c r="H13" s="72">
        <v>0</v>
      </c>
    </row>
    <row r="14" spans="1:8" ht="15" customHeight="1">
      <c r="A14" s="142"/>
      <c r="B14" s="143" t="s">
        <v>16</v>
      </c>
      <c r="C14" s="149"/>
      <c r="D14" s="27">
        <v>0</v>
      </c>
      <c r="E14" s="27">
        <v>0</v>
      </c>
      <c r="F14" s="27">
        <v>0</v>
      </c>
      <c r="G14" s="72">
        <v>0</v>
      </c>
      <c r="H14" s="72">
        <v>0</v>
      </c>
    </row>
    <row r="15" spans="1:8" ht="18" customHeight="1">
      <c r="A15" s="142"/>
      <c r="B15" s="143" t="s">
        <v>17</v>
      </c>
      <c r="C15" s="149"/>
      <c r="D15" s="27">
        <v>0</v>
      </c>
      <c r="E15" s="27">
        <v>0</v>
      </c>
      <c r="F15" s="27">
        <v>0</v>
      </c>
      <c r="G15" s="72">
        <v>0</v>
      </c>
      <c r="H15" s="72">
        <v>0</v>
      </c>
    </row>
    <row r="16" spans="1:8" ht="27.75" customHeight="1">
      <c r="A16" s="142"/>
      <c r="B16" s="143" t="s">
        <v>18</v>
      </c>
      <c r="C16" s="149"/>
      <c r="D16" s="27">
        <v>0</v>
      </c>
      <c r="E16" s="27">
        <v>0</v>
      </c>
      <c r="F16" s="27">
        <v>0</v>
      </c>
      <c r="G16" s="72">
        <v>0</v>
      </c>
      <c r="H16" s="72">
        <v>0</v>
      </c>
    </row>
    <row r="17" spans="1:8" ht="28.5" customHeight="1">
      <c r="A17" s="142"/>
      <c r="B17" s="143" t="s">
        <v>20</v>
      </c>
      <c r="C17" s="149"/>
      <c r="D17" s="27">
        <v>0</v>
      </c>
      <c r="E17" s="27">
        <v>0</v>
      </c>
      <c r="F17" s="27">
        <v>0</v>
      </c>
      <c r="G17" s="72">
        <v>0</v>
      </c>
      <c r="H17" s="72">
        <v>0</v>
      </c>
    </row>
    <row r="18" spans="1:8" ht="18.75" customHeight="1">
      <c r="A18" s="142"/>
      <c r="B18" s="143" t="s">
        <v>122</v>
      </c>
      <c r="C18" s="149"/>
      <c r="D18" s="27">
        <v>0</v>
      </c>
      <c r="E18" s="27">
        <v>0</v>
      </c>
      <c r="F18" s="27">
        <v>0</v>
      </c>
      <c r="G18" s="72">
        <v>0</v>
      </c>
      <c r="H18" s="72">
        <v>0</v>
      </c>
    </row>
    <row r="19" spans="1:8" ht="16.5" customHeight="1">
      <c r="A19" s="142"/>
      <c r="B19" s="143" t="s">
        <v>23</v>
      </c>
      <c r="C19" s="149"/>
      <c r="D19" s="27">
        <v>0</v>
      </c>
      <c r="E19" s="27">
        <v>0</v>
      </c>
      <c r="F19" s="27"/>
      <c r="G19" s="72">
        <v>0</v>
      </c>
      <c r="H19" s="72">
        <v>0</v>
      </c>
    </row>
    <row r="20" spans="1:8" ht="32.25" customHeight="1">
      <c r="A20" s="142"/>
      <c r="B20" s="28" t="s">
        <v>82</v>
      </c>
      <c r="C20" s="33"/>
      <c r="D20" s="27">
        <f>D21+D22+D23+D24+D25</f>
        <v>444.70000000000005</v>
      </c>
      <c r="E20" s="27">
        <f>E21+E22+E23+E24+E25</f>
        <v>758.2</v>
      </c>
      <c r="F20" s="27">
        <f>F21+F22+F23+F24+F25</f>
        <v>232.10000000000002</v>
      </c>
      <c r="G20" s="72">
        <f t="shared" si="0"/>
        <v>0.5219248931864178</v>
      </c>
      <c r="H20" s="72">
        <f t="shared" si="1"/>
        <v>0.3061197573199684</v>
      </c>
    </row>
    <row r="21" spans="1:8" ht="15">
      <c r="A21" s="142"/>
      <c r="B21" s="143" t="s">
        <v>25</v>
      </c>
      <c r="C21" s="149"/>
      <c r="D21" s="27">
        <v>130.4</v>
      </c>
      <c r="E21" s="27">
        <v>97.8</v>
      </c>
      <c r="F21" s="27">
        <v>103.3</v>
      </c>
      <c r="G21" s="72">
        <f t="shared" si="0"/>
        <v>0.7921779141104294</v>
      </c>
      <c r="H21" s="72">
        <f t="shared" si="1"/>
        <v>1.056237218813906</v>
      </c>
    </row>
    <row r="22" spans="1:8" ht="18.75" customHeight="1">
      <c r="A22" s="142"/>
      <c r="B22" s="143" t="s">
        <v>103</v>
      </c>
      <c r="C22" s="149"/>
      <c r="D22" s="27">
        <v>144.9</v>
      </c>
      <c r="E22" s="27">
        <v>120.8</v>
      </c>
      <c r="F22" s="27">
        <v>128.8</v>
      </c>
      <c r="G22" s="72">
        <f t="shared" si="0"/>
        <v>0.888888888888889</v>
      </c>
      <c r="H22" s="72">
        <f t="shared" si="1"/>
        <v>1.066225165562914</v>
      </c>
    </row>
    <row r="23" spans="1:8" ht="29.25" customHeight="1">
      <c r="A23" s="142"/>
      <c r="B23" s="143" t="s">
        <v>68</v>
      </c>
      <c r="C23" s="149"/>
      <c r="D23" s="27">
        <v>169.4</v>
      </c>
      <c r="E23" s="27">
        <v>539.6</v>
      </c>
      <c r="F23" s="27">
        <v>0</v>
      </c>
      <c r="G23" s="72">
        <v>0</v>
      </c>
      <c r="H23" s="72">
        <f t="shared" si="1"/>
        <v>0</v>
      </c>
    </row>
    <row r="24" spans="1:8" ht="42.75" customHeight="1">
      <c r="A24" s="142"/>
      <c r="B24" s="143" t="s">
        <v>28</v>
      </c>
      <c r="C24" s="149"/>
      <c r="D24" s="27">
        <v>0</v>
      </c>
      <c r="E24" s="27">
        <v>0</v>
      </c>
      <c r="F24" s="27">
        <v>0</v>
      </c>
      <c r="G24" s="72">
        <v>0</v>
      </c>
      <c r="H24" s="72">
        <v>0</v>
      </c>
    </row>
    <row r="25" spans="1:8" ht="28.5" customHeight="1" thickBot="1">
      <c r="A25" s="142"/>
      <c r="B25" s="73" t="s">
        <v>157</v>
      </c>
      <c r="C25" s="74"/>
      <c r="D25" s="27">
        <v>0</v>
      </c>
      <c r="E25" s="27">
        <v>0</v>
      </c>
      <c r="F25" s="27">
        <v>0</v>
      </c>
      <c r="G25" s="72">
        <v>0</v>
      </c>
      <c r="H25" s="72">
        <v>0</v>
      </c>
    </row>
    <row r="26" spans="1:8" ht="18.75" customHeight="1">
      <c r="A26" s="142"/>
      <c r="B26" s="30" t="s">
        <v>29</v>
      </c>
      <c r="C26" s="75"/>
      <c r="D26" s="144">
        <f>D4+D20</f>
        <v>5650.599999999999</v>
      </c>
      <c r="E26" s="144">
        <f>E4+E20</f>
        <v>4501.2</v>
      </c>
      <c r="F26" s="144">
        <f>F4+F20</f>
        <v>5389.800000000001</v>
      </c>
      <c r="G26" s="72">
        <f t="shared" si="0"/>
        <v>0.9538456093158252</v>
      </c>
      <c r="H26" s="72">
        <f t="shared" si="1"/>
        <v>1.1974140229272197</v>
      </c>
    </row>
    <row r="27" spans="1:8" ht="15.75" customHeight="1">
      <c r="A27" s="142"/>
      <c r="B27" s="143" t="s">
        <v>109</v>
      </c>
      <c r="C27" s="149"/>
      <c r="D27" s="27">
        <f>D4</f>
        <v>5205.9</v>
      </c>
      <c r="E27" s="27">
        <f>E4</f>
        <v>3743</v>
      </c>
      <c r="F27" s="27">
        <f>F4</f>
        <v>5157.700000000001</v>
      </c>
      <c r="G27" s="72">
        <f t="shared" si="0"/>
        <v>0.9907412743233641</v>
      </c>
      <c r="H27" s="72">
        <f t="shared" si="1"/>
        <v>1.3779588565321936</v>
      </c>
    </row>
    <row r="28" spans="1:8" ht="12.75">
      <c r="A28" s="166"/>
      <c r="B28" s="194"/>
      <c r="C28" s="194"/>
      <c r="D28" s="194"/>
      <c r="E28" s="194"/>
      <c r="F28" s="194"/>
      <c r="G28" s="194"/>
      <c r="H28" s="195"/>
    </row>
    <row r="29" spans="1:8" ht="15" customHeight="1">
      <c r="A29" s="197" t="s">
        <v>161</v>
      </c>
      <c r="B29" s="169" t="s">
        <v>30</v>
      </c>
      <c r="C29" s="161" t="s">
        <v>197</v>
      </c>
      <c r="D29" s="170" t="s">
        <v>4</v>
      </c>
      <c r="E29" s="164" t="s">
        <v>393</v>
      </c>
      <c r="F29" s="164" t="s">
        <v>5</v>
      </c>
      <c r="G29" s="192" t="s">
        <v>149</v>
      </c>
      <c r="H29" s="164" t="s">
        <v>394</v>
      </c>
    </row>
    <row r="30" spans="1:8" ht="20.25" customHeight="1">
      <c r="A30" s="197"/>
      <c r="B30" s="169"/>
      <c r="C30" s="162"/>
      <c r="D30" s="170"/>
      <c r="E30" s="165"/>
      <c r="F30" s="165"/>
      <c r="G30" s="196"/>
      <c r="H30" s="165"/>
    </row>
    <row r="31" spans="1:8" ht="27.75" customHeight="1">
      <c r="A31" s="33" t="s">
        <v>70</v>
      </c>
      <c r="B31" s="28" t="s">
        <v>31</v>
      </c>
      <c r="C31" s="33"/>
      <c r="D31" s="76">
        <f>D32+D33+D34</f>
        <v>2736.5</v>
      </c>
      <c r="E31" s="76">
        <f>E32+E33+E34</f>
        <v>2147.6</v>
      </c>
      <c r="F31" s="76">
        <f>F32+F33+F34</f>
        <v>2288.8</v>
      </c>
      <c r="G31" s="77">
        <f>F31/D31</f>
        <v>0.8363968572994702</v>
      </c>
      <c r="H31" s="93">
        <f>F31/E31</f>
        <v>1.0657478115105234</v>
      </c>
    </row>
    <row r="32" spans="1:9" ht="71.25" customHeight="1">
      <c r="A32" s="149" t="s">
        <v>73</v>
      </c>
      <c r="B32" s="143" t="s">
        <v>165</v>
      </c>
      <c r="C32" s="149" t="s">
        <v>73</v>
      </c>
      <c r="D32" s="27">
        <v>2721.3</v>
      </c>
      <c r="E32" s="27">
        <v>2132.4</v>
      </c>
      <c r="F32" s="27">
        <v>2288.8</v>
      </c>
      <c r="G32" s="77">
        <f aca="true" t="shared" si="2" ref="G32:G61">F32/D32</f>
        <v>0.8410686069158123</v>
      </c>
      <c r="H32" s="93">
        <f aca="true" t="shared" si="3" ref="H32:H61">F32/E32</f>
        <v>1.0733445882573627</v>
      </c>
      <c r="I32" s="131"/>
    </row>
    <row r="33" spans="1:8" ht="19.5" customHeight="1">
      <c r="A33" s="149" t="s">
        <v>75</v>
      </c>
      <c r="B33" s="143" t="s">
        <v>36</v>
      </c>
      <c r="C33" s="149" t="s">
        <v>75</v>
      </c>
      <c r="D33" s="27">
        <v>10</v>
      </c>
      <c r="E33" s="27">
        <v>10</v>
      </c>
      <c r="F33" s="27">
        <v>0</v>
      </c>
      <c r="G33" s="77">
        <f t="shared" si="2"/>
        <v>0</v>
      </c>
      <c r="H33" s="93">
        <f t="shared" si="3"/>
        <v>0</v>
      </c>
    </row>
    <row r="34" spans="1:8" ht="23.25" customHeight="1">
      <c r="A34" s="149" t="s">
        <v>132</v>
      </c>
      <c r="B34" s="143" t="s">
        <v>129</v>
      </c>
      <c r="C34" s="149"/>
      <c r="D34" s="27">
        <f>D35</f>
        <v>5.2</v>
      </c>
      <c r="E34" s="27">
        <f>E35</f>
        <v>5.2</v>
      </c>
      <c r="F34" s="27">
        <f>F35</f>
        <v>0</v>
      </c>
      <c r="G34" s="77">
        <f>F34/D34</f>
        <v>0</v>
      </c>
      <c r="H34" s="93">
        <f t="shared" si="3"/>
        <v>0</v>
      </c>
    </row>
    <row r="35" spans="1:8" s="8" customFormat="1" ht="26.25" customHeight="1">
      <c r="A35" s="78"/>
      <c r="B35" s="44" t="s">
        <v>213</v>
      </c>
      <c r="C35" s="78" t="s">
        <v>214</v>
      </c>
      <c r="D35" s="79">
        <v>5.2</v>
      </c>
      <c r="E35" s="79">
        <v>5.2</v>
      </c>
      <c r="F35" s="79">
        <v>0</v>
      </c>
      <c r="G35" s="77">
        <f t="shared" si="2"/>
        <v>0</v>
      </c>
      <c r="H35" s="93">
        <f t="shared" si="3"/>
        <v>0</v>
      </c>
    </row>
    <row r="36" spans="1:8" ht="18.75" customHeight="1">
      <c r="A36" s="33" t="s">
        <v>112</v>
      </c>
      <c r="B36" s="28" t="s">
        <v>105</v>
      </c>
      <c r="C36" s="33"/>
      <c r="D36" s="76">
        <f>D37</f>
        <v>144.9</v>
      </c>
      <c r="E36" s="76">
        <f>E37</f>
        <v>144.9</v>
      </c>
      <c r="F36" s="76">
        <f>F37</f>
        <v>128.8</v>
      </c>
      <c r="G36" s="77">
        <f t="shared" si="2"/>
        <v>0.888888888888889</v>
      </c>
      <c r="H36" s="93">
        <f t="shared" si="3"/>
        <v>0.888888888888889</v>
      </c>
    </row>
    <row r="37" spans="1:8" ht="48" customHeight="1">
      <c r="A37" s="149" t="s">
        <v>113</v>
      </c>
      <c r="B37" s="143" t="s">
        <v>170</v>
      </c>
      <c r="C37" s="149" t="s">
        <v>270</v>
      </c>
      <c r="D37" s="27">
        <v>144.9</v>
      </c>
      <c r="E37" s="27">
        <v>144.9</v>
      </c>
      <c r="F37" s="27">
        <v>128.8</v>
      </c>
      <c r="G37" s="77">
        <f t="shared" si="2"/>
        <v>0.888888888888889</v>
      </c>
      <c r="H37" s="93">
        <f t="shared" si="3"/>
        <v>0.888888888888889</v>
      </c>
    </row>
    <row r="38" spans="1:8" ht="30" customHeight="1" hidden="1">
      <c r="A38" s="33" t="s">
        <v>76</v>
      </c>
      <c r="B38" s="28" t="s">
        <v>39</v>
      </c>
      <c r="C38" s="33"/>
      <c r="D38" s="76">
        <f aca="true" t="shared" si="4" ref="D38:F39">D39</f>
        <v>0</v>
      </c>
      <c r="E38" s="76">
        <f t="shared" si="4"/>
        <v>0</v>
      </c>
      <c r="F38" s="76">
        <f t="shared" si="4"/>
        <v>0</v>
      </c>
      <c r="G38" s="77" t="e">
        <f t="shared" si="2"/>
        <v>#DIV/0!</v>
      </c>
      <c r="H38" s="93" t="e">
        <f t="shared" si="3"/>
        <v>#DIV/0!</v>
      </c>
    </row>
    <row r="39" spans="1:8" ht="18" customHeight="1" hidden="1">
      <c r="A39" s="149" t="s">
        <v>114</v>
      </c>
      <c r="B39" s="143" t="s">
        <v>107</v>
      </c>
      <c r="C39" s="149"/>
      <c r="D39" s="27">
        <f t="shared" si="4"/>
        <v>0</v>
      </c>
      <c r="E39" s="27">
        <f t="shared" si="4"/>
        <v>0</v>
      </c>
      <c r="F39" s="27">
        <f t="shared" si="4"/>
        <v>0</v>
      </c>
      <c r="G39" s="77" t="e">
        <f t="shared" si="2"/>
        <v>#DIV/0!</v>
      </c>
      <c r="H39" s="93" t="e">
        <f t="shared" si="3"/>
        <v>#DIV/0!</v>
      </c>
    </row>
    <row r="40" spans="1:8" ht="54.75" customHeight="1" hidden="1">
      <c r="A40" s="149"/>
      <c r="B40" s="143" t="s">
        <v>274</v>
      </c>
      <c r="C40" s="149" t="s">
        <v>275</v>
      </c>
      <c r="D40" s="27">
        <v>0</v>
      </c>
      <c r="E40" s="27">
        <v>0</v>
      </c>
      <c r="F40" s="27">
        <v>0</v>
      </c>
      <c r="G40" s="77" t="e">
        <f t="shared" si="2"/>
        <v>#DIV/0!</v>
      </c>
      <c r="H40" s="93" t="e">
        <f t="shared" si="3"/>
        <v>#DIV/0!</v>
      </c>
    </row>
    <row r="41" spans="1:8" ht="16.5" customHeight="1">
      <c r="A41" s="33" t="s">
        <v>77</v>
      </c>
      <c r="B41" s="28" t="s">
        <v>41</v>
      </c>
      <c r="C41" s="33"/>
      <c r="D41" s="76">
        <f aca="true" t="shared" si="5" ref="D41:F42">D42</f>
        <v>19</v>
      </c>
      <c r="E41" s="76">
        <f t="shared" si="5"/>
        <v>19</v>
      </c>
      <c r="F41" s="76">
        <f t="shared" si="5"/>
        <v>19</v>
      </c>
      <c r="G41" s="77">
        <f t="shared" si="2"/>
        <v>1</v>
      </c>
      <c r="H41" s="93">
        <f t="shared" si="3"/>
        <v>1</v>
      </c>
    </row>
    <row r="42" spans="1:8" ht="27.75" customHeight="1">
      <c r="A42" s="146" t="s">
        <v>78</v>
      </c>
      <c r="B42" s="54" t="s">
        <v>127</v>
      </c>
      <c r="C42" s="149"/>
      <c r="D42" s="27">
        <f t="shared" si="5"/>
        <v>19</v>
      </c>
      <c r="E42" s="27">
        <f t="shared" si="5"/>
        <v>19</v>
      </c>
      <c r="F42" s="27">
        <f t="shared" si="5"/>
        <v>19</v>
      </c>
      <c r="G42" s="77">
        <f t="shared" si="2"/>
        <v>1</v>
      </c>
      <c r="H42" s="93">
        <f t="shared" si="3"/>
        <v>1</v>
      </c>
    </row>
    <row r="43" spans="1:8" ht="27" customHeight="1">
      <c r="A43" s="78"/>
      <c r="B43" s="47" t="s">
        <v>127</v>
      </c>
      <c r="C43" s="78" t="s">
        <v>302</v>
      </c>
      <c r="D43" s="79">
        <v>19</v>
      </c>
      <c r="E43" s="79">
        <v>19</v>
      </c>
      <c r="F43" s="79">
        <v>19</v>
      </c>
      <c r="G43" s="77">
        <f t="shared" si="2"/>
        <v>1</v>
      </c>
      <c r="H43" s="93">
        <f t="shared" si="3"/>
        <v>1</v>
      </c>
    </row>
    <row r="44" spans="1:8" ht="31.5" customHeight="1">
      <c r="A44" s="33" t="s">
        <v>79</v>
      </c>
      <c r="B44" s="28" t="s">
        <v>42</v>
      </c>
      <c r="C44" s="33"/>
      <c r="D44" s="76">
        <f>D45</f>
        <v>331</v>
      </c>
      <c r="E44" s="76">
        <f>E45</f>
        <v>214.79999999999998</v>
      </c>
      <c r="F44" s="76">
        <f>F45</f>
        <v>255.79999999999998</v>
      </c>
      <c r="G44" s="77">
        <f t="shared" si="2"/>
        <v>0.772809667673716</v>
      </c>
      <c r="H44" s="93">
        <f t="shared" si="3"/>
        <v>1.190875232774674</v>
      </c>
    </row>
    <row r="45" spans="1:8" ht="19.5" customHeight="1">
      <c r="A45" s="149" t="s">
        <v>45</v>
      </c>
      <c r="B45" s="143" t="s">
        <v>46</v>
      </c>
      <c r="C45" s="149"/>
      <c r="D45" s="27">
        <f>D46+D47+D49+D48</f>
        <v>331</v>
      </c>
      <c r="E45" s="27">
        <f>E46+E47+E49+E48</f>
        <v>214.79999999999998</v>
      </c>
      <c r="F45" s="27">
        <f>F46+F47+F49+F48</f>
        <v>255.79999999999998</v>
      </c>
      <c r="G45" s="77">
        <f t="shared" si="2"/>
        <v>0.772809667673716</v>
      </c>
      <c r="H45" s="93">
        <f t="shared" si="3"/>
        <v>1.190875232774674</v>
      </c>
    </row>
    <row r="46" spans="1:8" s="8" customFormat="1" ht="20.25" customHeight="1">
      <c r="A46" s="78"/>
      <c r="B46" s="44" t="s">
        <v>100</v>
      </c>
      <c r="C46" s="78" t="s">
        <v>259</v>
      </c>
      <c r="D46" s="79">
        <v>300.3</v>
      </c>
      <c r="E46" s="79">
        <v>193.7</v>
      </c>
      <c r="F46" s="79">
        <v>248.5</v>
      </c>
      <c r="G46" s="77">
        <f t="shared" si="2"/>
        <v>0.8275058275058275</v>
      </c>
      <c r="H46" s="93">
        <f t="shared" si="3"/>
        <v>1.28291171915333</v>
      </c>
    </row>
    <row r="47" spans="1:8" s="8" customFormat="1" ht="16.5" customHeight="1">
      <c r="A47" s="78"/>
      <c r="B47" s="44" t="s">
        <v>264</v>
      </c>
      <c r="C47" s="78" t="s">
        <v>260</v>
      </c>
      <c r="D47" s="79">
        <v>3.7</v>
      </c>
      <c r="E47" s="79">
        <v>3.7</v>
      </c>
      <c r="F47" s="79">
        <v>3.7</v>
      </c>
      <c r="G47" s="77">
        <f t="shared" si="2"/>
        <v>1</v>
      </c>
      <c r="H47" s="93">
        <v>0</v>
      </c>
    </row>
    <row r="48" spans="1:8" s="8" customFormat="1" ht="16.5" customHeight="1">
      <c r="A48" s="78"/>
      <c r="B48" s="44" t="s">
        <v>374</v>
      </c>
      <c r="C48" s="78" t="s">
        <v>373</v>
      </c>
      <c r="D48" s="79">
        <v>1.9</v>
      </c>
      <c r="E48" s="79">
        <v>1.9</v>
      </c>
      <c r="F48" s="79">
        <v>0</v>
      </c>
      <c r="G48" s="77">
        <f t="shared" si="2"/>
        <v>0</v>
      </c>
      <c r="H48" s="93">
        <v>0</v>
      </c>
    </row>
    <row r="49" spans="1:8" s="8" customFormat="1" ht="30" customHeight="1">
      <c r="A49" s="78"/>
      <c r="B49" s="44" t="s">
        <v>182</v>
      </c>
      <c r="C49" s="78" t="s">
        <v>265</v>
      </c>
      <c r="D49" s="79">
        <v>25.1</v>
      </c>
      <c r="E49" s="79">
        <v>15.5</v>
      </c>
      <c r="F49" s="79">
        <v>3.6</v>
      </c>
      <c r="G49" s="77">
        <f t="shared" si="2"/>
        <v>0.14342629482071712</v>
      </c>
      <c r="H49" s="93">
        <f t="shared" si="3"/>
        <v>0.23225806451612904</v>
      </c>
    </row>
    <row r="50" spans="1:8" ht="18" customHeight="1">
      <c r="A50" s="71" t="s">
        <v>130</v>
      </c>
      <c r="B50" s="28" t="s">
        <v>128</v>
      </c>
      <c r="C50" s="33"/>
      <c r="D50" s="27">
        <f>D52</f>
        <v>1.1</v>
      </c>
      <c r="E50" s="27">
        <f>E52</f>
        <v>1</v>
      </c>
      <c r="F50" s="27">
        <f>F52</f>
        <v>1.1</v>
      </c>
      <c r="G50" s="77">
        <f t="shared" si="2"/>
        <v>1</v>
      </c>
      <c r="H50" s="93">
        <f t="shared" si="3"/>
        <v>1.1</v>
      </c>
    </row>
    <row r="51" spans="1:8" ht="36" customHeight="1">
      <c r="A51" s="148" t="s">
        <v>124</v>
      </c>
      <c r="B51" s="143" t="s">
        <v>131</v>
      </c>
      <c r="C51" s="149"/>
      <c r="D51" s="27">
        <f>D52</f>
        <v>1.1</v>
      </c>
      <c r="E51" s="27">
        <f>E52</f>
        <v>1</v>
      </c>
      <c r="F51" s="27">
        <f>F52</f>
        <v>1.1</v>
      </c>
      <c r="G51" s="77">
        <f t="shared" si="2"/>
        <v>1</v>
      </c>
      <c r="H51" s="93">
        <f t="shared" si="3"/>
        <v>1.1</v>
      </c>
    </row>
    <row r="52" spans="1:8" s="8" customFormat="1" ht="26.25" customHeight="1">
      <c r="A52" s="78"/>
      <c r="B52" s="44" t="s">
        <v>273</v>
      </c>
      <c r="C52" s="78" t="s">
        <v>266</v>
      </c>
      <c r="D52" s="79">
        <v>1.1</v>
      </c>
      <c r="E52" s="79">
        <v>1</v>
      </c>
      <c r="F52" s="79">
        <v>1.1</v>
      </c>
      <c r="G52" s="77">
        <f t="shared" si="2"/>
        <v>1</v>
      </c>
      <c r="H52" s="93">
        <f t="shared" si="3"/>
        <v>1.1</v>
      </c>
    </row>
    <row r="53" spans="1:8" ht="18" customHeight="1">
      <c r="A53" s="33" t="s">
        <v>47</v>
      </c>
      <c r="B53" s="28" t="s">
        <v>48</v>
      </c>
      <c r="C53" s="33"/>
      <c r="D53" s="27">
        <f aca="true" t="shared" si="6" ref="D53:F54">D54</f>
        <v>500</v>
      </c>
      <c r="E53" s="27">
        <f t="shared" si="6"/>
        <v>0</v>
      </c>
      <c r="F53" s="27">
        <f t="shared" si="6"/>
        <v>0</v>
      </c>
      <c r="G53" s="77">
        <f t="shared" si="2"/>
        <v>0</v>
      </c>
      <c r="H53" s="93" t="e">
        <f t="shared" si="3"/>
        <v>#DIV/0!</v>
      </c>
    </row>
    <row r="54" spans="1:8" ht="23.25" customHeight="1">
      <c r="A54" s="149" t="s">
        <v>52</v>
      </c>
      <c r="B54" s="143" t="s">
        <v>121</v>
      </c>
      <c r="C54" s="149"/>
      <c r="D54" s="27">
        <f t="shared" si="6"/>
        <v>500</v>
      </c>
      <c r="E54" s="27">
        <f t="shared" si="6"/>
        <v>0</v>
      </c>
      <c r="F54" s="27">
        <f t="shared" si="6"/>
        <v>0</v>
      </c>
      <c r="G54" s="77">
        <f t="shared" si="2"/>
        <v>0</v>
      </c>
      <c r="H54" s="93" t="e">
        <f t="shared" si="3"/>
        <v>#DIV/0!</v>
      </c>
    </row>
    <row r="55" spans="1:8" s="8" customFormat="1" ht="40.5" customHeight="1">
      <c r="A55" s="78"/>
      <c r="B55" s="44" t="s">
        <v>414</v>
      </c>
      <c r="C55" s="78" t="s">
        <v>413</v>
      </c>
      <c r="D55" s="79">
        <v>500</v>
      </c>
      <c r="E55" s="79">
        <v>0</v>
      </c>
      <c r="F55" s="79">
        <v>0</v>
      </c>
      <c r="G55" s="77">
        <f t="shared" si="2"/>
        <v>0</v>
      </c>
      <c r="H55" s="93" t="e">
        <f t="shared" si="3"/>
        <v>#DIV/0!</v>
      </c>
    </row>
    <row r="56" spans="1:8" ht="18.75" customHeight="1">
      <c r="A56" s="33">
        <v>1000</v>
      </c>
      <c r="B56" s="28" t="s">
        <v>62</v>
      </c>
      <c r="C56" s="33"/>
      <c r="D56" s="27">
        <f>D57</f>
        <v>66</v>
      </c>
      <c r="E56" s="27">
        <f>E57</f>
        <v>55</v>
      </c>
      <c r="F56" s="27">
        <f>F57</f>
        <v>66</v>
      </c>
      <c r="G56" s="77">
        <f t="shared" si="2"/>
        <v>1</v>
      </c>
      <c r="H56" s="93">
        <f t="shared" si="3"/>
        <v>1.2</v>
      </c>
    </row>
    <row r="57" spans="1:8" ht="18.75" customHeight="1">
      <c r="A57" s="149">
        <v>1001</v>
      </c>
      <c r="B57" s="143" t="s">
        <v>185</v>
      </c>
      <c r="C57" s="149" t="s">
        <v>63</v>
      </c>
      <c r="D57" s="27">
        <v>66</v>
      </c>
      <c r="E57" s="27">
        <v>55</v>
      </c>
      <c r="F57" s="27">
        <v>66</v>
      </c>
      <c r="G57" s="77">
        <f t="shared" si="2"/>
        <v>1</v>
      </c>
      <c r="H57" s="93">
        <f t="shared" si="3"/>
        <v>1.2</v>
      </c>
    </row>
    <row r="58" spans="1:8" ht="18.75" customHeight="1">
      <c r="A58" s="33"/>
      <c r="B58" s="28" t="s">
        <v>101</v>
      </c>
      <c r="C58" s="33"/>
      <c r="D58" s="76">
        <f>D59</f>
        <v>2137.9</v>
      </c>
      <c r="E58" s="76">
        <f>E59</f>
        <v>2005</v>
      </c>
      <c r="F58" s="76">
        <f>F59</f>
        <v>1989.3</v>
      </c>
      <c r="G58" s="77">
        <f t="shared" si="2"/>
        <v>0.93049253940783</v>
      </c>
      <c r="H58" s="93">
        <f t="shared" si="3"/>
        <v>0.9921695760598503</v>
      </c>
    </row>
    <row r="59" spans="1:8" s="8" customFormat="1" ht="29.25" customHeight="1">
      <c r="A59" s="78"/>
      <c r="B59" s="44" t="s">
        <v>102</v>
      </c>
      <c r="C59" s="78" t="s">
        <v>201</v>
      </c>
      <c r="D59" s="79">
        <v>2137.9</v>
      </c>
      <c r="E59" s="79">
        <v>2005</v>
      </c>
      <c r="F59" s="79">
        <v>1989.3</v>
      </c>
      <c r="G59" s="77">
        <f t="shared" si="2"/>
        <v>0.93049253940783</v>
      </c>
      <c r="H59" s="93">
        <f t="shared" si="3"/>
        <v>0.9921695760598503</v>
      </c>
    </row>
    <row r="60" spans="1:8" ht="21.75" customHeight="1">
      <c r="A60" s="149"/>
      <c r="B60" s="55" t="s">
        <v>69</v>
      </c>
      <c r="C60" s="80"/>
      <c r="D60" s="81">
        <f>D31+D36+D38+D41+D44+D50+D53+D56+D58</f>
        <v>5936.4</v>
      </c>
      <c r="E60" s="81">
        <f>E31+E36+E38+E41+E44+E50+E53+E56+E58</f>
        <v>4587.3</v>
      </c>
      <c r="F60" s="81">
        <f>F31+F36+F38+F41+F44+F50+F53+F56+F58</f>
        <v>4748.8</v>
      </c>
      <c r="G60" s="77">
        <f t="shared" si="2"/>
        <v>0.7999460952765987</v>
      </c>
      <c r="H60" s="93">
        <f t="shared" si="3"/>
        <v>1.0352058945349116</v>
      </c>
    </row>
    <row r="61" spans="1:8" ht="25.5" customHeight="1">
      <c r="A61" s="150"/>
      <c r="B61" s="54" t="s">
        <v>84</v>
      </c>
      <c r="C61" s="146"/>
      <c r="D61" s="87">
        <f>D58</f>
        <v>2137.9</v>
      </c>
      <c r="E61" s="87">
        <f>E58</f>
        <v>2005</v>
      </c>
      <c r="F61" s="87">
        <f>F58</f>
        <v>1989.3</v>
      </c>
      <c r="G61" s="77">
        <f t="shared" si="2"/>
        <v>0.93049253940783</v>
      </c>
      <c r="H61" s="93">
        <f t="shared" si="3"/>
        <v>0.9921695760598503</v>
      </c>
    </row>
    <row r="62" ht="12.75">
      <c r="A62" s="57"/>
    </row>
    <row r="63" ht="12.75">
      <c r="A63" s="57"/>
    </row>
    <row r="64" spans="1:6" ht="15">
      <c r="A64" s="57"/>
      <c r="B64" s="63" t="s">
        <v>94</v>
      </c>
      <c r="C64" s="84"/>
      <c r="F64" s="58">
        <v>285.8</v>
      </c>
    </row>
    <row r="65" spans="1:3" ht="15">
      <c r="A65" s="57"/>
      <c r="B65" s="63"/>
      <c r="C65" s="84"/>
    </row>
    <row r="66" spans="1:3" ht="15">
      <c r="A66" s="57"/>
      <c r="B66" s="63" t="s">
        <v>85</v>
      </c>
      <c r="C66" s="84"/>
    </row>
    <row r="67" spans="1:3" ht="15">
      <c r="A67" s="57"/>
      <c r="B67" s="63" t="s">
        <v>86</v>
      </c>
      <c r="C67" s="84"/>
    </row>
    <row r="68" spans="1:3" ht="15">
      <c r="A68" s="57"/>
      <c r="B68" s="63"/>
      <c r="C68" s="84"/>
    </row>
    <row r="69" spans="1:3" ht="15">
      <c r="A69" s="57"/>
      <c r="B69" s="63" t="s">
        <v>87</v>
      </c>
      <c r="C69" s="84"/>
    </row>
    <row r="70" spans="1:3" ht="15">
      <c r="A70" s="57"/>
      <c r="B70" s="63" t="s">
        <v>88</v>
      </c>
      <c r="C70" s="84"/>
    </row>
    <row r="71" spans="1:3" ht="15">
      <c r="A71" s="57"/>
      <c r="B71" s="63"/>
      <c r="C71" s="84"/>
    </row>
    <row r="72" spans="1:3" ht="15">
      <c r="A72" s="57"/>
      <c r="B72" s="63" t="s">
        <v>89</v>
      </c>
      <c r="C72" s="84"/>
    </row>
    <row r="73" spans="1:3" ht="15">
      <c r="A73" s="57"/>
      <c r="B73" s="63" t="s">
        <v>90</v>
      </c>
      <c r="C73" s="84"/>
    </row>
    <row r="74" spans="1:3" ht="15">
      <c r="A74" s="57"/>
      <c r="B74" s="63"/>
      <c r="C74" s="84"/>
    </row>
    <row r="75" spans="1:3" ht="15">
      <c r="A75" s="57"/>
      <c r="B75" s="63" t="s">
        <v>91</v>
      </c>
      <c r="C75" s="84"/>
    </row>
    <row r="76" spans="1:3" ht="15">
      <c r="A76" s="57"/>
      <c r="B76" s="63" t="s">
        <v>92</v>
      </c>
      <c r="C76" s="84"/>
    </row>
    <row r="77" ht="12.75">
      <c r="A77" s="57"/>
    </row>
    <row r="78" ht="12.75">
      <c r="A78" s="57"/>
    </row>
    <row r="79" spans="1:8" ht="15">
      <c r="A79" s="57"/>
      <c r="B79" s="63" t="s">
        <v>93</v>
      </c>
      <c r="C79" s="84"/>
      <c r="F79" s="59">
        <f>F64+F26-F60</f>
        <v>926.8000000000011</v>
      </c>
      <c r="H79" s="59"/>
    </row>
    <row r="80" ht="12.75">
      <c r="A80" s="57"/>
    </row>
    <row r="81" ht="12.75">
      <c r="A81" s="57"/>
    </row>
    <row r="82" spans="1:3" ht="15">
      <c r="A82" s="57"/>
      <c r="B82" s="63" t="s">
        <v>95</v>
      </c>
      <c r="C82" s="84"/>
    </row>
    <row r="83" spans="1:3" ht="15">
      <c r="A83" s="57"/>
      <c r="B83" s="63" t="s">
        <v>96</v>
      </c>
      <c r="C83" s="84"/>
    </row>
    <row r="84" spans="1:3" ht="15">
      <c r="A84" s="57"/>
      <c r="B84" s="63" t="s">
        <v>97</v>
      </c>
      <c r="C84" s="84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421875" style="89" customWidth="1"/>
    <col min="2" max="2" width="37.28125" style="89" customWidth="1"/>
    <col min="3" max="3" width="10.28125" style="90" hidden="1" customWidth="1"/>
    <col min="4" max="4" width="12.421875" style="89" customWidth="1"/>
    <col min="5" max="5" width="12.421875" style="89" hidden="1" customWidth="1"/>
    <col min="6" max="6" width="11.7109375" style="89" customWidth="1"/>
    <col min="7" max="7" width="10.00390625" style="89" customWidth="1"/>
    <col min="8" max="8" width="11.00390625" style="89" hidden="1" customWidth="1"/>
    <col min="9" max="9" width="9.140625" style="16" customWidth="1"/>
    <col min="10" max="16384" width="9.140625" style="2" customWidth="1"/>
  </cols>
  <sheetData>
    <row r="1" spans="1:9" s="3" customFormat="1" ht="66" customHeight="1">
      <c r="A1" s="200" t="s">
        <v>408</v>
      </c>
      <c r="B1" s="200"/>
      <c r="C1" s="200"/>
      <c r="D1" s="200"/>
      <c r="E1" s="200"/>
      <c r="F1" s="200"/>
      <c r="G1" s="200"/>
      <c r="H1" s="200"/>
      <c r="I1" s="25"/>
    </row>
    <row r="2" spans="1:9" s="1" customFormat="1" ht="12.75" customHeight="1">
      <c r="A2" s="70"/>
      <c r="B2" s="169" t="s">
        <v>3</v>
      </c>
      <c r="C2" s="71"/>
      <c r="D2" s="170" t="s">
        <v>4</v>
      </c>
      <c r="E2" s="164" t="s">
        <v>393</v>
      </c>
      <c r="F2" s="170" t="s">
        <v>5</v>
      </c>
      <c r="G2" s="192" t="s">
        <v>149</v>
      </c>
      <c r="H2" s="164" t="s">
        <v>394</v>
      </c>
      <c r="I2" s="15"/>
    </row>
    <row r="3" spans="1:9" s="1" customFormat="1" ht="19.5" customHeight="1">
      <c r="A3" s="142"/>
      <c r="B3" s="169"/>
      <c r="C3" s="71"/>
      <c r="D3" s="170"/>
      <c r="E3" s="165"/>
      <c r="F3" s="170"/>
      <c r="G3" s="193"/>
      <c r="H3" s="165"/>
      <c r="I3" s="15"/>
    </row>
    <row r="4" spans="1:9" s="1" customFormat="1" ht="18" customHeight="1">
      <c r="A4" s="142"/>
      <c r="B4" s="145" t="s">
        <v>83</v>
      </c>
      <c r="C4" s="71"/>
      <c r="D4" s="136">
        <f>D5+D6+D7+D8+D9+D10+D11+D12+D13+D14+D15+D16+D17+D18+D19+D20</f>
        <v>4071.3</v>
      </c>
      <c r="E4" s="136">
        <f>E5+E6+E7+E8+E9+E10+E11+E12+E13+E14+E15+E16+E17+E18+E19+E20</f>
        <v>2743.7</v>
      </c>
      <c r="F4" s="136">
        <f>F5+F6+F7+F8+F9+F10+F11+F12+F13+F14+F15+F16+F17+F18+F19+F20</f>
        <v>4077</v>
      </c>
      <c r="G4" s="135">
        <f aca="true" t="shared" si="0" ref="G4:G10">F4/D4</f>
        <v>1.0014000442119224</v>
      </c>
      <c r="H4" s="135">
        <f aca="true" t="shared" si="1" ref="H4:H10">F4/E4</f>
        <v>1.4859496300615957</v>
      </c>
      <c r="I4" s="15"/>
    </row>
    <row r="5" spans="1:9" s="1" customFormat="1" ht="15">
      <c r="A5" s="142"/>
      <c r="B5" s="143" t="s">
        <v>7</v>
      </c>
      <c r="C5" s="149"/>
      <c r="D5" s="86">
        <v>155</v>
      </c>
      <c r="E5" s="86">
        <v>100</v>
      </c>
      <c r="F5" s="86">
        <v>146.3</v>
      </c>
      <c r="G5" s="72">
        <f t="shared" si="0"/>
        <v>0.9438709677419356</v>
      </c>
      <c r="H5" s="72">
        <f t="shared" si="1"/>
        <v>1.463</v>
      </c>
      <c r="I5" s="15"/>
    </row>
    <row r="6" spans="1:9" s="1" customFormat="1" ht="15">
      <c r="A6" s="142"/>
      <c r="B6" s="143" t="s">
        <v>298</v>
      </c>
      <c r="C6" s="149"/>
      <c r="D6" s="86">
        <v>1211.3</v>
      </c>
      <c r="E6" s="86">
        <v>965.7</v>
      </c>
      <c r="F6" s="86">
        <v>1206</v>
      </c>
      <c r="G6" s="72">
        <f t="shared" si="0"/>
        <v>0.9956245356228846</v>
      </c>
      <c r="H6" s="72">
        <f t="shared" si="1"/>
        <v>1.2488350419384902</v>
      </c>
      <c r="I6" s="15"/>
    </row>
    <row r="7" spans="1:9" s="1" customFormat="1" ht="15">
      <c r="A7" s="142"/>
      <c r="B7" s="143" t="s">
        <v>9</v>
      </c>
      <c r="C7" s="149"/>
      <c r="D7" s="86">
        <v>360</v>
      </c>
      <c r="E7" s="86">
        <v>330</v>
      </c>
      <c r="F7" s="86">
        <v>360.3</v>
      </c>
      <c r="G7" s="72">
        <f t="shared" si="0"/>
        <v>1.0008333333333335</v>
      </c>
      <c r="H7" s="72">
        <f t="shared" si="1"/>
        <v>1.0918181818181818</v>
      </c>
      <c r="I7" s="15"/>
    </row>
    <row r="8" spans="1:9" s="1" customFormat="1" ht="15">
      <c r="A8" s="142"/>
      <c r="B8" s="143" t="s">
        <v>10</v>
      </c>
      <c r="C8" s="149"/>
      <c r="D8" s="86">
        <v>200</v>
      </c>
      <c r="E8" s="86">
        <v>140</v>
      </c>
      <c r="F8" s="86">
        <v>197.5</v>
      </c>
      <c r="G8" s="72">
        <f t="shared" si="0"/>
        <v>0.9875</v>
      </c>
      <c r="H8" s="72">
        <f t="shared" si="1"/>
        <v>1.4107142857142858</v>
      </c>
      <c r="I8" s="15"/>
    </row>
    <row r="9" spans="1:9" s="1" customFormat="1" ht="15">
      <c r="A9" s="142"/>
      <c r="B9" s="143" t="s">
        <v>11</v>
      </c>
      <c r="C9" s="149"/>
      <c r="D9" s="86">
        <v>2025</v>
      </c>
      <c r="E9" s="86">
        <v>1200</v>
      </c>
      <c r="F9" s="86">
        <v>2048.4</v>
      </c>
      <c r="G9" s="72">
        <f t="shared" si="0"/>
        <v>1.0115555555555555</v>
      </c>
      <c r="H9" s="72">
        <f t="shared" si="1"/>
        <v>1.707</v>
      </c>
      <c r="I9" s="15"/>
    </row>
    <row r="10" spans="1:9" s="1" customFormat="1" ht="15">
      <c r="A10" s="142"/>
      <c r="B10" s="143" t="s">
        <v>108</v>
      </c>
      <c r="C10" s="149"/>
      <c r="D10" s="86">
        <v>30</v>
      </c>
      <c r="E10" s="86">
        <v>8</v>
      </c>
      <c r="F10" s="86">
        <v>30.5</v>
      </c>
      <c r="G10" s="72">
        <f t="shared" si="0"/>
        <v>1.0166666666666666</v>
      </c>
      <c r="H10" s="72">
        <f t="shared" si="1"/>
        <v>3.8125</v>
      </c>
      <c r="I10" s="15"/>
    </row>
    <row r="11" spans="1:9" s="1" customFormat="1" ht="15">
      <c r="A11" s="142"/>
      <c r="B11" s="143" t="s">
        <v>12</v>
      </c>
      <c r="C11" s="149"/>
      <c r="D11" s="86">
        <v>0</v>
      </c>
      <c r="E11" s="86">
        <v>0</v>
      </c>
      <c r="F11" s="86">
        <v>0</v>
      </c>
      <c r="G11" s="72">
        <v>0</v>
      </c>
      <c r="H11" s="72">
        <v>0</v>
      </c>
      <c r="I11" s="15"/>
    </row>
    <row r="12" spans="1:9" s="1" customFormat="1" ht="15">
      <c r="A12" s="142"/>
      <c r="B12" s="143" t="s">
        <v>13</v>
      </c>
      <c r="C12" s="149"/>
      <c r="D12" s="86">
        <v>0</v>
      </c>
      <c r="E12" s="86">
        <v>0</v>
      </c>
      <c r="F12" s="86">
        <v>0</v>
      </c>
      <c r="G12" s="72">
        <v>0</v>
      </c>
      <c r="H12" s="72">
        <v>0</v>
      </c>
      <c r="I12" s="15"/>
    </row>
    <row r="13" spans="1:9" s="1" customFormat="1" ht="15">
      <c r="A13" s="142"/>
      <c r="B13" s="143" t="s">
        <v>14</v>
      </c>
      <c r="C13" s="149"/>
      <c r="D13" s="86">
        <v>0</v>
      </c>
      <c r="E13" s="86">
        <v>0</v>
      </c>
      <c r="F13" s="86">
        <v>0</v>
      </c>
      <c r="G13" s="72">
        <v>0</v>
      </c>
      <c r="H13" s="72">
        <v>0</v>
      </c>
      <c r="I13" s="15"/>
    </row>
    <row r="14" spans="1:9" s="1" customFormat="1" ht="15">
      <c r="A14" s="142"/>
      <c r="B14" s="143" t="s">
        <v>16</v>
      </c>
      <c r="C14" s="149"/>
      <c r="D14" s="86">
        <v>0</v>
      </c>
      <c r="E14" s="86">
        <v>0</v>
      </c>
      <c r="F14" s="86">
        <v>0</v>
      </c>
      <c r="G14" s="72">
        <v>0</v>
      </c>
      <c r="H14" s="72">
        <v>0</v>
      </c>
      <c r="I14" s="15"/>
    </row>
    <row r="15" spans="1:9" s="1" customFormat="1" ht="15">
      <c r="A15" s="142"/>
      <c r="B15" s="143" t="s">
        <v>17</v>
      </c>
      <c r="C15" s="149"/>
      <c r="D15" s="86">
        <v>0</v>
      </c>
      <c r="E15" s="86">
        <v>0</v>
      </c>
      <c r="F15" s="86">
        <v>0</v>
      </c>
      <c r="G15" s="72">
        <v>0</v>
      </c>
      <c r="H15" s="72">
        <v>0</v>
      </c>
      <c r="I15" s="15"/>
    </row>
    <row r="16" spans="1:9" s="1" customFormat="1" ht="42" customHeight="1">
      <c r="A16" s="142"/>
      <c r="B16" s="143" t="s">
        <v>115</v>
      </c>
      <c r="C16" s="149"/>
      <c r="D16" s="86">
        <v>0</v>
      </c>
      <c r="E16" s="86">
        <v>0</v>
      </c>
      <c r="F16" s="86">
        <v>0</v>
      </c>
      <c r="G16" s="72">
        <v>0</v>
      </c>
      <c r="H16" s="72">
        <v>0</v>
      </c>
      <c r="I16" s="15"/>
    </row>
    <row r="17" spans="1:9" s="1" customFormat="1" ht="34.5" customHeight="1">
      <c r="A17" s="142"/>
      <c r="B17" s="143" t="s">
        <v>119</v>
      </c>
      <c r="C17" s="149"/>
      <c r="D17" s="86">
        <v>90</v>
      </c>
      <c r="E17" s="86">
        <v>0</v>
      </c>
      <c r="F17" s="86">
        <v>88</v>
      </c>
      <c r="G17" s="72">
        <v>0</v>
      </c>
      <c r="H17" s="72">
        <v>0</v>
      </c>
      <c r="I17" s="15"/>
    </row>
    <row r="18" spans="1:9" s="1" customFormat="1" ht="15">
      <c r="A18" s="142"/>
      <c r="B18" s="143" t="s">
        <v>20</v>
      </c>
      <c r="C18" s="149"/>
      <c r="D18" s="86">
        <v>0</v>
      </c>
      <c r="E18" s="86">
        <v>0</v>
      </c>
      <c r="F18" s="86">
        <v>0</v>
      </c>
      <c r="G18" s="72">
        <v>0</v>
      </c>
      <c r="H18" s="72">
        <v>0</v>
      </c>
      <c r="I18" s="15"/>
    </row>
    <row r="19" spans="1:9" s="1" customFormat="1" ht="15">
      <c r="A19" s="142"/>
      <c r="B19" s="143" t="s">
        <v>122</v>
      </c>
      <c r="C19" s="149"/>
      <c r="D19" s="86">
        <v>0</v>
      </c>
      <c r="E19" s="86">
        <v>0</v>
      </c>
      <c r="F19" s="86">
        <v>0</v>
      </c>
      <c r="G19" s="72">
        <v>0</v>
      </c>
      <c r="H19" s="72">
        <v>0</v>
      </c>
      <c r="I19" s="15"/>
    </row>
    <row r="20" spans="1:9" s="1" customFormat="1" ht="15">
      <c r="A20" s="142"/>
      <c r="B20" s="143" t="s">
        <v>23</v>
      </c>
      <c r="C20" s="149"/>
      <c r="D20" s="86">
        <v>0</v>
      </c>
      <c r="E20" s="86">
        <v>0</v>
      </c>
      <c r="F20" s="86"/>
      <c r="G20" s="72">
        <v>0</v>
      </c>
      <c r="H20" s="72">
        <v>0</v>
      </c>
      <c r="I20" s="15"/>
    </row>
    <row r="21" spans="1:9" s="1" customFormat="1" ht="30.75" customHeight="1">
      <c r="A21" s="142"/>
      <c r="B21" s="28" t="s">
        <v>82</v>
      </c>
      <c r="C21" s="33"/>
      <c r="D21" s="86">
        <f>D22+D23+D24+D25+D26</f>
        <v>259.3</v>
      </c>
      <c r="E21" s="86">
        <f>E22+E23+E24+E25+E26</f>
        <v>839.9</v>
      </c>
      <c r="F21" s="86">
        <f>F22+F23+F24+F25+F26</f>
        <v>228.60000000000002</v>
      </c>
      <c r="G21" s="72">
        <f>F21/D21</f>
        <v>0.8816043193212496</v>
      </c>
      <c r="H21" s="72">
        <f>F21/E21</f>
        <v>0.2721752589594</v>
      </c>
      <c r="I21" s="15"/>
    </row>
    <row r="22" spans="1:9" s="1" customFormat="1" ht="15">
      <c r="A22" s="142"/>
      <c r="B22" s="143" t="s">
        <v>25</v>
      </c>
      <c r="C22" s="149"/>
      <c r="D22" s="86">
        <v>114.4</v>
      </c>
      <c r="E22" s="86">
        <v>463.6</v>
      </c>
      <c r="F22" s="86">
        <v>104.7</v>
      </c>
      <c r="G22" s="72">
        <f>F22/D22</f>
        <v>0.9152097902097902</v>
      </c>
      <c r="H22" s="72">
        <f>F22/E22</f>
        <v>0.22584124245038825</v>
      </c>
      <c r="I22" s="15"/>
    </row>
    <row r="23" spans="1:9" s="1" customFormat="1" ht="15">
      <c r="A23" s="142"/>
      <c r="B23" s="143" t="s">
        <v>103</v>
      </c>
      <c r="C23" s="149"/>
      <c r="D23" s="86">
        <v>144.9</v>
      </c>
      <c r="E23" s="86">
        <v>120.8</v>
      </c>
      <c r="F23" s="86">
        <v>123.9</v>
      </c>
      <c r="G23" s="72">
        <f>F23/D23</f>
        <v>0.855072463768116</v>
      </c>
      <c r="H23" s="72">
        <f>F23/E23</f>
        <v>1.0256622516556293</v>
      </c>
      <c r="I23" s="15"/>
    </row>
    <row r="24" spans="1:9" s="1" customFormat="1" ht="15">
      <c r="A24" s="142"/>
      <c r="B24" s="143" t="s">
        <v>68</v>
      </c>
      <c r="C24" s="149"/>
      <c r="D24" s="86">
        <v>0</v>
      </c>
      <c r="E24" s="86">
        <v>255.5</v>
      </c>
      <c r="F24" s="86">
        <v>0</v>
      </c>
      <c r="G24" s="72">
        <v>0</v>
      </c>
      <c r="H24" s="72">
        <v>0</v>
      </c>
      <c r="I24" s="15"/>
    </row>
    <row r="25" spans="1:9" s="1" customFormat="1" ht="30.75" customHeight="1" thickBot="1">
      <c r="A25" s="142"/>
      <c r="B25" s="73" t="s">
        <v>157</v>
      </c>
      <c r="C25" s="74"/>
      <c r="D25" s="86">
        <v>0</v>
      </c>
      <c r="E25" s="86">
        <v>0</v>
      </c>
      <c r="F25" s="86">
        <v>0</v>
      </c>
      <c r="G25" s="72">
        <v>0</v>
      </c>
      <c r="H25" s="72">
        <v>0</v>
      </c>
      <c r="I25" s="15"/>
    </row>
    <row r="26" spans="1:9" s="1" customFormat="1" ht="42.75" customHeight="1">
      <c r="A26" s="142"/>
      <c r="B26" s="143" t="s">
        <v>28</v>
      </c>
      <c r="C26" s="149"/>
      <c r="D26" s="86">
        <v>0</v>
      </c>
      <c r="E26" s="86">
        <v>0</v>
      </c>
      <c r="F26" s="86">
        <v>0</v>
      </c>
      <c r="G26" s="72">
        <v>0</v>
      </c>
      <c r="H26" s="72">
        <v>0</v>
      </c>
      <c r="I26" s="15"/>
    </row>
    <row r="27" spans="1:9" s="1" customFormat="1" ht="21" customHeight="1">
      <c r="A27" s="142"/>
      <c r="B27" s="30" t="s">
        <v>29</v>
      </c>
      <c r="C27" s="75"/>
      <c r="D27" s="85">
        <f>D4+D21</f>
        <v>4330.6</v>
      </c>
      <c r="E27" s="85">
        <f>E4+E21</f>
        <v>3583.6</v>
      </c>
      <c r="F27" s="85">
        <f>F4+F21</f>
        <v>4305.6</v>
      </c>
      <c r="G27" s="72">
        <f>F27/D27</f>
        <v>0.9942271278806631</v>
      </c>
      <c r="H27" s="72">
        <f>F27/E27</f>
        <v>1.2014733787253042</v>
      </c>
      <c r="I27" s="15"/>
    </row>
    <row r="28" spans="1:9" s="1" customFormat="1" ht="21" customHeight="1">
      <c r="A28" s="142"/>
      <c r="B28" s="143" t="s">
        <v>109</v>
      </c>
      <c r="C28" s="149"/>
      <c r="D28" s="86">
        <f>D4</f>
        <v>4071.3</v>
      </c>
      <c r="E28" s="86">
        <f>E4</f>
        <v>2743.7</v>
      </c>
      <c r="F28" s="86">
        <f>F4</f>
        <v>4077</v>
      </c>
      <c r="G28" s="72">
        <f>F28/D28</f>
        <v>1.0014000442119224</v>
      </c>
      <c r="H28" s="72">
        <f>F28/E28</f>
        <v>1.4859496300615957</v>
      </c>
      <c r="I28" s="15"/>
    </row>
    <row r="29" spans="1:9" s="1" customFormat="1" ht="12.75">
      <c r="A29" s="166"/>
      <c r="B29" s="194"/>
      <c r="C29" s="194"/>
      <c r="D29" s="194"/>
      <c r="E29" s="194"/>
      <c r="F29" s="194"/>
      <c r="G29" s="194"/>
      <c r="H29" s="195"/>
      <c r="I29" s="15"/>
    </row>
    <row r="30" spans="1:9" s="1" customFormat="1" ht="15" customHeight="1">
      <c r="A30" s="197" t="s">
        <v>161</v>
      </c>
      <c r="B30" s="169" t="s">
        <v>30</v>
      </c>
      <c r="C30" s="161" t="s">
        <v>197</v>
      </c>
      <c r="D30" s="170" t="s">
        <v>4</v>
      </c>
      <c r="E30" s="164" t="s">
        <v>393</v>
      </c>
      <c r="F30" s="164" t="s">
        <v>5</v>
      </c>
      <c r="G30" s="192" t="s">
        <v>149</v>
      </c>
      <c r="H30" s="164" t="s">
        <v>394</v>
      </c>
      <c r="I30" s="15"/>
    </row>
    <row r="31" spans="1:9" s="1" customFormat="1" ht="15" customHeight="1">
      <c r="A31" s="197"/>
      <c r="B31" s="169"/>
      <c r="C31" s="162"/>
      <c r="D31" s="170"/>
      <c r="E31" s="165"/>
      <c r="F31" s="165"/>
      <c r="G31" s="193"/>
      <c r="H31" s="165"/>
      <c r="I31" s="15"/>
    </row>
    <row r="32" spans="1:9" s="1" customFormat="1" ht="12.75">
      <c r="A32" s="33" t="s">
        <v>70</v>
      </c>
      <c r="B32" s="28" t="s">
        <v>31</v>
      </c>
      <c r="C32" s="33"/>
      <c r="D32" s="76">
        <f>D33+D34+D35</f>
        <v>1939.1000000000001</v>
      </c>
      <c r="E32" s="76">
        <f>E33+E34+E35</f>
        <v>1485.9</v>
      </c>
      <c r="F32" s="76">
        <f>F33+F34+F35</f>
        <v>1722.4</v>
      </c>
      <c r="G32" s="77">
        <f>F32/D32</f>
        <v>0.888247124954876</v>
      </c>
      <c r="H32" s="77">
        <f>F32/E32</f>
        <v>1.1591627969580724</v>
      </c>
      <c r="I32" s="15"/>
    </row>
    <row r="33" spans="1:9" s="1" customFormat="1" ht="80.25" customHeight="1">
      <c r="A33" s="149" t="s">
        <v>73</v>
      </c>
      <c r="B33" s="143" t="s">
        <v>165</v>
      </c>
      <c r="C33" s="149" t="s">
        <v>73</v>
      </c>
      <c r="D33" s="27">
        <v>1923.9</v>
      </c>
      <c r="E33" s="27">
        <v>1470.7</v>
      </c>
      <c r="F33" s="27">
        <v>1722.4</v>
      </c>
      <c r="G33" s="77">
        <f aca="true" t="shared" si="2" ref="G33:G63">F33/D33</f>
        <v>0.895264826654192</v>
      </c>
      <c r="H33" s="77">
        <f aca="true" t="shared" si="3" ref="H33:H63">F33/E33</f>
        <v>1.171142993132522</v>
      </c>
      <c r="I33" s="15"/>
    </row>
    <row r="34" spans="1:9" s="1" customFormat="1" ht="18.75" customHeight="1">
      <c r="A34" s="149" t="s">
        <v>75</v>
      </c>
      <c r="B34" s="143" t="s">
        <v>36</v>
      </c>
      <c r="C34" s="149" t="s">
        <v>75</v>
      </c>
      <c r="D34" s="27">
        <v>10</v>
      </c>
      <c r="E34" s="27">
        <v>10</v>
      </c>
      <c r="F34" s="27">
        <v>0</v>
      </c>
      <c r="G34" s="77">
        <f t="shared" si="2"/>
        <v>0</v>
      </c>
      <c r="H34" s="77">
        <f t="shared" si="3"/>
        <v>0</v>
      </c>
      <c r="I34" s="15"/>
    </row>
    <row r="35" spans="1:9" s="1" customFormat="1" ht="12.75">
      <c r="A35" s="149" t="s">
        <v>132</v>
      </c>
      <c r="B35" s="143" t="s">
        <v>125</v>
      </c>
      <c r="C35" s="149"/>
      <c r="D35" s="27">
        <f>D36+D37</f>
        <v>5.2</v>
      </c>
      <c r="E35" s="27">
        <f>E36+E37</f>
        <v>5.2</v>
      </c>
      <c r="F35" s="27">
        <f>F36+F37</f>
        <v>0</v>
      </c>
      <c r="G35" s="77">
        <f t="shared" si="2"/>
        <v>0</v>
      </c>
      <c r="H35" s="77">
        <f t="shared" si="3"/>
        <v>0</v>
      </c>
      <c r="I35" s="15"/>
    </row>
    <row r="36" spans="1:9" s="8" customFormat="1" ht="30.75" customHeight="1">
      <c r="A36" s="78"/>
      <c r="B36" s="44" t="s">
        <v>213</v>
      </c>
      <c r="C36" s="78" t="s">
        <v>214</v>
      </c>
      <c r="D36" s="79">
        <v>5.2</v>
      </c>
      <c r="E36" s="79">
        <v>5.2</v>
      </c>
      <c r="F36" s="79">
        <v>0</v>
      </c>
      <c r="G36" s="77">
        <f t="shared" si="2"/>
        <v>0</v>
      </c>
      <c r="H36" s="77">
        <f t="shared" si="3"/>
        <v>0</v>
      </c>
      <c r="I36" s="22"/>
    </row>
    <row r="37" spans="1:9" s="8" customFormat="1" ht="39" customHeight="1" hidden="1">
      <c r="A37" s="78"/>
      <c r="B37" s="44" t="s">
        <v>277</v>
      </c>
      <c r="C37" s="78" t="s">
        <v>276</v>
      </c>
      <c r="D37" s="79">
        <v>0</v>
      </c>
      <c r="E37" s="79">
        <v>0</v>
      </c>
      <c r="F37" s="79">
        <v>0</v>
      </c>
      <c r="G37" s="77" t="e">
        <f t="shared" si="2"/>
        <v>#DIV/0!</v>
      </c>
      <c r="H37" s="77" t="e">
        <f t="shared" si="3"/>
        <v>#DIV/0!</v>
      </c>
      <c r="I37" s="22"/>
    </row>
    <row r="38" spans="1:9" s="1" customFormat="1" ht="18" customHeight="1">
      <c r="A38" s="33" t="s">
        <v>112</v>
      </c>
      <c r="B38" s="28" t="s">
        <v>105</v>
      </c>
      <c r="C38" s="33"/>
      <c r="D38" s="76">
        <f>D39</f>
        <v>144.9</v>
      </c>
      <c r="E38" s="76">
        <f>E39</f>
        <v>144.9</v>
      </c>
      <c r="F38" s="76">
        <f>F39</f>
        <v>123.9</v>
      </c>
      <c r="G38" s="77">
        <f t="shared" si="2"/>
        <v>0.855072463768116</v>
      </c>
      <c r="H38" s="77">
        <f t="shared" si="3"/>
        <v>0.855072463768116</v>
      </c>
      <c r="I38" s="15"/>
    </row>
    <row r="39" spans="1:9" s="1" customFormat="1" ht="54" customHeight="1">
      <c r="A39" s="149" t="s">
        <v>113</v>
      </c>
      <c r="B39" s="143" t="s">
        <v>170</v>
      </c>
      <c r="C39" s="149" t="s">
        <v>270</v>
      </c>
      <c r="D39" s="27">
        <v>144.9</v>
      </c>
      <c r="E39" s="27">
        <v>144.9</v>
      </c>
      <c r="F39" s="27">
        <v>123.9</v>
      </c>
      <c r="G39" s="77">
        <f t="shared" si="2"/>
        <v>0.855072463768116</v>
      </c>
      <c r="H39" s="77">
        <f t="shared" si="3"/>
        <v>0.855072463768116</v>
      </c>
      <c r="I39" s="15"/>
    </row>
    <row r="40" spans="1:9" s="1" customFormat="1" ht="25.5" hidden="1">
      <c r="A40" s="33" t="s">
        <v>76</v>
      </c>
      <c r="B40" s="28" t="s">
        <v>39</v>
      </c>
      <c r="C40" s="33"/>
      <c r="D40" s="76">
        <f aca="true" t="shared" si="4" ref="D40:F41">D41</f>
        <v>0</v>
      </c>
      <c r="E40" s="76">
        <f t="shared" si="4"/>
        <v>0</v>
      </c>
      <c r="F40" s="76">
        <f t="shared" si="4"/>
        <v>0</v>
      </c>
      <c r="G40" s="77" t="e">
        <f t="shared" si="2"/>
        <v>#DIV/0!</v>
      </c>
      <c r="H40" s="77" t="e">
        <f t="shared" si="3"/>
        <v>#DIV/0!</v>
      </c>
      <c r="I40" s="15"/>
    </row>
    <row r="41" spans="1:9" s="1" customFormat="1" ht="12.75" hidden="1">
      <c r="A41" s="149" t="s">
        <v>114</v>
      </c>
      <c r="B41" s="143" t="s">
        <v>107</v>
      </c>
      <c r="C41" s="149"/>
      <c r="D41" s="27">
        <f>D42</f>
        <v>0</v>
      </c>
      <c r="E41" s="27">
        <f>E42</f>
        <v>0</v>
      </c>
      <c r="F41" s="27">
        <f t="shared" si="4"/>
        <v>0</v>
      </c>
      <c r="G41" s="77" t="e">
        <f t="shared" si="2"/>
        <v>#DIV/0!</v>
      </c>
      <c r="H41" s="77" t="e">
        <f t="shared" si="3"/>
        <v>#DIV/0!</v>
      </c>
      <c r="I41" s="15"/>
    </row>
    <row r="42" spans="1:9" s="8" customFormat="1" ht="54" customHeight="1" hidden="1">
      <c r="A42" s="78"/>
      <c r="B42" s="44" t="s">
        <v>205</v>
      </c>
      <c r="C42" s="78" t="s">
        <v>204</v>
      </c>
      <c r="D42" s="79">
        <v>0</v>
      </c>
      <c r="E42" s="79">
        <v>0</v>
      </c>
      <c r="F42" s="79">
        <v>0</v>
      </c>
      <c r="G42" s="77" t="e">
        <f t="shared" si="2"/>
        <v>#DIV/0!</v>
      </c>
      <c r="H42" s="77" t="e">
        <f t="shared" si="3"/>
        <v>#DIV/0!</v>
      </c>
      <c r="I42" s="22"/>
    </row>
    <row r="43" spans="1:9" s="8" customFormat="1" ht="28.5" customHeight="1" hidden="1">
      <c r="A43" s="33" t="s">
        <v>77</v>
      </c>
      <c r="B43" s="28" t="s">
        <v>41</v>
      </c>
      <c r="C43" s="33"/>
      <c r="D43" s="76">
        <f aca="true" t="shared" si="5" ref="D43:F44">D44</f>
        <v>0</v>
      </c>
      <c r="E43" s="76">
        <f t="shared" si="5"/>
        <v>0</v>
      </c>
      <c r="F43" s="76">
        <f t="shared" si="5"/>
        <v>0</v>
      </c>
      <c r="G43" s="77" t="e">
        <f t="shared" si="2"/>
        <v>#DIV/0!</v>
      </c>
      <c r="H43" s="77" t="e">
        <f t="shared" si="3"/>
        <v>#DIV/0!</v>
      </c>
      <c r="I43" s="22"/>
    </row>
    <row r="44" spans="1:9" s="8" customFormat="1" ht="37.5" customHeight="1" hidden="1">
      <c r="A44" s="146" t="s">
        <v>78</v>
      </c>
      <c r="B44" s="54" t="s">
        <v>127</v>
      </c>
      <c r="C44" s="149"/>
      <c r="D44" s="27">
        <f t="shared" si="5"/>
        <v>0</v>
      </c>
      <c r="E44" s="27">
        <f t="shared" si="5"/>
        <v>0</v>
      </c>
      <c r="F44" s="27">
        <f t="shared" si="5"/>
        <v>0</v>
      </c>
      <c r="G44" s="77" t="e">
        <f t="shared" si="2"/>
        <v>#DIV/0!</v>
      </c>
      <c r="H44" s="77" t="e">
        <f t="shared" si="3"/>
        <v>#DIV/0!</v>
      </c>
      <c r="I44" s="22"/>
    </row>
    <row r="45" spans="1:9" s="8" customFormat="1" ht="42.75" customHeight="1" hidden="1">
      <c r="A45" s="78"/>
      <c r="B45" s="47" t="s">
        <v>127</v>
      </c>
      <c r="C45" s="78" t="s">
        <v>283</v>
      </c>
      <c r="D45" s="79">
        <v>0</v>
      </c>
      <c r="E45" s="79">
        <f>0</f>
        <v>0</v>
      </c>
      <c r="F45" s="79">
        <v>0</v>
      </c>
      <c r="G45" s="77" t="e">
        <f t="shared" si="2"/>
        <v>#DIV/0!</v>
      </c>
      <c r="H45" s="77" t="e">
        <f t="shared" si="3"/>
        <v>#DIV/0!</v>
      </c>
      <c r="I45" s="22"/>
    </row>
    <row r="46" spans="1:9" s="1" customFormat="1" ht="25.5">
      <c r="A46" s="33" t="s">
        <v>79</v>
      </c>
      <c r="B46" s="28" t="s">
        <v>42</v>
      </c>
      <c r="C46" s="33"/>
      <c r="D46" s="76">
        <f>D47</f>
        <v>431.9</v>
      </c>
      <c r="E46" s="76">
        <f>E47</f>
        <v>313.1</v>
      </c>
      <c r="F46" s="76">
        <f>F47</f>
        <v>359.1</v>
      </c>
      <c r="G46" s="77">
        <f t="shared" si="2"/>
        <v>0.8314424635332254</v>
      </c>
      <c r="H46" s="77">
        <f t="shared" si="3"/>
        <v>1.1469179175982114</v>
      </c>
      <c r="I46" s="15"/>
    </row>
    <row r="47" spans="1:9" s="1" customFormat="1" ht="12.75">
      <c r="A47" s="149" t="s">
        <v>45</v>
      </c>
      <c r="B47" s="143" t="s">
        <v>46</v>
      </c>
      <c r="C47" s="149"/>
      <c r="D47" s="27">
        <f>D48+D49+D51+D50</f>
        <v>431.9</v>
      </c>
      <c r="E47" s="27">
        <f>E48+E49+E51+E50</f>
        <v>313.1</v>
      </c>
      <c r="F47" s="27">
        <f>F48+F49+F51+F50</f>
        <v>359.1</v>
      </c>
      <c r="G47" s="77">
        <f t="shared" si="2"/>
        <v>0.8314424635332254</v>
      </c>
      <c r="H47" s="77">
        <f t="shared" si="3"/>
        <v>1.1469179175982114</v>
      </c>
      <c r="I47" s="15"/>
    </row>
    <row r="48" spans="1:9" s="8" customFormat="1" ht="12.75">
      <c r="A48" s="78"/>
      <c r="B48" s="44" t="s">
        <v>100</v>
      </c>
      <c r="C48" s="78" t="s">
        <v>259</v>
      </c>
      <c r="D48" s="79">
        <v>325.5</v>
      </c>
      <c r="E48" s="79">
        <v>216.7</v>
      </c>
      <c r="F48" s="79">
        <v>253.6</v>
      </c>
      <c r="G48" s="77">
        <f t="shared" si="2"/>
        <v>0.7791090629800307</v>
      </c>
      <c r="H48" s="77">
        <f t="shared" si="3"/>
        <v>1.1702814951545917</v>
      </c>
      <c r="I48" s="22"/>
    </row>
    <row r="49" spans="1:9" s="8" customFormat="1" ht="12.75">
      <c r="A49" s="78"/>
      <c r="B49" s="44" t="s">
        <v>264</v>
      </c>
      <c r="C49" s="78" t="s">
        <v>260</v>
      </c>
      <c r="D49" s="79">
        <v>17.5</v>
      </c>
      <c r="E49" s="79">
        <v>17.5</v>
      </c>
      <c r="F49" s="79">
        <v>17.5</v>
      </c>
      <c r="G49" s="77">
        <f t="shared" si="2"/>
        <v>1</v>
      </c>
      <c r="H49" s="77">
        <v>0</v>
      </c>
      <c r="I49" s="22"/>
    </row>
    <row r="50" spans="1:9" s="8" customFormat="1" ht="12.75" hidden="1">
      <c r="A50" s="78"/>
      <c r="B50" s="44" t="s">
        <v>374</v>
      </c>
      <c r="C50" s="78" t="s">
        <v>373</v>
      </c>
      <c r="D50" s="79">
        <v>0</v>
      </c>
      <c r="E50" s="79">
        <v>0</v>
      </c>
      <c r="F50" s="79">
        <v>0</v>
      </c>
      <c r="G50" s="77" t="e">
        <f t="shared" si="2"/>
        <v>#DIV/0!</v>
      </c>
      <c r="H50" s="77">
        <v>0</v>
      </c>
      <c r="I50" s="22"/>
    </row>
    <row r="51" spans="1:9" s="8" customFormat="1" ht="31.5" customHeight="1">
      <c r="A51" s="78"/>
      <c r="B51" s="44" t="s">
        <v>182</v>
      </c>
      <c r="C51" s="78" t="s">
        <v>265</v>
      </c>
      <c r="D51" s="79">
        <v>88.9</v>
      </c>
      <c r="E51" s="79">
        <v>78.9</v>
      </c>
      <c r="F51" s="79">
        <v>88</v>
      </c>
      <c r="G51" s="77">
        <f t="shared" si="2"/>
        <v>0.9898762654668166</v>
      </c>
      <c r="H51" s="77">
        <f t="shared" si="3"/>
        <v>1.1153358681875791</v>
      </c>
      <c r="I51" s="22"/>
    </row>
    <row r="52" spans="1:9" s="1" customFormat="1" ht="12.75">
      <c r="A52" s="48" t="s">
        <v>130</v>
      </c>
      <c r="B52" s="147" t="s">
        <v>128</v>
      </c>
      <c r="C52" s="48"/>
      <c r="D52" s="76">
        <f>D54</f>
        <v>1.5</v>
      </c>
      <c r="E52" s="76">
        <f>E54</f>
        <v>1</v>
      </c>
      <c r="F52" s="76">
        <f>F54</f>
        <v>1.5</v>
      </c>
      <c r="G52" s="77">
        <f t="shared" si="2"/>
        <v>1</v>
      </c>
      <c r="H52" s="77">
        <f t="shared" si="3"/>
        <v>1.5</v>
      </c>
      <c r="I52" s="15"/>
    </row>
    <row r="53" spans="1:9" s="1" customFormat="1" ht="25.5">
      <c r="A53" s="146" t="s">
        <v>124</v>
      </c>
      <c r="B53" s="143" t="s">
        <v>131</v>
      </c>
      <c r="C53" s="149"/>
      <c r="D53" s="27">
        <f>D54</f>
        <v>1.5</v>
      </c>
      <c r="E53" s="27">
        <f>E54</f>
        <v>1</v>
      </c>
      <c r="F53" s="27">
        <f>F54</f>
        <v>1.5</v>
      </c>
      <c r="G53" s="77">
        <f t="shared" si="2"/>
        <v>1</v>
      </c>
      <c r="H53" s="77">
        <f t="shared" si="3"/>
        <v>1.5</v>
      </c>
      <c r="I53" s="15"/>
    </row>
    <row r="54" spans="1:9" s="8" customFormat="1" ht="31.5" customHeight="1">
      <c r="A54" s="78"/>
      <c r="B54" s="44" t="s">
        <v>273</v>
      </c>
      <c r="C54" s="78" t="s">
        <v>266</v>
      </c>
      <c r="D54" s="79">
        <v>1.5</v>
      </c>
      <c r="E54" s="79">
        <v>1</v>
      </c>
      <c r="F54" s="79">
        <v>1.5</v>
      </c>
      <c r="G54" s="77">
        <f t="shared" si="2"/>
        <v>1</v>
      </c>
      <c r="H54" s="77">
        <f t="shared" si="3"/>
        <v>1.5</v>
      </c>
      <c r="I54" s="22"/>
    </row>
    <row r="55" spans="1:9" s="1" customFormat="1" ht="12.75" hidden="1">
      <c r="A55" s="33" t="s">
        <v>47</v>
      </c>
      <c r="B55" s="28" t="s">
        <v>48</v>
      </c>
      <c r="C55" s="33"/>
      <c r="D55" s="76">
        <f aca="true" t="shared" si="6" ref="D55:F56">D56</f>
        <v>0</v>
      </c>
      <c r="E55" s="76">
        <f t="shared" si="6"/>
        <v>0</v>
      </c>
      <c r="F55" s="76">
        <f t="shared" si="6"/>
        <v>0</v>
      </c>
      <c r="G55" s="77" t="e">
        <f t="shared" si="2"/>
        <v>#DIV/0!</v>
      </c>
      <c r="H55" s="77" t="e">
        <f t="shared" si="3"/>
        <v>#DIV/0!</v>
      </c>
      <c r="I55" s="15"/>
    </row>
    <row r="56" spans="1:9" s="1" customFormat="1" ht="12.75" hidden="1">
      <c r="A56" s="149" t="s">
        <v>52</v>
      </c>
      <c r="B56" s="143" t="s">
        <v>53</v>
      </c>
      <c r="C56" s="149"/>
      <c r="D56" s="27">
        <f t="shared" si="6"/>
        <v>0</v>
      </c>
      <c r="E56" s="27">
        <f t="shared" si="6"/>
        <v>0</v>
      </c>
      <c r="F56" s="27">
        <f t="shared" si="6"/>
        <v>0</v>
      </c>
      <c r="G56" s="77" t="e">
        <f t="shared" si="2"/>
        <v>#DIV/0!</v>
      </c>
      <c r="H56" s="77" t="e">
        <f t="shared" si="3"/>
        <v>#DIV/0!</v>
      </c>
      <c r="I56" s="15"/>
    </row>
    <row r="57" spans="1:9" s="8" customFormat="1" ht="40.5" customHeight="1" hidden="1">
      <c r="A57" s="78"/>
      <c r="B57" s="44" t="s">
        <v>267</v>
      </c>
      <c r="C57" s="78" t="s">
        <v>268</v>
      </c>
      <c r="D57" s="79">
        <v>0</v>
      </c>
      <c r="E57" s="79">
        <v>0</v>
      </c>
      <c r="F57" s="79">
        <v>0</v>
      </c>
      <c r="G57" s="77" t="e">
        <f t="shared" si="2"/>
        <v>#DIV/0!</v>
      </c>
      <c r="H57" s="77" t="e">
        <f t="shared" si="3"/>
        <v>#DIV/0!</v>
      </c>
      <c r="I57" s="22"/>
    </row>
    <row r="58" spans="1:9" s="1" customFormat="1" ht="12.75">
      <c r="A58" s="33">
        <v>1000</v>
      </c>
      <c r="B58" s="28" t="s">
        <v>62</v>
      </c>
      <c r="C58" s="33"/>
      <c r="D58" s="76">
        <f>D59</f>
        <v>18</v>
      </c>
      <c r="E58" s="76">
        <f>E59</f>
        <v>15</v>
      </c>
      <c r="F58" s="76">
        <f>F59</f>
        <v>16.5</v>
      </c>
      <c r="G58" s="77">
        <f t="shared" si="2"/>
        <v>0.9166666666666666</v>
      </c>
      <c r="H58" s="77">
        <f t="shared" si="3"/>
        <v>1.1</v>
      </c>
      <c r="I58" s="15"/>
    </row>
    <row r="59" spans="1:9" s="1" customFormat="1" ht="12.75">
      <c r="A59" s="149">
        <v>1001</v>
      </c>
      <c r="B59" s="143" t="s">
        <v>185</v>
      </c>
      <c r="C59" s="149" t="s">
        <v>63</v>
      </c>
      <c r="D59" s="27">
        <v>18</v>
      </c>
      <c r="E59" s="27">
        <v>15</v>
      </c>
      <c r="F59" s="27">
        <v>16.5</v>
      </c>
      <c r="G59" s="77">
        <f t="shared" si="2"/>
        <v>0.9166666666666666</v>
      </c>
      <c r="H59" s="77">
        <f t="shared" si="3"/>
        <v>1.1</v>
      </c>
      <c r="I59" s="15"/>
    </row>
    <row r="60" spans="1:9" s="1" customFormat="1" ht="12.75">
      <c r="A60" s="33"/>
      <c r="B60" s="28" t="s">
        <v>101</v>
      </c>
      <c r="C60" s="33"/>
      <c r="D60" s="27">
        <f>D61</f>
        <v>2795.2</v>
      </c>
      <c r="E60" s="27">
        <f>E61</f>
        <v>2419.6</v>
      </c>
      <c r="F60" s="27">
        <f>F61</f>
        <v>2775.2</v>
      </c>
      <c r="G60" s="77">
        <f t="shared" si="2"/>
        <v>0.9928448769318833</v>
      </c>
      <c r="H60" s="77">
        <f t="shared" si="3"/>
        <v>1.1469664407340057</v>
      </c>
      <c r="I60" s="15"/>
    </row>
    <row r="61" spans="1:9" s="8" customFormat="1" ht="25.5" customHeight="1">
      <c r="A61" s="78"/>
      <c r="B61" s="44" t="s">
        <v>102</v>
      </c>
      <c r="C61" s="78"/>
      <c r="D61" s="79">
        <v>2795.2</v>
      </c>
      <c r="E61" s="79">
        <v>2419.6</v>
      </c>
      <c r="F61" s="79">
        <v>2775.2</v>
      </c>
      <c r="G61" s="77">
        <f t="shared" si="2"/>
        <v>0.9928448769318833</v>
      </c>
      <c r="H61" s="77">
        <f t="shared" si="3"/>
        <v>1.1469664407340057</v>
      </c>
      <c r="I61" s="22"/>
    </row>
    <row r="62" spans="1:9" s="7" customFormat="1" ht="15.75">
      <c r="A62" s="33"/>
      <c r="B62" s="55" t="s">
        <v>69</v>
      </c>
      <c r="C62" s="80"/>
      <c r="D62" s="81">
        <f>D32+D38+D40+D46+D55+D52+D58+D60+D43</f>
        <v>5330.6</v>
      </c>
      <c r="E62" s="81">
        <f>E32+E38+E40+E46+E55+E52+E58+E60+E43</f>
        <v>4379.5</v>
      </c>
      <c r="F62" s="81">
        <f>F32+F38+F40+F46+F55+F52+F58+F60+F43</f>
        <v>4998.6</v>
      </c>
      <c r="G62" s="77">
        <f t="shared" si="2"/>
        <v>0.9377180805162646</v>
      </c>
      <c r="H62" s="77">
        <f t="shared" si="3"/>
        <v>1.1413631693115653</v>
      </c>
      <c r="I62" s="23"/>
    </row>
    <row r="63" spans="1:9" s="1" customFormat="1" ht="12.75">
      <c r="A63" s="150"/>
      <c r="B63" s="143" t="s">
        <v>84</v>
      </c>
      <c r="C63" s="149"/>
      <c r="D63" s="87">
        <f>D60</f>
        <v>2795.2</v>
      </c>
      <c r="E63" s="87">
        <f>E60</f>
        <v>2419.6</v>
      </c>
      <c r="F63" s="87">
        <f>F60</f>
        <v>2775.2</v>
      </c>
      <c r="G63" s="77">
        <f t="shared" si="2"/>
        <v>0.9928448769318833</v>
      </c>
      <c r="H63" s="77">
        <f t="shared" si="3"/>
        <v>1.1469664407340057</v>
      </c>
      <c r="I63" s="15"/>
    </row>
    <row r="64" spans="1:9" s="1" customFormat="1" ht="12.75">
      <c r="A64" s="57"/>
      <c r="B64" s="58"/>
      <c r="C64" s="57"/>
      <c r="D64" s="58"/>
      <c r="E64" s="58"/>
      <c r="F64" s="58"/>
      <c r="G64" s="58"/>
      <c r="H64" s="58"/>
      <c r="I64" s="15"/>
    </row>
    <row r="65" spans="1:9" s="1" customFormat="1" ht="12.75">
      <c r="A65" s="57"/>
      <c r="B65" s="58"/>
      <c r="C65" s="57"/>
      <c r="D65" s="58"/>
      <c r="E65" s="58"/>
      <c r="F65" s="58"/>
      <c r="G65" s="58"/>
      <c r="H65" s="58"/>
      <c r="I65" s="15"/>
    </row>
    <row r="66" spans="1:9" s="1" customFormat="1" ht="15">
      <c r="A66" s="57"/>
      <c r="B66" s="63" t="s">
        <v>94</v>
      </c>
      <c r="C66" s="84"/>
      <c r="D66" s="58"/>
      <c r="E66" s="58"/>
      <c r="F66" s="58">
        <v>1000.1</v>
      </c>
      <c r="G66" s="58"/>
      <c r="H66" s="58"/>
      <c r="I66" s="15"/>
    </row>
    <row r="67" spans="1:9" s="1" customFormat="1" ht="15">
      <c r="A67" s="57"/>
      <c r="B67" s="63"/>
      <c r="C67" s="84"/>
      <c r="D67" s="58"/>
      <c r="E67" s="58"/>
      <c r="F67" s="58"/>
      <c r="G67" s="58"/>
      <c r="H67" s="58"/>
      <c r="I67" s="15"/>
    </row>
    <row r="68" spans="1:9" s="1" customFormat="1" ht="15">
      <c r="A68" s="57"/>
      <c r="B68" s="63" t="s">
        <v>85</v>
      </c>
      <c r="C68" s="84"/>
      <c r="D68" s="58"/>
      <c r="E68" s="58"/>
      <c r="F68" s="58"/>
      <c r="G68" s="58"/>
      <c r="H68" s="58"/>
      <c r="I68" s="15"/>
    </row>
    <row r="69" spans="1:9" s="1" customFormat="1" ht="15">
      <c r="A69" s="57"/>
      <c r="B69" s="63" t="s">
        <v>86</v>
      </c>
      <c r="C69" s="84"/>
      <c r="D69" s="58"/>
      <c r="E69" s="58"/>
      <c r="F69" s="58"/>
      <c r="G69" s="58"/>
      <c r="H69" s="58"/>
      <c r="I69" s="15"/>
    </row>
    <row r="70" spans="1:9" s="1" customFormat="1" ht="15">
      <c r="A70" s="57"/>
      <c r="B70" s="63"/>
      <c r="C70" s="84"/>
      <c r="D70" s="58"/>
      <c r="E70" s="58"/>
      <c r="F70" s="58"/>
      <c r="G70" s="58"/>
      <c r="H70" s="58"/>
      <c r="I70" s="15"/>
    </row>
    <row r="71" spans="1:9" s="1" customFormat="1" ht="15">
      <c r="A71" s="57"/>
      <c r="B71" s="63" t="s">
        <v>87</v>
      </c>
      <c r="C71" s="84"/>
      <c r="D71" s="58"/>
      <c r="E71" s="58"/>
      <c r="F71" s="58"/>
      <c r="G71" s="58"/>
      <c r="H71" s="58"/>
      <c r="I71" s="15"/>
    </row>
    <row r="72" spans="1:9" s="1" customFormat="1" ht="15">
      <c r="A72" s="57"/>
      <c r="B72" s="63" t="s">
        <v>88</v>
      </c>
      <c r="C72" s="84"/>
      <c r="D72" s="58"/>
      <c r="E72" s="58"/>
      <c r="F72" s="58"/>
      <c r="G72" s="58"/>
      <c r="H72" s="58"/>
      <c r="I72" s="15"/>
    </row>
    <row r="73" spans="1:9" s="1" customFormat="1" ht="15">
      <c r="A73" s="57"/>
      <c r="B73" s="63"/>
      <c r="C73" s="84"/>
      <c r="D73" s="58"/>
      <c r="E73" s="58"/>
      <c r="F73" s="58"/>
      <c r="G73" s="58"/>
      <c r="H73" s="58"/>
      <c r="I73" s="15"/>
    </row>
    <row r="74" spans="1:9" s="1" customFormat="1" ht="15">
      <c r="A74" s="57"/>
      <c r="B74" s="63" t="s">
        <v>89</v>
      </c>
      <c r="C74" s="84"/>
      <c r="D74" s="58"/>
      <c r="E74" s="58"/>
      <c r="F74" s="58"/>
      <c r="G74" s="58"/>
      <c r="H74" s="58"/>
      <c r="I74" s="15"/>
    </row>
    <row r="75" spans="1:9" s="1" customFormat="1" ht="15">
      <c r="A75" s="57"/>
      <c r="B75" s="63" t="s">
        <v>90</v>
      </c>
      <c r="C75" s="84"/>
      <c r="D75" s="58"/>
      <c r="E75" s="58"/>
      <c r="F75" s="58"/>
      <c r="G75" s="58"/>
      <c r="H75" s="58"/>
      <c r="I75" s="15"/>
    </row>
    <row r="76" spans="1:9" s="1" customFormat="1" ht="15">
      <c r="A76" s="57"/>
      <c r="B76" s="63"/>
      <c r="C76" s="84"/>
      <c r="D76" s="58"/>
      <c r="E76" s="58"/>
      <c r="F76" s="58"/>
      <c r="G76" s="58"/>
      <c r="H76" s="58"/>
      <c r="I76" s="15"/>
    </row>
    <row r="77" spans="1:9" s="1" customFormat="1" ht="15">
      <c r="A77" s="57"/>
      <c r="B77" s="63" t="s">
        <v>91</v>
      </c>
      <c r="C77" s="84"/>
      <c r="D77" s="58"/>
      <c r="E77" s="58"/>
      <c r="F77" s="58"/>
      <c r="G77" s="58"/>
      <c r="H77" s="58"/>
      <c r="I77" s="15"/>
    </row>
    <row r="78" spans="1:9" s="1" customFormat="1" ht="15">
      <c r="A78" s="57"/>
      <c r="B78" s="63" t="s">
        <v>92</v>
      </c>
      <c r="C78" s="84"/>
      <c r="D78" s="58"/>
      <c r="E78" s="58"/>
      <c r="F78" s="58"/>
      <c r="G78" s="58"/>
      <c r="H78" s="58"/>
      <c r="I78" s="15"/>
    </row>
    <row r="79" spans="1:9" s="1" customFormat="1" ht="12.75">
      <c r="A79" s="57"/>
      <c r="B79" s="58"/>
      <c r="C79" s="57"/>
      <c r="D79" s="58"/>
      <c r="E79" s="58"/>
      <c r="F79" s="58"/>
      <c r="G79" s="58"/>
      <c r="H79" s="58"/>
      <c r="I79" s="15"/>
    </row>
    <row r="80" spans="1:9" s="1" customFormat="1" ht="12.75">
      <c r="A80" s="57"/>
      <c r="B80" s="58"/>
      <c r="C80" s="57"/>
      <c r="D80" s="58"/>
      <c r="E80" s="58"/>
      <c r="F80" s="58"/>
      <c r="G80" s="58"/>
      <c r="H80" s="58"/>
      <c r="I80" s="15"/>
    </row>
    <row r="81" spans="1:9" s="1" customFormat="1" ht="15">
      <c r="A81" s="57"/>
      <c r="B81" s="63" t="s">
        <v>93</v>
      </c>
      <c r="C81" s="84"/>
      <c r="D81" s="58"/>
      <c r="E81" s="58"/>
      <c r="F81" s="88">
        <f>F66+F27-F62</f>
        <v>307.10000000000036</v>
      </c>
      <c r="G81" s="58"/>
      <c r="H81" s="88"/>
      <c r="I81" s="15"/>
    </row>
    <row r="82" spans="1:9" s="1" customFormat="1" ht="12.75">
      <c r="A82" s="57"/>
      <c r="B82" s="58"/>
      <c r="C82" s="57"/>
      <c r="D82" s="58"/>
      <c r="E82" s="58"/>
      <c r="F82" s="58"/>
      <c r="G82" s="58"/>
      <c r="H82" s="58"/>
      <c r="I82" s="15"/>
    </row>
    <row r="83" spans="1:9" s="1" customFormat="1" ht="12.75">
      <c r="A83" s="57"/>
      <c r="B83" s="58"/>
      <c r="C83" s="57"/>
      <c r="D83" s="58"/>
      <c r="E83" s="58"/>
      <c r="F83" s="58"/>
      <c r="G83" s="58"/>
      <c r="H83" s="58"/>
      <c r="I83" s="15"/>
    </row>
    <row r="84" spans="1:9" s="1" customFormat="1" ht="15">
      <c r="A84" s="57"/>
      <c r="B84" s="63" t="s">
        <v>95</v>
      </c>
      <c r="C84" s="84"/>
      <c r="D84" s="58"/>
      <c r="E84" s="58"/>
      <c r="F84" s="58"/>
      <c r="G84" s="58"/>
      <c r="H84" s="58"/>
      <c r="I84" s="15"/>
    </row>
    <row r="85" spans="1:9" s="1" customFormat="1" ht="15">
      <c r="A85" s="57"/>
      <c r="B85" s="63" t="s">
        <v>96</v>
      </c>
      <c r="C85" s="84"/>
      <c r="D85" s="58"/>
      <c r="E85" s="58"/>
      <c r="F85" s="58"/>
      <c r="G85" s="58"/>
      <c r="H85" s="58"/>
      <c r="I85" s="15"/>
    </row>
    <row r="86" spans="1:9" s="1" customFormat="1" ht="15">
      <c r="A86" s="57"/>
      <c r="B86" s="63" t="s">
        <v>97</v>
      </c>
      <c r="C86" s="84"/>
      <c r="D86" s="58"/>
      <c r="E86" s="58"/>
      <c r="F86" s="58"/>
      <c r="G86" s="58"/>
      <c r="H86" s="58"/>
      <c r="I86" s="15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28125" style="58" customWidth="1"/>
    <col min="2" max="2" width="36.00390625" style="58" customWidth="1"/>
    <col min="3" max="3" width="11.57421875" style="57" hidden="1" customWidth="1"/>
    <col min="4" max="4" width="12.7109375" style="58" customWidth="1"/>
    <col min="5" max="5" width="12.7109375" style="58" hidden="1" customWidth="1"/>
    <col min="6" max="7" width="11.421875" style="58" customWidth="1"/>
    <col min="8" max="8" width="10.7109375" style="58" hidden="1" customWidth="1"/>
    <col min="9" max="9" width="9.140625" style="15" customWidth="1"/>
    <col min="10" max="16384" width="9.140625" style="1" customWidth="1"/>
  </cols>
  <sheetData>
    <row r="1" spans="1:9" s="4" customFormat="1" ht="60" customHeight="1">
      <c r="A1" s="177" t="s">
        <v>409</v>
      </c>
      <c r="B1" s="177"/>
      <c r="C1" s="177"/>
      <c r="D1" s="177"/>
      <c r="E1" s="177"/>
      <c r="F1" s="177"/>
      <c r="G1" s="177"/>
      <c r="H1" s="177"/>
      <c r="I1" s="24"/>
    </row>
    <row r="2" spans="1:8" ht="12.75" customHeight="1">
      <c r="A2" s="70"/>
      <c r="B2" s="169" t="s">
        <v>3</v>
      </c>
      <c r="C2" s="71"/>
      <c r="D2" s="170" t="s">
        <v>4</v>
      </c>
      <c r="E2" s="164" t="s">
        <v>393</v>
      </c>
      <c r="F2" s="170" t="s">
        <v>5</v>
      </c>
      <c r="G2" s="192" t="s">
        <v>149</v>
      </c>
      <c r="H2" s="164" t="s">
        <v>394</v>
      </c>
    </row>
    <row r="3" spans="1:8" ht="28.5" customHeight="1">
      <c r="A3" s="142"/>
      <c r="B3" s="169"/>
      <c r="C3" s="71"/>
      <c r="D3" s="170"/>
      <c r="E3" s="165"/>
      <c r="F3" s="170"/>
      <c r="G3" s="193"/>
      <c r="H3" s="165"/>
    </row>
    <row r="4" spans="1:8" ht="15.75" customHeight="1">
      <c r="A4" s="142"/>
      <c r="B4" s="145" t="s">
        <v>83</v>
      </c>
      <c r="C4" s="71"/>
      <c r="D4" s="133">
        <f>D5+D6+D7+D8+D9+D10+D11+D12+D13+D14+D15+D16+D17+D18+D19</f>
        <v>3388.3</v>
      </c>
      <c r="E4" s="133">
        <f>E5+E6+E7+E8+E9+E10+E11+E12+E13+E14+E15+E16+E17+E18+E19</f>
        <v>2191</v>
      </c>
      <c r="F4" s="133">
        <f>F5+F6+F7+F8+F9+F10+F11+F12+F13+F14+F15+F16+F17+F18+F19</f>
        <v>3918.7999999999997</v>
      </c>
      <c r="G4" s="135">
        <f>F4/D4</f>
        <v>1.1565681905380278</v>
      </c>
      <c r="H4" s="135">
        <f>F4/E4</f>
        <v>1.788589685075308</v>
      </c>
    </row>
    <row r="5" spans="1:8" ht="15">
      <c r="A5" s="142"/>
      <c r="B5" s="143" t="s">
        <v>7</v>
      </c>
      <c r="C5" s="149"/>
      <c r="D5" s="27">
        <v>66</v>
      </c>
      <c r="E5" s="27">
        <v>48</v>
      </c>
      <c r="F5" s="27">
        <v>61.8</v>
      </c>
      <c r="G5" s="72">
        <f aca="true" t="shared" si="0" ref="G5:G27">F5/D5</f>
        <v>0.9363636363636363</v>
      </c>
      <c r="H5" s="72">
        <f aca="true" t="shared" si="1" ref="H5:H27">F5/E5</f>
        <v>1.2874999999999999</v>
      </c>
    </row>
    <row r="6" spans="1:8" ht="15">
      <c r="A6" s="142"/>
      <c r="B6" s="143" t="s">
        <v>298</v>
      </c>
      <c r="C6" s="149"/>
      <c r="D6" s="27">
        <v>690.3</v>
      </c>
      <c r="E6" s="27">
        <v>441</v>
      </c>
      <c r="F6" s="27">
        <v>724.5</v>
      </c>
      <c r="G6" s="72">
        <f t="shared" si="0"/>
        <v>1.0495436766623207</v>
      </c>
      <c r="H6" s="72">
        <f t="shared" si="1"/>
        <v>1.6428571428571428</v>
      </c>
    </row>
    <row r="7" spans="1:8" ht="15">
      <c r="A7" s="142"/>
      <c r="B7" s="143" t="s">
        <v>9</v>
      </c>
      <c r="C7" s="149"/>
      <c r="D7" s="27">
        <v>270</v>
      </c>
      <c r="E7" s="27">
        <v>270</v>
      </c>
      <c r="F7" s="27">
        <v>270.7</v>
      </c>
      <c r="G7" s="72">
        <f t="shared" si="0"/>
        <v>1.0025925925925925</v>
      </c>
      <c r="H7" s="72">
        <f t="shared" si="1"/>
        <v>1.0025925925925925</v>
      </c>
    </row>
    <row r="8" spans="1:8" ht="15">
      <c r="A8" s="142"/>
      <c r="B8" s="143" t="s">
        <v>10</v>
      </c>
      <c r="C8" s="149"/>
      <c r="D8" s="27">
        <v>250</v>
      </c>
      <c r="E8" s="27">
        <v>100</v>
      </c>
      <c r="F8" s="27">
        <v>250.8</v>
      </c>
      <c r="G8" s="72">
        <f t="shared" si="0"/>
        <v>1.0032</v>
      </c>
      <c r="H8" s="72">
        <f t="shared" si="1"/>
        <v>2.508</v>
      </c>
    </row>
    <row r="9" spans="1:8" ht="15">
      <c r="A9" s="142"/>
      <c r="B9" s="143" t="s">
        <v>11</v>
      </c>
      <c r="C9" s="149"/>
      <c r="D9" s="27">
        <v>2102</v>
      </c>
      <c r="E9" s="27">
        <v>1326</v>
      </c>
      <c r="F9" s="27">
        <v>2592.1</v>
      </c>
      <c r="G9" s="72">
        <f t="shared" si="0"/>
        <v>1.2331588962892484</v>
      </c>
      <c r="H9" s="72">
        <f t="shared" si="1"/>
        <v>1.9548265460030165</v>
      </c>
    </row>
    <row r="10" spans="1:8" ht="15">
      <c r="A10" s="142"/>
      <c r="B10" s="143" t="s">
        <v>108</v>
      </c>
      <c r="C10" s="149"/>
      <c r="D10" s="27">
        <v>10</v>
      </c>
      <c r="E10" s="27">
        <v>6</v>
      </c>
      <c r="F10" s="27">
        <v>18.9</v>
      </c>
      <c r="G10" s="72">
        <f t="shared" si="0"/>
        <v>1.89</v>
      </c>
      <c r="H10" s="72">
        <f t="shared" si="1"/>
        <v>3.15</v>
      </c>
    </row>
    <row r="11" spans="1:8" ht="15">
      <c r="A11" s="142"/>
      <c r="B11" s="143" t="s">
        <v>12</v>
      </c>
      <c r="C11" s="149"/>
      <c r="D11" s="27">
        <v>0</v>
      </c>
      <c r="E11" s="27">
        <v>0</v>
      </c>
      <c r="F11" s="27">
        <v>0</v>
      </c>
      <c r="G11" s="72">
        <v>0</v>
      </c>
      <c r="H11" s="72">
        <v>0</v>
      </c>
    </row>
    <row r="12" spans="1:8" ht="15">
      <c r="A12" s="142"/>
      <c r="B12" s="143" t="s">
        <v>13</v>
      </c>
      <c r="C12" s="149"/>
      <c r="D12" s="27">
        <v>0</v>
      </c>
      <c r="E12" s="27">
        <v>0</v>
      </c>
      <c r="F12" s="27">
        <v>0</v>
      </c>
      <c r="G12" s="72">
        <v>0</v>
      </c>
      <c r="H12" s="72">
        <v>0</v>
      </c>
    </row>
    <row r="13" spans="1:8" ht="15">
      <c r="A13" s="142"/>
      <c r="B13" s="143" t="s">
        <v>14</v>
      </c>
      <c r="C13" s="149"/>
      <c r="D13" s="27">
        <v>0</v>
      </c>
      <c r="E13" s="27">
        <v>0</v>
      </c>
      <c r="F13" s="27">
        <v>0</v>
      </c>
      <c r="G13" s="72">
        <v>0</v>
      </c>
      <c r="H13" s="72">
        <v>0</v>
      </c>
    </row>
    <row r="14" spans="1:8" ht="15">
      <c r="A14" s="142"/>
      <c r="B14" s="143" t="s">
        <v>16</v>
      </c>
      <c r="C14" s="149"/>
      <c r="D14" s="27">
        <v>0</v>
      </c>
      <c r="E14" s="27">
        <v>0</v>
      </c>
      <c r="F14" s="27">
        <v>0</v>
      </c>
      <c r="G14" s="72">
        <v>0</v>
      </c>
      <c r="H14" s="72">
        <v>0</v>
      </c>
    </row>
    <row r="15" spans="1:8" ht="15">
      <c r="A15" s="142"/>
      <c r="B15" s="143" t="s">
        <v>17</v>
      </c>
      <c r="C15" s="149"/>
      <c r="D15" s="27">
        <v>0</v>
      </c>
      <c r="E15" s="27">
        <v>0</v>
      </c>
      <c r="F15" s="27">
        <v>0</v>
      </c>
      <c r="G15" s="72">
        <v>0</v>
      </c>
      <c r="H15" s="72">
        <v>0</v>
      </c>
    </row>
    <row r="16" spans="1:8" ht="25.5">
      <c r="A16" s="142"/>
      <c r="B16" s="143" t="s">
        <v>18</v>
      </c>
      <c r="C16" s="149"/>
      <c r="D16" s="27">
        <v>0</v>
      </c>
      <c r="E16" s="27">
        <v>0</v>
      </c>
      <c r="F16" s="27">
        <v>0</v>
      </c>
      <c r="G16" s="72">
        <v>0</v>
      </c>
      <c r="H16" s="72">
        <v>0</v>
      </c>
    </row>
    <row r="17" spans="1:8" ht="15">
      <c r="A17" s="142"/>
      <c r="B17" s="143" t="s">
        <v>347</v>
      </c>
      <c r="C17" s="149"/>
      <c r="D17" s="27">
        <v>0</v>
      </c>
      <c r="E17" s="27">
        <v>0</v>
      </c>
      <c r="F17" s="27">
        <v>0</v>
      </c>
      <c r="G17" s="72">
        <v>0</v>
      </c>
      <c r="H17" s="72">
        <v>0</v>
      </c>
    </row>
    <row r="18" spans="1:8" ht="15">
      <c r="A18" s="142"/>
      <c r="B18" s="143" t="s">
        <v>122</v>
      </c>
      <c r="C18" s="149"/>
      <c r="D18" s="27">
        <v>0</v>
      </c>
      <c r="E18" s="27">
        <v>0</v>
      </c>
      <c r="F18" s="27">
        <v>0</v>
      </c>
      <c r="G18" s="72">
        <v>0</v>
      </c>
      <c r="H18" s="72">
        <v>0</v>
      </c>
    </row>
    <row r="19" spans="1:8" ht="15">
      <c r="A19" s="142"/>
      <c r="B19" s="143" t="s">
        <v>23</v>
      </c>
      <c r="C19" s="149"/>
      <c r="D19" s="27">
        <v>0</v>
      </c>
      <c r="E19" s="27">
        <v>0</v>
      </c>
      <c r="F19" s="27">
        <v>0</v>
      </c>
      <c r="G19" s="72">
        <v>0</v>
      </c>
      <c r="H19" s="72">
        <v>0</v>
      </c>
    </row>
    <row r="20" spans="1:8" ht="25.5">
      <c r="A20" s="142"/>
      <c r="B20" s="28" t="s">
        <v>82</v>
      </c>
      <c r="C20" s="33"/>
      <c r="D20" s="27">
        <f>D21+D22+D23+D25+D24</f>
        <v>247.8</v>
      </c>
      <c r="E20" s="27">
        <f>E21+E22+E23+E25+E24</f>
        <v>886.5999999999999</v>
      </c>
      <c r="F20" s="27">
        <f>F21+F22+F23+F25+F24</f>
        <v>212.39999999999998</v>
      </c>
      <c r="G20" s="72">
        <f t="shared" si="0"/>
        <v>0.857142857142857</v>
      </c>
      <c r="H20" s="72">
        <f t="shared" si="1"/>
        <v>0.23956688472817506</v>
      </c>
    </row>
    <row r="21" spans="1:8" ht="15">
      <c r="A21" s="142"/>
      <c r="B21" s="143" t="s">
        <v>25</v>
      </c>
      <c r="C21" s="149"/>
      <c r="D21" s="27">
        <v>102.9</v>
      </c>
      <c r="E21" s="27">
        <v>765.8</v>
      </c>
      <c r="F21" s="27">
        <v>94.3</v>
      </c>
      <c r="G21" s="72">
        <f t="shared" si="0"/>
        <v>0.9164237123420796</v>
      </c>
      <c r="H21" s="72">
        <f t="shared" si="1"/>
        <v>0.12313920083572735</v>
      </c>
    </row>
    <row r="22" spans="1:8" ht="15">
      <c r="A22" s="142"/>
      <c r="B22" s="143" t="s">
        <v>103</v>
      </c>
      <c r="C22" s="149"/>
      <c r="D22" s="27">
        <v>144.9</v>
      </c>
      <c r="E22" s="27">
        <v>120.8</v>
      </c>
      <c r="F22" s="27">
        <v>118.1</v>
      </c>
      <c r="G22" s="72">
        <f t="shared" si="0"/>
        <v>0.8150448585231194</v>
      </c>
      <c r="H22" s="72">
        <f t="shared" si="1"/>
        <v>0.9776490066225165</v>
      </c>
    </row>
    <row r="23" spans="1:8" ht="15">
      <c r="A23" s="142"/>
      <c r="B23" s="143" t="s">
        <v>68</v>
      </c>
      <c r="C23" s="149"/>
      <c r="D23" s="27">
        <v>0</v>
      </c>
      <c r="E23" s="27">
        <v>0</v>
      </c>
      <c r="F23" s="27">
        <v>0</v>
      </c>
      <c r="G23" s="72">
        <v>0</v>
      </c>
      <c r="H23" s="72">
        <v>0</v>
      </c>
    </row>
    <row r="24" spans="1:8" ht="32.25" customHeight="1" thickBot="1">
      <c r="A24" s="142"/>
      <c r="B24" s="73" t="s">
        <v>157</v>
      </c>
      <c r="C24" s="74"/>
      <c r="D24" s="27">
        <v>0</v>
      </c>
      <c r="E24" s="27">
        <v>0</v>
      </c>
      <c r="F24" s="27">
        <v>0</v>
      </c>
      <c r="G24" s="72">
        <v>0</v>
      </c>
      <c r="H24" s="72">
        <v>0</v>
      </c>
    </row>
    <row r="25" spans="1:8" ht="25.5">
      <c r="A25" s="142"/>
      <c r="B25" s="143" t="s">
        <v>28</v>
      </c>
      <c r="C25" s="149"/>
      <c r="D25" s="27">
        <v>0</v>
      </c>
      <c r="E25" s="27">
        <v>0</v>
      </c>
      <c r="F25" s="27">
        <v>0</v>
      </c>
      <c r="G25" s="72">
        <v>0</v>
      </c>
      <c r="H25" s="72">
        <v>0</v>
      </c>
    </row>
    <row r="26" spans="1:8" ht="18.75">
      <c r="A26" s="142"/>
      <c r="B26" s="30" t="s">
        <v>29</v>
      </c>
      <c r="C26" s="75"/>
      <c r="D26" s="144">
        <f>D4+D20</f>
        <v>3636.1000000000004</v>
      </c>
      <c r="E26" s="144">
        <f>E4+E20</f>
        <v>3077.6</v>
      </c>
      <c r="F26" s="144">
        <f>F4+F20</f>
        <v>4131.2</v>
      </c>
      <c r="G26" s="72">
        <f t="shared" si="0"/>
        <v>1.1361623717719533</v>
      </c>
      <c r="H26" s="72">
        <f t="shared" si="1"/>
        <v>1.3423446841694826</v>
      </c>
    </row>
    <row r="27" spans="1:8" ht="15">
      <c r="A27" s="142"/>
      <c r="B27" s="143" t="s">
        <v>109</v>
      </c>
      <c r="C27" s="149"/>
      <c r="D27" s="27">
        <f>D4</f>
        <v>3388.3</v>
      </c>
      <c r="E27" s="27">
        <f>E4</f>
        <v>2191</v>
      </c>
      <c r="F27" s="27">
        <f>F4</f>
        <v>3918.7999999999997</v>
      </c>
      <c r="G27" s="72">
        <f t="shared" si="0"/>
        <v>1.1565681905380278</v>
      </c>
      <c r="H27" s="72">
        <f t="shared" si="1"/>
        <v>1.788589685075308</v>
      </c>
    </row>
    <row r="28" spans="1:8" ht="12.75">
      <c r="A28" s="166"/>
      <c r="B28" s="183"/>
      <c r="C28" s="183"/>
      <c r="D28" s="183"/>
      <c r="E28" s="183"/>
      <c r="F28" s="183"/>
      <c r="G28" s="183"/>
      <c r="H28" s="184"/>
    </row>
    <row r="29" spans="1:8" ht="17.25" customHeight="1">
      <c r="A29" s="178" t="s">
        <v>161</v>
      </c>
      <c r="B29" s="169" t="s">
        <v>30</v>
      </c>
      <c r="C29" s="161" t="s">
        <v>197</v>
      </c>
      <c r="D29" s="174" t="s">
        <v>4</v>
      </c>
      <c r="E29" s="164" t="s">
        <v>393</v>
      </c>
      <c r="F29" s="201" t="s">
        <v>5</v>
      </c>
      <c r="G29" s="192" t="s">
        <v>149</v>
      </c>
      <c r="H29" s="164" t="s">
        <v>395</v>
      </c>
    </row>
    <row r="30" spans="1:8" ht="15" customHeight="1">
      <c r="A30" s="178"/>
      <c r="B30" s="169"/>
      <c r="C30" s="162"/>
      <c r="D30" s="174"/>
      <c r="E30" s="165"/>
      <c r="F30" s="202"/>
      <c r="G30" s="193"/>
      <c r="H30" s="165"/>
    </row>
    <row r="31" spans="1:8" ht="25.5">
      <c r="A31" s="33" t="s">
        <v>70</v>
      </c>
      <c r="B31" s="28" t="s">
        <v>31</v>
      </c>
      <c r="C31" s="33"/>
      <c r="D31" s="76">
        <f>D32+D33+D34</f>
        <v>1989.7</v>
      </c>
      <c r="E31" s="76">
        <f>E32+E33+E34</f>
        <v>1598.5</v>
      </c>
      <c r="F31" s="76">
        <f>F32+F33+F34</f>
        <v>1590.6</v>
      </c>
      <c r="G31" s="77">
        <f>F31/D31</f>
        <v>0.7994169975373171</v>
      </c>
      <c r="H31" s="77">
        <f>F31/E31</f>
        <v>0.9950578667500781</v>
      </c>
    </row>
    <row r="32" spans="1:8" ht="63.75" customHeight="1">
      <c r="A32" s="149" t="s">
        <v>73</v>
      </c>
      <c r="B32" s="143" t="s">
        <v>165</v>
      </c>
      <c r="C32" s="149" t="s">
        <v>73</v>
      </c>
      <c r="D32" s="27">
        <v>1970.3</v>
      </c>
      <c r="E32" s="27">
        <v>1579.1</v>
      </c>
      <c r="F32" s="27">
        <v>1590.6</v>
      </c>
      <c r="G32" s="77">
        <f aca="true" t="shared" si="2" ref="G32:G61">F32/D32</f>
        <v>0.8072882302187484</v>
      </c>
      <c r="H32" s="77">
        <f aca="true" t="shared" si="3" ref="H32:H61">F32/E32</f>
        <v>1.00728262934583</v>
      </c>
    </row>
    <row r="33" spans="1:8" ht="12.75">
      <c r="A33" s="149" t="s">
        <v>75</v>
      </c>
      <c r="B33" s="143" t="s">
        <v>36</v>
      </c>
      <c r="C33" s="149" t="s">
        <v>75</v>
      </c>
      <c r="D33" s="27">
        <v>10</v>
      </c>
      <c r="E33" s="27">
        <v>10</v>
      </c>
      <c r="F33" s="27">
        <v>0</v>
      </c>
      <c r="G33" s="77">
        <f t="shared" si="2"/>
        <v>0</v>
      </c>
      <c r="H33" s="77">
        <f t="shared" si="3"/>
        <v>0</v>
      </c>
    </row>
    <row r="34" spans="1:8" ht="12.75">
      <c r="A34" s="149" t="s">
        <v>132</v>
      </c>
      <c r="B34" s="143" t="s">
        <v>129</v>
      </c>
      <c r="C34" s="149"/>
      <c r="D34" s="27">
        <f>D35+D36</f>
        <v>9.4</v>
      </c>
      <c r="E34" s="27">
        <f>E35+E36</f>
        <v>9.4</v>
      </c>
      <c r="F34" s="27">
        <v>0</v>
      </c>
      <c r="G34" s="77">
        <f t="shared" si="2"/>
        <v>0</v>
      </c>
      <c r="H34" s="77">
        <v>0</v>
      </c>
    </row>
    <row r="35" spans="1:9" s="8" customFormat="1" ht="25.5">
      <c r="A35" s="78"/>
      <c r="B35" s="44" t="s">
        <v>118</v>
      </c>
      <c r="C35" s="78" t="s">
        <v>214</v>
      </c>
      <c r="D35" s="79">
        <v>4.4</v>
      </c>
      <c r="E35" s="79">
        <v>4.4</v>
      </c>
      <c r="F35" s="79">
        <v>0</v>
      </c>
      <c r="G35" s="77">
        <f t="shared" si="2"/>
        <v>0</v>
      </c>
      <c r="H35" s="77">
        <v>0</v>
      </c>
      <c r="I35" s="22"/>
    </row>
    <row r="36" spans="1:9" s="8" customFormat="1" ht="45.75" customHeight="1">
      <c r="A36" s="78"/>
      <c r="B36" s="44" t="s">
        <v>212</v>
      </c>
      <c r="C36" s="78" t="s">
        <v>215</v>
      </c>
      <c r="D36" s="79">
        <v>5</v>
      </c>
      <c r="E36" s="79">
        <v>5</v>
      </c>
      <c r="F36" s="79">
        <v>0</v>
      </c>
      <c r="G36" s="77">
        <f t="shared" si="2"/>
        <v>0</v>
      </c>
      <c r="H36" s="77">
        <f t="shared" si="3"/>
        <v>0</v>
      </c>
      <c r="I36" s="22"/>
    </row>
    <row r="37" spans="1:8" ht="25.5" customHeight="1">
      <c r="A37" s="33" t="s">
        <v>112</v>
      </c>
      <c r="B37" s="28" t="s">
        <v>105</v>
      </c>
      <c r="C37" s="33"/>
      <c r="D37" s="76">
        <f>D38</f>
        <v>144.9</v>
      </c>
      <c r="E37" s="76">
        <f>E38</f>
        <v>144.9</v>
      </c>
      <c r="F37" s="76">
        <f>F38</f>
        <v>118.1</v>
      </c>
      <c r="G37" s="77">
        <f t="shared" si="2"/>
        <v>0.8150448585231194</v>
      </c>
      <c r="H37" s="77">
        <f t="shared" si="3"/>
        <v>0.8150448585231194</v>
      </c>
    </row>
    <row r="38" spans="1:8" ht="38.25">
      <c r="A38" s="149" t="s">
        <v>113</v>
      </c>
      <c r="B38" s="143" t="s">
        <v>170</v>
      </c>
      <c r="C38" s="149" t="s">
        <v>270</v>
      </c>
      <c r="D38" s="27">
        <v>144.9</v>
      </c>
      <c r="E38" s="27">
        <v>144.9</v>
      </c>
      <c r="F38" s="27">
        <v>118.1</v>
      </c>
      <c r="G38" s="77">
        <f t="shared" si="2"/>
        <v>0.8150448585231194</v>
      </c>
      <c r="H38" s="77">
        <f t="shared" si="3"/>
        <v>0.8150448585231194</v>
      </c>
    </row>
    <row r="39" spans="1:8" ht="25.5" hidden="1">
      <c r="A39" s="33" t="s">
        <v>76</v>
      </c>
      <c r="B39" s="28" t="s">
        <v>39</v>
      </c>
      <c r="C39" s="33"/>
      <c r="D39" s="76">
        <f aca="true" t="shared" si="4" ref="D39:F40">D40</f>
        <v>0</v>
      </c>
      <c r="E39" s="76">
        <f t="shared" si="4"/>
        <v>0</v>
      </c>
      <c r="F39" s="76">
        <f t="shared" si="4"/>
        <v>0</v>
      </c>
      <c r="G39" s="77" t="e">
        <f t="shared" si="2"/>
        <v>#DIV/0!</v>
      </c>
      <c r="H39" s="77" t="e">
        <f t="shared" si="3"/>
        <v>#DIV/0!</v>
      </c>
    </row>
    <row r="40" spans="1:8" ht="12.75" hidden="1">
      <c r="A40" s="149" t="s">
        <v>114</v>
      </c>
      <c r="B40" s="143" t="s">
        <v>107</v>
      </c>
      <c r="C40" s="149"/>
      <c r="D40" s="27">
        <f t="shared" si="4"/>
        <v>0</v>
      </c>
      <c r="E40" s="27">
        <f t="shared" si="4"/>
        <v>0</v>
      </c>
      <c r="F40" s="27">
        <f t="shared" si="4"/>
        <v>0</v>
      </c>
      <c r="G40" s="77" t="e">
        <f t="shared" si="2"/>
        <v>#DIV/0!</v>
      </c>
      <c r="H40" s="77" t="e">
        <f t="shared" si="3"/>
        <v>#DIV/0!</v>
      </c>
    </row>
    <row r="41" spans="1:9" s="8" customFormat="1" ht="38.25" hidden="1">
      <c r="A41" s="78"/>
      <c r="B41" s="44" t="s">
        <v>116</v>
      </c>
      <c r="C41" s="78" t="s">
        <v>206</v>
      </c>
      <c r="D41" s="79">
        <v>0</v>
      </c>
      <c r="E41" s="79">
        <v>0</v>
      </c>
      <c r="F41" s="79">
        <v>0</v>
      </c>
      <c r="G41" s="77" t="e">
        <f t="shared" si="2"/>
        <v>#DIV/0!</v>
      </c>
      <c r="H41" s="77" t="e">
        <f t="shared" si="3"/>
        <v>#DIV/0!</v>
      </c>
      <c r="I41" s="22"/>
    </row>
    <row r="42" spans="1:9" s="8" customFormat="1" ht="12.75">
      <c r="A42" s="33" t="s">
        <v>77</v>
      </c>
      <c r="B42" s="28" t="s">
        <v>41</v>
      </c>
      <c r="C42" s="33"/>
      <c r="D42" s="76">
        <f aca="true" t="shared" si="5" ref="D42:F43">D43</f>
        <v>3.8</v>
      </c>
      <c r="E42" s="76">
        <f t="shared" si="5"/>
        <v>3.8</v>
      </c>
      <c r="F42" s="76">
        <f t="shared" si="5"/>
        <v>3.8</v>
      </c>
      <c r="G42" s="77">
        <f t="shared" si="2"/>
        <v>1</v>
      </c>
      <c r="H42" s="77">
        <f t="shared" si="3"/>
        <v>1</v>
      </c>
      <c r="I42" s="22"/>
    </row>
    <row r="43" spans="1:9" s="8" customFormat="1" ht="31.5" customHeight="1">
      <c r="A43" s="146" t="s">
        <v>78</v>
      </c>
      <c r="B43" s="54" t="s">
        <v>127</v>
      </c>
      <c r="C43" s="149"/>
      <c r="D43" s="27">
        <f t="shared" si="5"/>
        <v>3.8</v>
      </c>
      <c r="E43" s="27">
        <f t="shared" si="5"/>
        <v>3.8</v>
      </c>
      <c r="F43" s="27">
        <f t="shared" si="5"/>
        <v>3.8</v>
      </c>
      <c r="G43" s="77">
        <f t="shared" si="2"/>
        <v>1</v>
      </c>
      <c r="H43" s="77">
        <f t="shared" si="3"/>
        <v>1</v>
      </c>
      <c r="I43" s="22"/>
    </row>
    <row r="44" spans="1:9" s="8" customFormat="1" ht="33" customHeight="1">
      <c r="A44" s="78"/>
      <c r="B44" s="47" t="s">
        <v>127</v>
      </c>
      <c r="C44" s="78" t="s">
        <v>302</v>
      </c>
      <c r="D44" s="79">
        <v>3.8</v>
      </c>
      <c r="E44" s="79">
        <v>3.8</v>
      </c>
      <c r="F44" s="79">
        <v>3.8</v>
      </c>
      <c r="G44" s="77">
        <f t="shared" si="2"/>
        <v>1</v>
      </c>
      <c r="H44" s="77">
        <f t="shared" si="3"/>
        <v>1</v>
      </c>
      <c r="I44" s="22"/>
    </row>
    <row r="45" spans="1:8" ht="25.5">
      <c r="A45" s="33" t="s">
        <v>79</v>
      </c>
      <c r="B45" s="28" t="s">
        <v>42</v>
      </c>
      <c r="C45" s="33"/>
      <c r="D45" s="76">
        <f>D46</f>
        <v>404.9</v>
      </c>
      <c r="E45" s="76">
        <f>E46</f>
        <v>288.1</v>
      </c>
      <c r="F45" s="76">
        <f>F46</f>
        <v>364.9</v>
      </c>
      <c r="G45" s="77">
        <f t="shared" si="2"/>
        <v>0.9012101753519387</v>
      </c>
      <c r="H45" s="77">
        <f t="shared" si="3"/>
        <v>1.2665741062131202</v>
      </c>
    </row>
    <row r="46" spans="1:8" ht="12.75">
      <c r="A46" s="149" t="s">
        <v>45</v>
      </c>
      <c r="B46" s="143" t="s">
        <v>46</v>
      </c>
      <c r="C46" s="149"/>
      <c r="D46" s="27">
        <f>D47+D48+D50+D49</f>
        <v>404.9</v>
      </c>
      <c r="E46" s="27">
        <f>E47+E48+E50+E49</f>
        <v>288.1</v>
      </c>
      <c r="F46" s="27">
        <f>F47+F48+F50+F49</f>
        <v>364.9</v>
      </c>
      <c r="G46" s="77">
        <f t="shared" si="2"/>
        <v>0.9012101753519387</v>
      </c>
      <c r="H46" s="77">
        <f t="shared" si="3"/>
        <v>1.2665741062131202</v>
      </c>
    </row>
    <row r="47" spans="1:9" s="8" customFormat="1" ht="12.75">
      <c r="A47" s="78"/>
      <c r="B47" s="44" t="s">
        <v>100</v>
      </c>
      <c r="C47" s="78" t="s">
        <v>259</v>
      </c>
      <c r="D47" s="79">
        <v>360</v>
      </c>
      <c r="E47" s="79">
        <v>256.1</v>
      </c>
      <c r="F47" s="79">
        <v>320</v>
      </c>
      <c r="G47" s="77">
        <f t="shared" si="2"/>
        <v>0.8888888888888888</v>
      </c>
      <c r="H47" s="77">
        <f t="shared" si="3"/>
        <v>1.2495119094103864</v>
      </c>
      <c r="I47" s="22"/>
    </row>
    <row r="48" spans="1:9" s="8" customFormat="1" ht="22.5" customHeight="1">
      <c r="A48" s="78"/>
      <c r="B48" s="44" t="s">
        <v>264</v>
      </c>
      <c r="C48" s="78" t="s">
        <v>260</v>
      </c>
      <c r="D48" s="79">
        <v>7</v>
      </c>
      <c r="E48" s="79">
        <v>7</v>
      </c>
      <c r="F48" s="79">
        <v>7</v>
      </c>
      <c r="G48" s="77">
        <f t="shared" si="2"/>
        <v>1</v>
      </c>
      <c r="H48" s="77">
        <v>0</v>
      </c>
      <c r="I48" s="22"/>
    </row>
    <row r="49" spans="1:9" s="8" customFormat="1" ht="22.5" customHeight="1" hidden="1">
      <c r="A49" s="78"/>
      <c r="B49" s="44" t="s">
        <v>374</v>
      </c>
      <c r="C49" s="78" t="s">
        <v>373</v>
      </c>
      <c r="D49" s="79">
        <v>0</v>
      </c>
      <c r="E49" s="79">
        <v>0</v>
      </c>
      <c r="F49" s="79">
        <v>0</v>
      </c>
      <c r="G49" s="77" t="e">
        <f t="shared" si="2"/>
        <v>#DIV/0!</v>
      </c>
      <c r="H49" s="77">
        <v>0</v>
      </c>
      <c r="I49" s="22"/>
    </row>
    <row r="50" spans="1:9" s="8" customFormat="1" ht="29.25" customHeight="1">
      <c r="A50" s="78"/>
      <c r="B50" s="44" t="s">
        <v>182</v>
      </c>
      <c r="C50" s="78" t="s">
        <v>265</v>
      </c>
      <c r="D50" s="79">
        <v>37.9</v>
      </c>
      <c r="E50" s="79">
        <v>25</v>
      </c>
      <c r="F50" s="79">
        <v>37.9</v>
      </c>
      <c r="G50" s="77">
        <f t="shared" si="2"/>
        <v>1</v>
      </c>
      <c r="H50" s="77">
        <f t="shared" si="3"/>
        <v>1.516</v>
      </c>
      <c r="I50" s="22"/>
    </row>
    <row r="51" spans="1:8" ht="27" customHeight="1">
      <c r="A51" s="48" t="s">
        <v>130</v>
      </c>
      <c r="B51" s="147" t="s">
        <v>128</v>
      </c>
      <c r="C51" s="48"/>
      <c r="D51" s="27">
        <f aca="true" t="shared" si="6" ref="D51:F52">D52</f>
        <v>1.6</v>
      </c>
      <c r="E51" s="27">
        <f t="shared" si="6"/>
        <v>1.1</v>
      </c>
      <c r="F51" s="27">
        <f t="shared" si="6"/>
        <v>1.6</v>
      </c>
      <c r="G51" s="77">
        <f t="shared" si="2"/>
        <v>1</v>
      </c>
      <c r="H51" s="77">
        <f t="shared" si="3"/>
        <v>1.4545454545454546</v>
      </c>
    </row>
    <row r="52" spans="1:8" ht="29.25" customHeight="1">
      <c r="A52" s="146" t="s">
        <v>124</v>
      </c>
      <c r="B52" s="54" t="s">
        <v>131</v>
      </c>
      <c r="C52" s="146"/>
      <c r="D52" s="27">
        <f t="shared" si="6"/>
        <v>1.6</v>
      </c>
      <c r="E52" s="27">
        <f t="shared" si="6"/>
        <v>1.1</v>
      </c>
      <c r="F52" s="27">
        <f t="shared" si="6"/>
        <v>1.6</v>
      </c>
      <c r="G52" s="77">
        <f t="shared" si="2"/>
        <v>1</v>
      </c>
      <c r="H52" s="77">
        <f t="shared" si="3"/>
        <v>1.4545454545454546</v>
      </c>
    </row>
    <row r="53" spans="1:9" s="8" customFormat="1" ht="30.75" customHeight="1">
      <c r="A53" s="78"/>
      <c r="B53" s="44" t="s">
        <v>273</v>
      </c>
      <c r="C53" s="78" t="s">
        <v>266</v>
      </c>
      <c r="D53" s="79">
        <v>1.6</v>
      </c>
      <c r="E53" s="79">
        <v>1.1</v>
      </c>
      <c r="F53" s="79">
        <v>1.6</v>
      </c>
      <c r="G53" s="77">
        <f t="shared" si="2"/>
        <v>1</v>
      </c>
      <c r="H53" s="77">
        <f t="shared" si="3"/>
        <v>1.4545454545454546</v>
      </c>
      <c r="I53" s="22"/>
    </row>
    <row r="54" spans="1:8" ht="17.25" customHeight="1" hidden="1">
      <c r="A54" s="33" t="s">
        <v>47</v>
      </c>
      <c r="B54" s="28" t="s">
        <v>48</v>
      </c>
      <c r="C54" s="33"/>
      <c r="D54" s="76">
        <f aca="true" t="shared" si="7" ref="D54:F55">D55</f>
        <v>0</v>
      </c>
      <c r="E54" s="76">
        <f t="shared" si="7"/>
        <v>0</v>
      </c>
      <c r="F54" s="76">
        <f t="shared" si="7"/>
        <v>0</v>
      </c>
      <c r="G54" s="77" t="e">
        <f t="shared" si="2"/>
        <v>#DIV/0!</v>
      </c>
      <c r="H54" s="77" t="e">
        <f t="shared" si="3"/>
        <v>#DIV/0!</v>
      </c>
    </row>
    <row r="55" spans="1:8" ht="18" customHeight="1" hidden="1">
      <c r="A55" s="149" t="s">
        <v>52</v>
      </c>
      <c r="B55" s="143" t="s">
        <v>53</v>
      </c>
      <c r="C55" s="149"/>
      <c r="D55" s="27">
        <f t="shared" si="7"/>
        <v>0</v>
      </c>
      <c r="E55" s="27">
        <f t="shared" si="7"/>
        <v>0</v>
      </c>
      <c r="F55" s="27">
        <f t="shared" si="7"/>
        <v>0</v>
      </c>
      <c r="G55" s="77" t="e">
        <f t="shared" si="2"/>
        <v>#DIV/0!</v>
      </c>
      <c r="H55" s="77" t="e">
        <f t="shared" si="3"/>
        <v>#DIV/0!</v>
      </c>
    </row>
    <row r="56" spans="1:9" s="8" customFormat="1" ht="30.75" customHeight="1" hidden="1">
      <c r="A56" s="78"/>
      <c r="B56" s="44" t="s">
        <v>267</v>
      </c>
      <c r="C56" s="78" t="s">
        <v>268</v>
      </c>
      <c r="D56" s="79">
        <v>0</v>
      </c>
      <c r="E56" s="79">
        <v>0</v>
      </c>
      <c r="F56" s="79">
        <v>0</v>
      </c>
      <c r="G56" s="77" t="e">
        <f t="shared" si="2"/>
        <v>#DIV/0!</v>
      </c>
      <c r="H56" s="77" t="e">
        <f t="shared" si="3"/>
        <v>#DIV/0!</v>
      </c>
      <c r="I56" s="22"/>
    </row>
    <row r="57" spans="1:9" s="8" customFormat="1" ht="24" customHeight="1">
      <c r="A57" s="33">
        <v>1001</v>
      </c>
      <c r="B57" s="28" t="s">
        <v>185</v>
      </c>
      <c r="C57" s="149" t="s">
        <v>357</v>
      </c>
      <c r="D57" s="27">
        <v>55.2</v>
      </c>
      <c r="E57" s="27">
        <v>40.1</v>
      </c>
      <c r="F57" s="27">
        <v>49.5</v>
      </c>
      <c r="G57" s="77">
        <f t="shared" si="2"/>
        <v>0.8967391304347826</v>
      </c>
      <c r="H57" s="77">
        <f t="shared" si="3"/>
        <v>1.2344139650872819</v>
      </c>
      <c r="I57" s="22"/>
    </row>
    <row r="58" spans="1:8" ht="12.75">
      <c r="A58" s="33"/>
      <c r="B58" s="28" t="s">
        <v>101</v>
      </c>
      <c r="C58" s="33"/>
      <c r="D58" s="76">
        <f>D59</f>
        <v>1151.1</v>
      </c>
      <c r="E58" s="76">
        <f>E59</f>
        <v>1061.8</v>
      </c>
      <c r="F58" s="76">
        <f>F59</f>
        <v>835.3</v>
      </c>
      <c r="G58" s="77">
        <f t="shared" si="2"/>
        <v>0.7256537225262792</v>
      </c>
      <c r="H58" s="77">
        <f t="shared" si="3"/>
        <v>0.7866829911471087</v>
      </c>
    </row>
    <row r="59" spans="1:9" s="8" customFormat="1" ht="25.5">
      <c r="A59" s="78"/>
      <c r="B59" s="44" t="s">
        <v>102</v>
      </c>
      <c r="C59" s="78" t="s">
        <v>201</v>
      </c>
      <c r="D59" s="79">
        <v>1151.1</v>
      </c>
      <c r="E59" s="79">
        <v>1061.8</v>
      </c>
      <c r="F59" s="79">
        <v>835.3</v>
      </c>
      <c r="G59" s="77">
        <f t="shared" si="2"/>
        <v>0.7256537225262792</v>
      </c>
      <c r="H59" s="77">
        <f t="shared" si="3"/>
        <v>0.7866829911471087</v>
      </c>
      <c r="I59" s="22"/>
    </row>
    <row r="60" spans="1:8" ht="22.5" customHeight="1">
      <c r="A60" s="149"/>
      <c r="B60" s="55" t="s">
        <v>69</v>
      </c>
      <c r="C60" s="80"/>
      <c r="D60" s="81">
        <f>D31+D37+D39+D45+D51+D54+D58+D57+D42</f>
        <v>3751.2</v>
      </c>
      <c r="E60" s="81">
        <f>E31+E37+E39+E45+E51+E54+E58+E57+E42</f>
        <v>3138.2999999999997</v>
      </c>
      <c r="F60" s="81">
        <f>F31+F37+F39+F45+F51+F54+F58+F57+F42</f>
        <v>2963.8</v>
      </c>
      <c r="G60" s="77">
        <f t="shared" si="2"/>
        <v>0.7900938366389423</v>
      </c>
      <c r="H60" s="77">
        <f t="shared" si="3"/>
        <v>0.9443966478666795</v>
      </c>
    </row>
    <row r="61" spans="1:8" ht="15">
      <c r="A61" s="82"/>
      <c r="B61" s="143" t="s">
        <v>84</v>
      </c>
      <c r="C61" s="149"/>
      <c r="D61" s="83">
        <f>D58</f>
        <v>1151.1</v>
      </c>
      <c r="E61" s="83">
        <f>E58</f>
        <v>1061.8</v>
      </c>
      <c r="F61" s="83">
        <f>F58</f>
        <v>835.3</v>
      </c>
      <c r="G61" s="77">
        <f t="shared" si="2"/>
        <v>0.7256537225262792</v>
      </c>
      <c r="H61" s="77">
        <f t="shared" si="3"/>
        <v>0.7866829911471087</v>
      </c>
    </row>
    <row r="64" spans="2:6" ht="15">
      <c r="B64" s="63" t="s">
        <v>94</v>
      </c>
      <c r="C64" s="84"/>
      <c r="F64" s="58">
        <v>115.1</v>
      </c>
    </row>
    <row r="65" spans="2:3" ht="15">
      <c r="B65" s="63"/>
      <c r="C65" s="84"/>
    </row>
    <row r="66" spans="2:3" ht="15">
      <c r="B66" s="63" t="s">
        <v>85</v>
      </c>
      <c r="C66" s="84"/>
    </row>
    <row r="67" spans="2:3" ht="15">
      <c r="B67" s="63" t="s">
        <v>86</v>
      </c>
      <c r="C67" s="84"/>
    </row>
    <row r="68" spans="2:3" ht="15">
      <c r="B68" s="63"/>
      <c r="C68" s="84"/>
    </row>
    <row r="69" spans="2:3" ht="15">
      <c r="B69" s="63" t="s">
        <v>87</v>
      </c>
      <c r="C69" s="84"/>
    </row>
    <row r="70" spans="2:3" ht="15">
      <c r="B70" s="63" t="s">
        <v>88</v>
      </c>
      <c r="C70" s="84"/>
    </row>
    <row r="71" spans="2:3" ht="15">
      <c r="B71" s="63"/>
      <c r="C71" s="84"/>
    </row>
    <row r="72" spans="2:3" ht="15">
      <c r="B72" s="63" t="s">
        <v>89</v>
      </c>
      <c r="C72" s="84"/>
    </row>
    <row r="73" spans="2:3" ht="15">
      <c r="B73" s="63" t="s">
        <v>90</v>
      </c>
      <c r="C73" s="84"/>
    </row>
    <row r="74" spans="2:3" ht="15">
      <c r="B74" s="63"/>
      <c r="C74" s="84"/>
    </row>
    <row r="75" spans="2:3" ht="15">
      <c r="B75" s="63" t="s">
        <v>91</v>
      </c>
      <c r="C75" s="84"/>
    </row>
    <row r="76" spans="2:3" ht="15">
      <c r="B76" s="63" t="s">
        <v>92</v>
      </c>
      <c r="C76" s="84"/>
    </row>
    <row r="79" spans="2:8" ht="15">
      <c r="B79" s="63" t="s">
        <v>93</v>
      </c>
      <c r="C79" s="84"/>
      <c r="F79" s="59">
        <f>F64+F26-F60</f>
        <v>1282.5</v>
      </c>
      <c r="H79" s="59"/>
    </row>
    <row r="82" spans="2:3" ht="15">
      <c r="B82" s="63" t="s">
        <v>95</v>
      </c>
      <c r="C82" s="84"/>
    </row>
    <row r="83" spans="2:3" ht="15">
      <c r="B83" s="63" t="s">
        <v>96</v>
      </c>
      <c r="C83" s="84"/>
    </row>
    <row r="84" spans="2:3" ht="15">
      <c r="B84" s="63" t="s">
        <v>97</v>
      </c>
      <c r="C84" s="84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56"/>
  <sheetViews>
    <sheetView zoomScalePageLayoutView="0" workbookViewId="0" topLeftCell="A38">
      <selection activeCell="B57" sqref="B57"/>
    </sheetView>
  </sheetViews>
  <sheetFormatPr defaultColWidth="9.140625" defaultRowHeight="12.75"/>
  <cols>
    <col min="1" max="1" width="5.8515625" style="57" customWidth="1"/>
    <col min="2" max="2" width="44.00390625" style="58" customWidth="1"/>
    <col min="3" max="3" width="14.00390625" style="58" customWidth="1"/>
    <col min="4" max="4" width="14.421875" style="58" hidden="1" customWidth="1"/>
    <col min="5" max="5" width="13.7109375" style="58" customWidth="1"/>
    <col min="6" max="6" width="14.28125" style="61" customWidth="1"/>
    <col min="7" max="7" width="11.00390625" style="61" hidden="1" customWidth="1"/>
    <col min="8" max="16384" width="9.140625" style="15" customWidth="1"/>
  </cols>
  <sheetData>
    <row r="1" spans="1:7" s="17" customFormat="1" ht="57.75" customHeight="1">
      <c r="A1" s="177" t="s">
        <v>410</v>
      </c>
      <c r="B1" s="177"/>
      <c r="C1" s="177"/>
      <c r="D1" s="177"/>
      <c r="E1" s="177"/>
      <c r="F1" s="177"/>
      <c r="G1" s="177"/>
    </row>
    <row r="2" spans="1:7" ht="15" customHeight="1">
      <c r="A2" s="203"/>
      <c r="B2" s="169" t="s">
        <v>3</v>
      </c>
      <c r="C2" s="170" t="s">
        <v>4</v>
      </c>
      <c r="D2" s="164" t="s">
        <v>393</v>
      </c>
      <c r="E2" s="170" t="s">
        <v>5</v>
      </c>
      <c r="F2" s="164" t="s">
        <v>149</v>
      </c>
      <c r="G2" s="164" t="s">
        <v>394</v>
      </c>
    </row>
    <row r="3" spans="1:7" ht="18" customHeight="1">
      <c r="A3" s="204"/>
      <c r="B3" s="169"/>
      <c r="C3" s="170"/>
      <c r="D3" s="165"/>
      <c r="E3" s="170"/>
      <c r="F3" s="165"/>
      <c r="G3" s="165"/>
    </row>
    <row r="4" spans="1:7" ht="14.25">
      <c r="A4" s="150"/>
      <c r="B4" s="145" t="s">
        <v>83</v>
      </c>
      <c r="C4" s="133">
        <f>C5+C6+C7+C8+C9+C10+C11+C12+C13+C14+C15+C16+C17+C18+C19+C20+C21+C23</f>
        <v>246287.99999999997</v>
      </c>
      <c r="D4" s="133">
        <f>D5+D6+D7+D8+D9+D10+D11+D12+D13+D14+D15+D16+D17+D18+D19+D20+D21+D23</f>
        <v>173244.30000000002</v>
      </c>
      <c r="E4" s="133">
        <f>E5+E6+E7+E8+E9+E10+E11+E12+E13+E14+E15+E16+E17+E18+E19+E20+E21+E23</f>
        <v>227972.69999999998</v>
      </c>
      <c r="F4" s="138">
        <f>E4/C4</f>
        <v>0.9256346228805301</v>
      </c>
      <c r="G4" s="138">
        <f>E4/D4</f>
        <v>1.3159030340392148</v>
      </c>
    </row>
    <row r="5" spans="1:7" ht="15">
      <c r="A5" s="150"/>
      <c r="B5" s="143" t="s">
        <v>7</v>
      </c>
      <c r="C5" s="27">
        <v>143630</v>
      </c>
      <c r="D5" s="27">
        <v>102930</v>
      </c>
      <c r="E5" s="27">
        <v>124867.8</v>
      </c>
      <c r="F5" s="26">
        <f aca="true" t="shared" si="0" ref="F5:F37">E5/C5</f>
        <v>0.8693713012601825</v>
      </c>
      <c r="G5" s="26">
        <f aca="true" t="shared" si="1" ref="G5:G37">E5/D5</f>
        <v>1.213133197318566</v>
      </c>
    </row>
    <row r="6" spans="1:7" ht="15">
      <c r="A6" s="150"/>
      <c r="B6" s="143" t="s">
        <v>8</v>
      </c>
      <c r="C6" s="27">
        <v>20600</v>
      </c>
      <c r="D6" s="27">
        <v>15700</v>
      </c>
      <c r="E6" s="27">
        <v>20740.3</v>
      </c>
      <c r="F6" s="26">
        <f t="shared" si="0"/>
        <v>1.0068106796116505</v>
      </c>
      <c r="G6" s="26">
        <f t="shared" si="1"/>
        <v>1.3210382165605095</v>
      </c>
    </row>
    <row r="7" spans="1:7" ht="15">
      <c r="A7" s="150"/>
      <c r="B7" s="143" t="s">
        <v>9</v>
      </c>
      <c r="C7" s="27">
        <v>8780</v>
      </c>
      <c r="D7" s="27">
        <v>5210</v>
      </c>
      <c r="E7" s="27">
        <v>8855.9</v>
      </c>
      <c r="F7" s="26">
        <f t="shared" si="0"/>
        <v>1.0086446469248291</v>
      </c>
      <c r="G7" s="26">
        <f t="shared" si="1"/>
        <v>1.69978886756238</v>
      </c>
    </row>
    <row r="8" spans="1:7" ht="15">
      <c r="A8" s="150"/>
      <c r="B8" s="143" t="s">
        <v>298</v>
      </c>
      <c r="C8" s="27">
        <v>14758.8</v>
      </c>
      <c r="D8" s="27">
        <v>9015.2</v>
      </c>
      <c r="E8" s="27">
        <v>14034.3</v>
      </c>
      <c r="F8" s="26">
        <f t="shared" si="0"/>
        <v>0.9509106431417188</v>
      </c>
      <c r="G8" s="26">
        <f t="shared" si="1"/>
        <v>1.5567375099831393</v>
      </c>
    </row>
    <row r="9" spans="1:7" ht="15">
      <c r="A9" s="150"/>
      <c r="B9" s="143" t="s">
        <v>10</v>
      </c>
      <c r="C9" s="27">
        <v>7510</v>
      </c>
      <c r="D9" s="27">
        <v>5280</v>
      </c>
      <c r="E9" s="27">
        <v>7807.2</v>
      </c>
      <c r="F9" s="26">
        <f t="shared" si="0"/>
        <v>1.0395739014647136</v>
      </c>
      <c r="G9" s="26">
        <f t="shared" si="1"/>
        <v>1.4786363636363635</v>
      </c>
    </row>
    <row r="10" spans="1:7" ht="15">
      <c r="A10" s="150"/>
      <c r="B10" s="143" t="s">
        <v>11</v>
      </c>
      <c r="C10" s="27">
        <v>26581.8</v>
      </c>
      <c r="D10" s="27">
        <v>18610.5</v>
      </c>
      <c r="E10" s="27">
        <v>27300.3</v>
      </c>
      <c r="F10" s="26">
        <f t="shared" si="0"/>
        <v>1.0270297722501862</v>
      </c>
      <c r="G10" s="26">
        <f t="shared" si="1"/>
        <v>1.4669299588941727</v>
      </c>
    </row>
    <row r="11" spans="1:7" ht="15">
      <c r="A11" s="150"/>
      <c r="B11" s="143" t="s">
        <v>108</v>
      </c>
      <c r="C11" s="27">
        <v>3913</v>
      </c>
      <c r="D11" s="27">
        <v>2946</v>
      </c>
      <c r="E11" s="27">
        <v>3767.1</v>
      </c>
      <c r="F11" s="26">
        <f t="shared" si="0"/>
        <v>0.9627140301558906</v>
      </c>
      <c r="G11" s="26">
        <f t="shared" si="1"/>
        <v>1.2787169042769857</v>
      </c>
    </row>
    <row r="12" spans="1:7" ht="15">
      <c r="A12" s="150"/>
      <c r="B12" s="143" t="s">
        <v>12</v>
      </c>
      <c r="C12" s="27">
        <v>0</v>
      </c>
      <c r="D12" s="27">
        <v>0</v>
      </c>
      <c r="E12" s="27">
        <v>0</v>
      </c>
      <c r="F12" s="26">
        <v>0</v>
      </c>
      <c r="G12" s="26">
        <v>0</v>
      </c>
    </row>
    <row r="13" spans="1:7" ht="15">
      <c r="A13" s="150"/>
      <c r="B13" s="143" t="s">
        <v>13</v>
      </c>
      <c r="C13" s="27">
        <v>9861</v>
      </c>
      <c r="D13" s="27">
        <v>7041</v>
      </c>
      <c r="E13" s="27">
        <v>9728.9</v>
      </c>
      <c r="F13" s="26">
        <f t="shared" si="0"/>
        <v>0.9866037927187912</v>
      </c>
      <c r="G13" s="26">
        <f t="shared" si="1"/>
        <v>1.381749751455759</v>
      </c>
    </row>
    <row r="14" spans="1:7" ht="15">
      <c r="A14" s="150"/>
      <c r="B14" s="143" t="s">
        <v>14</v>
      </c>
      <c r="C14" s="27">
        <v>2150</v>
      </c>
      <c r="D14" s="27">
        <v>1650</v>
      </c>
      <c r="E14" s="27">
        <v>2183.8</v>
      </c>
      <c r="F14" s="26">
        <f t="shared" si="0"/>
        <v>1.0157209302325583</v>
      </c>
      <c r="G14" s="26">
        <f t="shared" si="1"/>
        <v>1.3235151515151515</v>
      </c>
    </row>
    <row r="15" spans="1:7" ht="15">
      <c r="A15" s="150"/>
      <c r="B15" s="143" t="s">
        <v>15</v>
      </c>
      <c r="C15" s="27">
        <v>0</v>
      </c>
      <c r="D15" s="27">
        <v>0</v>
      </c>
      <c r="E15" s="27">
        <v>30.8</v>
      </c>
      <c r="F15" s="26">
        <v>0</v>
      </c>
      <c r="G15" s="26">
        <v>0</v>
      </c>
    </row>
    <row r="16" spans="1:7" ht="15">
      <c r="A16" s="150"/>
      <c r="B16" s="143" t="s">
        <v>16</v>
      </c>
      <c r="C16" s="27">
        <v>400</v>
      </c>
      <c r="D16" s="27">
        <v>300</v>
      </c>
      <c r="E16" s="27">
        <v>353.1</v>
      </c>
      <c r="F16" s="26">
        <f t="shared" si="0"/>
        <v>0.88275</v>
      </c>
      <c r="G16" s="26">
        <f t="shared" si="1"/>
        <v>1.177</v>
      </c>
    </row>
    <row r="17" spans="1:7" ht="15">
      <c r="A17" s="150"/>
      <c r="B17" s="143" t="s">
        <v>17</v>
      </c>
      <c r="C17" s="27">
        <v>989.9</v>
      </c>
      <c r="D17" s="27">
        <v>800</v>
      </c>
      <c r="E17" s="27">
        <v>913.5</v>
      </c>
      <c r="F17" s="26">
        <f t="shared" si="0"/>
        <v>0.9228204869178706</v>
      </c>
      <c r="G17" s="26">
        <f t="shared" si="1"/>
        <v>1.141875</v>
      </c>
    </row>
    <row r="18" spans="1:7" ht="15" hidden="1">
      <c r="A18" s="150"/>
      <c r="B18" s="143" t="s">
        <v>18</v>
      </c>
      <c r="C18" s="27"/>
      <c r="D18" s="27"/>
      <c r="E18" s="27"/>
      <c r="F18" s="26" t="e">
        <f t="shared" si="0"/>
        <v>#DIV/0!</v>
      </c>
      <c r="G18" s="26">
        <v>0</v>
      </c>
    </row>
    <row r="19" spans="1:7" ht="15">
      <c r="A19" s="150"/>
      <c r="B19" s="143" t="s">
        <v>19</v>
      </c>
      <c r="C19" s="27">
        <v>1772.5</v>
      </c>
      <c r="D19" s="27">
        <v>1482.5</v>
      </c>
      <c r="E19" s="27">
        <v>2098.3</v>
      </c>
      <c r="F19" s="26">
        <f t="shared" si="0"/>
        <v>1.1838081805359661</v>
      </c>
      <c r="G19" s="26">
        <v>0</v>
      </c>
    </row>
    <row r="20" spans="1:7" ht="15">
      <c r="A20" s="150"/>
      <c r="B20" s="143" t="s">
        <v>346</v>
      </c>
      <c r="C20" s="27">
        <v>2856</v>
      </c>
      <c r="D20" s="27">
        <v>806</v>
      </c>
      <c r="E20" s="27">
        <v>2851.1</v>
      </c>
      <c r="F20" s="26">
        <f t="shared" si="0"/>
        <v>0.9982843137254902</v>
      </c>
      <c r="G20" s="26">
        <f t="shared" si="1"/>
        <v>3.537344913151365</v>
      </c>
    </row>
    <row r="21" spans="1:7" ht="15">
      <c r="A21" s="150"/>
      <c r="B21" s="143" t="s">
        <v>21</v>
      </c>
      <c r="C21" s="27">
        <v>2485</v>
      </c>
      <c r="D21" s="27">
        <v>1473.1</v>
      </c>
      <c r="E21" s="27">
        <v>2441.1</v>
      </c>
      <c r="F21" s="26">
        <f t="shared" si="0"/>
        <v>0.9823340040241448</v>
      </c>
      <c r="G21" s="26">
        <f t="shared" si="1"/>
        <v>1.657117643065644</v>
      </c>
    </row>
    <row r="22" spans="1:7" ht="15">
      <c r="A22" s="150"/>
      <c r="B22" s="143" t="s">
        <v>22</v>
      </c>
      <c r="C22" s="27">
        <v>814</v>
      </c>
      <c r="D22" s="27">
        <v>425</v>
      </c>
      <c r="E22" s="27">
        <v>789.2</v>
      </c>
      <c r="F22" s="26">
        <f t="shared" si="0"/>
        <v>0.9695331695331696</v>
      </c>
      <c r="G22" s="26">
        <f t="shared" si="1"/>
        <v>1.8569411764705883</v>
      </c>
    </row>
    <row r="23" spans="1:7" ht="15">
      <c r="A23" s="150"/>
      <c r="B23" s="143" t="s">
        <v>23</v>
      </c>
      <c r="C23" s="27">
        <f>МР!D23+'МО г.Ртищево'!D19+'Кр-звезда'!D19+Макарово!D20+Октябрьский!D19+Салтыковка!D19+Урусово!D20+'Ш-Голицыно'!D19</f>
        <v>0</v>
      </c>
      <c r="D23" s="27">
        <v>0</v>
      </c>
      <c r="E23" s="27">
        <v>-0.8</v>
      </c>
      <c r="F23" s="26">
        <v>0</v>
      </c>
      <c r="G23" s="26">
        <v>0</v>
      </c>
    </row>
    <row r="24" spans="1:7" ht="25.5">
      <c r="A24" s="150"/>
      <c r="B24" s="28" t="s">
        <v>82</v>
      </c>
      <c r="C24" s="27">
        <f>C25+C26+C28+C31+C29+C33+C30+C32</f>
        <v>477622.4000000001</v>
      </c>
      <c r="D24" s="27">
        <f>D25+D26+D28+D31+D29+D33+D30+D32</f>
        <v>367946.5</v>
      </c>
      <c r="E24" s="27">
        <f>E25+E26+E28+E31+E29+E33+E30+E32</f>
        <v>413623.00000000006</v>
      </c>
      <c r="F24" s="26">
        <f t="shared" si="0"/>
        <v>0.8660041907582223</v>
      </c>
      <c r="G24" s="26">
        <f t="shared" si="1"/>
        <v>1.1241389712906633</v>
      </c>
    </row>
    <row r="25" spans="1:7" ht="21" customHeight="1">
      <c r="A25" s="150"/>
      <c r="B25" s="143" t="s">
        <v>25</v>
      </c>
      <c r="C25" s="27">
        <f>МР!D25+'МО г.Ртищево'!D21+'Кр-звезда'!D21+Макарово!D22+Октябрьский!D21+Салтыковка!D21+Урусово!D22+'Ш-Голицыно'!D21</f>
        <v>84400.49999999999</v>
      </c>
      <c r="D25" s="27">
        <f>МР!E25+'МО г.Ртищево'!E21+'Кр-звезда'!E21+Макарово!E22+Октябрьский!E21+Салтыковка!E21+Урусово!E22+'Ш-Голицыно'!E21</f>
        <v>65258.200000000004</v>
      </c>
      <c r="E25" s="27">
        <f>МР!F25+'МО г.Ртищево'!F21+'Кр-звезда'!F21+Макарово!F22+Октябрьский!F21+Салтыковка!F21+Урусово!F22+'Ш-Голицыно'!F21</f>
        <v>77791.60000000002</v>
      </c>
      <c r="F25" s="26">
        <f t="shared" si="0"/>
        <v>0.9216959615168161</v>
      </c>
      <c r="G25" s="26">
        <f t="shared" si="1"/>
        <v>1.1920586225179366</v>
      </c>
    </row>
    <row r="26" spans="1:7" ht="23.25" customHeight="1">
      <c r="A26" s="150"/>
      <c r="B26" s="143" t="s">
        <v>26</v>
      </c>
      <c r="C26" s="27">
        <f>МР!D26+C27</f>
        <v>359414.60000000003</v>
      </c>
      <c r="D26" s="27">
        <f>МР!E26+D27</f>
        <v>272869.7</v>
      </c>
      <c r="E26" s="27">
        <f>МР!F26+E27</f>
        <v>311636.9</v>
      </c>
      <c r="F26" s="26">
        <f t="shared" si="0"/>
        <v>0.867068004471716</v>
      </c>
      <c r="G26" s="26">
        <f t="shared" si="1"/>
        <v>1.142072205158726</v>
      </c>
    </row>
    <row r="27" spans="1:7" ht="23.25" customHeight="1">
      <c r="A27" s="150"/>
      <c r="B27" s="143" t="s">
        <v>162</v>
      </c>
      <c r="C27" s="27">
        <f>'Кр-звезда'!D23+Макарово!D23+Октябрьский!D22+Салтыковка!D22+Урусово!D23+'Ш-Голицыно'!D22</f>
        <v>869.4</v>
      </c>
      <c r="D27" s="27">
        <f>'Кр-звезда'!E23+Макарово!E23+Октябрьский!E22+Салтыковка!E22+Урусово!E23+'Ш-Голицыно'!E22</f>
        <v>724.8</v>
      </c>
      <c r="E27" s="27">
        <f>'Кр-звезда'!F23+Макарово!F23+Октябрьский!F22+Салтыковка!F22+Урусово!F23+'Ш-Голицыно'!F22</f>
        <v>733</v>
      </c>
      <c r="F27" s="26">
        <f t="shared" si="0"/>
        <v>0.8431101909362779</v>
      </c>
      <c r="G27" s="26">
        <f t="shared" si="1"/>
        <v>1.0113134657836644</v>
      </c>
    </row>
    <row r="28" spans="1:7" ht="22.5" customHeight="1">
      <c r="A28" s="150"/>
      <c r="B28" s="143" t="s">
        <v>27</v>
      </c>
      <c r="C28" s="27">
        <f>МР!D27+'МО г.Ртищево'!D22+'МО г.Ртищево'!D23</f>
        <v>17491.9</v>
      </c>
      <c r="D28" s="27">
        <f>МР!E27+'МО г.Ртищево'!E22+'МО г.Ртищево'!E23</f>
        <v>9183.6</v>
      </c>
      <c r="E28" s="27">
        <f>МР!F27+'МО г.Ртищево'!F22+'МО г.Ртищево'!F23</f>
        <v>9183.6</v>
      </c>
      <c r="F28" s="26">
        <f t="shared" si="0"/>
        <v>0.5250201521847255</v>
      </c>
      <c r="G28" s="26">
        <v>0</v>
      </c>
    </row>
    <row r="29" spans="1:7" ht="15.75" customHeight="1">
      <c r="A29" s="150"/>
      <c r="B29" s="143" t="s">
        <v>68</v>
      </c>
      <c r="C29" s="27">
        <f>МР!D29+'МО г.Ртищево'!D24+'Кр-звезда'!D22+Макарово!D24+Октябрьский!D23+Салтыковка!D23+Урусово!D24+'Ш-Голицыно'!D23+МР!D31+МР!D30+МР!D32</f>
        <v>13878.9</v>
      </c>
      <c r="D29" s="27">
        <f>МР!E29+'МО г.Ртищево'!E24+'Кр-звезда'!E22+Макарово!E24+Октябрьский!E23+Салтыковка!E23+Урусово!E24+'Ш-Голицыно'!E23+МР!E31+МР!E30+МР!E32</f>
        <v>14138.5</v>
      </c>
      <c r="E29" s="27">
        <f>МР!F29+'МО г.Ртищево'!F24+'Кр-звезда'!F22+Макарово!F24+Октябрьский!F23+Салтыковка!F23+Урусово!F24+'Ш-Голицыно'!F23+МР!F31+МР!F30+МР!F32</f>
        <v>13162.9</v>
      </c>
      <c r="F29" s="26">
        <f t="shared" si="0"/>
        <v>0.9484108971172067</v>
      </c>
      <c r="G29" s="26">
        <f t="shared" si="1"/>
        <v>0.9309969232945503</v>
      </c>
    </row>
    <row r="30" spans="1:7" ht="77.25" customHeight="1">
      <c r="A30" s="150"/>
      <c r="B30" s="143" t="s">
        <v>379</v>
      </c>
      <c r="C30" s="27">
        <f>МР!D33</f>
        <v>3532</v>
      </c>
      <c r="D30" s="27">
        <f>МР!E33</f>
        <v>7732</v>
      </c>
      <c r="E30" s="27">
        <f>МР!F33</f>
        <v>2943.5</v>
      </c>
      <c r="F30" s="26">
        <f t="shared" si="0"/>
        <v>0.8333805209513023</v>
      </c>
      <c r="G30" s="26">
        <f t="shared" si="1"/>
        <v>0.3806906363166063</v>
      </c>
    </row>
    <row r="31" spans="1:7" ht="28.5" customHeight="1">
      <c r="A31" s="150"/>
      <c r="B31" s="143" t="s">
        <v>376</v>
      </c>
      <c r="C31" s="27">
        <f>МР!D34</f>
        <v>6.4</v>
      </c>
      <c r="D31" s="27">
        <f>МР!E34</f>
        <v>6.4</v>
      </c>
      <c r="E31" s="27">
        <f>МР!F34</f>
        <v>6.4</v>
      </c>
      <c r="F31" s="26">
        <f t="shared" si="0"/>
        <v>1</v>
      </c>
      <c r="G31" s="26">
        <f t="shared" si="1"/>
        <v>1</v>
      </c>
    </row>
    <row r="32" spans="1:7" ht="28.5" customHeight="1">
      <c r="A32" s="150"/>
      <c r="B32" s="151" t="s">
        <v>415</v>
      </c>
      <c r="C32" s="27">
        <f>МР!D35</f>
        <v>140</v>
      </c>
      <c r="D32" s="27">
        <f>МР!E35</f>
        <v>0</v>
      </c>
      <c r="E32" s="27">
        <f>МР!F35</f>
        <v>140</v>
      </c>
      <c r="F32" s="26">
        <f t="shared" si="0"/>
        <v>1</v>
      </c>
      <c r="G32" s="26"/>
    </row>
    <row r="33" spans="1:7" ht="33" customHeight="1" thickBot="1">
      <c r="A33" s="150"/>
      <c r="B33" s="29" t="s">
        <v>157</v>
      </c>
      <c r="C33" s="27">
        <f>МР!D36+'Кр-звезда'!D25+Макарово!D26+Октябрьский!D25+Салтыковка!D25+Урусово!D25+'Ш-Голицыно'!D24</f>
        <v>-1241.9</v>
      </c>
      <c r="D33" s="27">
        <f>МР!E36+'Кр-звезда'!E25+Макарово!E26+Октябрьский!E25+Салтыковка!E25+Урусово!E25+'Ш-Голицыно'!E24</f>
        <v>-1241.9</v>
      </c>
      <c r="E33" s="27">
        <f>МР!F36+'Кр-звезда'!F25+Макарово!F26+Октябрьский!F25+Салтыковка!F25+Урусово!F25+'Ш-Голицыно'!F24</f>
        <v>-1241.9</v>
      </c>
      <c r="F33" s="26">
        <f t="shared" si="0"/>
        <v>1</v>
      </c>
      <c r="G33" s="26">
        <f t="shared" si="1"/>
        <v>1</v>
      </c>
    </row>
    <row r="34" spans="1:7" ht="18.75">
      <c r="A34" s="150"/>
      <c r="B34" s="30" t="s">
        <v>29</v>
      </c>
      <c r="C34" s="144">
        <f>C4+C24</f>
        <v>723910.4</v>
      </c>
      <c r="D34" s="144">
        <f>D4+D24</f>
        <v>541190.8</v>
      </c>
      <c r="E34" s="144">
        <f>E4+E24</f>
        <v>641595.7000000001</v>
      </c>
      <c r="F34" s="26">
        <f t="shared" si="0"/>
        <v>0.8862915907825057</v>
      </c>
      <c r="G34" s="26">
        <f t="shared" si="1"/>
        <v>1.1855258810755838</v>
      </c>
    </row>
    <row r="35" spans="1:7" ht="15.75">
      <c r="A35" s="150"/>
      <c r="B35" s="31" t="s">
        <v>281</v>
      </c>
      <c r="C35" s="144">
        <v>15979.3</v>
      </c>
      <c r="D35" s="27">
        <v>18673.7</v>
      </c>
      <c r="E35" s="144">
        <v>15000.9</v>
      </c>
      <c r="F35" s="26">
        <f t="shared" si="0"/>
        <v>0.9387707847027091</v>
      </c>
      <c r="G35" s="26">
        <f t="shared" si="1"/>
        <v>0.8033169645008755</v>
      </c>
    </row>
    <row r="36" spans="1:7" ht="37.5">
      <c r="A36" s="150"/>
      <c r="B36" s="32" t="s">
        <v>282</v>
      </c>
      <c r="C36" s="144">
        <f>C34-C35</f>
        <v>707931.1</v>
      </c>
      <c r="D36" s="144">
        <f>D34-D35</f>
        <v>522517.10000000003</v>
      </c>
      <c r="E36" s="144">
        <f>E34-E35</f>
        <v>626594.8</v>
      </c>
      <c r="F36" s="26">
        <f t="shared" si="0"/>
        <v>0.8851070393714869</v>
      </c>
      <c r="G36" s="26">
        <f t="shared" si="1"/>
        <v>1.1991852515448778</v>
      </c>
    </row>
    <row r="37" spans="1:7" ht="15">
      <c r="A37" s="150"/>
      <c r="B37" s="143" t="s">
        <v>109</v>
      </c>
      <c r="C37" s="27">
        <f>C4</f>
        <v>246287.99999999997</v>
      </c>
      <c r="D37" s="27">
        <f>D4</f>
        <v>173244.30000000002</v>
      </c>
      <c r="E37" s="27">
        <f>E4</f>
        <v>227972.69999999998</v>
      </c>
      <c r="F37" s="26">
        <f t="shared" si="0"/>
        <v>0.9256346228805301</v>
      </c>
      <c r="G37" s="26">
        <f t="shared" si="1"/>
        <v>1.3159030340392148</v>
      </c>
    </row>
    <row r="38" spans="1:7" ht="12.75">
      <c r="A38" s="205"/>
      <c r="B38" s="183"/>
      <c r="C38" s="183"/>
      <c r="D38" s="183"/>
      <c r="E38" s="183"/>
      <c r="F38" s="183"/>
      <c r="G38" s="184"/>
    </row>
    <row r="39" spans="1:7" ht="15" customHeight="1">
      <c r="A39" s="197" t="s">
        <v>161</v>
      </c>
      <c r="B39" s="169" t="s">
        <v>30</v>
      </c>
      <c r="C39" s="174" t="s">
        <v>4</v>
      </c>
      <c r="D39" s="164" t="s">
        <v>393</v>
      </c>
      <c r="E39" s="174" t="s">
        <v>5</v>
      </c>
      <c r="F39" s="164" t="s">
        <v>149</v>
      </c>
      <c r="G39" s="164" t="s">
        <v>394</v>
      </c>
    </row>
    <row r="40" spans="1:7" ht="13.5" customHeight="1">
      <c r="A40" s="197"/>
      <c r="B40" s="169"/>
      <c r="C40" s="174"/>
      <c r="D40" s="165"/>
      <c r="E40" s="174"/>
      <c r="F40" s="165"/>
      <c r="G40" s="165"/>
    </row>
    <row r="41" spans="1:7" ht="21" customHeight="1">
      <c r="A41" s="33" t="s">
        <v>70</v>
      </c>
      <c r="B41" s="28" t="s">
        <v>31</v>
      </c>
      <c r="C41" s="34">
        <f>C42+C43+C45+C47+C48+C46+C44</f>
        <v>66264.6</v>
      </c>
      <c r="D41" s="34">
        <f>D42+D43+D45+D47+D48+D46+D44</f>
        <v>56100.8</v>
      </c>
      <c r="E41" s="34">
        <f>E42+E43+E45+E47+E48+E46+E44</f>
        <v>58272.50000000001</v>
      </c>
      <c r="F41" s="35">
        <f>E41/C41</f>
        <v>0.8793911077709667</v>
      </c>
      <c r="G41" s="35">
        <f>E41/D41</f>
        <v>1.0387106779225965</v>
      </c>
    </row>
    <row r="42" spans="1:7" s="18" customFormat="1" ht="13.5">
      <c r="A42" s="36" t="s">
        <v>72</v>
      </c>
      <c r="B42" s="37" t="s">
        <v>32</v>
      </c>
      <c r="C42" s="38">
        <f>МР!D43+'МО г.Ртищево'!D33</f>
        <v>1630.5</v>
      </c>
      <c r="D42" s="38">
        <f>МР!E43+'МО г.Ртищево'!E33</f>
        <v>1325.8</v>
      </c>
      <c r="E42" s="38">
        <f>МР!F43+'МО г.Ртищево'!F33</f>
        <v>1483.4</v>
      </c>
      <c r="F42" s="35">
        <f aca="true" t="shared" si="2" ref="F42:F117">E42/C42</f>
        <v>0.9097822753756517</v>
      </c>
      <c r="G42" s="35">
        <f aca="true" t="shared" si="3" ref="G42:G117">E42/D42</f>
        <v>1.118871624679439</v>
      </c>
    </row>
    <row r="43" spans="1:7" s="18" customFormat="1" ht="13.5">
      <c r="A43" s="36" t="s">
        <v>73</v>
      </c>
      <c r="B43" s="37" t="s">
        <v>33</v>
      </c>
      <c r="C43" s="38">
        <f>МР!D44+'Кр-звезда'!D33+Макарово!D33+Октябрьский!D32+Салтыковка!D32+Урусово!D33+'Ш-Голицыно'!D32+'МО г.Ртищево'!D34</f>
        <v>36905.8</v>
      </c>
      <c r="D43" s="38">
        <f>МР!E44+'Кр-звезда'!E33+Макарово!E33+Октябрьский!E32+Салтыковка!E32+Урусово!E33+'Ш-Голицыно'!E32+'МО г.Ртищево'!E34</f>
        <v>28547.2</v>
      </c>
      <c r="E43" s="38">
        <f>МР!F44+'Кр-звезда'!F33+Макарово!F33+Октябрьский!F32+Салтыковка!F32+Урусово!F33+'Ш-Голицыно'!F32+'МО г.Ртищево'!F34</f>
        <v>32485.5</v>
      </c>
      <c r="F43" s="35">
        <f t="shared" si="2"/>
        <v>0.8802274981168271</v>
      </c>
      <c r="G43" s="35">
        <f t="shared" si="3"/>
        <v>1.1379574879497814</v>
      </c>
    </row>
    <row r="44" spans="1:7" s="18" customFormat="1" ht="13.5">
      <c r="A44" s="36" t="s">
        <v>326</v>
      </c>
      <c r="B44" s="37" t="s">
        <v>332</v>
      </c>
      <c r="C44" s="38">
        <f>МР!D46</f>
        <v>9.8</v>
      </c>
      <c r="D44" s="38">
        <f>МР!E46</f>
        <v>9.8</v>
      </c>
      <c r="E44" s="38">
        <f>МР!F46</f>
        <v>9.8</v>
      </c>
      <c r="F44" s="35">
        <v>0</v>
      </c>
      <c r="G44" s="35">
        <v>0</v>
      </c>
    </row>
    <row r="45" spans="1:7" s="18" customFormat="1" ht="13.5">
      <c r="A45" s="36" t="s">
        <v>74</v>
      </c>
      <c r="B45" s="37" t="s">
        <v>35</v>
      </c>
      <c r="C45" s="38">
        <f>МР!D47</f>
        <v>7414</v>
      </c>
      <c r="D45" s="38">
        <f>МР!E47</f>
        <v>5533.6</v>
      </c>
      <c r="E45" s="38">
        <f>МР!F47</f>
        <v>6270.7</v>
      </c>
      <c r="F45" s="35">
        <f t="shared" si="2"/>
        <v>0.8457917453466415</v>
      </c>
      <c r="G45" s="35">
        <f t="shared" si="3"/>
        <v>1.1332044238831862</v>
      </c>
    </row>
    <row r="46" spans="1:7" ht="25.5" hidden="1">
      <c r="A46" s="149" t="s">
        <v>207</v>
      </c>
      <c r="B46" s="143" t="s">
        <v>208</v>
      </c>
      <c r="C46" s="39">
        <f>МР!D48</f>
        <v>0</v>
      </c>
      <c r="D46" s="39">
        <f>МР!E48</f>
        <v>0</v>
      </c>
      <c r="E46" s="39">
        <f>МР!F48</f>
        <v>0</v>
      </c>
      <c r="F46" s="35" t="e">
        <f t="shared" si="2"/>
        <v>#DIV/0!</v>
      </c>
      <c r="G46" s="35" t="e">
        <f t="shared" si="3"/>
        <v>#DIV/0!</v>
      </c>
    </row>
    <row r="47" spans="1:7" s="18" customFormat="1" ht="13.5">
      <c r="A47" s="36" t="s">
        <v>75</v>
      </c>
      <c r="B47" s="37" t="s">
        <v>36</v>
      </c>
      <c r="C47" s="38">
        <f>МР!D49+'МО г.Ртищево'!D35+'Кр-звезда'!D34+Макарово!D34+Октябрьский!D33+Салтыковка!D33+Урусово!D34+'Ш-Голицыно'!D33</f>
        <v>360</v>
      </c>
      <c r="D47" s="38">
        <f>МР!E49+'МО г.Ртищево'!E35+'Кр-звезда'!E34+Макарово!E34+Октябрьский!E33+Салтыковка!E33+Урусово!E34+'Ш-Голицыно'!E33</f>
        <v>282.5</v>
      </c>
      <c r="E47" s="38">
        <f>МР!F49+'МО г.Ртищево'!F35+'Кр-звезда'!F34+Макарово!F34+Октябрьский!F33+Салтыковка!F33+Урусово!F34+'Ш-Голицыно'!F33</f>
        <v>0</v>
      </c>
      <c r="F47" s="35">
        <f t="shared" si="2"/>
        <v>0</v>
      </c>
      <c r="G47" s="35">
        <f t="shared" si="3"/>
        <v>0</v>
      </c>
    </row>
    <row r="48" spans="1:7" s="18" customFormat="1" ht="13.5">
      <c r="A48" s="36" t="s">
        <v>132</v>
      </c>
      <c r="B48" s="37" t="s">
        <v>37</v>
      </c>
      <c r="C48" s="38">
        <f>C49++C50+C51+C52+C53+C54+C55+C56+C57</f>
        <v>19944.5</v>
      </c>
      <c r="D48" s="38">
        <f>D49++D50+D51+D52+D53+D54+D55+D56+D57</f>
        <v>20401.9</v>
      </c>
      <c r="E48" s="38">
        <f>E49++E50+E51+E52+E53+E54+E55+E56+E57</f>
        <v>18023.100000000006</v>
      </c>
      <c r="F48" s="35">
        <f t="shared" si="2"/>
        <v>0.9036626638923014</v>
      </c>
      <c r="G48" s="35">
        <f t="shared" si="3"/>
        <v>0.883403016385729</v>
      </c>
    </row>
    <row r="49" spans="1:7" ht="12.75">
      <c r="A49" s="149"/>
      <c r="B49" s="143" t="s">
        <v>154</v>
      </c>
      <c r="C49" s="39">
        <f>МР!D51+'МО г.Ртищево'!D37</f>
        <v>8512.8</v>
      </c>
      <c r="D49" s="39">
        <f>МР!E51+'МО г.Ртищево'!E37</f>
        <v>6701.8</v>
      </c>
      <c r="E49" s="39">
        <f>МР!F51+'МО г.Ртищево'!F37</f>
        <v>7941.6</v>
      </c>
      <c r="F49" s="35">
        <f t="shared" si="2"/>
        <v>0.9329010431350439</v>
      </c>
      <c r="G49" s="35">
        <f t="shared" si="3"/>
        <v>1.184995075949745</v>
      </c>
    </row>
    <row r="50" spans="1:7" ht="12.75">
      <c r="A50" s="149"/>
      <c r="B50" s="143" t="s">
        <v>38</v>
      </c>
      <c r="C50" s="39">
        <f>'Кр-звезда'!D36+Макарово!D36+Октябрьский!D35+Салтыковка!D35+Урусово!D36+'Ш-Голицыно'!D35+МР!D53+'МО г.Ртищево'!D41</f>
        <v>158.4</v>
      </c>
      <c r="D50" s="39">
        <f>'Кр-звезда'!E36+Макарово!E36+Октябрьский!E35+Салтыковка!E35+Урусово!E36+'Ш-Голицыно'!E35+МР!E53+'МО г.Ртищево'!E41</f>
        <v>133.1</v>
      </c>
      <c r="E50" s="39">
        <f>'Кр-звезда'!F36+Макарово!F36+Октябрьский!F35+Салтыковка!F35+Урусово!F36+'Ш-Голицыно'!F35+МР!F53+'МО г.Ртищево'!F41</f>
        <v>130.20000000000002</v>
      </c>
      <c r="F50" s="35">
        <f t="shared" si="2"/>
        <v>0.821969696969697</v>
      </c>
      <c r="G50" s="35">
        <f t="shared" si="3"/>
        <v>0.9782118707738544</v>
      </c>
    </row>
    <row r="51" spans="1:7" ht="12.75">
      <c r="A51" s="149"/>
      <c r="B51" s="143" t="s">
        <v>110</v>
      </c>
      <c r="C51" s="39">
        <f>МР!D54</f>
        <v>209</v>
      </c>
      <c r="D51" s="39">
        <f>МР!E54</f>
        <v>164</v>
      </c>
      <c r="E51" s="39">
        <f>МР!F54</f>
        <v>59.6</v>
      </c>
      <c r="F51" s="35">
        <f t="shared" si="2"/>
        <v>0.28516746411483257</v>
      </c>
      <c r="G51" s="35">
        <f t="shared" si="3"/>
        <v>0.36341463414634145</v>
      </c>
    </row>
    <row r="52" spans="1:7" ht="25.5">
      <c r="A52" s="154"/>
      <c r="B52" s="153" t="s">
        <v>288</v>
      </c>
      <c r="C52" s="39">
        <f>МР!D55+'МО г.Ртищево'!D43+'МО г.Ртищево'!D40</f>
        <v>7856.7</v>
      </c>
      <c r="D52" s="39">
        <f>МР!E55+'МО г.Ртищево'!E43+'МО г.Ртищево'!E40</f>
        <v>10581.8</v>
      </c>
      <c r="E52" s="39">
        <f>МР!F55+'МО г.Ртищево'!F43+'МО г.Ртищево'!F40</f>
        <v>6963.200000000001</v>
      </c>
      <c r="F52" s="35">
        <f t="shared" si="2"/>
        <v>0.8862754082502833</v>
      </c>
      <c r="G52" s="35">
        <f t="shared" si="3"/>
        <v>0.6580354949063487</v>
      </c>
    </row>
    <row r="53" spans="1:7" ht="20.25" customHeight="1">
      <c r="A53" s="154"/>
      <c r="B53" s="153" t="s">
        <v>287</v>
      </c>
      <c r="C53" s="40">
        <f>'МО г.Ртищево'!D44</f>
        <v>200</v>
      </c>
      <c r="D53" s="40">
        <f>'МО г.Ртищево'!E44</f>
        <v>151.5</v>
      </c>
      <c r="E53" s="40">
        <f>'МО г.Ртищево'!F44</f>
        <v>186.7</v>
      </c>
      <c r="F53" s="35">
        <f t="shared" si="2"/>
        <v>0.9335</v>
      </c>
      <c r="G53" s="35">
        <f t="shared" si="3"/>
        <v>1.2323432343234322</v>
      </c>
    </row>
    <row r="54" spans="1:7" ht="26.25" customHeight="1">
      <c r="A54" s="154"/>
      <c r="B54" s="41" t="s">
        <v>289</v>
      </c>
      <c r="C54" s="40">
        <f>МР!D57+'МО г.Ртищево'!D42</f>
        <v>1539.6999999999998</v>
      </c>
      <c r="D54" s="40">
        <f>МР!E57+'МО г.Ртищево'!E42</f>
        <v>1201.8</v>
      </c>
      <c r="E54" s="40">
        <f>МР!F57+'МО г.Ртищево'!F42</f>
        <v>1418.3999999999999</v>
      </c>
      <c r="F54" s="35">
        <f t="shared" si="2"/>
        <v>0.9212184191725661</v>
      </c>
      <c r="G54" s="35">
        <f t="shared" si="3"/>
        <v>1.1802296555167249</v>
      </c>
    </row>
    <row r="55" spans="1:7" ht="26.25" customHeight="1">
      <c r="A55" s="154"/>
      <c r="B55" s="41" t="s">
        <v>356</v>
      </c>
      <c r="C55" s="40">
        <f>МР!D58+Макарово!D37</f>
        <v>1267.9</v>
      </c>
      <c r="D55" s="40">
        <f>МР!E58+Макарово!E37</f>
        <v>1267.9</v>
      </c>
      <c r="E55" s="40">
        <f>МР!F58+Макарово!F37</f>
        <v>1128.4</v>
      </c>
      <c r="F55" s="35">
        <f t="shared" si="2"/>
        <v>0.8899755501222494</v>
      </c>
      <c r="G55" s="35">
        <f t="shared" si="3"/>
        <v>0.8899755501222494</v>
      </c>
    </row>
    <row r="56" spans="1:7" ht="66.75" customHeight="1">
      <c r="A56" s="206"/>
      <c r="B56" s="41" t="s">
        <v>384</v>
      </c>
      <c r="C56" s="42">
        <f>'МО г.Ртищево'!D45</f>
        <v>195</v>
      </c>
      <c r="D56" s="42">
        <f>'МО г.Ртищево'!E45</f>
        <v>195</v>
      </c>
      <c r="E56" s="42">
        <f>'МО г.Ртищево'!F45</f>
        <v>195</v>
      </c>
      <c r="F56" s="35">
        <f t="shared" si="2"/>
        <v>1</v>
      </c>
      <c r="G56" s="35">
        <f t="shared" si="3"/>
        <v>1</v>
      </c>
    </row>
    <row r="57" spans="1:7" ht="42.75" customHeight="1">
      <c r="A57" s="207"/>
      <c r="B57" s="41" t="s">
        <v>212</v>
      </c>
      <c r="C57" s="42">
        <f>'Ш-Голицыно'!D36</f>
        <v>5</v>
      </c>
      <c r="D57" s="42">
        <f>'Ш-Голицыно'!E36</f>
        <v>5</v>
      </c>
      <c r="E57" s="42">
        <f>'Ш-Голицыно'!F36</f>
        <v>0</v>
      </c>
      <c r="F57" s="35">
        <f t="shared" si="2"/>
        <v>0</v>
      </c>
      <c r="G57" s="35">
        <f t="shared" si="3"/>
        <v>0</v>
      </c>
    </row>
    <row r="58" spans="1:7" ht="21" customHeight="1">
      <c r="A58" s="130" t="s">
        <v>112</v>
      </c>
      <c r="B58" s="28" t="s">
        <v>105</v>
      </c>
      <c r="C58" s="43">
        <f>C59</f>
        <v>869.4</v>
      </c>
      <c r="D58" s="43">
        <f>D59</f>
        <v>869.4</v>
      </c>
      <c r="E58" s="43">
        <f>E59</f>
        <v>733</v>
      </c>
      <c r="F58" s="35">
        <f t="shared" si="2"/>
        <v>0.8431101909362779</v>
      </c>
      <c r="G58" s="35">
        <f t="shared" si="3"/>
        <v>0.8431101909362779</v>
      </c>
    </row>
    <row r="59" spans="1:7" s="18" customFormat="1" ht="27">
      <c r="A59" s="36" t="s">
        <v>113</v>
      </c>
      <c r="B59" s="37" t="s">
        <v>106</v>
      </c>
      <c r="C59" s="38">
        <f>'Кр-звезда'!D38+Макарово!D39+Октябрьский!D37+Салтыковка!D37+Урусово!D39+'Ш-Голицыно'!D38</f>
        <v>869.4</v>
      </c>
      <c r="D59" s="38">
        <f>'Кр-звезда'!E38+Макарово!E39+Октябрьский!E37+Салтыковка!E37+Урусово!E39+'Ш-Голицыно'!E38</f>
        <v>869.4</v>
      </c>
      <c r="E59" s="38">
        <f>'Кр-звезда'!F38+Макарово!F39+Октябрьский!F37+Салтыковка!F37+Урусово!F39+'Ш-Голицыно'!F38</f>
        <v>733</v>
      </c>
      <c r="F59" s="35">
        <f t="shared" si="2"/>
        <v>0.8431101909362779</v>
      </c>
      <c r="G59" s="35">
        <f t="shared" si="3"/>
        <v>0.8431101909362779</v>
      </c>
    </row>
    <row r="60" spans="1:7" ht="21" customHeight="1">
      <c r="A60" s="33" t="s">
        <v>76</v>
      </c>
      <c r="B60" s="28" t="s">
        <v>39</v>
      </c>
      <c r="C60" s="43">
        <f>C61</f>
        <v>828.5</v>
      </c>
      <c r="D60" s="43">
        <f>D61</f>
        <v>701.5</v>
      </c>
      <c r="E60" s="43">
        <f>E61</f>
        <v>660.1999999999999</v>
      </c>
      <c r="F60" s="35">
        <f t="shared" si="2"/>
        <v>0.7968617984308991</v>
      </c>
      <c r="G60" s="35">
        <f t="shared" si="3"/>
        <v>0.9411261582323591</v>
      </c>
    </row>
    <row r="61" spans="1:7" s="18" customFormat="1" ht="30" customHeight="1">
      <c r="A61" s="36" t="s">
        <v>160</v>
      </c>
      <c r="B61" s="37" t="s">
        <v>193</v>
      </c>
      <c r="C61" s="38">
        <f>C62+C63+C64+C65+C66</f>
        <v>828.5</v>
      </c>
      <c r="D61" s="38">
        <f>D62+D63+D64+D65+D66</f>
        <v>701.5</v>
      </c>
      <c r="E61" s="38">
        <f>E62+E63+E64+E65+E66</f>
        <v>660.1999999999999</v>
      </c>
      <c r="F61" s="35">
        <f t="shared" si="2"/>
        <v>0.7968617984308991</v>
      </c>
      <c r="G61" s="35">
        <f t="shared" si="3"/>
        <v>0.9411261582323591</v>
      </c>
    </row>
    <row r="62" spans="1:7" ht="53.25" customHeight="1">
      <c r="A62" s="149"/>
      <c r="B62" s="44" t="s">
        <v>246</v>
      </c>
      <c r="C62" s="39">
        <f>'МО г.Ртищево'!D50</f>
        <v>10</v>
      </c>
      <c r="D62" s="39">
        <f>'МО г.Ртищево'!E50</f>
        <v>10</v>
      </c>
      <c r="E62" s="39">
        <f>'МО г.Ртищево'!F50</f>
        <v>0</v>
      </c>
      <c r="F62" s="35">
        <f t="shared" si="2"/>
        <v>0</v>
      </c>
      <c r="G62" s="35">
        <v>0</v>
      </c>
    </row>
    <row r="63" spans="1:7" ht="53.25" customHeight="1">
      <c r="A63" s="149"/>
      <c r="B63" s="44" t="s">
        <v>241</v>
      </c>
      <c r="C63" s="39">
        <f>'МО г.Ртищево'!D48</f>
        <v>100</v>
      </c>
      <c r="D63" s="39">
        <f>'МО г.Ртищево'!E48</f>
        <v>100</v>
      </c>
      <c r="E63" s="39">
        <f>'МО г.Ртищево'!F48</f>
        <v>0</v>
      </c>
      <c r="F63" s="35">
        <f t="shared" si="2"/>
        <v>0</v>
      </c>
      <c r="G63" s="35">
        <v>0</v>
      </c>
    </row>
    <row r="64" spans="1:7" ht="50.25" customHeight="1">
      <c r="A64" s="149"/>
      <c r="B64" s="44" t="s">
        <v>244</v>
      </c>
      <c r="C64" s="39">
        <f>'МО г.Ртищево'!D49</f>
        <v>518.5</v>
      </c>
      <c r="D64" s="39">
        <f>'МО г.Ртищево'!E49</f>
        <v>391.5</v>
      </c>
      <c r="E64" s="39">
        <f>'МО г.Ртищево'!F49</f>
        <v>460.7</v>
      </c>
      <c r="F64" s="35">
        <f t="shared" si="2"/>
        <v>0.8885245901639344</v>
      </c>
      <c r="G64" s="35">
        <f t="shared" si="3"/>
        <v>1.1767560664112389</v>
      </c>
    </row>
    <row r="65" spans="1:7" ht="49.5" customHeight="1">
      <c r="A65" s="149"/>
      <c r="B65" s="44" t="s">
        <v>303</v>
      </c>
      <c r="C65" s="39">
        <f>МР!D63</f>
        <v>140</v>
      </c>
      <c r="D65" s="39">
        <f>МР!E63</f>
        <v>140</v>
      </c>
      <c r="E65" s="39">
        <f>МР!F63</f>
        <v>139.7</v>
      </c>
      <c r="F65" s="35">
        <f t="shared" si="2"/>
        <v>0.9978571428571428</v>
      </c>
      <c r="G65" s="35">
        <f t="shared" si="3"/>
        <v>0.9978571428571428</v>
      </c>
    </row>
    <row r="66" spans="1:7" ht="41.25" customHeight="1">
      <c r="A66" s="149"/>
      <c r="B66" s="44" t="s">
        <v>334</v>
      </c>
      <c r="C66" s="39">
        <f>МР!D64</f>
        <v>60</v>
      </c>
      <c r="D66" s="39">
        <f>МР!E64</f>
        <v>60</v>
      </c>
      <c r="E66" s="39">
        <f>МР!F64</f>
        <v>59.8</v>
      </c>
      <c r="F66" s="35">
        <f t="shared" si="2"/>
        <v>0.9966666666666666</v>
      </c>
      <c r="G66" s="35">
        <f t="shared" si="3"/>
        <v>0.9966666666666666</v>
      </c>
    </row>
    <row r="67" spans="1:7" ht="22.5" customHeight="1">
      <c r="A67" s="33" t="s">
        <v>77</v>
      </c>
      <c r="B67" s="28" t="s">
        <v>41</v>
      </c>
      <c r="C67" s="43">
        <f>C68+C75</f>
        <v>29025.3</v>
      </c>
      <c r="D67" s="43">
        <f>D68+D75</f>
        <v>30369.5</v>
      </c>
      <c r="E67" s="43">
        <f>E68+E75</f>
        <v>15622.8</v>
      </c>
      <c r="F67" s="35">
        <f t="shared" si="2"/>
        <v>0.5382476666907835</v>
      </c>
      <c r="G67" s="35">
        <f t="shared" si="3"/>
        <v>0.5144240109320206</v>
      </c>
    </row>
    <row r="68" spans="1:7" s="18" customFormat="1" ht="26.25" customHeight="1">
      <c r="A68" s="36" t="s">
        <v>123</v>
      </c>
      <c r="B68" s="37" t="s">
        <v>291</v>
      </c>
      <c r="C68" s="38">
        <f>C69+C70+C72+C73+C71+C74</f>
        <v>28771.7</v>
      </c>
      <c r="D68" s="38">
        <f>D69+D70+D72+D73+D71+D74</f>
        <v>30120.7</v>
      </c>
      <c r="E68" s="38">
        <f>E69+E70+E72+E73+E71+E74</f>
        <v>15460.5</v>
      </c>
      <c r="F68" s="35">
        <f t="shared" si="2"/>
        <v>0.537350938595912</v>
      </c>
      <c r="G68" s="35">
        <f t="shared" si="3"/>
        <v>0.5132848838174412</v>
      </c>
    </row>
    <row r="69" spans="1:7" ht="89.25" customHeight="1">
      <c r="A69" s="149"/>
      <c r="B69" s="45" t="s">
        <v>220</v>
      </c>
      <c r="C69" s="39">
        <f>МР!D70</f>
        <v>7890</v>
      </c>
      <c r="D69" s="39">
        <f>МР!E70</f>
        <v>12534</v>
      </c>
      <c r="E69" s="39">
        <f>МР!F70</f>
        <v>0</v>
      </c>
      <c r="F69" s="35">
        <f t="shared" si="2"/>
        <v>0</v>
      </c>
      <c r="G69" s="35">
        <v>0</v>
      </c>
    </row>
    <row r="70" spans="1:7" ht="42" customHeight="1">
      <c r="A70" s="33"/>
      <c r="B70" s="45" t="s">
        <v>248</v>
      </c>
      <c r="C70" s="39">
        <f>'МО г.Ртищево'!D55</f>
        <v>900</v>
      </c>
      <c r="D70" s="39">
        <f>'МО г.Ртищево'!E55</f>
        <v>900</v>
      </c>
      <c r="E70" s="39">
        <f>'МО г.Ртищево'!F55</f>
        <v>900</v>
      </c>
      <c r="F70" s="35">
        <f t="shared" si="2"/>
        <v>1</v>
      </c>
      <c r="G70" s="35">
        <f t="shared" si="3"/>
        <v>1</v>
      </c>
    </row>
    <row r="71" spans="1:7" ht="42" customHeight="1">
      <c r="A71" s="33"/>
      <c r="B71" s="45" t="s">
        <v>378</v>
      </c>
      <c r="C71" s="39">
        <f>МР!D71</f>
        <v>1670</v>
      </c>
      <c r="D71" s="39">
        <f>МР!E71</f>
        <v>1670</v>
      </c>
      <c r="E71" s="39">
        <f>МР!F71</f>
        <v>1670</v>
      </c>
      <c r="F71" s="35">
        <f t="shared" si="2"/>
        <v>1</v>
      </c>
      <c r="G71" s="35">
        <f t="shared" si="3"/>
        <v>1</v>
      </c>
    </row>
    <row r="72" spans="1:7" ht="42" customHeight="1">
      <c r="A72" s="33"/>
      <c r="B72" s="45" t="s">
        <v>362</v>
      </c>
      <c r="C72" s="39">
        <f>МР!D73+'МО г.Ртищево'!D56</f>
        <v>9729.2</v>
      </c>
      <c r="D72" s="39">
        <f>МР!E73+'МО г.Ртищево'!E56</f>
        <v>6636</v>
      </c>
      <c r="E72" s="39">
        <f>МР!F73+'МО г.Ртищево'!F56</f>
        <v>5409.1</v>
      </c>
      <c r="F72" s="35">
        <f t="shared" si="2"/>
        <v>0.5559655470131152</v>
      </c>
      <c r="G72" s="35">
        <f t="shared" si="3"/>
        <v>0.8151145268233876</v>
      </c>
    </row>
    <row r="73" spans="1:7" ht="48.75" customHeight="1">
      <c r="A73" s="33"/>
      <c r="B73" s="44" t="s">
        <v>360</v>
      </c>
      <c r="C73" s="39">
        <f>МР!D74</f>
        <v>8302.5</v>
      </c>
      <c r="D73" s="39">
        <f>МР!E74</f>
        <v>8100.7</v>
      </c>
      <c r="E73" s="39">
        <f>МР!F74</f>
        <v>7201.4</v>
      </c>
      <c r="F73" s="35">
        <f t="shared" si="2"/>
        <v>0.8673772959951821</v>
      </c>
      <c r="G73" s="35">
        <f t="shared" si="3"/>
        <v>0.8889849025392867</v>
      </c>
    </row>
    <row r="74" spans="1:7" ht="48.75" customHeight="1">
      <c r="A74" s="33"/>
      <c r="B74" s="44" t="s">
        <v>387</v>
      </c>
      <c r="C74" s="39">
        <f>'МО г.Ртищево'!D54</f>
        <v>280</v>
      </c>
      <c r="D74" s="39">
        <f>'МО г.Ртищево'!E54</f>
        <v>280</v>
      </c>
      <c r="E74" s="39">
        <f>'МО г.Ртищево'!F54</f>
        <v>280</v>
      </c>
      <c r="F74" s="35">
        <f t="shared" si="2"/>
        <v>1</v>
      </c>
      <c r="G74" s="35">
        <f t="shared" si="3"/>
        <v>1</v>
      </c>
    </row>
    <row r="75" spans="1:7" s="18" customFormat="1" ht="28.5" customHeight="1">
      <c r="A75" s="36" t="s">
        <v>78</v>
      </c>
      <c r="B75" s="46" t="s">
        <v>209</v>
      </c>
      <c r="C75" s="38">
        <f>C76+C77+C78</f>
        <v>253.60000000000002</v>
      </c>
      <c r="D75" s="38">
        <f>D76+D77+D78</f>
        <v>248.8</v>
      </c>
      <c r="E75" s="38">
        <f>E76+E77+E78</f>
        <v>162.3</v>
      </c>
      <c r="F75" s="35">
        <f t="shared" si="2"/>
        <v>0.6399842271293376</v>
      </c>
      <c r="G75" s="35">
        <f t="shared" si="3"/>
        <v>0.652331189710611</v>
      </c>
    </row>
    <row r="76" spans="1:7" ht="28.5" customHeight="1">
      <c r="A76" s="33"/>
      <c r="B76" s="47" t="s">
        <v>127</v>
      </c>
      <c r="C76" s="39">
        <f>МР!D77+'Кр-звезда'!D45+Макарово!D45+Октябрьский!D43+Салтыковка!D43+Урусово!D45+'Ш-Голицыно'!D44</f>
        <v>145.8</v>
      </c>
      <c r="D76" s="39">
        <f>МР!E77+'Кр-звезда'!E45+Макарово!E45+Октябрьский!E43+Салтыковка!E43+Урусово!E45+'Ш-Голицыно'!E44</f>
        <v>141</v>
      </c>
      <c r="E76" s="39">
        <f>МР!F77+'Кр-звезда'!F45+Макарово!F45+Октябрьский!F43+Салтыковка!F43+Урусово!F45+'Ш-Голицыно'!F44</f>
        <v>54.5</v>
      </c>
      <c r="F76" s="35">
        <f t="shared" si="2"/>
        <v>0.3737997256515775</v>
      </c>
      <c r="G76" s="35">
        <f t="shared" si="3"/>
        <v>0.38652482269503546</v>
      </c>
    </row>
    <row r="77" spans="1:7" ht="46.5" customHeight="1">
      <c r="A77" s="33"/>
      <c r="B77" s="47" t="s">
        <v>365</v>
      </c>
      <c r="C77" s="39">
        <f>МР!D78</f>
        <v>99.8</v>
      </c>
      <c r="D77" s="39">
        <f>МР!E78</f>
        <v>99.8</v>
      </c>
      <c r="E77" s="39">
        <f>МР!F78</f>
        <v>99.8</v>
      </c>
      <c r="F77" s="35">
        <f t="shared" si="2"/>
        <v>1</v>
      </c>
      <c r="G77" s="35">
        <f t="shared" si="3"/>
        <v>1</v>
      </c>
    </row>
    <row r="78" spans="1:7" ht="46.5" customHeight="1">
      <c r="A78" s="33"/>
      <c r="B78" s="47" t="s">
        <v>212</v>
      </c>
      <c r="C78" s="39">
        <f>'Кр-звезда'!D44</f>
        <v>8</v>
      </c>
      <c r="D78" s="39">
        <f>'Кр-звезда'!E44</f>
        <v>8</v>
      </c>
      <c r="E78" s="39">
        <f>'Кр-звезда'!F44</f>
        <v>8</v>
      </c>
      <c r="F78" s="35">
        <f t="shared" si="2"/>
        <v>1</v>
      </c>
      <c r="G78" s="35">
        <f t="shared" si="3"/>
        <v>1</v>
      </c>
    </row>
    <row r="79" spans="1:7" ht="27" customHeight="1">
      <c r="A79" s="48" t="s">
        <v>79</v>
      </c>
      <c r="B79" s="147" t="s">
        <v>42</v>
      </c>
      <c r="C79" s="43">
        <f>C80+C86+C93</f>
        <v>37171.200000000004</v>
      </c>
      <c r="D79" s="43">
        <f>D80+D86+D93</f>
        <v>32415.200000000004</v>
      </c>
      <c r="E79" s="43">
        <f>E80+E86+E93</f>
        <v>33596.6</v>
      </c>
      <c r="F79" s="35">
        <f t="shared" si="2"/>
        <v>0.9038341511707988</v>
      </c>
      <c r="G79" s="35">
        <f t="shared" si="3"/>
        <v>1.036445864902885</v>
      </c>
    </row>
    <row r="80" spans="1:7" s="18" customFormat="1" ht="13.5">
      <c r="A80" s="36" t="s">
        <v>80</v>
      </c>
      <c r="B80" s="37" t="s">
        <v>43</v>
      </c>
      <c r="C80" s="38">
        <f>C81+C82+C83+C84+C85</f>
        <v>3956.0999999999995</v>
      </c>
      <c r="D80" s="38">
        <f>D81+D82+D83+D84+D85</f>
        <v>4190.400000000001</v>
      </c>
      <c r="E80" s="38">
        <f>E81+E82+E83+E84+E85</f>
        <v>3043.7</v>
      </c>
      <c r="F80" s="35">
        <f t="shared" si="2"/>
        <v>0.7693688228305655</v>
      </c>
      <c r="G80" s="35">
        <f t="shared" si="3"/>
        <v>0.7263507063764795</v>
      </c>
    </row>
    <row r="81" spans="1:7" ht="27.75" customHeight="1">
      <c r="A81" s="149"/>
      <c r="B81" s="143" t="s">
        <v>178</v>
      </c>
      <c r="C81" s="39">
        <f>МР!D85+'МО г.Ртищево'!D67</f>
        <v>2090.6</v>
      </c>
      <c r="D81" s="39">
        <f>МР!E85+'МО г.Ртищево'!E67</f>
        <v>2883.6000000000004</v>
      </c>
      <c r="E81" s="39">
        <f>МР!F85+'МО г.Ртищево'!F67</f>
        <v>1498.2</v>
      </c>
      <c r="F81" s="35">
        <f t="shared" si="2"/>
        <v>0.7166363723333015</v>
      </c>
      <c r="G81" s="35">
        <f t="shared" si="3"/>
        <v>0.519558884727424</v>
      </c>
    </row>
    <row r="82" spans="1:7" ht="42.75" customHeight="1">
      <c r="A82" s="149"/>
      <c r="B82" s="143" t="s">
        <v>313</v>
      </c>
      <c r="C82" s="39">
        <f>'МО г.Ртищево'!D61</f>
        <v>680.6</v>
      </c>
      <c r="D82" s="39">
        <f>'МО г.Ртищево'!E61</f>
        <v>680.6</v>
      </c>
      <c r="E82" s="39">
        <f>'МО г.Ртищево'!F61</f>
        <v>680.6</v>
      </c>
      <c r="F82" s="35">
        <f t="shared" si="2"/>
        <v>1</v>
      </c>
      <c r="G82" s="35">
        <f t="shared" si="3"/>
        <v>1</v>
      </c>
    </row>
    <row r="83" spans="1:7" ht="42.75" customHeight="1">
      <c r="A83" s="149"/>
      <c r="B83" s="143" t="s">
        <v>236</v>
      </c>
      <c r="C83" s="39">
        <f>'МО г.Ртищево'!D68</f>
        <v>626.2</v>
      </c>
      <c r="D83" s="39">
        <f>'МО г.Ртищево'!E68</f>
        <v>626.2</v>
      </c>
      <c r="E83" s="39">
        <f>'МО г.Ртищево'!F68</f>
        <v>626.2</v>
      </c>
      <c r="F83" s="35">
        <f t="shared" si="2"/>
        <v>1</v>
      </c>
      <c r="G83" s="35">
        <f t="shared" si="3"/>
        <v>1</v>
      </c>
    </row>
    <row r="84" spans="1:7" ht="68.25" customHeight="1">
      <c r="A84" s="149"/>
      <c r="B84" s="143" t="s">
        <v>401</v>
      </c>
      <c r="C84" s="39">
        <f>'МО г.Ртищево'!D66</f>
        <v>320</v>
      </c>
      <c r="D84" s="39">
        <f>'МО г.Ртищево'!E66</f>
        <v>0</v>
      </c>
      <c r="E84" s="39">
        <f>'МО г.Ртищево'!F66</f>
        <v>0</v>
      </c>
      <c r="F84" s="35">
        <f t="shared" si="2"/>
        <v>0</v>
      </c>
      <c r="G84" s="35"/>
    </row>
    <row r="85" spans="1:7" ht="45.75" customHeight="1">
      <c r="A85" s="149"/>
      <c r="B85" s="143" t="s">
        <v>399</v>
      </c>
      <c r="C85" s="39">
        <f>'МО г.Ртищево'!D69</f>
        <v>238.7</v>
      </c>
      <c r="D85" s="39">
        <f>'МО г.Ртищево'!E69</f>
        <v>0</v>
      </c>
      <c r="E85" s="39">
        <f>'МО г.Ртищево'!F69</f>
        <v>238.7</v>
      </c>
      <c r="F85" s="35">
        <f t="shared" si="2"/>
        <v>1</v>
      </c>
      <c r="G85" s="35"/>
    </row>
    <row r="86" spans="1:7" s="18" customFormat="1" ht="21" customHeight="1">
      <c r="A86" s="36" t="s">
        <v>81</v>
      </c>
      <c r="B86" s="37" t="s">
        <v>292</v>
      </c>
      <c r="C86" s="38">
        <f>C89+C87+C90+C91+C92</f>
        <v>6620.3</v>
      </c>
      <c r="D86" s="38">
        <f>D89+D87+D90+D91+D92</f>
        <v>6274.6</v>
      </c>
      <c r="E86" s="38">
        <f>E89+E87+E90+E91+E92</f>
        <v>5870.7</v>
      </c>
      <c r="F86" s="35">
        <f t="shared" si="2"/>
        <v>0.8867725027566726</v>
      </c>
      <c r="G86" s="35">
        <f t="shared" si="3"/>
        <v>0.9356293628279093</v>
      </c>
    </row>
    <row r="87" spans="1:7" s="18" customFormat="1" ht="29.25" customHeight="1">
      <c r="A87" s="36"/>
      <c r="B87" s="143" t="s">
        <v>278</v>
      </c>
      <c r="C87" s="39">
        <f>МР!D87</f>
        <v>4300</v>
      </c>
      <c r="D87" s="39">
        <f>МР!E87</f>
        <v>4251.5</v>
      </c>
      <c r="E87" s="39">
        <f>МР!F87</f>
        <v>4298.8</v>
      </c>
      <c r="F87" s="35">
        <f t="shared" si="2"/>
        <v>0.9997209302325581</v>
      </c>
      <c r="G87" s="35">
        <f t="shared" si="3"/>
        <v>1.011125485122898</v>
      </c>
    </row>
    <row r="88" spans="1:7" ht="60" customHeight="1">
      <c r="A88" s="149"/>
      <c r="B88" s="49" t="s">
        <v>355</v>
      </c>
      <c r="C88" s="39">
        <f>МР!D88</f>
        <v>4300</v>
      </c>
      <c r="D88" s="39">
        <f>МР!E88</f>
        <v>4251.5</v>
      </c>
      <c r="E88" s="39">
        <f>МР!F88</f>
        <v>4298.8</v>
      </c>
      <c r="F88" s="35">
        <f t="shared" si="2"/>
        <v>0.9997209302325581</v>
      </c>
      <c r="G88" s="35">
        <f t="shared" si="3"/>
        <v>1.011125485122898</v>
      </c>
    </row>
    <row r="89" spans="1:7" ht="32.25" customHeight="1">
      <c r="A89" s="149"/>
      <c r="B89" s="143" t="s">
        <v>307</v>
      </c>
      <c r="C89" s="39">
        <f>МР!D90+МР!D89</f>
        <v>1624</v>
      </c>
      <c r="D89" s="39">
        <f>МР!E90+МР!E89</f>
        <v>1393.1</v>
      </c>
      <c r="E89" s="39">
        <f>МР!F90+МР!F89</f>
        <v>1505.6</v>
      </c>
      <c r="F89" s="35">
        <f t="shared" si="2"/>
        <v>0.9270935960591132</v>
      </c>
      <c r="G89" s="35">
        <f t="shared" si="3"/>
        <v>1.0807551503840356</v>
      </c>
    </row>
    <row r="90" spans="1:7" ht="49.5" customHeight="1">
      <c r="A90" s="149"/>
      <c r="B90" s="143" t="s">
        <v>382</v>
      </c>
      <c r="C90" s="39">
        <f>МР!D91</f>
        <v>30</v>
      </c>
      <c r="D90" s="39">
        <f>МР!E91</f>
        <v>30</v>
      </c>
      <c r="E90" s="39">
        <f>МР!F91</f>
        <v>0</v>
      </c>
      <c r="F90" s="35">
        <f t="shared" si="2"/>
        <v>0</v>
      </c>
      <c r="G90" s="35">
        <f t="shared" si="3"/>
        <v>0</v>
      </c>
    </row>
    <row r="91" spans="1:7" ht="25.5" customHeight="1">
      <c r="A91" s="149"/>
      <c r="B91" s="143" t="s">
        <v>391</v>
      </c>
      <c r="C91" s="39">
        <f>'МО г.Ртищево'!D70</f>
        <v>600</v>
      </c>
      <c r="D91" s="39">
        <f>'МО г.Ртищево'!E70</f>
        <v>600</v>
      </c>
      <c r="E91" s="39">
        <f>'МО г.Ртищево'!F70</f>
        <v>0</v>
      </c>
      <c r="F91" s="35">
        <v>0</v>
      </c>
      <c r="G91" s="35">
        <v>0</v>
      </c>
    </row>
    <row r="92" spans="1:7" ht="60" customHeight="1">
      <c r="A92" s="149"/>
      <c r="B92" s="143" t="s">
        <v>384</v>
      </c>
      <c r="C92" s="39">
        <f>'МО г.Ртищево'!D71</f>
        <v>66.3</v>
      </c>
      <c r="D92" s="39">
        <f>'МО г.Ртищево'!E71</f>
        <v>0</v>
      </c>
      <c r="E92" s="39">
        <f>'МО г.Ртищево'!F71</f>
        <v>66.3</v>
      </c>
      <c r="F92" s="35">
        <v>0</v>
      </c>
      <c r="G92" s="35"/>
    </row>
    <row r="93" spans="1:7" s="18" customFormat="1" ht="21" customHeight="1">
      <c r="A93" s="36" t="s">
        <v>45</v>
      </c>
      <c r="B93" s="50" t="s">
        <v>280</v>
      </c>
      <c r="C93" s="38">
        <f>C94+C101+C103+C104+C102</f>
        <v>26594.800000000003</v>
      </c>
      <c r="D93" s="38">
        <f>D94+D101+D103+D104+D102</f>
        <v>21950.200000000004</v>
      </c>
      <c r="E93" s="38">
        <f>E94+E101+E103+E104+E102</f>
        <v>24682.199999999997</v>
      </c>
      <c r="F93" s="35">
        <f t="shared" si="2"/>
        <v>0.9280836855325099</v>
      </c>
      <c r="G93" s="35">
        <f t="shared" si="3"/>
        <v>1.1244635584186018</v>
      </c>
    </row>
    <row r="94" spans="1:7" ht="30.75" customHeight="1">
      <c r="A94" s="149"/>
      <c r="B94" s="51" t="s">
        <v>279</v>
      </c>
      <c r="C94" s="39">
        <f>C95+C97+C98+C99+C100+C96</f>
        <v>600</v>
      </c>
      <c r="D94" s="39">
        <f>D95+D97+D98+D99+D100+D96</f>
        <v>900</v>
      </c>
      <c r="E94" s="39">
        <f>E95+E97+E98+E99+E100+E96</f>
        <v>511.79999999999995</v>
      </c>
      <c r="F94" s="35">
        <f t="shared" si="2"/>
        <v>0.8529999999999999</v>
      </c>
      <c r="G94" s="35">
        <f t="shared" si="3"/>
        <v>0.5686666666666667</v>
      </c>
    </row>
    <row r="95" spans="1:7" ht="23.25" customHeight="1">
      <c r="A95" s="149"/>
      <c r="B95" s="49" t="s">
        <v>293</v>
      </c>
      <c r="C95" s="39">
        <f>'МО г.Ртищево'!D73</f>
        <v>270</v>
      </c>
      <c r="D95" s="39">
        <f>'МО г.Ртищево'!E73</f>
        <v>350</v>
      </c>
      <c r="E95" s="39">
        <f>'МО г.Ртищево'!F73</f>
        <v>262.9</v>
      </c>
      <c r="F95" s="35">
        <f t="shared" si="2"/>
        <v>0.9737037037037036</v>
      </c>
      <c r="G95" s="35">
        <v>0</v>
      </c>
    </row>
    <row r="96" spans="1:7" ht="30" customHeight="1">
      <c r="A96" s="149"/>
      <c r="B96" s="49" t="s">
        <v>372</v>
      </c>
      <c r="C96" s="39">
        <f>'МО г.Ртищево'!D74</f>
        <v>180</v>
      </c>
      <c r="D96" s="39">
        <f>'МО г.Ртищево'!E74</f>
        <v>250</v>
      </c>
      <c r="E96" s="39">
        <f>'МО г.Ртищево'!F74</f>
        <v>99.9</v>
      </c>
      <c r="F96" s="35">
        <f t="shared" si="2"/>
        <v>0.555</v>
      </c>
      <c r="G96" s="35">
        <v>0</v>
      </c>
    </row>
    <row r="97" spans="1:7" ht="23.25" customHeight="1">
      <c r="A97" s="149"/>
      <c r="B97" s="49" t="s">
        <v>294</v>
      </c>
      <c r="C97" s="39">
        <f>'МО г.Ртищево'!D75</f>
        <v>0</v>
      </c>
      <c r="D97" s="39">
        <f>'МО г.Ртищево'!E75</f>
        <v>50</v>
      </c>
      <c r="E97" s="39">
        <f>'МО г.Ртищево'!F75</f>
        <v>0</v>
      </c>
      <c r="F97" s="35">
        <v>0</v>
      </c>
      <c r="G97" s="35">
        <v>0</v>
      </c>
    </row>
    <row r="98" spans="1:7" ht="30.75" customHeight="1">
      <c r="A98" s="149"/>
      <c r="B98" s="49" t="s">
        <v>295</v>
      </c>
      <c r="C98" s="39">
        <f>'МО г.Ртищево'!D76</f>
        <v>100</v>
      </c>
      <c r="D98" s="39">
        <f>'МО г.Ртищево'!E76</f>
        <v>100</v>
      </c>
      <c r="E98" s="39">
        <f>'МО г.Ртищево'!F76</f>
        <v>99</v>
      </c>
      <c r="F98" s="35">
        <f t="shared" si="2"/>
        <v>0.99</v>
      </c>
      <c r="G98" s="35">
        <v>0</v>
      </c>
    </row>
    <row r="99" spans="1:7" ht="20.25" customHeight="1">
      <c r="A99" s="149"/>
      <c r="B99" s="49" t="s">
        <v>296</v>
      </c>
      <c r="C99" s="39">
        <f>'МО г.Ртищево'!D77</f>
        <v>0</v>
      </c>
      <c r="D99" s="39">
        <f>'МО г.Ртищево'!E77</f>
        <v>100</v>
      </c>
      <c r="E99" s="39">
        <f>'МО г.Ртищево'!F77</f>
        <v>0</v>
      </c>
      <c r="F99" s="35">
        <v>0</v>
      </c>
      <c r="G99" s="35">
        <v>0</v>
      </c>
    </row>
    <row r="100" spans="1:7" ht="19.5" customHeight="1">
      <c r="A100" s="149"/>
      <c r="B100" s="49" t="s">
        <v>297</v>
      </c>
      <c r="C100" s="39">
        <f>'МО г.Ртищево'!D78</f>
        <v>50</v>
      </c>
      <c r="D100" s="39">
        <f>'МО г.Ртищево'!E78</f>
        <v>50</v>
      </c>
      <c r="E100" s="39">
        <f>'МО г.Ртищево'!F78</f>
        <v>50</v>
      </c>
      <c r="F100" s="35">
        <f t="shared" si="2"/>
        <v>1</v>
      </c>
      <c r="G100" s="35">
        <f t="shared" si="3"/>
        <v>1</v>
      </c>
    </row>
    <row r="101" spans="1:7" ht="21" customHeight="1">
      <c r="A101" s="149"/>
      <c r="B101" s="51" t="s">
        <v>180</v>
      </c>
      <c r="C101" s="39">
        <f>'МО г.Ртищево'!D79+'Кр-звезда'!D48+Макарово!D48+Октябрьский!D46+Салтыковка!D46+Урусово!D48+'Ш-Голицыно'!D47</f>
        <v>13604.099999999999</v>
      </c>
      <c r="D101" s="39">
        <f>'МО г.Ртищево'!E79+'Кр-звезда'!E48+Макарово!E48+Октябрьский!E46+Салтыковка!E46+Урусово!E48+'Ш-Голицыно'!E47</f>
        <v>11244.800000000003</v>
      </c>
      <c r="E101" s="39">
        <f>'МО г.Ртищево'!F79+'Кр-звезда'!F48+Макарово!F48+Октябрьский!F46+Салтыковка!F46+Урусово!F48+'Ш-Голицыно'!F47</f>
        <v>12411.5</v>
      </c>
      <c r="F101" s="35">
        <f t="shared" si="2"/>
        <v>0.9123352518725973</v>
      </c>
      <c r="G101" s="35">
        <f t="shared" si="3"/>
        <v>1.1037546243597038</v>
      </c>
    </row>
    <row r="102" spans="1:7" ht="21" customHeight="1">
      <c r="A102" s="149"/>
      <c r="B102" s="51" t="s">
        <v>374</v>
      </c>
      <c r="C102" s="39">
        <f>'Кр-звезда'!D50+Макарово!D50+Октябрьский!D48+Салтыковка!D48+Урусово!D50+'Ш-Голицыно'!D49</f>
        <v>11.9</v>
      </c>
      <c r="D102" s="39">
        <f>'Кр-звезда'!E50+Макарово!E50+Октябрьский!E48+Салтыковка!E48+Урусово!E50+'Ш-Голицыно'!E49</f>
        <v>11.9</v>
      </c>
      <c r="E102" s="39">
        <f>'Кр-звезда'!F50+Макарово!F50+Октябрьский!F48+Салтыковка!F48+Урусово!F50+'Ш-Голицыно'!F49</f>
        <v>0</v>
      </c>
      <c r="F102" s="35">
        <f t="shared" si="2"/>
        <v>0</v>
      </c>
      <c r="G102" s="35">
        <v>0</v>
      </c>
    </row>
    <row r="103" spans="1:7" ht="21" customHeight="1">
      <c r="A103" s="149"/>
      <c r="B103" s="51" t="s">
        <v>264</v>
      </c>
      <c r="C103" s="39">
        <f>'Кр-звезда'!D49+Макарово!D49+Октябрьский!D47+Салтыковка!D47+Урусово!D49+'Ш-Голицыно'!D48</f>
        <v>43.2</v>
      </c>
      <c r="D103" s="39">
        <f>'Кр-звезда'!E49+Макарово!E49+Октябрьский!E47+Салтыковка!E47+Урусово!E49+'Ш-Голицыно'!E48</f>
        <v>43.2</v>
      </c>
      <c r="E103" s="39">
        <f>'Кр-звезда'!F49+Макарово!F49+Октябрьский!F47+Салтыковка!F47+Урусово!F49+'Ш-Голицыно'!F48</f>
        <v>28.2</v>
      </c>
      <c r="F103" s="35">
        <f t="shared" si="2"/>
        <v>0.6527777777777777</v>
      </c>
      <c r="G103" s="35">
        <v>0</v>
      </c>
    </row>
    <row r="104" spans="1:7" ht="21" customHeight="1">
      <c r="A104" s="149"/>
      <c r="B104" s="51" t="s">
        <v>182</v>
      </c>
      <c r="C104" s="39">
        <f>'МО г.Ртищево'!D80+'Кр-звезда'!D51+Макарово!D51+Октябрьский!D49+Салтыковка!D49+Урусово!D51+'Ш-Голицыно'!D50</f>
        <v>12335.6</v>
      </c>
      <c r="D104" s="39">
        <f>'МО г.Ртищево'!E80+'Кр-звезда'!E51+Макарово!E51+Октябрьский!E49+Салтыковка!E49+Урусово!E51+'Ш-Голицыно'!E50</f>
        <v>9750.3</v>
      </c>
      <c r="E104" s="39">
        <f>'МО г.Ртищево'!F80+'Кр-звезда'!F51+Макарово!F51+Октябрьский!F49+Салтыковка!F49+Урусово!F51+'Ш-Голицыно'!F50</f>
        <v>11730.699999999999</v>
      </c>
      <c r="F104" s="35">
        <f t="shared" si="2"/>
        <v>0.9509630662472842</v>
      </c>
      <c r="G104" s="35">
        <f t="shared" si="3"/>
        <v>1.2031116991272064</v>
      </c>
    </row>
    <row r="105" spans="1:7" ht="21.75" customHeight="1">
      <c r="A105" s="48" t="s">
        <v>130</v>
      </c>
      <c r="B105" s="147" t="s">
        <v>128</v>
      </c>
      <c r="C105" s="43">
        <f>C106</f>
        <v>7.300000000000001</v>
      </c>
      <c r="D105" s="43">
        <f>D106</f>
        <v>6.1</v>
      </c>
      <c r="E105" s="43">
        <f>E106</f>
        <v>7.199999999999999</v>
      </c>
      <c r="F105" s="35">
        <f t="shared" si="2"/>
        <v>0.9863013698630135</v>
      </c>
      <c r="G105" s="35">
        <f t="shared" si="3"/>
        <v>1.180327868852459</v>
      </c>
    </row>
    <row r="106" spans="1:7" ht="25.5" customHeight="1">
      <c r="A106" s="52" t="s">
        <v>124</v>
      </c>
      <c r="B106" s="53" t="s">
        <v>273</v>
      </c>
      <c r="C106" s="39">
        <f>'Кр-звезда'!D53+Макарово!D53+Октябрьский!D52+Салтыковка!D51+Урусово!D53+'Ш-Голицыно'!D52</f>
        <v>7.300000000000001</v>
      </c>
      <c r="D106" s="39">
        <f>'Кр-звезда'!E53+Макарово!E53+Октябрьский!E52+Салтыковка!E51+Урусово!E53+'Ш-Голицыно'!E52</f>
        <v>6.1</v>
      </c>
      <c r="E106" s="39">
        <f>'Кр-звезда'!F53+Макарово!F53+Октябрьский!F52+Салтыковка!F51+Урусово!F53+'Ш-Голицыно'!F52</f>
        <v>7.199999999999999</v>
      </c>
      <c r="F106" s="35">
        <f t="shared" si="2"/>
        <v>0.9863013698630135</v>
      </c>
      <c r="G106" s="35">
        <f t="shared" si="3"/>
        <v>1.180327868852459</v>
      </c>
    </row>
    <row r="107" spans="1:7" ht="18" customHeight="1">
      <c r="A107" s="33" t="s">
        <v>47</v>
      </c>
      <c r="B107" s="28" t="s">
        <v>48</v>
      </c>
      <c r="C107" s="43">
        <f>C108+C109+C110+C111</f>
        <v>472680.6</v>
      </c>
      <c r="D107" s="43">
        <f>D108+D109+D110+D111</f>
        <v>371863.4</v>
      </c>
      <c r="E107" s="43">
        <f>E108+E109+E110+E111</f>
        <v>414332.39999999997</v>
      </c>
      <c r="F107" s="35">
        <f t="shared" si="2"/>
        <v>0.8765589279526175</v>
      </c>
      <c r="G107" s="35">
        <f t="shared" si="3"/>
        <v>1.1142059153979658</v>
      </c>
    </row>
    <row r="108" spans="1:7" ht="12.75">
      <c r="A108" s="149" t="s">
        <v>49</v>
      </c>
      <c r="B108" s="143" t="s">
        <v>50</v>
      </c>
      <c r="C108" s="39">
        <f>МР!D98</f>
        <v>144390</v>
      </c>
      <c r="D108" s="39">
        <f>МР!E98</f>
        <v>113792.9</v>
      </c>
      <c r="E108" s="39">
        <f>МР!F98</f>
        <v>127415.3</v>
      </c>
      <c r="F108" s="35">
        <f t="shared" si="2"/>
        <v>0.8824385345245516</v>
      </c>
      <c r="G108" s="35">
        <f t="shared" si="3"/>
        <v>1.1197122140309281</v>
      </c>
    </row>
    <row r="109" spans="1:7" ht="12.75">
      <c r="A109" s="149" t="s">
        <v>51</v>
      </c>
      <c r="B109" s="143" t="s">
        <v>153</v>
      </c>
      <c r="C109" s="39">
        <f>МР!D100+'МО г.Ртищево'!D82</f>
        <v>301413.1</v>
      </c>
      <c r="D109" s="39">
        <f>МР!E100+'МО г.Ртищево'!E82</f>
        <v>234632.30000000002</v>
      </c>
      <c r="E109" s="39">
        <f>МР!F100+'МО г.Ртищево'!F82</f>
        <v>262307.6</v>
      </c>
      <c r="F109" s="35">
        <f t="shared" si="2"/>
        <v>0.8702594545492548</v>
      </c>
      <c r="G109" s="35">
        <f t="shared" si="3"/>
        <v>1.1179517909512031</v>
      </c>
    </row>
    <row r="110" spans="1:7" ht="12.75">
      <c r="A110" s="149" t="s">
        <v>52</v>
      </c>
      <c r="B110" s="143" t="s">
        <v>53</v>
      </c>
      <c r="C110" s="39">
        <f>МР!D101+'Кр-звезда'!D57+Макарово!D57+Октябрьский!D56+Салтыковка!D55+Урусово!D57+'Ш-Голицыно'!D56</f>
        <v>6247.8</v>
      </c>
      <c r="D110" s="39">
        <f>МР!E101+'Кр-звезда'!E57+Макарово!E57+Октябрьский!E56+Салтыковка!E55+Урусово!E57+'Ш-Голицыно'!E56</f>
        <v>5566.3</v>
      </c>
      <c r="E110" s="39">
        <f>МР!F101+'Кр-звезда'!F57+Макарово!F57+Октябрьский!F56+Салтыковка!F55+Урусово!F57+'Ш-Голицыно'!F56</f>
        <v>4505.2</v>
      </c>
      <c r="F110" s="35">
        <f t="shared" si="2"/>
        <v>0.7210858222094176</v>
      </c>
      <c r="G110" s="35">
        <f t="shared" si="3"/>
        <v>0.8093706771104683</v>
      </c>
    </row>
    <row r="111" spans="1:7" ht="12.75">
      <c r="A111" s="149" t="s">
        <v>54</v>
      </c>
      <c r="B111" s="143" t="s">
        <v>55</v>
      </c>
      <c r="C111" s="39">
        <f>МР!D103</f>
        <v>20629.7</v>
      </c>
      <c r="D111" s="39">
        <f>МР!E103</f>
        <v>17871.9</v>
      </c>
      <c r="E111" s="39">
        <f>МР!F103</f>
        <v>20104.3</v>
      </c>
      <c r="F111" s="35">
        <f t="shared" si="2"/>
        <v>0.9745318642539639</v>
      </c>
      <c r="G111" s="35">
        <f t="shared" si="3"/>
        <v>1.1249111734062969</v>
      </c>
    </row>
    <row r="112" spans="1:7" ht="12.75">
      <c r="A112" s="149"/>
      <c r="B112" s="143" t="s">
        <v>56</v>
      </c>
      <c r="C112" s="39">
        <f>МР!D104</f>
        <v>500</v>
      </c>
      <c r="D112" s="39">
        <f>МР!E104</f>
        <v>390</v>
      </c>
      <c r="E112" s="39">
        <f>МР!F104</f>
        <v>309.1</v>
      </c>
      <c r="F112" s="35">
        <f t="shared" si="2"/>
        <v>0.6182000000000001</v>
      </c>
      <c r="G112" s="35">
        <f t="shared" si="3"/>
        <v>0.7925641025641026</v>
      </c>
    </row>
    <row r="113" spans="1:7" ht="12.75">
      <c r="A113" s="33" t="s">
        <v>57</v>
      </c>
      <c r="B113" s="28" t="s">
        <v>158</v>
      </c>
      <c r="C113" s="43">
        <f>C114+C115</f>
        <v>67501.7</v>
      </c>
      <c r="D113" s="43">
        <f>D114+D115</f>
        <v>52149</v>
      </c>
      <c r="E113" s="43">
        <f>E114+E115</f>
        <v>61138.799999999996</v>
      </c>
      <c r="F113" s="35">
        <f t="shared" si="2"/>
        <v>0.9057371888411699</v>
      </c>
      <c r="G113" s="35">
        <f t="shared" si="3"/>
        <v>1.172386814704021</v>
      </c>
    </row>
    <row r="114" spans="1:7" ht="12.75">
      <c r="A114" s="149" t="s">
        <v>58</v>
      </c>
      <c r="B114" s="143" t="s">
        <v>59</v>
      </c>
      <c r="C114" s="39">
        <f>МР!D106</f>
        <v>64341.3</v>
      </c>
      <c r="D114" s="39">
        <f>МР!E106</f>
        <v>49527.6</v>
      </c>
      <c r="E114" s="39">
        <f>МР!F106</f>
        <v>58371.1</v>
      </c>
      <c r="F114" s="35">
        <f t="shared" si="2"/>
        <v>0.9072104542494478</v>
      </c>
      <c r="G114" s="35">
        <f t="shared" si="3"/>
        <v>1.178557006598341</v>
      </c>
    </row>
    <row r="115" spans="1:7" ht="12.75">
      <c r="A115" s="149" t="s">
        <v>60</v>
      </c>
      <c r="B115" s="143" t="s">
        <v>111</v>
      </c>
      <c r="C115" s="39">
        <f>МР!D107</f>
        <v>3160.4</v>
      </c>
      <c r="D115" s="39">
        <f>МР!E107</f>
        <v>2621.4</v>
      </c>
      <c r="E115" s="39">
        <f>МР!F107</f>
        <v>2767.7</v>
      </c>
      <c r="F115" s="35">
        <f t="shared" si="2"/>
        <v>0.8757435767624351</v>
      </c>
      <c r="G115" s="35">
        <f t="shared" si="3"/>
        <v>1.055809872587167</v>
      </c>
    </row>
    <row r="116" spans="1:7" ht="16.5" customHeight="1">
      <c r="A116" s="33" t="s">
        <v>61</v>
      </c>
      <c r="B116" s="28" t="s">
        <v>62</v>
      </c>
      <c r="C116" s="43">
        <f>C117+C118+C119+C121+C120+C122+C123+C124+C125</f>
        <v>18887.600000000002</v>
      </c>
      <c r="D116" s="43">
        <f>D117+D118+D119+D121+D120+D122+D123+D124+D125</f>
        <v>16744.2</v>
      </c>
      <c r="E116" s="43">
        <f>E117+E118+E119+E121+E120+E122+E123+E124+E125</f>
        <v>14397.6</v>
      </c>
      <c r="F116" s="35">
        <f t="shared" si="2"/>
        <v>0.7622778966094156</v>
      </c>
      <c r="G116" s="35">
        <f t="shared" si="3"/>
        <v>0.8598559501200416</v>
      </c>
    </row>
    <row r="117" spans="1:7" ht="12.75">
      <c r="A117" s="149" t="s">
        <v>63</v>
      </c>
      <c r="B117" s="54" t="s">
        <v>225</v>
      </c>
      <c r="C117" s="39">
        <f>МР!D110+'МО г.Ртищево'!D84+'Кр-звезда'!D59+Октябрьский!D58+Салтыковка!D57+Урусово!D59+'Ш-Голицыно'!D57</f>
        <v>1607.2</v>
      </c>
      <c r="D117" s="39">
        <f>МР!E110+'МО г.Ртищево'!E84+'Кр-звезда'!E59+Октябрьский!E58+Салтыковка!E57+Урусово!E59+'Ш-Голицыно'!E57</f>
        <v>1364.7</v>
      </c>
      <c r="E117" s="39">
        <f>МР!F110+'МО г.Ртищево'!F84+'Кр-звезда'!F59+Октябрьский!F58+Салтыковка!F57+Урусово!F59+'Ш-Голицыно'!F57</f>
        <v>1501.4</v>
      </c>
      <c r="F117" s="35">
        <f t="shared" si="2"/>
        <v>0.9341712294673967</v>
      </c>
      <c r="G117" s="35">
        <f t="shared" si="3"/>
        <v>1.1001685352092034</v>
      </c>
    </row>
    <row r="118" spans="1:7" ht="38.25">
      <c r="A118" s="149" t="s">
        <v>64</v>
      </c>
      <c r="B118" s="54" t="s">
        <v>186</v>
      </c>
      <c r="C118" s="39">
        <f>МР!D112</f>
        <v>12749.3</v>
      </c>
      <c r="D118" s="39">
        <f>МР!E112</f>
        <v>12011</v>
      </c>
      <c r="E118" s="39">
        <f>МР!F112</f>
        <v>8960.4</v>
      </c>
      <c r="F118" s="35">
        <f aca="true" t="shared" si="4" ref="F118:F133">E118/C118</f>
        <v>0.7028150565129067</v>
      </c>
      <c r="G118" s="35">
        <f aca="true" t="shared" si="5" ref="G118:G133">E118/D118</f>
        <v>0.7460161518607943</v>
      </c>
    </row>
    <row r="119" spans="1:7" ht="63.75">
      <c r="A119" s="149"/>
      <c r="B119" s="143" t="s">
        <v>187</v>
      </c>
      <c r="C119" s="39">
        <f>МР!D111</f>
        <v>112.7</v>
      </c>
      <c r="D119" s="39">
        <f>МР!E111</f>
        <v>87.4</v>
      </c>
      <c r="E119" s="39">
        <f>МР!F111</f>
        <v>101.7</v>
      </c>
      <c r="F119" s="35">
        <f t="shared" si="4"/>
        <v>0.9023957409050577</v>
      </c>
      <c r="G119" s="35">
        <f t="shared" si="5"/>
        <v>1.1636155606407321</v>
      </c>
    </row>
    <row r="120" spans="1:7" ht="27.75" customHeight="1">
      <c r="A120" s="149"/>
      <c r="B120" s="143" t="s">
        <v>308</v>
      </c>
      <c r="C120" s="39">
        <f>МР!D115</f>
        <v>110</v>
      </c>
      <c r="D120" s="39">
        <f>МР!E115</f>
        <v>60</v>
      </c>
      <c r="E120" s="39">
        <f>МР!F115</f>
        <v>50</v>
      </c>
      <c r="F120" s="35">
        <f t="shared" si="4"/>
        <v>0.45454545454545453</v>
      </c>
      <c r="G120" s="35">
        <f t="shared" si="5"/>
        <v>0.8333333333333334</v>
      </c>
    </row>
    <row r="121" spans="1:7" ht="51">
      <c r="A121" s="149" t="s">
        <v>65</v>
      </c>
      <c r="B121" s="143" t="s">
        <v>117</v>
      </c>
      <c r="C121" s="39">
        <f>МР!D120</f>
        <v>3483.9</v>
      </c>
      <c r="D121" s="39">
        <f>МР!E120</f>
        <v>2814.9</v>
      </c>
      <c r="E121" s="39">
        <f>МР!F120</f>
        <v>3482.6</v>
      </c>
      <c r="F121" s="35">
        <f t="shared" si="4"/>
        <v>0.9996268549613938</v>
      </c>
      <c r="G121" s="35">
        <f t="shared" si="5"/>
        <v>1.237202032043767</v>
      </c>
    </row>
    <row r="122" spans="1:7" ht="38.25">
      <c r="A122" s="149" t="s">
        <v>64</v>
      </c>
      <c r="B122" s="143" t="s">
        <v>389</v>
      </c>
      <c r="C122" s="39">
        <f>МР!D116</f>
        <v>132.3</v>
      </c>
      <c r="D122" s="39">
        <f>МР!E116</f>
        <v>132.3</v>
      </c>
      <c r="E122" s="39">
        <f>МР!F116</f>
        <v>101.9</v>
      </c>
      <c r="F122" s="35">
        <f t="shared" si="4"/>
        <v>0.7702191987906274</v>
      </c>
      <c r="G122" s="35">
        <f t="shared" si="5"/>
        <v>0.7702191987906274</v>
      </c>
    </row>
    <row r="123" spans="1:7" ht="51">
      <c r="A123" s="149" t="s">
        <v>64</v>
      </c>
      <c r="B123" s="143" t="s">
        <v>322</v>
      </c>
      <c r="C123" s="39">
        <f>МР!D117</f>
        <v>273.9</v>
      </c>
      <c r="D123" s="39">
        <f>МР!E117</f>
        <v>273.9</v>
      </c>
      <c r="E123" s="39">
        <f>МР!F117</f>
        <v>199.6</v>
      </c>
      <c r="F123" s="35">
        <f t="shared" si="4"/>
        <v>0.728733114275283</v>
      </c>
      <c r="G123" s="35">
        <f t="shared" si="5"/>
        <v>0.728733114275283</v>
      </c>
    </row>
    <row r="124" spans="1:7" ht="25.5">
      <c r="A124" s="149"/>
      <c r="B124" s="143" t="s">
        <v>319</v>
      </c>
      <c r="C124" s="39">
        <f>МР!D118</f>
        <v>157.8</v>
      </c>
      <c r="D124" s="39">
        <f>МР!E118</f>
        <v>0</v>
      </c>
      <c r="E124" s="39">
        <f>МР!F118</f>
        <v>0</v>
      </c>
      <c r="F124" s="35">
        <f t="shared" si="4"/>
        <v>0</v>
      </c>
      <c r="G124" s="35"/>
    </row>
    <row r="125" spans="1:7" ht="51">
      <c r="A125" s="149"/>
      <c r="B125" s="143" t="s">
        <v>338</v>
      </c>
      <c r="C125" s="39">
        <f>МР!D119</f>
        <v>260.5</v>
      </c>
      <c r="D125" s="39">
        <f>МР!E119</f>
        <v>0</v>
      </c>
      <c r="E125" s="39">
        <f>МР!F119</f>
        <v>0</v>
      </c>
      <c r="F125" s="35">
        <f t="shared" si="4"/>
        <v>0</v>
      </c>
      <c r="G125" s="35"/>
    </row>
    <row r="126" spans="1:7" ht="21" customHeight="1">
      <c r="A126" s="48" t="s">
        <v>66</v>
      </c>
      <c r="B126" s="147" t="s">
        <v>133</v>
      </c>
      <c r="C126" s="43">
        <f>C127+C128</f>
        <v>27101.1</v>
      </c>
      <c r="D126" s="43">
        <f>D127+D128</f>
        <v>22742.1</v>
      </c>
      <c r="E126" s="43">
        <f>E127+E128</f>
        <v>24248.5</v>
      </c>
      <c r="F126" s="35">
        <f t="shared" si="4"/>
        <v>0.89474227983366</v>
      </c>
      <c r="G126" s="35">
        <f t="shared" si="5"/>
        <v>1.0662383860769236</v>
      </c>
    </row>
    <row r="127" spans="1:7" ht="15.75" customHeight="1">
      <c r="A127" s="149" t="s">
        <v>67</v>
      </c>
      <c r="B127" s="143" t="s">
        <v>134</v>
      </c>
      <c r="C127" s="39">
        <f>'МО г.Ртищево'!D86</f>
        <v>26520</v>
      </c>
      <c r="D127" s="39">
        <f>'МО г.Ртищево'!E86</f>
        <v>22301.8</v>
      </c>
      <c r="E127" s="39">
        <f>'МО г.Ртищево'!F86</f>
        <v>23822.6</v>
      </c>
      <c r="F127" s="35">
        <f t="shared" si="4"/>
        <v>0.898288084464555</v>
      </c>
      <c r="G127" s="35">
        <f t="shared" si="5"/>
        <v>1.068191805145773</v>
      </c>
    </row>
    <row r="128" spans="1:7" ht="18.75" customHeight="1">
      <c r="A128" s="149" t="s">
        <v>135</v>
      </c>
      <c r="B128" s="143" t="s">
        <v>136</v>
      </c>
      <c r="C128" s="39">
        <f>МР!D123</f>
        <v>581.1</v>
      </c>
      <c r="D128" s="39">
        <f>МР!E123</f>
        <v>440.3</v>
      </c>
      <c r="E128" s="39">
        <f>МР!F123</f>
        <v>425.9</v>
      </c>
      <c r="F128" s="35">
        <f t="shared" si="4"/>
        <v>0.7329203235243503</v>
      </c>
      <c r="G128" s="35">
        <f t="shared" si="5"/>
        <v>0.9672950261185554</v>
      </c>
    </row>
    <row r="129" spans="1:7" ht="21.75" customHeight="1">
      <c r="A129" s="48" t="s">
        <v>137</v>
      </c>
      <c r="B129" s="147" t="s">
        <v>138</v>
      </c>
      <c r="C129" s="43">
        <f>C130</f>
        <v>326.1</v>
      </c>
      <c r="D129" s="43">
        <f>D130</f>
        <v>244.1</v>
      </c>
      <c r="E129" s="43">
        <f>E130</f>
        <v>271.4</v>
      </c>
      <c r="F129" s="35">
        <f t="shared" si="4"/>
        <v>0.8322600429316159</v>
      </c>
      <c r="G129" s="35">
        <f t="shared" si="5"/>
        <v>1.1118394100778368</v>
      </c>
    </row>
    <row r="130" spans="1:7" ht="12.75">
      <c r="A130" s="149" t="s">
        <v>139</v>
      </c>
      <c r="B130" s="143" t="s">
        <v>140</v>
      </c>
      <c r="C130" s="39">
        <f>МР!D126+'МО г.Ртищево'!D88</f>
        <v>326.1</v>
      </c>
      <c r="D130" s="39">
        <f>МР!E126+'МО г.Ртищево'!E88</f>
        <v>244.1</v>
      </c>
      <c r="E130" s="39">
        <f>МР!F126+'МО г.Ртищево'!F88</f>
        <v>271.4</v>
      </c>
      <c r="F130" s="35">
        <f t="shared" si="4"/>
        <v>0.8322600429316159</v>
      </c>
      <c r="G130" s="35">
        <f t="shared" si="5"/>
        <v>1.1118394100778368</v>
      </c>
    </row>
    <row r="131" spans="1:7" ht="32.25" customHeight="1">
      <c r="A131" s="48" t="s">
        <v>141</v>
      </c>
      <c r="B131" s="147" t="s">
        <v>142</v>
      </c>
      <c r="C131" s="43">
        <f>C132</f>
        <v>1200</v>
      </c>
      <c r="D131" s="43">
        <f>D132</f>
        <v>702.8</v>
      </c>
      <c r="E131" s="43">
        <f>E132</f>
        <v>1017.7</v>
      </c>
      <c r="F131" s="35">
        <f t="shared" si="4"/>
        <v>0.8480833333333334</v>
      </c>
      <c r="G131" s="35">
        <f t="shared" si="5"/>
        <v>1.4480648833238476</v>
      </c>
    </row>
    <row r="132" spans="1:7" ht="15" customHeight="1">
      <c r="A132" s="149" t="s">
        <v>144</v>
      </c>
      <c r="B132" s="143" t="s">
        <v>143</v>
      </c>
      <c r="C132" s="39">
        <f>МР!D128</f>
        <v>1200</v>
      </c>
      <c r="D132" s="39">
        <f>МР!E128</f>
        <v>702.8</v>
      </c>
      <c r="E132" s="39">
        <f>МР!F128</f>
        <v>1017.7</v>
      </c>
      <c r="F132" s="35">
        <f t="shared" si="4"/>
        <v>0.8480833333333334</v>
      </c>
      <c r="G132" s="35">
        <f t="shared" si="5"/>
        <v>1.4480648833238476</v>
      </c>
    </row>
    <row r="133" spans="1:7" ht="22.5" customHeight="1">
      <c r="A133" s="149"/>
      <c r="B133" s="55" t="s">
        <v>69</v>
      </c>
      <c r="C133" s="56">
        <f>C41+C105+C58+C60+C67+C79+C107+C113+C116+C126+C129+C131</f>
        <v>721863.3999999999</v>
      </c>
      <c r="D133" s="56">
        <f>D41+D105+D58+D60+D67+D79+D107+D113+D116+D126+D129+D131</f>
        <v>584908.1</v>
      </c>
      <c r="E133" s="56">
        <f>E41+E105+E58+E60+E67+E79+E107+E113+E116+E126+E129+E131</f>
        <v>624298.7</v>
      </c>
      <c r="F133" s="35">
        <f t="shared" si="4"/>
        <v>0.8648432653601776</v>
      </c>
      <c r="G133" s="35">
        <f t="shared" si="5"/>
        <v>1.0673449384612728</v>
      </c>
    </row>
    <row r="134" spans="3:6" ht="12.75">
      <c r="C134" s="59"/>
      <c r="D134" s="59"/>
      <c r="E134" s="59"/>
      <c r="F134" s="60"/>
    </row>
    <row r="135" spans="3:6" ht="12.75">
      <c r="C135" s="59"/>
      <c r="D135" s="59"/>
      <c r="E135" s="59"/>
      <c r="F135" s="62"/>
    </row>
    <row r="136" spans="2:6" ht="15">
      <c r="B136" s="63" t="s">
        <v>94</v>
      </c>
      <c r="C136" s="59"/>
      <c r="D136" s="59"/>
      <c r="E136" s="59">
        <v>10032.6</v>
      </c>
      <c r="F136" s="64"/>
    </row>
    <row r="137" spans="2:6" ht="15">
      <c r="B137" s="63"/>
      <c r="C137" s="59"/>
      <c r="D137" s="59"/>
      <c r="E137" s="59"/>
      <c r="F137" s="64"/>
    </row>
    <row r="138" spans="2:6" ht="15">
      <c r="B138" s="63" t="s">
        <v>85</v>
      </c>
      <c r="C138" s="59"/>
      <c r="D138" s="59"/>
      <c r="E138" s="59"/>
      <c r="F138" s="64"/>
    </row>
    <row r="139" spans="2:7" ht="15">
      <c r="B139" s="63" t="s">
        <v>86</v>
      </c>
      <c r="C139" s="59"/>
      <c r="D139" s="59"/>
      <c r="E139" s="59"/>
      <c r="F139" s="64"/>
      <c r="G139" s="65"/>
    </row>
    <row r="140" spans="2:6" ht="15">
      <c r="B140" s="63"/>
      <c r="C140" s="59"/>
      <c r="D140" s="59"/>
      <c r="E140" s="59"/>
      <c r="F140" s="64"/>
    </row>
    <row r="141" spans="2:6" ht="15">
      <c r="B141" s="63" t="s">
        <v>87</v>
      </c>
      <c r="C141" s="59"/>
      <c r="D141" s="59"/>
      <c r="E141" s="59">
        <v>10000</v>
      </c>
      <c r="F141" s="64"/>
    </row>
    <row r="142" spans="2:7" ht="15">
      <c r="B142" s="63" t="s">
        <v>88</v>
      </c>
      <c r="C142" s="59"/>
      <c r="D142" s="59"/>
      <c r="E142" s="59"/>
      <c r="F142" s="64"/>
      <c r="G142" s="66"/>
    </row>
    <row r="143" spans="2:6" ht="15">
      <c r="B143" s="63"/>
      <c r="C143" s="59"/>
      <c r="D143" s="59"/>
      <c r="E143" s="59"/>
      <c r="F143" s="64"/>
    </row>
    <row r="144" spans="2:6" ht="15">
      <c r="B144" s="63" t="s">
        <v>89</v>
      </c>
      <c r="C144" s="59"/>
      <c r="D144" s="59"/>
      <c r="E144" s="59"/>
      <c r="F144" s="64"/>
    </row>
    <row r="145" spans="2:7" ht="15">
      <c r="B145" s="63" t="s">
        <v>90</v>
      </c>
      <c r="C145" s="59"/>
      <c r="D145" s="59"/>
      <c r="E145" s="59">
        <v>700</v>
      </c>
      <c r="F145" s="64"/>
      <c r="G145" s="67"/>
    </row>
    <row r="146" spans="2:6" ht="15">
      <c r="B146" s="63"/>
      <c r="C146" s="59"/>
      <c r="D146" s="59"/>
      <c r="E146" s="59"/>
      <c r="F146" s="64"/>
    </row>
    <row r="147" spans="2:6" ht="15">
      <c r="B147" s="63" t="s">
        <v>91</v>
      </c>
      <c r="C147" s="59"/>
      <c r="D147" s="59"/>
      <c r="E147" s="59"/>
      <c r="F147" s="64"/>
    </row>
    <row r="148" spans="1:7" ht="15">
      <c r="A148" s="58"/>
      <c r="B148" s="63" t="s">
        <v>92</v>
      </c>
      <c r="C148" s="59"/>
      <c r="D148" s="59"/>
      <c r="E148" s="59">
        <v>11000</v>
      </c>
      <c r="F148" s="64"/>
      <c r="G148" s="68"/>
    </row>
    <row r="149" spans="1:6" ht="12" customHeight="1" hidden="1">
      <c r="A149" s="58"/>
      <c r="B149" s="63"/>
      <c r="C149" s="59"/>
      <c r="D149" s="59"/>
      <c r="E149" s="59"/>
      <c r="F149" s="64"/>
    </row>
    <row r="150" spans="1:6" ht="5.25" customHeight="1" hidden="1">
      <c r="A150" s="58"/>
      <c r="B150" s="63"/>
      <c r="C150" s="59"/>
      <c r="D150" s="59"/>
      <c r="E150" s="59"/>
      <c r="F150" s="64"/>
    </row>
    <row r="151" spans="1:7" ht="45" customHeight="1">
      <c r="A151" s="58"/>
      <c r="B151" s="63" t="s">
        <v>93</v>
      </c>
      <c r="C151" s="59"/>
      <c r="D151" s="59"/>
      <c r="E151" s="59">
        <f>E136+E36-E133-E148-E145+E141</f>
        <v>10628.70000000007</v>
      </c>
      <c r="F151" s="64"/>
      <c r="G151" s="69"/>
    </row>
    <row r="152" spans="1:6" ht="12.75">
      <c r="A152" s="58"/>
      <c r="C152" s="59"/>
      <c r="D152" s="59"/>
      <c r="E152" s="59"/>
      <c r="F152" s="64"/>
    </row>
    <row r="153" spans="1:6" ht="12.75" hidden="1">
      <c r="A153" s="58"/>
      <c r="C153" s="59"/>
      <c r="D153" s="59"/>
      <c r="E153" s="59"/>
      <c r="F153" s="64"/>
    </row>
    <row r="154" spans="1:6" ht="15">
      <c r="A154" s="58"/>
      <c r="B154" s="63" t="s">
        <v>95</v>
      </c>
      <c r="C154" s="59"/>
      <c r="D154" s="59"/>
      <c r="E154" s="59"/>
      <c r="F154" s="64"/>
    </row>
    <row r="155" spans="1:6" ht="15">
      <c r="A155" s="58"/>
      <c r="B155" s="63" t="s">
        <v>96</v>
      </c>
      <c r="C155" s="59"/>
      <c r="D155" s="59"/>
      <c r="E155" s="59"/>
      <c r="F155" s="64"/>
    </row>
    <row r="156" spans="1:6" ht="15">
      <c r="A156" s="58"/>
      <c r="B156" s="63" t="s">
        <v>97</v>
      </c>
      <c r="C156" s="59"/>
      <c r="D156" s="59"/>
      <c r="E156" s="59"/>
      <c r="F156" s="64"/>
    </row>
  </sheetData>
  <sheetProtection/>
  <mergeCells count="16">
    <mergeCell ref="A38:G38"/>
    <mergeCell ref="F39:F40"/>
    <mergeCell ref="G39:G40"/>
    <mergeCell ref="A39:A40"/>
    <mergeCell ref="B39:B40"/>
    <mergeCell ref="C39:C40"/>
    <mergeCell ref="E39:E40"/>
    <mergeCell ref="D39:D40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5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2015-12-15T11:07:55Z</cp:lastPrinted>
  <dcterms:created xsi:type="dcterms:W3CDTF">1996-10-08T23:32:33Z</dcterms:created>
  <dcterms:modified xsi:type="dcterms:W3CDTF">2015-12-15T11:23:26Z</dcterms:modified>
  <cp:category/>
  <cp:version/>
  <cp:contentType/>
  <cp:contentStatus/>
</cp:coreProperties>
</file>