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/>
  <calcPr fullCalcOnLoad="1"/>
</workbook>
</file>

<file path=xl/sharedStrings.xml><?xml version="1.0" encoding="utf-8"?>
<sst xmlns="http://schemas.openxmlformats.org/spreadsheetml/2006/main" count="314" uniqueCount="297">
  <si>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</si>
  <si>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</si>
  <si>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</si>
  <si>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</si>
  <si>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</si>
  <si>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</si>
  <si>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</si>
  <si>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</si>
  <si>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</si>
  <si>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</si>
  <si>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</si>
  <si>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</si>
  <si>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</si>
  <si>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</si>
  <si>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</si>
  <si>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</si>
  <si>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</si>
  <si>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</si>
  <si>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</si>
  <si>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</si>
  <si>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</si>
  <si>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</si>
  <si>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</si>
  <si>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</si>
  <si>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</si>
  <si>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</si>
  <si>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</si>
  <si>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</si>
  <si>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</si>
  <si>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</si>
  <si>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</si>
  <si>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</si>
  <si>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</si>
  <si>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</si>
  <si>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</si>
  <si>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</si>
  <si>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</si>
  <si>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</si>
  <si>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</si>
  <si>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</si>
  <si>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</si>
  <si>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</si>
  <si>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</si>
  <si>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</si>
  <si>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</si>
  <si>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</si>
  <si>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</si>
  <si>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</si>
  <si>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</si>
  <si>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</si>
  <si>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</si>
  <si>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</si>
  <si>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</si>
  <si>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</si>
  <si>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</si>
  <si>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</si>
  <si>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</si>
  <si>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</si>
  <si>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</si>
  <si>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</si>
  <si>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</si>
  <si>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</si>
  <si>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</si>
  <si>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</si>
  <si>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</si>
  <si>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</si>
  <si>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</si>
  <si>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</si>
  <si>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</si>
  <si>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</si>
  <si>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</si>
  <si>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</si>
  <si>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</si>
  <si>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</si>
  <si>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</si>
  <si>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</si>
  <si>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Акцизы на нефтепродукты</t>
  </si>
  <si>
    <t>9930008100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</si>
  <si>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</si>
  <si>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</si>
  <si>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</si>
  <si>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</si>
  <si>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7510000000</t>
  </si>
  <si>
    <t>9400006700</t>
  </si>
  <si>
    <t>0408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</si>
  <si>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</si>
  <si>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</si>
  <si>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</si>
  <si>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</si>
  <si>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</si>
  <si>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</si>
  <si>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</si>
  <si>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</si>
  <si>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</si>
  <si>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</si>
  <si>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</si>
  <si>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</si>
  <si>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</si>
  <si>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</si>
  <si>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</si>
  <si>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</si>
  <si>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</si>
  <si>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</si>
  <si>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</si>
  <si>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</si>
  <si>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Обеспечение проведения выборов и референдумов</t>
  </si>
  <si>
    <t>7900000000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</si>
  <si>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</si>
  <si>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</si>
  <si>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</si>
  <si>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</si>
  <si>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</si>
  <si>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</si>
  <si>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</si>
  <si>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</si>
  <si>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</si>
  <si>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</si>
  <si>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</si>
  <si>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</si>
  <si>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</si>
  <si>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</si>
  <si>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7240100Т20</t>
  </si>
  <si>
    <t>Строительство объекта: "Канализационно - очистные сооружения в г. Ртищево Саратовской области"</t>
  </si>
  <si>
    <t>Налог на доходы физических лиц</t>
  </si>
  <si>
    <t>Доходы, получаемые в виде арендной платы за земельные участки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</si>
  <si>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</si>
  <si>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</si>
  <si>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</si>
  <si>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</si>
  <si>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</si>
  <si>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</si>
  <si>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</si>
  <si>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056</t>
  </si>
  <si>
    <t>75101G0Д60</t>
  </si>
  <si>
    <t>75303G0Д10</t>
  </si>
  <si>
    <t>75306G0Д30</t>
  </si>
  <si>
    <t>754020Т020</t>
  </si>
  <si>
    <t>75301G0880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</si>
  <si>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</si>
  <si>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</si>
  <si>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</si>
  <si>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</si>
  <si>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830010Б010</t>
  </si>
  <si>
    <t xml:space="preserve">Приобретение, посадка цветочной рассады 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</si>
  <si>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</si>
  <si>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</si>
  <si>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</si>
  <si>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</si>
  <si>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</si>
  <si>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</si>
  <si>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</si>
  <si>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</si>
  <si>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</si>
  <si>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</si>
  <si>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</si>
  <si>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</si>
  <si>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</si>
  <si>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</si>
  <si>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</si>
  <si>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</si>
  <si>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</si>
  <si>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</si>
  <si>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</si>
  <si>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</si>
  <si>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</si>
  <si>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</si>
  <si>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</si>
  <si>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</si>
  <si>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</si>
  <si>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</si>
  <si>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</si>
  <si>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</si>
  <si>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</si>
  <si>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</si>
  <si>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</si>
  <si>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>830170Б190</t>
  </si>
  <si>
    <t>Прочие мероприятия по уличному освещению</t>
  </si>
  <si>
    <t>830000000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</si>
  <si>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</si>
  <si>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</si>
  <si>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</si>
  <si>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</si>
  <si>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</si>
  <si>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</si>
  <si>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</si>
  <si>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</si>
  <si>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</si>
  <si>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</si>
  <si>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</si>
  <si>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</si>
  <si>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</si>
  <si>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</si>
  <si>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</si>
  <si>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</si>
  <si>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</si>
  <si>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</si>
  <si>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</si>
  <si>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</si>
  <si>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</si>
  <si>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</si>
  <si>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</si>
  <si>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</si>
  <si>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</si>
  <si>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</si>
  <si>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</si>
  <si>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75309GД020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</si>
  <si>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</si>
  <si>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</si>
  <si>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</si>
  <si>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</si>
  <si>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</si>
  <si>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</si>
  <si>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</si>
  <si>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</si>
  <si>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</si>
  <si>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</si>
  <si>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</si>
  <si>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</si>
  <si>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</si>
  <si>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830180Б560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</si>
  <si>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</si>
  <si>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</si>
  <si>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</si>
  <si>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</si>
  <si>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</si>
  <si>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</si>
  <si>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</si>
  <si>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</si>
  <si>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</si>
  <si>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</si>
  <si>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</si>
  <si>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</si>
  <si>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</si>
  <si>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</si>
  <si>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</si>
  <si>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</si>
  <si>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</si>
  <si>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</si>
  <si>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</si>
  <si>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 xml:space="preserve">870080A080
</t>
  </si>
  <si>
    <t>721160Г210</t>
  </si>
  <si>
    <t>721190Г220</t>
  </si>
  <si>
    <t>830300Б630</t>
  </si>
  <si>
    <t>Проведение дератизационных мероприятий на общественных территориях и в местах отдыха</t>
  </si>
  <si>
    <t>890010П340</t>
  </si>
  <si>
    <t>890020П350</t>
  </si>
  <si>
    <t>890030П360</t>
  </si>
  <si>
    <t>890040П370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</si>
  <si>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</si>
  <si>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</si>
  <si>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</si>
  <si>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</si>
  <si>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</si>
  <si>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</si>
  <si>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Сведения
об исполнении бюджета муниципального образования город Ртищево 
за 9 месяцев 2019 года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</si>
  <si>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</si>
  <si>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</si>
  <si>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</si>
  <si>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</si>
  <si>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 налог</t>
  </si>
  <si>
    <t xml:space="preserve">Субсидии </t>
  </si>
  <si>
    <t xml:space="preserve">Возврат остатков субсидий </t>
  </si>
  <si>
    <t>Другие общегосударственные вопросы в том числе:</t>
  </si>
  <si>
    <t xml:space="preserve">Расходы на обеспечение деятельности муниципальных казенных учреждений  </t>
  </si>
  <si>
    <t>Оплата за газ для поддержания "Вечного огня"</t>
  </si>
  <si>
    <t>Мероприятия приуроченные к празднованию Дня города Ртищево</t>
  </si>
  <si>
    <t>Обеспечение пожарной безопасности, в том числе:</t>
  </si>
  <si>
    <t>Выполнение работ по межеванию земельных участков, расположенных в центральной части г. Ртищево (территория парка культуры и отдыха)</t>
  </si>
  <si>
    <t>Жилищное хозяйство, в том числе:</t>
  </si>
  <si>
    <t>Муниципальная программа "Формирование комфортной городской среды муниципального образования город Ртищево", из них:</t>
  </si>
  <si>
    <t>Подпрограмма "Благоустройство дворовых территорий многоквартирных домов г. Ртищево" за счет средств федерального, областного и местного бюджетов</t>
  </si>
  <si>
    <t>Подпрограмма  "Благоустройство общественных территорий г. Ртищево" за счет средств федерального, областного и местного бюджетов</t>
  </si>
  <si>
    <t>Муниципальная программа «Создание и восстановление военно – мемориальных объектов в 2019- 2024 годах», в том числе:</t>
  </si>
  <si>
    <t xml:space="preserve">Предоставление субсидий бюджетным и автономным учреждениям  </t>
  </si>
  <si>
    <t>Обустройство улично-дорожной сети дорожными знаками</t>
  </si>
  <si>
    <t>Реализация программ формирования современной городской среды за счет средств федерального, областного и местного бюджетов</t>
  </si>
  <si>
    <t>Проведение восстановительных работ (ремонт, благоустройство воинского захоронения) Братской могилы воинов, умерших от ран в госпитале города Ртищево в годы Великой Отечественной войны 1941 -1945 г.г. за счет средств местного бюджета</t>
  </si>
  <si>
    <t>Проведение барьерной дератизации на территории г. Ртищево</t>
  </si>
  <si>
    <t>Приобретение детских качелей для установки на территории г. Ртищево</t>
  </si>
  <si>
    <t>Муниципальная программа  "Благоустройство муниципального образования г. Ртищево ", из них:</t>
  </si>
  <si>
    <t>Капитальный ремонт водозаборной скважины, расположенной по адресу: Саратовская область, г. Ртищево, ул. Степная</t>
  </si>
  <si>
    <t>Актуализация генерального плана муниципального образования г. Ртищево</t>
  </si>
  <si>
    <t>Актуализация правил землепользования и застройки территории  муниципального образования г. Ртищево</t>
  </si>
  <si>
    <t>Муниципальная программа "Формирование комфортной городской среды муниципального образования г. Ртищево", из них:</t>
  </si>
  <si>
    <t>Муниципальная программа  "Благоустройство муниципального образования г. Ртищево", из них:</t>
  </si>
  <si>
    <t>Предоставление субсидий перевозчикам на осуществление транспортного обслуживания населения по регулируемым тарифам в границах муниципального образования г. Ртищево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</si>
  <si>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района", из них: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</si>
  <si>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района", из них:</t>
  </si>
  <si>
    <t>Подпрограмма "Ремонт автомобильных дорог и искусственных сооружений на них в границах городских и сельских поселений", из них:</t>
  </si>
  <si>
    <t>ИТОГО ДОХОДОВ</t>
  </si>
  <si>
    <t xml:space="preserve">Летнее содержание </t>
  </si>
  <si>
    <t xml:space="preserve">Ремонт асфальтобетонного покрытия улиц и внутриквартальных проездов к дворовым территориям города Ртищево  </t>
  </si>
  <si>
    <t>Изготовление сметной документации, технический контроль</t>
  </si>
  <si>
    <t>Уточненные  плановые назначения 9 месяцев 2019 года, тыс. рублей</t>
  </si>
  <si>
    <t>Процент  исполнения к уточненному  плану 9 месяцев 2019 года, %</t>
  </si>
  <si>
    <t>Приложение № 1
к распоряжению администрации Ртищевского  муниципального района 
от 18 октября 2019 года № 850-р</t>
  </si>
  <si>
    <t>Верно: начальник отдела делопроизводства                                           Ю.А. Малюгина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</si>
</sst>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40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212" fontId="2" fillId="33" borderId="10" xfId="88" applyNumberFormat="1" applyFont="1" applyFill="1" applyBorder="1" applyAlignment="1" applyProtection="1">
      <alignment horizontal="center" wrapText="1"/>
      <protection hidden="1"/>
    </xf>
    <xf numFmtId="212" fontId="2" fillId="33" borderId="10" xfId="88" applyNumberFormat="1" applyFont="1" applyFill="1" applyBorder="1" applyAlignment="1" applyProtection="1">
      <alignment horizontal="center"/>
      <protection hidden="1"/>
    </xf>
    <xf numFmtId="49" fontId="2" fillId="33" borderId="10" xfId="0" applyNumberFormat="1" applyFont="1" applyFill="1" applyBorder="1" applyAlignment="1">
      <alignment horizontal="center" vertical="center" wrapText="1"/>
    </xf>
    <xf numFmtId="212" fontId="2" fillId="33" borderId="10" xfId="89" applyNumberFormat="1" applyFont="1" applyFill="1" applyBorder="1" applyAlignment="1" applyProtection="1">
      <alignment horizontal="center"/>
      <protection hidden="1"/>
    </xf>
    <xf numFmtId="212" fontId="2" fillId="33" borderId="10" xfId="90" applyNumberFormat="1" applyFont="1" applyFill="1" applyBorder="1" applyAlignment="1" applyProtection="1">
      <alignment horizontal="center"/>
      <protection hidden="1"/>
    </xf>
    <xf numFmtId="0" fontId="2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93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3" fontId="3" fillId="33" borderId="0" xfId="0" applyNumberFormat="1" applyFont="1" applyFill="1" applyAlignment="1">
      <alignment horizontal="center" vertical="center"/>
    </xf>
    <xf numFmtId="212" fontId="2" fillId="33" borderId="10" xfId="87" applyNumberFormat="1" applyFont="1" applyFill="1" applyBorder="1" applyAlignment="1" applyProtection="1">
      <alignment horizontal="center" vertical="center"/>
      <protection hidden="1"/>
    </xf>
    <xf numFmtId="212" fontId="2" fillId="33" borderId="10" xfId="100" applyNumberFormat="1" applyFont="1" applyFill="1" applyBorder="1" applyAlignment="1" applyProtection="1">
      <alignment horizontal="center"/>
      <protection hidden="1"/>
    </xf>
    <xf numFmtId="212" fontId="2" fillId="33" borderId="10" xfId="102" applyNumberFormat="1" applyFont="1" applyFill="1" applyBorder="1" applyAlignment="1" applyProtection="1">
      <alignment horizontal="center"/>
      <protection hidden="1"/>
    </xf>
    <xf numFmtId="212" fontId="3" fillId="33" borderId="10" xfId="90" applyNumberFormat="1" applyFont="1" applyFill="1" applyBorder="1" applyAlignment="1" applyProtection="1">
      <alignment horizontal="center"/>
      <protection hidden="1"/>
    </xf>
    <xf numFmtId="212" fontId="2" fillId="33" borderId="10" xfId="62" applyNumberFormat="1" applyFont="1" applyFill="1" applyBorder="1" applyAlignment="1" applyProtection="1">
      <alignment horizontal="center"/>
      <protection hidden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3"/>
  <sheetViews>
    <sheetView tabSelected="1" view="pageBreakPreview" zoomScaleNormal="85" zoomScaleSheetLayoutView="100" zoomScalePageLayoutView="0" workbookViewId="0" topLeftCell="B127">
      <selection activeCell="B167" sqref="B167"/>
    </sheetView>
  </sheetViews>
  <sheetFormatPr defaultColWidth="9.140625" defaultRowHeight="12.75"/>
  <cols>
    <col min="1" max="1" width="6.7109375" style="7" hidden="1" customWidth="1"/>
    <col min="2" max="2" width="45.8515625" style="7" customWidth="1"/>
    <col min="3" max="3" width="15.421875" style="8" hidden="1" customWidth="1"/>
    <col min="4" max="4" width="17.140625" style="35" customWidth="1"/>
    <col min="5" max="5" width="16.00390625" style="35" customWidth="1"/>
    <col min="6" max="6" width="16.7109375" style="35" customWidth="1"/>
    <col min="7" max="7" width="17.57421875" style="35" customWidth="1"/>
    <col min="8" max="8" width="16.7109375" style="35" customWidth="1"/>
    <col min="9" max="9" width="12.28125" style="7" customWidth="1"/>
    <col min="10" max="16384" width="9.140625" style="24" customWidth="1"/>
  </cols>
  <sheetData>
    <row r="1" spans="1:9" s="46" customFormat="1" ht="74.25" customHeight="1">
      <c r="A1" s="21"/>
      <c r="B1" s="21"/>
      <c r="C1" s="22"/>
      <c r="D1" s="51" t="s">
        <v>295</v>
      </c>
      <c r="E1" s="51"/>
      <c r="F1" s="51"/>
      <c r="G1" s="51"/>
      <c r="H1" s="51"/>
      <c r="I1" s="21"/>
    </row>
    <row r="2" spans="1:9" s="46" customFormat="1" ht="50.25" customHeight="1">
      <c r="A2" s="52" t="s">
        <v>254</v>
      </c>
      <c r="B2" s="52"/>
      <c r="C2" s="52"/>
      <c r="D2" s="52"/>
      <c r="E2" s="52"/>
      <c r="F2" s="52"/>
      <c r="G2" s="52"/>
      <c r="H2" s="52"/>
      <c r="I2" s="21"/>
    </row>
    <row r="3" spans="1:9" s="46" customFormat="1" ht="12.75" customHeight="1">
      <c r="A3" s="47"/>
      <c r="B3" s="60" t="s">
        <v>2</v>
      </c>
      <c r="C3" s="62"/>
      <c r="D3" s="53" t="s">
        <v>255</v>
      </c>
      <c r="E3" s="58" t="s">
        <v>293</v>
      </c>
      <c r="F3" s="53" t="s">
        <v>256</v>
      </c>
      <c r="G3" s="53" t="s">
        <v>257</v>
      </c>
      <c r="H3" s="58" t="s">
        <v>294</v>
      </c>
      <c r="I3" s="21"/>
    </row>
    <row r="4" spans="1:9" s="46" customFormat="1" ht="84.75" customHeight="1">
      <c r="A4" s="47"/>
      <c r="B4" s="61"/>
      <c r="C4" s="63"/>
      <c r="D4" s="53"/>
      <c r="E4" s="59"/>
      <c r="F4" s="53"/>
      <c r="G4" s="53"/>
      <c r="H4" s="59"/>
      <c r="I4" s="21"/>
    </row>
    <row r="5" spans="1:9" s="46" customFormat="1" ht="16.5" customHeight="1">
      <c r="A5" s="47"/>
      <c r="B5" s="48">
        <v>1</v>
      </c>
      <c r="C5" s="49"/>
      <c r="D5" s="48">
        <v>2</v>
      </c>
      <c r="E5" s="50">
        <v>3</v>
      </c>
      <c r="F5" s="48">
        <v>4</v>
      </c>
      <c r="G5" s="48">
        <v>5</v>
      </c>
      <c r="H5" s="50">
        <v>6</v>
      </c>
      <c r="I5" s="21"/>
    </row>
    <row r="6" spans="1:8" ht="18" customHeight="1">
      <c r="A6" s="23"/>
      <c r="B6" s="25" t="s">
        <v>258</v>
      </c>
      <c r="C6" s="20"/>
      <c r="D6" s="26">
        <f>D7+D8+D9+D10+D11+D12+D13+D14+D15+D18+D19+D20+D21+D22+D23+D16+D17</f>
        <v>75264.1</v>
      </c>
      <c r="E6" s="26">
        <f>E7+E8+E9+E10+E11+E12+E13+E14+E15+E18+E19+E20+E21+E22+E23+E16+E17</f>
        <v>44727</v>
      </c>
      <c r="F6" s="26">
        <f>F7+F8+F9+F10+F11+F12+F13+F14+F15+F18+F19+F20+F21+F22+F23+F16+F17</f>
        <v>50303.399999999994</v>
      </c>
      <c r="G6" s="27">
        <f aca="true" t="shared" si="0" ref="G6:G29">F6/D6</f>
        <v>0.6683584869811768</v>
      </c>
      <c r="H6" s="27">
        <f>F6/E6</f>
        <v>1.1246763699778657</v>
      </c>
    </row>
    <row r="7" spans="1:8" ht="15">
      <c r="A7" s="23"/>
      <c r="B7" s="18" t="s">
        <v>123</v>
      </c>
      <c r="C7" s="20"/>
      <c r="D7" s="26">
        <v>42923</v>
      </c>
      <c r="E7" s="26">
        <v>29100</v>
      </c>
      <c r="F7" s="26">
        <v>30932.4</v>
      </c>
      <c r="G7" s="27">
        <f t="shared" si="0"/>
        <v>0.7206486033129091</v>
      </c>
      <c r="H7" s="27">
        <f aca="true" t="shared" si="1" ref="H7:H28">F7/E7</f>
        <v>1.0629690721649485</v>
      </c>
    </row>
    <row r="8" spans="1:8" ht="15">
      <c r="A8" s="23"/>
      <c r="B8" s="18" t="s">
        <v>76</v>
      </c>
      <c r="C8" s="20"/>
      <c r="D8" s="26">
        <v>5309.1</v>
      </c>
      <c r="E8" s="26">
        <v>4100</v>
      </c>
      <c r="F8" s="26">
        <v>4730.5</v>
      </c>
      <c r="G8" s="27">
        <f t="shared" si="0"/>
        <v>0.8910173099018666</v>
      </c>
      <c r="H8" s="27">
        <f t="shared" si="1"/>
        <v>1.153780487804878</v>
      </c>
    </row>
    <row r="9" spans="1:8" ht="15">
      <c r="A9" s="23"/>
      <c r="B9" s="43" t="s">
        <v>259</v>
      </c>
      <c r="C9" s="20"/>
      <c r="D9" s="26">
        <v>1842</v>
      </c>
      <c r="E9" s="26">
        <v>1692</v>
      </c>
      <c r="F9" s="26">
        <v>1851.1</v>
      </c>
      <c r="G9" s="27">
        <f t="shared" si="0"/>
        <v>1.0049402823018458</v>
      </c>
      <c r="H9" s="27">
        <f t="shared" si="1"/>
        <v>1.09403073286052</v>
      </c>
    </row>
    <row r="10" spans="1:8" ht="15">
      <c r="A10" s="23"/>
      <c r="B10" s="18" t="s">
        <v>126</v>
      </c>
      <c r="C10" s="20"/>
      <c r="D10" s="26">
        <v>8682</v>
      </c>
      <c r="E10" s="26">
        <v>1730</v>
      </c>
      <c r="F10" s="26">
        <v>3636.6</v>
      </c>
      <c r="G10" s="27">
        <f t="shared" si="0"/>
        <v>0.4188666205943331</v>
      </c>
      <c r="H10" s="27">
        <f t="shared" si="1"/>
        <v>2.1020809248554913</v>
      </c>
    </row>
    <row r="11" spans="1:8" ht="15">
      <c r="A11" s="23"/>
      <c r="B11" s="18" t="s">
        <v>3</v>
      </c>
      <c r="C11" s="20"/>
      <c r="D11" s="26">
        <v>12208</v>
      </c>
      <c r="E11" s="26">
        <v>5030</v>
      </c>
      <c r="F11" s="26">
        <v>5926.8</v>
      </c>
      <c r="G11" s="27">
        <f t="shared" si="0"/>
        <v>0.4854849279161206</v>
      </c>
      <c r="H11" s="27">
        <f t="shared" si="1"/>
        <v>1.1782902584493042</v>
      </c>
    </row>
    <row r="12" spans="1:8" ht="15" hidden="1">
      <c r="A12" s="23"/>
      <c r="B12" s="18" t="s">
        <v>47</v>
      </c>
      <c r="C12" s="20"/>
      <c r="D12" s="26">
        <v>0</v>
      </c>
      <c r="E12" s="26">
        <v>0</v>
      </c>
      <c r="F12" s="26">
        <v>0</v>
      </c>
      <c r="G12" s="27" t="e">
        <f t="shared" si="0"/>
        <v>#DIV/0!</v>
      </c>
      <c r="H12" s="27" t="e">
        <f t="shared" si="1"/>
        <v>#DIV/0!</v>
      </c>
    </row>
    <row r="13" spans="1:8" ht="15" hidden="1">
      <c r="A13" s="23"/>
      <c r="B13" s="18" t="s">
        <v>44</v>
      </c>
      <c r="C13" s="20"/>
      <c r="D13" s="26">
        <v>0</v>
      </c>
      <c r="E13" s="26">
        <v>0</v>
      </c>
      <c r="F13" s="26">
        <v>0</v>
      </c>
      <c r="G13" s="27" t="e">
        <f t="shared" si="0"/>
        <v>#DIV/0!</v>
      </c>
      <c r="H13" s="27" t="e">
        <f t="shared" si="1"/>
        <v>#DIV/0!</v>
      </c>
    </row>
    <row r="14" spans="1:8" ht="30.75">
      <c r="A14" s="23"/>
      <c r="B14" s="18" t="s">
        <v>124</v>
      </c>
      <c r="C14" s="20"/>
      <c r="D14" s="26">
        <v>1900</v>
      </c>
      <c r="E14" s="26">
        <v>1250</v>
      </c>
      <c r="F14" s="26">
        <v>1263.2</v>
      </c>
      <c r="G14" s="27">
        <f t="shared" si="0"/>
        <v>0.6648421052631579</v>
      </c>
      <c r="H14" s="27">
        <f t="shared" si="1"/>
        <v>1.0105600000000001</v>
      </c>
    </row>
    <row r="15" spans="1:8" ht="30.75">
      <c r="A15" s="23"/>
      <c r="B15" s="18" t="s">
        <v>125</v>
      </c>
      <c r="C15" s="20"/>
      <c r="D15" s="26">
        <v>1600</v>
      </c>
      <c r="E15" s="26">
        <v>1200</v>
      </c>
      <c r="F15" s="26">
        <v>1368.7</v>
      </c>
      <c r="G15" s="27">
        <f t="shared" si="0"/>
        <v>0.8554375000000001</v>
      </c>
      <c r="H15" s="27">
        <f t="shared" si="1"/>
        <v>1.1405833333333333</v>
      </c>
    </row>
    <row r="16" spans="1:8" ht="15" hidden="1">
      <c r="A16" s="23"/>
      <c r="B16" s="18" t="s">
        <v>4</v>
      </c>
      <c r="C16" s="20"/>
      <c r="D16" s="26"/>
      <c r="E16" s="26"/>
      <c r="F16" s="26"/>
      <c r="G16" s="27" t="e">
        <f t="shared" si="0"/>
        <v>#DIV/0!</v>
      </c>
      <c r="H16" s="27" t="e">
        <f t="shared" si="1"/>
        <v>#DIV/0!</v>
      </c>
    </row>
    <row r="17" spans="1:8" ht="30" customHeight="1">
      <c r="A17" s="23"/>
      <c r="B17" s="18" t="s">
        <v>191</v>
      </c>
      <c r="C17" s="20"/>
      <c r="D17" s="26">
        <v>100</v>
      </c>
      <c r="E17" s="26">
        <v>100</v>
      </c>
      <c r="F17" s="26">
        <v>117.2</v>
      </c>
      <c r="G17" s="27">
        <f t="shared" si="0"/>
        <v>1.172</v>
      </c>
      <c r="H17" s="27">
        <f t="shared" si="1"/>
        <v>1.172</v>
      </c>
    </row>
    <row r="18" spans="1:8" ht="46.5">
      <c r="A18" s="23"/>
      <c r="B18" s="18" t="s">
        <v>192</v>
      </c>
      <c r="C18" s="20"/>
      <c r="D18" s="26">
        <v>300</v>
      </c>
      <c r="E18" s="26">
        <v>225</v>
      </c>
      <c r="F18" s="26">
        <v>186.4</v>
      </c>
      <c r="G18" s="27">
        <f t="shared" si="0"/>
        <v>0.6213333333333334</v>
      </c>
      <c r="H18" s="27">
        <f t="shared" si="1"/>
        <v>0.8284444444444444</v>
      </c>
    </row>
    <row r="19" spans="1:8" ht="15" hidden="1">
      <c r="A19" s="23"/>
      <c r="B19" s="18" t="s">
        <v>5</v>
      </c>
      <c r="C19" s="20"/>
      <c r="D19" s="26">
        <v>0</v>
      </c>
      <c r="E19" s="26">
        <v>0</v>
      </c>
      <c r="F19" s="26">
        <v>0</v>
      </c>
      <c r="G19" s="27" t="e">
        <f t="shared" si="0"/>
        <v>#DIV/0!</v>
      </c>
      <c r="H19" s="27" t="e">
        <f t="shared" si="1"/>
        <v>#DIV/0!</v>
      </c>
    </row>
    <row r="20" spans="1:8" ht="15" hidden="1">
      <c r="A20" s="23"/>
      <c r="B20" s="18" t="s">
        <v>51</v>
      </c>
      <c r="C20" s="20"/>
      <c r="D20" s="26">
        <v>0</v>
      </c>
      <c r="E20" s="26">
        <v>0</v>
      </c>
      <c r="F20" s="26">
        <v>0</v>
      </c>
      <c r="G20" s="27" t="e">
        <f t="shared" si="0"/>
        <v>#DIV/0!</v>
      </c>
      <c r="H20" s="27" t="e">
        <f t="shared" si="1"/>
        <v>#DIV/0!</v>
      </c>
    </row>
    <row r="21" spans="1:8" ht="20.25" customHeight="1">
      <c r="A21" s="23"/>
      <c r="B21" s="18" t="s">
        <v>127</v>
      </c>
      <c r="C21" s="20"/>
      <c r="D21" s="26">
        <v>400</v>
      </c>
      <c r="E21" s="26">
        <v>300</v>
      </c>
      <c r="F21" s="26">
        <v>191.3</v>
      </c>
      <c r="G21" s="27">
        <f t="shared" si="0"/>
        <v>0.47825</v>
      </c>
      <c r="H21" s="27">
        <f t="shared" si="1"/>
        <v>0.6376666666666667</v>
      </c>
    </row>
    <row r="22" spans="1:8" ht="15">
      <c r="A22" s="23"/>
      <c r="B22" s="18" t="s">
        <v>128</v>
      </c>
      <c r="C22" s="20"/>
      <c r="D22" s="26">
        <v>0</v>
      </c>
      <c r="E22" s="26">
        <v>0</v>
      </c>
      <c r="F22" s="26">
        <v>99.2</v>
      </c>
      <c r="G22" s="27">
        <v>0</v>
      </c>
      <c r="H22" s="27">
        <v>0</v>
      </c>
    </row>
    <row r="23" spans="1:8" ht="15" hidden="1">
      <c r="A23" s="23"/>
      <c r="B23" s="18" t="s">
        <v>6</v>
      </c>
      <c r="C23" s="20"/>
      <c r="D23" s="26">
        <v>0</v>
      </c>
      <c r="E23" s="26">
        <v>0</v>
      </c>
      <c r="F23" s="26">
        <v>0</v>
      </c>
      <c r="G23" s="27" t="e">
        <f t="shared" si="0"/>
        <v>#DIV/0!</v>
      </c>
      <c r="H23" s="27" t="e">
        <f t="shared" si="1"/>
        <v>#DIV/0!</v>
      </c>
    </row>
    <row r="24" spans="1:8" ht="21.75" customHeight="1">
      <c r="A24" s="23"/>
      <c r="B24" s="18" t="s">
        <v>7</v>
      </c>
      <c r="C24" s="20"/>
      <c r="D24" s="26">
        <f>D25+D26+D27</f>
        <v>19552</v>
      </c>
      <c r="E24" s="26">
        <f>E25+E26+E27</f>
        <v>12596.5</v>
      </c>
      <c r="F24" s="26">
        <f>F25+F26+F27</f>
        <v>10313.3</v>
      </c>
      <c r="G24" s="27">
        <f t="shared" si="0"/>
        <v>0.5274805646481178</v>
      </c>
      <c r="H24" s="27">
        <f t="shared" si="1"/>
        <v>0.8187433017107926</v>
      </c>
    </row>
    <row r="25" spans="1:8" ht="15">
      <c r="A25" s="23"/>
      <c r="B25" s="18" t="s">
        <v>8</v>
      </c>
      <c r="C25" s="20"/>
      <c r="D25" s="26">
        <v>1851.8</v>
      </c>
      <c r="E25" s="26">
        <v>1388.9</v>
      </c>
      <c r="F25" s="26">
        <v>1348.3</v>
      </c>
      <c r="G25" s="27">
        <f t="shared" si="0"/>
        <v>0.7281023868668323</v>
      </c>
      <c r="H25" s="27">
        <f t="shared" si="1"/>
        <v>0.970768233854129</v>
      </c>
    </row>
    <row r="26" spans="1:8" ht="19.5" customHeight="1">
      <c r="A26" s="23"/>
      <c r="B26" s="9" t="s">
        <v>260</v>
      </c>
      <c r="C26" s="10"/>
      <c r="D26" s="26">
        <f>1818.1+15945.2-0.1</f>
        <v>17763.2</v>
      </c>
      <c r="E26" s="26">
        <f>1363.6+9907</f>
        <v>11270.6</v>
      </c>
      <c r="F26" s="26">
        <f>1086.1+7942-0.1</f>
        <v>9028</v>
      </c>
      <c r="G26" s="27">
        <f t="shared" si="0"/>
        <v>0.5082417582417582</v>
      </c>
      <c r="H26" s="27">
        <f t="shared" si="1"/>
        <v>0.8010221283693858</v>
      </c>
    </row>
    <row r="27" spans="1:8" ht="24" customHeight="1">
      <c r="A27" s="23"/>
      <c r="B27" s="9" t="s">
        <v>261</v>
      </c>
      <c r="C27" s="10"/>
      <c r="D27" s="26">
        <v>-63</v>
      </c>
      <c r="E27" s="26">
        <v>-63</v>
      </c>
      <c r="F27" s="26">
        <v>-63</v>
      </c>
      <c r="G27" s="27">
        <f t="shared" si="0"/>
        <v>1</v>
      </c>
      <c r="H27" s="27">
        <f t="shared" si="1"/>
        <v>1</v>
      </c>
    </row>
    <row r="28" spans="1:8" ht="15">
      <c r="A28" s="23"/>
      <c r="B28" s="43" t="s">
        <v>289</v>
      </c>
      <c r="C28" s="20"/>
      <c r="D28" s="26">
        <f>D6+D24</f>
        <v>94816.1</v>
      </c>
      <c r="E28" s="26">
        <f>E6+E24</f>
        <v>57323.5</v>
      </c>
      <c r="F28" s="26">
        <f>F6+F24</f>
        <v>60616.7</v>
      </c>
      <c r="G28" s="27">
        <f t="shared" si="0"/>
        <v>0.6393080921910941</v>
      </c>
      <c r="H28" s="27">
        <f t="shared" si="1"/>
        <v>1.0574493881218</v>
      </c>
    </row>
    <row r="29" spans="1:8" ht="15" hidden="1">
      <c r="A29" s="23"/>
      <c r="B29" s="18" t="s">
        <v>48</v>
      </c>
      <c r="C29" s="20"/>
      <c r="D29" s="26">
        <f>D6</f>
        <v>75264.1</v>
      </c>
      <c r="E29" s="26">
        <f>E6</f>
        <v>44727</v>
      </c>
      <c r="F29" s="26">
        <f>F6</f>
        <v>50303.399999999994</v>
      </c>
      <c r="G29" s="28">
        <f t="shared" si="0"/>
        <v>0.6683584869811768</v>
      </c>
      <c r="H29" s="28">
        <f>F29/E29</f>
        <v>1.1246763699778657</v>
      </c>
    </row>
    <row r="30" spans="1:8" ht="15">
      <c r="A30" s="55"/>
      <c r="B30" s="56"/>
      <c r="C30" s="56"/>
      <c r="D30" s="56"/>
      <c r="E30" s="56"/>
      <c r="F30" s="56"/>
      <c r="G30" s="56"/>
      <c r="H30" s="57"/>
    </row>
    <row r="31" spans="1:9" s="46" customFormat="1" ht="15" customHeight="1">
      <c r="A31" s="64" t="s">
        <v>60</v>
      </c>
      <c r="B31" s="65" t="s">
        <v>9</v>
      </c>
      <c r="C31" s="66" t="s">
        <v>61</v>
      </c>
      <c r="D31" s="54" t="s">
        <v>255</v>
      </c>
      <c r="E31" s="58" t="s">
        <v>293</v>
      </c>
      <c r="F31" s="54" t="s">
        <v>256</v>
      </c>
      <c r="G31" s="54" t="s">
        <v>257</v>
      </c>
      <c r="H31" s="58" t="s">
        <v>294</v>
      </c>
      <c r="I31" s="21"/>
    </row>
    <row r="32" spans="1:9" s="46" customFormat="1" ht="89.25" customHeight="1">
      <c r="A32" s="64"/>
      <c r="B32" s="65"/>
      <c r="C32" s="67"/>
      <c r="D32" s="54"/>
      <c r="E32" s="59"/>
      <c r="F32" s="54"/>
      <c r="G32" s="54"/>
      <c r="H32" s="59"/>
      <c r="I32" s="21"/>
    </row>
    <row r="33" spans="1:9" s="46" customFormat="1" ht="17.25" customHeight="1">
      <c r="A33" s="5"/>
      <c r="B33" s="48">
        <v>1</v>
      </c>
      <c r="C33" s="49"/>
      <c r="D33" s="48">
        <v>2</v>
      </c>
      <c r="E33" s="50">
        <v>3</v>
      </c>
      <c r="F33" s="48">
        <v>4</v>
      </c>
      <c r="G33" s="48">
        <v>5</v>
      </c>
      <c r="H33" s="50">
        <v>6</v>
      </c>
      <c r="I33" s="21"/>
    </row>
    <row r="34" spans="1:8" ht="15">
      <c r="A34" s="20" t="s">
        <v>24</v>
      </c>
      <c r="B34" s="18" t="s">
        <v>10</v>
      </c>
      <c r="C34" s="20"/>
      <c r="D34" s="26">
        <f>D35+D40+D41+D38+D37</f>
        <v>2196.5</v>
      </c>
      <c r="E34" s="26">
        <f>E35+E40+E41+E38+E37</f>
        <v>1820.9</v>
      </c>
      <c r="F34" s="26">
        <f>F35+F40+F41+F38+F37</f>
        <v>1662.6999999999998</v>
      </c>
      <c r="G34" s="27">
        <f>F34/D34</f>
        <v>0.75697700887776</v>
      </c>
      <c r="H34" s="27">
        <f>F34/E34</f>
        <v>0.9131198857707725</v>
      </c>
    </row>
    <row r="35" spans="1:8" ht="75" customHeight="1" hidden="1">
      <c r="A35" s="20" t="s">
        <v>25</v>
      </c>
      <c r="B35" s="18" t="s">
        <v>103</v>
      </c>
      <c r="C35" s="20"/>
      <c r="D35" s="26">
        <f>D36</f>
        <v>0</v>
      </c>
      <c r="E35" s="26">
        <f>E36</f>
        <v>0</v>
      </c>
      <c r="F35" s="26">
        <f>F36</f>
        <v>0</v>
      </c>
      <c r="G35" s="27" t="e">
        <f aca="true" t="shared" si="2" ref="G35:G98">F35/D35</f>
        <v>#DIV/0!</v>
      </c>
      <c r="H35" s="27" t="e">
        <f aca="true" t="shared" si="3" ref="H35:H98">F35/E35</f>
        <v>#DIV/0!</v>
      </c>
    </row>
    <row r="36" spans="1:8" ht="55.5" customHeight="1" hidden="1">
      <c r="A36" s="1"/>
      <c r="B36" s="2" t="s">
        <v>75</v>
      </c>
      <c r="C36" s="1" t="s">
        <v>25</v>
      </c>
      <c r="D36" s="29">
        <v>0</v>
      </c>
      <c r="E36" s="29">
        <v>0</v>
      </c>
      <c r="F36" s="29">
        <v>0</v>
      </c>
      <c r="G36" s="27" t="e">
        <f t="shared" si="2"/>
        <v>#DIV/0!</v>
      </c>
      <c r="H36" s="27" t="e">
        <f t="shared" si="3"/>
        <v>#DIV/0!</v>
      </c>
    </row>
    <row r="37" spans="1:8" ht="81" customHeight="1">
      <c r="A37" s="20" t="s">
        <v>26</v>
      </c>
      <c r="B37" s="18" t="s">
        <v>62</v>
      </c>
      <c r="C37" s="20"/>
      <c r="D37" s="26">
        <v>320</v>
      </c>
      <c r="E37" s="26">
        <v>320</v>
      </c>
      <c r="F37" s="26">
        <v>319.5</v>
      </c>
      <c r="G37" s="27">
        <f t="shared" si="2"/>
        <v>0.9984375</v>
      </c>
      <c r="H37" s="27">
        <f t="shared" si="3"/>
        <v>0.9984375</v>
      </c>
    </row>
    <row r="38" spans="1:8" ht="39.75" customHeight="1" hidden="1">
      <c r="A38" s="1" t="s">
        <v>70</v>
      </c>
      <c r="B38" s="2" t="s">
        <v>105</v>
      </c>
      <c r="C38" s="1" t="s">
        <v>70</v>
      </c>
      <c r="D38" s="29">
        <f>D39</f>
        <v>0</v>
      </c>
      <c r="E38" s="29">
        <f>E39</f>
        <v>0</v>
      </c>
      <c r="F38" s="29">
        <f>F39</f>
        <v>0</v>
      </c>
      <c r="G38" s="27" t="e">
        <f t="shared" si="2"/>
        <v>#DIV/0!</v>
      </c>
      <c r="H38" s="27" t="e">
        <f t="shared" si="3"/>
        <v>#DIV/0!</v>
      </c>
    </row>
    <row r="39" spans="1:8" ht="40.5" customHeight="1" hidden="1">
      <c r="A39" s="1"/>
      <c r="B39" s="2" t="s">
        <v>114</v>
      </c>
      <c r="C39" s="1" t="s">
        <v>113</v>
      </c>
      <c r="D39" s="29">
        <v>0</v>
      </c>
      <c r="E39" s="29">
        <v>0</v>
      </c>
      <c r="F39" s="29">
        <v>0</v>
      </c>
      <c r="G39" s="27" t="e">
        <f t="shared" si="2"/>
        <v>#DIV/0!</v>
      </c>
      <c r="H39" s="27" t="e">
        <f t="shared" si="3"/>
        <v>#DIV/0!</v>
      </c>
    </row>
    <row r="40" spans="1:8" ht="15.75" customHeight="1">
      <c r="A40" s="20" t="s">
        <v>27</v>
      </c>
      <c r="B40" s="18" t="s">
        <v>66</v>
      </c>
      <c r="C40" s="20" t="s">
        <v>27</v>
      </c>
      <c r="D40" s="26">
        <v>100</v>
      </c>
      <c r="E40" s="26">
        <v>0</v>
      </c>
      <c r="F40" s="26">
        <v>0</v>
      </c>
      <c r="G40" s="27">
        <f t="shared" si="2"/>
        <v>0</v>
      </c>
      <c r="H40" s="27">
        <v>0</v>
      </c>
    </row>
    <row r="41" spans="1:9" ht="35.25" customHeight="1">
      <c r="A41" s="20" t="s">
        <v>53</v>
      </c>
      <c r="B41" s="25" t="s">
        <v>262</v>
      </c>
      <c r="C41" s="20"/>
      <c r="D41" s="26">
        <f>D42+D44+D45+D48+D43+D47+D46</f>
        <v>1776.5</v>
      </c>
      <c r="E41" s="26">
        <f>E42+E44+E45+E48+E43+E47+E46</f>
        <v>1500.9</v>
      </c>
      <c r="F41" s="26">
        <f>F42+F44+F45+F48+F43+F47+F46</f>
        <v>1343.1999999999998</v>
      </c>
      <c r="G41" s="27">
        <f t="shared" si="2"/>
        <v>0.7560934421615535</v>
      </c>
      <c r="H41" s="27">
        <f t="shared" si="3"/>
        <v>0.8949297088413617</v>
      </c>
      <c r="I41" s="30"/>
    </row>
    <row r="42" spans="1:9" s="32" customFormat="1" ht="31.5" customHeight="1">
      <c r="A42" s="1"/>
      <c r="B42" s="44" t="s">
        <v>263</v>
      </c>
      <c r="C42" s="1" t="s">
        <v>132</v>
      </c>
      <c r="D42" s="29">
        <v>850</v>
      </c>
      <c r="E42" s="29">
        <v>809.2</v>
      </c>
      <c r="F42" s="29">
        <v>751.6</v>
      </c>
      <c r="G42" s="42">
        <f t="shared" si="2"/>
        <v>0.8842352941176471</v>
      </c>
      <c r="H42" s="42">
        <f t="shared" si="3"/>
        <v>0.9288185862580326</v>
      </c>
      <c r="I42" s="31"/>
    </row>
    <row r="43" spans="1:9" s="32" customFormat="1" ht="39.75" customHeight="1" hidden="1">
      <c r="A43" s="1"/>
      <c r="B43" s="2" t="s">
        <v>102</v>
      </c>
      <c r="C43" s="1" t="s">
        <v>101</v>
      </c>
      <c r="D43" s="29">
        <v>0</v>
      </c>
      <c r="E43" s="29">
        <v>0</v>
      </c>
      <c r="F43" s="29">
        <v>0</v>
      </c>
      <c r="G43" s="42" t="e">
        <f t="shared" si="2"/>
        <v>#DIV/0!</v>
      </c>
      <c r="H43" s="42" t="e">
        <f t="shared" si="3"/>
        <v>#DIV/0!</v>
      </c>
      <c r="I43" s="31"/>
    </row>
    <row r="44" spans="1:9" s="32" customFormat="1" ht="33" customHeight="1">
      <c r="A44" s="1"/>
      <c r="B44" s="45" t="s">
        <v>112</v>
      </c>
      <c r="C44" s="1" t="s">
        <v>88</v>
      </c>
      <c r="D44" s="29">
        <f>521.7-0.1</f>
        <v>521.6</v>
      </c>
      <c r="E44" s="29">
        <v>308.8</v>
      </c>
      <c r="F44" s="29">
        <v>287.2</v>
      </c>
      <c r="G44" s="42">
        <f t="shared" si="2"/>
        <v>0.5506134969325153</v>
      </c>
      <c r="H44" s="42">
        <f t="shared" si="3"/>
        <v>0.9300518134715026</v>
      </c>
      <c r="I44" s="31"/>
    </row>
    <row r="45" spans="1:9" s="32" customFormat="1" ht="31.5" customHeight="1">
      <c r="A45" s="1"/>
      <c r="B45" s="2" t="s">
        <v>73</v>
      </c>
      <c r="C45" s="1" t="s">
        <v>224</v>
      </c>
      <c r="D45" s="29">
        <v>47.9</v>
      </c>
      <c r="E45" s="29">
        <v>32.9</v>
      </c>
      <c r="F45" s="29">
        <v>31.1</v>
      </c>
      <c r="G45" s="42">
        <f t="shared" si="2"/>
        <v>0.6492693110647182</v>
      </c>
      <c r="H45" s="42">
        <f t="shared" si="3"/>
        <v>0.9452887537993921</v>
      </c>
      <c r="I45" s="31"/>
    </row>
    <row r="46" spans="1:9" s="32" customFormat="1" ht="32.25" customHeight="1">
      <c r="A46" s="1"/>
      <c r="B46" s="2" t="s">
        <v>265</v>
      </c>
      <c r="C46" s="1" t="s">
        <v>239</v>
      </c>
      <c r="D46" s="29">
        <v>100</v>
      </c>
      <c r="E46" s="29">
        <v>100</v>
      </c>
      <c r="F46" s="29">
        <v>99.3</v>
      </c>
      <c r="G46" s="42">
        <f t="shared" si="2"/>
        <v>0.993</v>
      </c>
      <c r="H46" s="42">
        <f t="shared" si="3"/>
        <v>0.993</v>
      </c>
      <c r="I46" s="31"/>
    </row>
    <row r="47" spans="1:9" s="32" customFormat="1" ht="53.25" customHeight="1">
      <c r="A47" s="1"/>
      <c r="B47" s="45" t="s">
        <v>72</v>
      </c>
      <c r="C47" s="1" t="s">
        <v>81</v>
      </c>
      <c r="D47" s="29">
        <v>17</v>
      </c>
      <c r="E47" s="29">
        <v>17</v>
      </c>
      <c r="F47" s="29">
        <v>7</v>
      </c>
      <c r="G47" s="42">
        <f t="shared" si="2"/>
        <v>0.4117647058823529</v>
      </c>
      <c r="H47" s="42">
        <f t="shared" si="3"/>
        <v>0.4117647058823529</v>
      </c>
      <c r="I47" s="31"/>
    </row>
    <row r="48" spans="1:9" s="32" customFormat="1" ht="29.25" customHeight="1">
      <c r="A48" s="1"/>
      <c r="B48" s="44" t="s">
        <v>264</v>
      </c>
      <c r="C48" s="1" t="s">
        <v>77</v>
      </c>
      <c r="D48" s="29">
        <v>240</v>
      </c>
      <c r="E48" s="29">
        <v>233</v>
      </c>
      <c r="F48" s="29">
        <v>167</v>
      </c>
      <c r="G48" s="42">
        <f t="shared" si="2"/>
        <v>0.6958333333333333</v>
      </c>
      <c r="H48" s="42">
        <f t="shared" si="3"/>
        <v>0.7167381974248928</v>
      </c>
      <c r="I48" s="31"/>
    </row>
    <row r="49" spans="1:8" ht="22.5" customHeight="1">
      <c r="A49" s="19" t="s">
        <v>28</v>
      </c>
      <c r="B49" s="6" t="s">
        <v>11</v>
      </c>
      <c r="C49" s="19"/>
      <c r="D49" s="26">
        <f>D55+D50</f>
        <v>907.1</v>
      </c>
      <c r="E49" s="26">
        <f>E55+E50</f>
        <v>676.1</v>
      </c>
      <c r="F49" s="26">
        <f>F55+F50</f>
        <v>553.6</v>
      </c>
      <c r="G49" s="27">
        <f t="shared" si="2"/>
        <v>0.6102965494432808</v>
      </c>
      <c r="H49" s="27">
        <f t="shared" si="3"/>
        <v>0.8188137849430558</v>
      </c>
    </row>
    <row r="50" spans="1:8" ht="33" customHeight="1">
      <c r="A50" s="19" t="s">
        <v>49</v>
      </c>
      <c r="B50" s="6" t="s">
        <v>266</v>
      </c>
      <c r="C50" s="19"/>
      <c r="D50" s="26">
        <f>D51+D52+D53+D54</f>
        <v>262.1</v>
      </c>
      <c r="E50" s="26">
        <f>E51+E52+E53+E54</f>
        <v>262.1</v>
      </c>
      <c r="F50" s="26">
        <f>F51+F52+F53+F54</f>
        <v>146.3</v>
      </c>
      <c r="G50" s="27">
        <f t="shared" si="2"/>
        <v>0.5581838992750858</v>
      </c>
      <c r="H50" s="27">
        <f t="shared" si="3"/>
        <v>0.5581838992750858</v>
      </c>
    </row>
    <row r="51" spans="1:9" s="32" customFormat="1" ht="21.75" customHeight="1">
      <c r="A51" s="3"/>
      <c r="B51" s="4" t="s">
        <v>235</v>
      </c>
      <c r="C51" s="38" t="s">
        <v>231</v>
      </c>
      <c r="D51" s="29">
        <v>140.8</v>
      </c>
      <c r="E51" s="29">
        <v>140.8</v>
      </c>
      <c r="F51" s="29">
        <v>130</v>
      </c>
      <c r="G51" s="42">
        <f t="shared" si="2"/>
        <v>0.9232954545454545</v>
      </c>
      <c r="H51" s="42">
        <f t="shared" si="3"/>
        <v>0.9232954545454545</v>
      </c>
      <c r="I51" s="33"/>
    </row>
    <row r="52" spans="1:9" s="32" customFormat="1" ht="18.75" customHeight="1">
      <c r="A52" s="3"/>
      <c r="B52" s="4" t="s">
        <v>236</v>
      </c>
      <c r="C52" s="38" t="s">
        <v>232</v>
      </c>
      <c r="D52" s="29">
        <v>100</v>
      </c>
      <c r="E52" s="29">
        <v>100</v>
      </c>
      <c r="F52" s="29">
        <v>0</v>
      </c>
      <c r="G52" s="42">
        <f t="shared" si="2"/>
        <v>0</v>
      </c>
      <c r="H52" s="42">
        <f t="shared" si="3"/>
        <v>0</v>
      </c>
      <c r="I52" s="33"/>
    </row>
    <row r="53" spans="1:9" s="32" customFormat="1" ht="37.5" customHeight="1">
      <c r="A53" s="3"/>
      <c r="B53" s="4" t="s">
        <v>237</v>
      </c>
      <c r="C53" s="38" t="s">
        <v>233</v>
      </c>
      <c r="D53" s="29">
        <v>5</v>
      </c>
      <c r="E53" s="29">
        <v>5</v>
      </c>
      <c r="F53" s="29">
        <v>0</v>
      </c>
      <c r="G53" s="42">
        <f t="shared" si="2"/>
        <v>0</v>
      </c>
      <c r="H53" s="42">
        <f t="shared" si="3"/>
        <v>0</v>
      </c>
      <c r="I53" s="33"/>
    </row>
    <row r="54" spans="1:9" s="32" customFormat="1" ht="37.5" customHeight="1">
      <c r="A54" s="3"/>
      <c r="B54" s="4" t="s">
        <v>238</v>
      </c>
      <c r="C54" s="38" t="s">
        <v>234</v>
      </c>
      <c r="D54" s="29">
        <v>16.3</v>
      </c>
      <c r="E54" s="29">
        <v>16.3</v>
      </c>
      <c r="F54" s="29">
        <v>16.3</v>
      </c>
      <c r="G54" s="42">
        <f t="shared" si="2"/>
        <v>1</v>
      </c>
      <c r="H54" s="42">
        <f t="shared" si="3"/>
        <v>1</v>
      </c>
      <c r="I54" s="33"/>
    </row>
    <row r="55" spans="1:8" ht="48" customHeight="1">
      <c r="A55" s="20" t="s">
        <v>59</v>
      </c>
      <c r="B55" s="18" t="s">
        <v>67</v>
      </c>
      <c r="C55" s="20"/>
      <c r="D55" s="26">
        <f>D56+D61</f>
        <v>645</v>
      </c>
      <c r="E55" s="26">
        <f>E56+E61</f>
        <v>414</v>
      </c>
      <c r="F55" s="26">
        <f>F56+F61</f>
        <v>407.3</v>
      </c>
      <c r="G55" s="27">
        <f t="shared" si="2"/>
        <v>0.6314728682170543</v>
      </c>
      <c r="H55" s="27">
        <f t="shared" si="3"/>
        <v>0.9838164251207729</v>
      </c>
    </row>
    <row r="56" spans="1:8" ht="92.25" customHeight="1">
      <c r="A56" s="20"/>
      <c r="B56" s="43" t="s">
        <v>286</v>
      </c>
      <c r="C56" s="20" t="s">
        <v>106</v>
      </c>
      <c r="D56" s="26">
        <f>D57+D58+D59+D60</f>
        <v>645</v>
      </c>
      <c r="E56" s="26">
        <f>E57+E58+E59+E60</f>
        <v>414</v>
      </c>
      <c r="F56" s="26">
        <f>F57+F58+F59+F60</f>
        <v>407.3</v>
      </c>
      <c r="G56" s="27">
        <f t="shared" si="2"/>
        <v>0.6314728682170543</v>
      </c>
      <c r="H56" s="27">
        <f t="shared" si="3"/>
        <v>0.9838164251207729</v>
      </c>
    </row>
    <row r="57" spans="1:9" s="32" customFormat="1" ht="36" customHeight="1">
      <c r="A57" s="1"/>
      <c r="B57" s="2" t="s">
        <v>89</v>
      </c>
      <c r="C57" s="1" t="s">
        <v>90</v>
      </c>
      <c r="D57" s="29">
        <v>65</v>
      </c>
      <c r="E57" s="29">
        <v>5</v>
      </c>
      <c r="F57" s="29">
        <v>0</v>
      </c>
      <c r="G57" s="42">
        <f t="shared" si="2"/>
        <v>0</v>
      </c>
      <c r="H57" s="42">
        <f t="shared" si="3"/>
        <v>0</v>
      </c>
      <c r="I57" s="33"/>
    </row>
    <row r="58" spans="1:9" s="32" customFormat="1" ht="66.75" customHeight="1">
      <c r="A58" s="1"/>
      <c r="B58" s="2" t="s">
        <v>91</v>
      </c>
      <c r="C58" s="1" t="s">
        <v>92</v>
      </c>
      <c r="D58" s="29">
        <v>570</v>
      </c>
      <c r="E58" s="29">
        <v>399</v>
      </c>
      <c r="F58" s="29">
        <v>397.3</v>
      </c>
      <c r="G58" s="42">
        <f t="shared" si="2"/>
        <v>0.6970175438596491</v>
      </c>
      <c r="H58" s="42">
        <f t="shared" si="3"/>
        <v>0.9957393483709274</v>
      </c>
      <c r="I58" s="33"/>
    </row>
    <row r="59" spans="1:9" s="32" customFormat="1" ht="66.75" customHeight="1" hidden="1">
      <c r="A59" s="1"/>
      <c r="B59" s="2" t="s">
        <v>94</v>
      </c>
      <c r="C59" s="1" t="s">
        <v>93</v>
      </c>
      <c r="D59" s="29">
        <v>0</v>
      </c>
      <c r="E59" s="29">
        <v>0</v>
      </c>
      <c r="F59" s="29">
        <v>0</v>
      </c>
      <c r="G59" s="42" t="e">
        <f t="shared" si="2"/>
        <v>#DIV/0!</v>
      </c>
      <c r="H59" s="42" t="e">
        <f t="shared" si="3"/>
        <v>#DIV/0!</v>
      </c>
      <c r="I59" s="33"/>
    </row>
    <row r="60" spans="1:9" s="32" customFormat="1" ht="51.75" customHeight="1">
      <c r="A60" s="1"/>
      <c r="B60" s="2" t="s">
        <v>95</v>
      </c>
      <c r="C60" s="1" t="s">
        <v>96</v>
      </c>
      <c r="D60" s="29">
        <v>10</v>
      </c>
      <c r="E60" s="29">
        <v>10</v>
      </c>
      <c r="F60" s="29">
        <v>10</v>
      </c>
      <c r="G60" s="42">
        <f t="shared" si="2"/>
        <v>1</v>
      </c>
      <c r="H60" s="42">
        <f t="shared" si="3"/>
        <v>1</v>
      </c>
      <c r="I60" s="33"/>
    </row>
    <row r="61" spans="1:9" s="32" customFormat="1" ht="41.25" customHeight="1" hidden="1">
      <c r="A61" s="1"/>
      <c r="B61" s="2" t="s">
        <v>119</v>
      </c>
      <c r="C61" s="1" t="s">
        <v>118</v>
      </c>
      <c r="D61" s="29">
        <v>0</v>
      </c>
      <c r="E61" s="29">
        <v>0</v>
      </c>
      <c r="F61" s="29">
        <v>0</v>
      </c>
      <c r="G61" s="27" t="e">
        <f t="shared" si="2"/>
        <v>#DIV/0!</v>
      </c>
      <c r="H61" s="27" t="e">
        <f t="shared" si="3"/>
        <v>#DIV/0!</v>
      </c>
      <c r="I61" s="33"/>
    </row>
    <row r="62" spans="1:8" ht="18.75" customHeight="1">
      <c r="A62" s="20" t="s">
        <v>29</v>
      </c>
      <c r="B62" s="18" t="s">
        <v>12</v>
      </c>
      <c r="C62" s="20"/>
      <c r="D62" s="26">
        <f>D63+D65+D84</f>
        <v>23361.3</v>
      </c>
      <c r="E62" s="26">
        <f>E63+E65+E84</f>
        <v>18870.8</v>
      </c>
      <c r="F62" s="26">
        <f>F63+F65+F84</f>
        <v>13658.4</v>
      </c>
      <c r="G62" s="27">
        <f t="shared" si="2"/>
        <v>0.5846592441345302</v>
      </c>
      <c r="H62" s="27">
        <f t="shared" si="3"/>
        <v>0.7237848951819743</v>
      </c>
    </row>
    <row r="63" spans="1:8" ht="18" customHeight="1">
      <c r="A63" s="20" t="s">
        <v>84</v>
      </c>
      <c r="B63" s="18" t="s">
        <v>100</v>
      </c>
      <c r="C63" s="20"/>
      <c r="D63" s="26">
        <f>D64</f>
        <v>8.1</v>
      </c>
      <c r="E63" s="26">
        <f>E64</f>
        <v>8.1</v>
      </c>
      <c r="F63" s="26">
        <f>F64</f>
        <v>8.1</v>
      </c>
      <c r="G63" s="27">
        <f t="shared" si="2"/>
        <v>1</v>
      </c>
      <c r="H63" s="27">
        <f t="shared" si="3"/>
        <v>1</v>
      </c>
    </row>
    <row r="64" spans="1:9" s="32" customFormat="1" ht="79.5" customHeight="1">
      <c r="A64" s="1"/>
      <c r="B64" s="2" t="s">
        <v>285</v>
      </c>
      <c r="C64" s="1" t="s">
        <v>136</v>
      </c>
      <c r="D64" s="29">
        <v>8.1</v>
      </c>
      <c r="E64" s="29">
        <v>8.1</v>
      </c>
      <c r="F64" s="29">
        <v>8.1</v>
      </c>
      <c r="G64" s="42">
        <f t="shared" si="2"/>
        <v>1</v>
      </c>
      <c r="H64" s="42">
        <f t="shared" si="3"/>
        <v>1</v>
      </c>
      <c r="I64" s="33"/>
    </row>
    <row r="65" spans="1:8" ht="33" customHeight="1">
      <c r="A65" s="20" t="s">
        <v>50</v>
      </c>
      <c r="B65" s="18" t="s">
        <v>68</v>
      </c>
      <c r="C65" s="20"/>
      <c r="D65" s="26">
        <f>D66+D68+D75+D77</f>
        <v>21298.5</v>
      </c>
      <c r="E65" s="26">
        <f>E66+E68+E75+E77</f>
        <v>17998</v>
      </c>
      <c r="F65" s="26">
        <f>F66+F68+F75+F77</f>
        <v>13432.3</v>
      </c>
      <c r="G65" s="27">
        <f t="shared" si="2"/>
        <v>0.6306688264431767</v>
      </c>
      <c r="H65" s="27">
        <f t="shared" si="3"/>
        <v>0.7463218135348372</v>
      </c>
    </row>
    <row r="66" spans="1:8" ht="84.75" customHeight="1">
      <c r="A66" s="20"/>
      <c r="B66" s="43" t="s">
        <v>287</v>
      </c>
      <c r="C66" s="20" t="s">
        <v>82</v>
      </c>
      <c r="D66" s="26">
        <f>D67</f>
        <v>200</v>
      </c>
      <c r="E66" s="26">
        <f>E67</f>
        <v>200</v>
      </c>
      <c r="F66" s="26">
        <f>F67</f>
        <v>200</v>
      </c>
      <c r="G66" s="27">
        <f t="shared" si="2"/>
        <v>1</v>
      </c>
      <c r="H66" s="27">
        <f t="shared" si="3"/>
        <v>1</v>
      </c>
    </row>
    <row r="67" spans="1:9" s="32" customFormat="1" ht="33" customHeight="1">
      <c r="A67" s="1"/>
      <c r="B67" s="2" t="s">
        <v>274</v>
      </c>
      <c r="C67" s="37" t="s">
        <v>133</v>
      </c>
      <c r="D67" s="29">
        <v>200</v>
      </c>
      <c r="E67" s="29">
        <v>200</v>
      </c>
      <c r="F67" s="29">
        <v>200</v>
      </c>
      <c r="G67" s="42">
        <f t="shared" si="2"/>
        <v>1</v>
      </c>
      <c r="H67" s="42">
        <f t="shared" si="3"/>
        <v>1</v>
      </c>
      <c r="I67" s="33"/>
    </row>
    <row r="68" spans="1:8" ht="66.75" customHeight="1">
      <c r="A68" s="20"/>
      <c r="B68" s="43" t="s">
        <v>288</v>
      </c>
      <c r="C68" s="20" t="s">
        <v>115</v>
      </c>
      <c r="D68" s="26">
        <f>D69+D70+D71+D73+D72+D74</f>
        <v>12603.300000000001</v>
      </c>
      <c r="E68" s="26">
        <f>E69+E70+E71+E73+E72+E74</f>
        <v>9302.800000000001</v>
      </c>
      <c r="F68" s="26">
        <f>F69+F70+F71+F73+F72+F74</f>
        <v>5637.8</v>
      </c>
      <c r="G68" s="27">
        <f t="shared" si="2"/>
        <v>0.4473272872977712</v>
      </c>
      <c r="H68" s="27">
        <f t="shared" si="3"/>
        <v>0.6060325923377907</v>
      </c>
    </row>
    <row r="69" spans="1:9" s="32" customFormat="1" ht="51" customHeight="1">
      <c r="A69" s="1"/>
      <c r="B69" s="2" t="s">
        <v>291</v>
      </c>
      <c r="C69" s="1" t="s">
        <v>137</v>
      </c>
      <c r="D69" s="29">
        <v>10115.7</v>
      </c>
      <c r="E69" s="29">
        <v>7526.4</v>
      </c>
      <c r="F69" s="29">
        <v>4421.4</v>
      </c>
      <c r="G69" s="42">
        <f t="shared" si="2"/>
        <v>0.4370829502654289</v>
      </c>
      <c r="H69" s="42">
        <f t="shared" si="3"/>
        <v>0.5874521683673469</v>
      </c>
      <c r="I69" s="33"/>
    </row>
    <row r="70" spans="1:9" s="32" customFormat="1" ht="19.5" customHeight="1">
      <c r="A70" s="1"/>
      <c r="B70" s="2" t="s">
        <v>290</v>
      </c>
      <c r="C70" s="1" t="s">
        <v>134</v>
      </c>
      <c r="D70" s="29">
        <v>1922.3</v>
      </c>
      <c r="E70" s="29">
        <v>1401.1</v>
      </c>
      <c r="F70" s="29">
        <v>1041.1</v>
      </c>
      <c r="G70" s="42">
        <f t="shared" si="2"/>
        <v>0.5415908026842844</v>
      </c>
      <c r="H70" s="42">
        <f t="shared" si="3"/>
        <v>0.743059025051745</v>
      </c>
      <c r="I70" s="33"/>
    </row>
    <row r="71" spans="1:9" s="32" customFormat="1" ht="34.5" customHeight="1">
      <c r="A71" s="1"/>
      <c r="B71" s="2" t="s">
        <v>292</v>
      </c>
      <c r="C71" s="1" t="s">
        <v>135</v>
      </c>
      <c r="D71" s="29">
        <v>390</v>
      </c>
      <c r="E71" s="29">
        <v>200</v>
      </c>
      <c r="F71" s="29">
        <v>0</v>
      </c>
      <c r="G71" s="42">
        <f t="shared" si="2"/>
        <v>0</v>
      </c>
      <c r="H71" s="42">
        <f t="shared" si="3"/>
        <v>0</v>
      </c>
      <c r="I71" s="33"/>
    </row>
    <row r="72" spans="1:9" s="32" customFormat="1" ht="22.5" customHeight="1">
      <c r="A72" s="1"/>
      <c r="B72" s="2" t="s">
        <v>139</v>
      </c>
      <c r="C72" s="1" t="s">
        <v>138</v>
      </c>
      <c r="D72" s="29">
        <v>58.1</v>
      </c>
      <c r="E72" s="29">
        <v>58.1</v>
      </c>
      <c r="F72" s="29">
        <v>58.1</v>
      </c>
      <c r="G72" s="42">
        <f t="shared" si="2"/>
        <v>1</v>
      </c>
      <c r="H72" s="42">
        <f t="shared" si="3"/>
        <v>1</v>
      </c>
      <c r="I72" s="33"/>
    </row>
    <row r="73" spans="1:9" s="32" customFormat="1" ht="18" customHeight="1">
      <c r="A73" s="1"/>
      <c r="B73" s="2" t="s">
        <v>140</v>
      </c>
      <c r="C73" s="1" t="s">
        <v>205</v>
      </c>
      <c r="D73" s="29">
        <v>107.2</v>
      </c>
      <c r="E73" s="29">
        <v>107.2</v>
      </c>
      <c r="F73" s="29">
        <v>107.2</v>
      </c>
      <c r="G73" s="42">
        <f t="shared" si="2"/>
        <v>1</v>
      </c>
      <c r="H73" s="42">
        <f t="shared" si="3"/>
        <v>1</v>
      </c>
      <c r="I73" s="33"/>
    </row>
    <row r="74" spans="1:9" s="32" customFormat="1" ht="18.75" customHeight="1">
      <c r="A74" s="1"/>
      <c r="B74" s="2" t="s">
        <v>174</v>
      </c>
      <c r="C74" s="1" t="s">
        <v>173</v>
      </c>
      <c r="D74" s="29">
        <v>10</v>
      </c>
      <c r="E74" s="29">
        <v>10</v>
      </c>
      <c r="F74" s="29">
        <v>10</v>
      </c>
      <c r="G74" s="42">
        <f t="shared" si="2"/>
        <v>1</v>
      </c>
      <c r="H74" s="42">
        <f t="shared" si="3"/>
        <v>1</v>
      </c>
      <c r="I74" s="33"/>
    </row>
    <row r="75" spans="1:8" ht="42.75" customHeight="1">
      <c r="A75" s="20"/>
      <c r="B75" s="25" t="s">
        <v>284</v>
      </c>
      <c r="C75" s="20" t="s">
        <v>177</v>
      </c>
      <c r="D75" s="26">
        <f>D76</f>
        <v>247</v>
      </c>
      <c r="E75" s="26">
        <f>E76</f>
        <v>247</v>
      </c>
      <c r="F75" s="26">
        <f>F76</f>
        <v>246.8</v>
      </c>
      <c r="G75" s="27">
        <f t="shared" si="2"/>
        <v>0.9991902834008097</v>
      </c>
      <c r="H75" s="27">
        <f t="shared" si="3"/>
        <v>0.9991902834008097</v>
      </c>
    </row>
    <row r="76" spans="1:9" s="32" customFormat="1" ht="33" customHeight="1">
      <c r="A76" s="1"/>
      <c r="B76" s="2" t="s">
        <v>179</v>
      </c>
      <c r="C76" s="1" t="s">
        <v>178</v>
      </c>
      <c r="D76" s="29">
        <v>247</v>
      </c>
      <c r="E76" s="29">
        <v>247</v>
      </c>
      <c r="F76" s="29">
        <v>246.8</v>
      </c>
      <c r="G76" s="42">
        <f t="shared" si="2"/>
        <v>0.9991902834008097</v>
      </c>
      <c r="H76" s="42">
        <f t="shared" si="3"/>
        <v>0.9991902834008097</v>
      </c>
      <c r="I76" s="33"/>
    </row>
    <row r="77" spans="1:8" ht="63" customHeight="1">
      <c r="A77" s="20"/>
      <c r="B77" s="43" t="s">
        <v>283</v>
      </c>
      <c r="C77" s="20" t="s">
        <v>183</v>
      </c>
      <c r="D77" s="26">
        <f>D81+D82+D83+D79+D80+D78</f>
        <v>8248.199999999999</v>
      </c>
      <c r="E77" s="26">
        <f>E81+E82+E83+E79+E80+E78</f>
        <v>8248.199999999999</v>
      </c>
      <c r="F77" s="26">
        <f>F81+F82+F83+F79+F80+F78</f>
        <v>7347.7</v>
      </c>
      <c r="G77" s="27">
        <f t="shared" si="2"/>
        <v>0.890824664775345</v>
      </c>
      <c r="H77" s="27">
        <f t="shared" si="3"/>
        <v>0.890824664775345</v>
      </c>
    </row>
    <row r="78" spans="1:9" s="32" customFormat="1" ht="66" customHeight="1">
      <c r="A78" s="1"/>
      <c r="B78" s="2" t="s">
        <v>226</v>
      </c>
      <c r="C78" s="1" t="s">
        <v>225</v>
      </c>
      <c r="D78" s="29">
        <v>350.3</v>
      </c>
      <c r="E78" s="29">
        <v>350.3</v>
      </c>
      <c r="F78" s="29">
        <v>280</v>
      </c>
      <c r="G78" s="42">
        <f t="shared" si="2"/>
        <v>0.7993148729660291</v>
      </c>
      <c r="H78" s="42">
        <f t="shared" si="3"/>
        <v>0.7993148729660291</v>
      </c>
      <c r="I78" s="33"/>
    </row>
    <row r="79" spans="1:8" ht="114.75" customHeight="1" hidden="1">
      <c r="A79" s="20"/>
      <c r="B79" s="2" t="s">
        <v>216</v>
      </c>
      <c r="C79" s="1" t="s">
        <v>188</v>
      </c>
      <c r="D79" s="29">
        <v>0</v>
      </c>
      <c r="E79" s="29">
        <v>0</v>
      </c>
      <c r="F79" s="29">
        <v>0</v>
      </c>
      <c r="G79" s="27" t="e">
        <f t="shared" si="2"/>
        <v>#DIV/0!</v>
      </c>
      <c r="H79" s="27" t="e">
        <f t="shared" si="3"/>
        <v>#DIV/0!</v>
      </c>
    </row>
    <row r="80" spans="1:8" ht="72" customHeight="1" hidden="1">
      <c r="A80" s="20"/>
      <c r="B80" s="2" t="s">
        <v>217</v>
      </c>
      <c r="C80" s="1" t="s">
        <v>215</v>
      </c>
      <c r="D80" s="29">
        <v>0</v>
      </c>
      <c r="E80" s="29">
        <v>0</v>
      </c>
      <c r="F80" s="29">
        <v>0</v>
      </c>
      <c r="G80" s="27" t="e">
        <f t="shared" si="2"/>
        <v>#DIV/0!</v>
      </c>
      <c r="H80" s="27" t="e">
        <f t="shared" si="3"/>
        <v>#DIV/0!</v>
      </c>
    </row>
    <row r="81" spans="1:9" s="32" customFormat="1" ht="63.75" customHeight="1">
      <c r="A81" s="1"/>
      <c r="B81" s="45" t="s">
        <v>275</v>
      </c>
      <c r="C81" s="11" t="s">
        <v>193</v>
      </c>
      <c r="D81" s="29">
        <f>156.4+7662.5+79</f>
        <v>7897.9</v>
      </c>
      <c r="E81" s="29">
        <f>156.4+7662.5+79</f>
        <v>7897.9</v>
      </c>
      <c r="F81" s="29">
        <f>140+6857+70.7</f>
        <v>7067.7</v>
      </c>
      <c r="G81" s="42">
        <f t="shared" si="2"/>
        <v>0.8948834500310209</v>
      </c>
      <c r="H81" s="42">
        <f t="shared" si="3"/>
        <v>0.8948834500310209</v>
      </c>
      <c r="I81" s="33"/>
    </row>
    <row r="82" spans="1:8" ht="56.25" customHeight="1" hidden="1">
      <c r="A82" s="20"/>
      <c r="B82" s="2" t="s">
        <v>181</v>
      </c>
      <c r="C82" s="11" t="s">
        <v>194</v>
      </c>
      <c r="D82" s="29">
        <f>7662.5-7662.5</f>
        <v>0</v>
      </c>
      <c r="E82" s="29">
        <f>7662.5-7662.5</f>
        <v>0</v>
      </c>
      <c r="F82" s="29">
        <f>6857-6857</f>
        <v>0</v>
      </c>
      <c r="G82" s="27" t="e">
        <f t="shared" si="2"/>
        <v>#DIV/0!</v>
      </c>
      <c r="H82" s="27" t="e">
        <f t="shared" si="3"/>
        <v>#DIV/0!</v>
      </c>
    </row>
    <row r="83" spans="1:8" ht="56.25" customHeight="1" hidden="1">
      <c r="A83" s="20"/>
      <c r="B83" s="2" t="s">
        <v>182</v>
      </c>
      <c r="C83" s="12" t="s">
        <v>180</v>
      </c>
      <c r="D83" s="29">
        <f>79-79</f>
        <v>0</v>
      </c>
      <c r="E83" s="29">
        <f>79-79</f>
        <v>0</v>
      </c>
      <c r="F83" s="29">
        <f>70.7-70.7</f>
        <v>0</v>
      </c>
      <c r="G83" s="27" t="e">
        <f t="shared" si="2"/>
        <v>#DIV/0!</v>
      </c>
      <c r="H83" s="27" t="e">
        <f t="shared" si="3"/>
        <v>#DIV/0!</v>
      </c>
    </row>
    <row r="84" spans="1:8" ht="36.75" customHeight="1">
      <c r="A84" s="20" t="s">
        <v>30</v>
      </c>
      <c r="B84" s="18" t="s">
        <v>71</v>
      </c>
      <c r="C84" s="1"/>
      <c r="D84" s="29">
        <f>D85+D86+D87+D88+D89+D90+D91</f>
        <v>2054.7</v>
      </c>
      <c r="E84" s="29">
        <f>E85+E86+E87+E88+E89+E90+E91</f>
        <v>864.7</v>
      </c>
      <c r="F84" s="29">
        <f>F85+F86+F87+F88+F89+F90+F91</f>
        <v>218</v>
      </c>
      <c r="G84" s="27">
        <f t="shared" si="2"/>
        <v>0.10609821385117049</v>
      </c>
      <c r="H84" s="27">
        <f t="shared" si="3"/>
        <v>0.2521105585752284</v>
      </c>
    </row>
    <row r="85" spans="1:9" s="32" customFormat="1" ht="37.5" customHeight="1">
      <c r="A85" s="1"/>
      <c r="B85" s="2" t="s">
        <v>52</v>
      </c>
      <c r="C85" s="1" t="s">
        <v>83</v>
      </c>
      <c r="D85" s="29">
        <v>36.7</v>
      </c>
      <c r="E85" s="29">
        <v>21.7</v>
      </c>
      <c r="F85" s="29">
        <v>20</v>
      </c>
      <c r="G85" s="42">
        <f t="shared" si="2"/>
        <v>0.544959128065395</v>
      </c>
      <c r="H85" s="42">
        <f t="shared" si="3"/>
        <v>0.9216589861751152</v>
      </c>
      <c r="I85" s="33"/>
    </row>
    <row r="86" spans="1:9" s="32" customFormat="1" ht="64.5" customHeight="1" hidden="1">
      <c r="A86" s="1"/>
      <c r="B86" s="2" t="s">
        <v>196</v>
      </c>
      <c r="C86" s="1" t="s">
        <v>195</v>
      </c>
      <c r="D86" s="29">
        <v>0</v>
      </c>
      <c r="E86" s="29">
        <v>0</v>
      </c>
      <c r="F86" s="29">
        <v>0</v>
      </c>
      <c r="G86" s="42" t="e">
        <f t="shared" si="2"/>
        <v>#DIV/0!</v>
      </c>
      <c r="H86" s="42" t="e">
        <f t="shared" si="3"/>
        <v>#DIV/0!</v>
      </c>
      <c r="I86" s="33"/>
    </row>
    <row r="87" spans="1:9" s="32" customFormat="1" ht="37.5" customHeight="1">
      <c r="A87" s="1"/>
      <c r="B87" s="2" t="s">
        <v>198</v>
      </c>
      <c r="C87" s="1" t="s">
        <v>197</v>
      </c>
      <c r="D87" s="29">
        <v>99</v>
      </c>
      <c r="E87" s="29">
        <v>99</v>
      </c>
      <c r="F87" s="29">
        <v>99</v>
      </c>
      <c r="G87" s="42">
        <f t="shared" si="2"/>
        <v>1</v>
      </c>
      <c r="H87" s="42">
        <f t="shared" si="3"/>
        <v>1</v>
      </c>
      <c r="I87" s="33"/>
    </row>
    <row r="88" spans="1:9" s="32" customFormat="1" ht="51.75" customHeight="1" hidden="1">
      <c r="A88" s="1"/>
      <c r="B88" s="2" t="s">
        <v>200</v>
      </c>
      <c r="C88" s="1" t="s">
        <v>199</v>
      </c>
      <c r="D88" s="29">
        <v>0</v>
      </c>
      <c r="E88" s="29">
        <v>0</v>
      </c>
      <c r="F88" s="29">
        <v>0</v>
      </c>
      <c r="G88" s="42" t="e">
        <f t="shared" si="2"/>
        <v>#DIV/0!</v>
      </c>
      <c r="H88" s="42" t="e">
        <f t="shared" si="3"/>
        <v>#DIV/0!</v>
      </c>
      <c r="I88" s="33"/>
    </row>
    <row r="89" spans="1:9" s="32" customFormat="1" ht="72.75" customHeight="1">
      <c r="A89" s="1"/>
      <c r="B89" s="2" t="s">
        <v>267</v>
      </c>
      <c r="C89" s="1" t="s">
        <v>218</v>
      </c>
      <c r="D89" s="29">
        <v>99</v>
      </c>
      <c r="E89" s="29">
        <v>99</v>
      </c>
      <c r="F89" s="29">
        <v>99</v>
      </c>
      <c r="G89" s="42">
        <f t="shared" si="2"/>
        <v>1</v>
      </c>
      <c r="H89" s="42">
        <f t="shared" si="3"/>
        <v>1</v>
      </c>
      <c r="I89" s="33"/>
    </row>
    <row r="90" spans="1:9" s="32" customFormat="1" ht="50.25" customHeight="1">
      <c r="A90" s="1"/>
      <c r="B90" s="2" t="s">
        <v>282</v>
      </c>
      <c r="C90" s="39" t="s">
        <v>240</v>
      </c>
      <c r="D90" s="29">
        <v>1170</v>
      </c>
      <c r="E90" s="29">
        <v>450</v>
      </c>
      <c r="F90" s="29">
        <v>0</v>
      </c>
      <c r="G90" s="42">
        <f t="shared" si="2"/>
        <v>0</v>
      </c>
      <c r="H90" s="42">
        <f t="shared" si="3"/>
        <v>0</v>
      </c>
      <c r="I90" s="33"/>
    </row>
    <row r="91" spans="1:9" s="32" customFormat="1" ht="38.25" customHeight="1">
      <c r="A91" s="1"/>
      <c r="B91" s="2" t="s">
        <v>281</v>
      </c>
      <c r="C91" s="39" t="s">
        <v>241</v>
      </c>
      <c r="D91" s="29">
        <v>650</v>
      </c>
      <c r="E91" s="29">
        <v>195</v>
      </c>
      <c r="F91" s="29">
        <v>0</v>
      </c>
      <c r="G91" s="42">
        <f t="shared" si="2"/>
        <v>0</v>
      </c>
      <c r="H91" s="42">
        <f t="shared" si="3"/>
        <v>0</v>
      </c>
      <c r="I91" s="33"/>
    </row>
    <row r="92" spans="1:8" ht="30.75" customHeight="1">
      <c r="A92" s="20" t="s">
        <v>31</v>
      </c>
      <c r="B92" s="18" t="s">
        <v>13</v>
      </c>
      <c r="C92" s="20"/>
      <c r="D92" s="26">
        <f>D93+D98+D108</f>
        <v>54199.399999999994</v>
      </c>
      <c r="E92" s="26">
        <f>E93+E98+E108</f>
        <v>50243.1</v>
      </c>
      <c r="F92" s="26">
        <f>F93+F98+F108</f>
        <v>37095.7</v>
      </c>
      <c r="G92" s="27">
        <f t="shared" si="2"/>
        <v>0.6844300859419108</v>
      </c>
      <c r="H92" s="27">
        <f t="shared" si="3"/>
        <v>0.7383242674118435</v>
      </c>
    </row>
    <row r="93" spans="1:8" ht="21.75" customHeight="1">
      <c r="A93" s="20" t="s">
        <v>32</v>
      </c>
      <c r="B93" s="43" t="s">
        <v>268</v>
      </c>
      <c r="C93" s="20"/>
      <c r="D93" s="26">
        <f>D96+D95+D94+D97</f>
        <v>671.6</v>
      </c>
      <c r="E93" s="26">
        <f>E96+E95+E94+E97</f>
        <v>671.6</v>
      </c>
      <c r="F93" s="26">
        <f>F96+F95+F94+F97</f>
        <v>605.7</v>
      </c>
      <c r="G93" s="27">
        <f t="shared" si="2"/>
        <v>0.9018761167361525</v>
      </c>
      <c r="H93" s="27">
        <f t="shared" si="3"/>
        <v>0.9018761167361525</v>
      </c>
    </row>
    <row r="94" spans="1:9" s="32" customFormat="1" ht="70.5" customHeight="1">
      <c r="A94" s="1"/>
      <c r="B94" s="2" t="s">
        <v>78</v>
      </c>
      <c r="C94" s="1" t="s">
        <v>79</v>
      </c>
      <c r="D94" s="29">
        <v>600</v>
      </c>
      <c r="E94" s="29">
        <v>600</v>
      </c>
      <c r="F94" s="29">
        <v>535.6</v>
      </c>
      <c r="G94" s="42">
        <f t="shared" si="2"/>
        <v>0.8926666666666667</v>
      </c>
      <c r="H94" s="42">
        <f t="shared" si="3"/>
        <v>0.8926666666666667</v>
      </c>
      <c r="I94" s="33"/>
    </row>
    <row r="95" spans="1:9" s="32" customFormat="1" ht="70.5" customHeight="1" hidden="1">
      <c r="A95" s="1"/>
      <c r="B95" s="2" t="s">
        <v>117</v>
      </c>
      <c r="C95" s="13" t="s">
        <v>116</v>
      </c>
      <c r="D95" s="29">
        <v>0</v>
      </c>
      <c r="E95" s="29">
        <v>0</v>
      </c>
      <c r="F95" s="29">
        <v>0</v>
      </c>
      <c r="G95" s="42" t="e">
        <f t="shared" si="2"/>
        <v>#DIV/0!</v>
      </c>
      <c r="H95" s="42" t="e">
        <f t="shared" si="3"/>
        <v>#DIV/0!</v>
      </c>
      <c r="I95" s="33"/>
    </row>
    <row r="96" spans="1:9" s="32" customFormat="1" ht="37.5" customHeight="1">
      <c r="A96" s="1"/>
      <c r="B96" s="2" t="s">
        <v>65</v>
      </c>
      <c r="C96" s="1" t="s">
        <v>80</v>
      </c>
      <c r="D96" s="29">
        <v>71.6</v>
      </c>
      <c r="E96" s="29">
        <v>71.6</v>
      </c>
      <c r="F96" s="29">
        <v>70.1</v>
      </c>
      <c r="G96" s="42">
        <f t="shared" si="2"/>
        <v>0.979050279329609</v>
      </c>
      <c r="H96" s="42">
        <f t="shared" si="3"/>
        <v>0.979050279329609</v>
      </c>
      <c r="I96" s="33"/>
    </row>
    <row r="97" spans="1:8" ht="51" customHeight="1" hidden="1">
      <c r="A97" s="20"/>
      <c r="B97" s="2" t="s">
        <v>131</v>
      </c>
      <c r="C97" s="1" t="s">
        <v>130</v>
      </c>
      <c r="D97" s="29">
        <v>0</v>
      </c>
      <c r="E97" s="29"/>
      <c r="F97" s="29">
        <v>0</v>
      </c>
      <c r="G97" s="27" t="e">
        <f t="shared" si="2"/>
        <v>#DIV/0!</v>
      </c>
      <c r="H97" s="27" t="e">
        <f t="shared" si="3"/>
        <v>#DIV/0!</v>
      </c>
    </row>
    <row r="98" spans="1:8" ht="18.75" customHeight="1">
      <c r="A98" s="20" t="s">
        <v>33</v>
      </c>
      <c r="B98" s="18" t="s">
        <v>104</v>
      </c>
      <c r="C98" s="20"/>
      <c r="D98" s="26">
        <f>D99</f>
        <v>3611</v>
      </c>
      <c r="E98" s="26">
        <f>E99</f>
        <v>3611</v>
      </c>
      <c r="F98" s="26">
        <f>F99</f>
        <v>3412</v>
      </c>
      <c r="G98" s="27">
        <f t="shared" si="2"/>
        <v>0.9448906120188314</v>
      </c>
      <c r="H98" s="27">
        <f t="shared" si="3"/>
        <v>0.9448906120188314</v>
      </c>
    </row>
    <row r="99" spans="1:9" s="32" customFormat="1" ht="51" customHeight="1">
      <c r="A99" s="1"/>
      <c r="B99" s="2" t="s">
        <v>99</v>
      </c>
      <c r="C99" s="1" t="s">
        <v>85</v>
      </c>
      <c r="D99" s="29">
        <f>D100+D101+D102+D103+D104+D107+D105+D106</f>
        <v>3611</v>
      </c>
      <c r="E99" s="29">
        <f>E100+E101+E102+E103+E104+E107+E105+E106</f>
        <v>3611</v>
      </c>
      <c r="F99" s="29">
        <f>F100+F101+F102+F103+F104+F107+F105+F106</f>
        <v>3412</v>
      </c>
      <c r="G99" s="42">
        <f aca="true" t="shared" si="4" ref="G99:G162">F99/D99</f>
        <v>0.9448906120188314</v>
      </c>
      <c r="H99" s="42">
        <f aca="true" t="shared" si="5" ref="H99:H162">F99/E99</f>
        <v>0.9448906120188314</v>
      </c>
      <c r="I99" s="33"/>
    </row>
    <row r="100" spans="1:9" s="32" customFormat="1" ht="56.25" customHeight="1" hidden="1">
      <c r="A100" s="1"/>
      <c r="B100" s="2" t="s">
        <v>97</v>
      </c>
      <c r="C100" s="1" t="s">
        <v>98</v>
      </c>
      <c r="D100" s="29">
        <v>0</v>
      </c>
      <c r="E100" s="29">
        <v>0</v>
      </c>
      <c r="F100" s="29">
        <v>0</v>
      </c>
      <c r="G100" s="42" t="e">
        <f t="shared" si="4"/>
        <v>#DIV/0!</v>
      </c>
      <c r="H100" s="42" t="e">
        <f t="shared" si="5"/>
        <v>#DIV/0!</v>
      </c>
      <c r="I100" s="33"/>
    </row>
    <row r="101" spans="1:9" s="32" customFormat="1" ht="70.5" customHeight="1" hidden="1">
      <c r="A101" s="1"/>
      <c r="B101" s="2" t="s">
        <v>108</v>
      </c>
      <c r="C101" s="1" t="s">
        <v>107</v>
      </c>
      <c r="D101" s="29">
        <v>0</v>
      </c>
      <c r="E101" s="29">
        <v>0</v>
      </c>
      <c r="F101" s="29">
        <v>0</v>
      </c>
      <c r="G101" s="42" t="e">
        <f t="shared" si="4"/>
        <v>#DIV/0!</v>
      </c>
      <c r="H101" s="42" t="e">
        <f t="shared" si="5"/>
        <v>#DIV/0!</v>
      </c>
      <c r="I101" s="33"/>
    </row>
    <row r="102" spans="1:9" s="32" customFormat="1" ht="56.25" customHeight="1" hidden="1">
      <c r="A102" s="1"/>
      <c r="B102" s="2" t="s">
        <v>110</v>
      </c>
      <c r="C102" s="1" t="s">
        <v>109</v>
      </c>
      <c r="D102" s="29">
        <v>0</v>
      </c>
      <c r="E102" s="29">
        <v>0</v>
      </c>
      <c r="F102" s="29">
        <v>0</v>
      </c>
      <c r="G102" s="42" t="e">
        <f t="shared" si="4"/>
        <v>#DIV/0!</v>
      </c>
      <c r="H102" s="42" t="e">
        <f t="shared" si="5"/>
        <v>#DIV/0!</v>
      </c>
      <c r="I102" s="33"/>
    </row>
    <row r="103" spans="1:9" s="32" customFormat="1" ht="68.25" customHeight="1">
      <c r="A103" s="1"/>
      <c r="B103" s="2" t="s">
        <v>280</v>
      </c>
      <c r="C103" s="1" t="s">
        <v>141</v>
      </c>
      <c r="D103" s="29">
        <v>3000</v>
      </c>
      <c r="E103" s="29">
        <v>3000</v>
      </c>
      <c r="F103" s="29">
        <v>3000</v>
      </c>
      <c r="G103" s="42">
        <f t="shared" si="4"/>
        <v>1</v>
      </c>
      <c r="H103" s="42">
        <f t="shared" si="5"/>
        <v>1</v>
      </c>
      <c r="I103" s="33"/>
    </row>
    <row r="104" spans="1:9" s="32" customFormat="1" ht="51.75" customHeight="1" hidden="1">
      <c r="A104" s="1"/>
      <c r="B104" s="2" t="s">
        <v>122</v>
      </c>
      <c r="C104" s="1" t="s">
        <v>121</v>
      </c>
      <c r="D104" s="29">
        <v>0</v>
      </c>
      <c r="E104" s="29">
        <v>0</v>
      </c>
      <c r="F104" s="29">
        <v>0</v>
      </c>
      <c r="G104" s="42" t="e">
        <f t="shared" si="4"/>
        <v>#DIV/0!</v>
      </c>
      <c r="H104" s="42" t="e">
        <f t="shared" si="5"/>
        <v>#DIV/0!</v>
      </c>
      <c r="I104" s="33"/>
    </row>
    <row r="105" spans="1:9" s="32" customFormat="1" ht="67.5" customHeight="1">
      <c r="A105" s="1"/>
      <c r="B105" s="2" t="s">
        <v>186</v>
      </c>
      <c r="C105" s="14" t="s">
        <v>184</v>
      </c>
      <c r="D105" s="29">
        <v>100</v>
      </c>
      <c r="E105" s="29">
        <v>100</v>
      </c>
      <c r="F105" s="29">
        <v>100</v>
      </c>
      <c r="G105" s="42">
        <f t="shared" si="4"/>
        <v>1</v>
      </c>
      <c r="H105" s="42">
        <f t="shared" si="5"/>
        <v>1</v>
      </c>
      <c r="I105" s="33"/>
    </row>
    <row r="106" spans="1:9" s="32" customFormat="1" ht="64.5" customHeight="1">
      <c r="A106" s="1"/>
      <c r="B106" s="2" t="s">
        <v>187</v>
      </c>
      <c r="C106" s="14" t="s">
        <v>185</v>
      </c>
      <c r="D106" s="29">
        <v>403.8</v>
      </c>
      <c r="E106" s="29">
        <v>403.8</v>
      </c>
      <c r="F106" s="29">
        <v>204.8</v>
      </c>
      <c r="G106" s="42">
        <f t="shared" si="4"/>
        <v>0.5071817731550272</v>
      </c>
      <c r="H106" s="42">
        <f t="shared" si="5"/>
        <v>0.5071817731550272</v>
      </c>
      <c r="I106" s="33"/>
    </row>
    <row r="107" spans="1:9" s="32" customFormat="1" ht="63.75" customHeight="1">
      <c r="A107" s="1"/>
      <c r="B107" s="2" t="s">
        <v>228</v>
      </c>
      <c r="C107" s="14" t="s">
        <v>227</v>
      </c>
      <c r="D107" s="29">
        <v>107.2</v>
      </c>
      <c r="E107" s="29">
        <v>107.2</v>
      </c>
      <c r="F107" s="29">
        <v>107.2</v>
      </c>
      <c r="G107" s="42">
        <f t="shared" si="4"/>
        <v>1</v>
      </c>
      <c r="H107" s="42">
        <f t="shared" si="5"/>
        <v>1</v>
      </c>
      <c r="I107" s="33"/>
    </row>
    <row r="108" spans="1:8" ht="20.25" customHeight="1">
      <c r="A108" s="20" t="s">
        <v>14</v>
      </c>
      <c r="B108" s="18" t="s">
        <v>15</v>
      </c>
      <c r="C108" s="20"/>
      <c r="D108" s="26">
        <f>D109+D133+D144+D151</f>
        <v>49916.799999999996</v>
      </c>
      <c r="E108" s="26">
        <f>E109+E133+E144+E151</f>
        <v>45960.5</v>
      </c>
      <c r="F108" s="26">
        <f>F109+F133+F144+F151</f>
        <v>33078</v>
      </c>
      <c r="G108" s="27">
        <f t="shared" si="4"/>
        <v>0.6626626706840183</v>
      </c>
      <c r="H108" s="27">
        <f t="shared" si="5"/>
        <v>0.7197049640452128</v>
      </c>
    </row>
    <row r="109" spans="1:9" s="32" customFormat="1" ht="48" customHeight="1">
      <c r="A109" s="20"/>
      <c r="B109" s="25" t="s">
        <v>279</v>
      </c>
      <c r="C109" s="20" t="s">
        <v>170</v>
      </c>
      <c r="D109" s="26">
        <f>D110+D111+D112+D113+D114+D115+D116+D117+D118+D119+D120+D121+D122+D124+D128+D129+D125+D127+D130+D123+D126+D131+D132</f>
        <v>38336.7</v>
      </c>
      <c r="E109" s="26">
        <f>E110+E111+E112+E113+E114+E115+E116+E117+E118+E119+E120+E121+E122+E124+E128+E129+E125+E127+E130+E123+E126+E131+E132</f>
        <v>34440.5</v>
      </c>
      <c r="F109" s="26">
        <f>F110+F111+F112+F113+F114+F115+F116+F117+F118+F119+F120+F121+F122+F124+F128+F129+F125+F127+F130+F123+F126+F131+F132</f>
        <v>29995.800000000003</v>
      </c>
      <c r="G109" s="27">
        <f t="shared" si="4"/>
        <v>0.7824304126333254</v>
      </c>
      <c r="H109" s="27">
        <f t="shared" si="5"/>
        <v>0.8709455437638827</v>
      </c>
      <c r="I109" s="33"/>
    </row>
    <row r="110" spans="1:9" s="32" customFormat="1" ht="21" customHeight="1">
      <c r="A110" s="1"/>
      <c r="B110" s="2" t="s">
        <v>143</v>
      </c>
      <c r="C110" s="1" t="s">
        <v>142</v>
      </c>
      <c r="D110" s="29">
        <v>196</v>
      </c>
      <c r="E110" s="29">
        <v>171</v>
      </c>
      <c r="F110" s="29">
        <v>141.2</v>
      </c>
      <c r="G110" s="42">
        <f t="shared" si="4"/>
        <v>0.7204081632653061</v>
      </c>
      <c r="H110" s="42">
        <f t="shared" si="5"/>
        <v>0.8257309941520468</v>
      </c>
      <c r="I110" s="33"/>
    </row>
    <row r="111" spans="1:9" s="32" customFormat="1" ht="21.75" customHeight="1">
      <c r="A111" s="1"/>
      <c r="B111" s="2" t="s">
        <v>145</v>
      </c>
      <c r="C111" s="1" t="s">
        <v>144</v>
      </c>
      <c r="D111" s="29">
        <v>400</v>
      </c>
      <c r="E111" s="29">
        <v>400</v>
      </c>
      <c r="F111" s="29">
        <v>399</v>
      </c>
      <c r="G111" s="42">
        <f t="shared" si="4"/>
        <v>0.9975</v>
      </c>
      <c r="H111" s="42">
        <f t="shared" si="5"/>
        <v>0.9975</v>
      </c>
      <c r="I111" s="33"/>
    </row>
    <row r="112" spans="1:9" s="32" customFormat="1" ht="33.75" customHeight="1">
      <c r="A112" s="1"/>
      <c r="B112" s="2" t="s">
        <v>147</v>
      </c>
      <c r="C112" s="1" t="s">
        <v>146</v>
      </c>
      <c r="D112" s="29">
        <v>220</v>
      </c>
      <c r="E112" s="29">
        <v>220</v>
      </c>
      <c r="F112" s="29">
        <v>220</v>
      </c>
      <c r="G112" s="42">
        <f t="shared" si="4"/>
        <v>1</v>
      </c>
      <c r="H112" s="42">
        <f t="shared" si="5"/>
        <v>1</v>
      </c>
      <c r="I112" s="33"/>
    </row>
    <row r="113" spans="1:9" s="32" customFormat="1" ht="17.25" customHeight="1">
      <c r="A113" s="1"/>
      <c r="B113" s="2" t="s">
        <v>149</v>
      </c>
      <c r="C113" s="1" t="s">
        <v>148</v>
      </c>
      <c r="D113" s="29">
        <v>900</v>
      </c>
      <c r="E113" s="29">
        <v>600</v>
      </c>
      <c r="F113" s="29">
        <v>599.8</v>
      </c>
      <c r="G113" s="42">
        <f t="shared" si="4"/>
        <v>0.6664444444444444</v>
      </c>
      <c r="H113" s="42">
        <f t="shared" si="5"/>
        <v>0.9996666666666666</v>
      </c>
      <c r="I113" s="33"/>
    </row>
    <row r="114" spans="1:9" s="32" customFormat="1" ht="34.5" customHeight="1">
      <c r="A114" s="1"/>
      <c r="B114" s="2" t="s">
        <v>151</v>
      </c>
      <c r="C114" s="1" t="s">
        <v>150</v>
      </c>
      <c r="D114" s="29">
        <v>262</v>
      </c>
      <c r="E114" s="29">
        <v>262</v>
      </c>
      <c r="F114" s="29">
        <v>260.4</v>
      </c>
      <c r="G114" s="42">
        <f t="shared" si="4"/>
        <v>0.9938931297709923</v>
      </c>
      <c r="H114" s="42">
        <f t="shared" si="5"/>
        <v>0.9938931297709923</v>
      </c>
      <c r="I114" s="33"/>
    </row>
    <row r="115" spans="1:9" s="32" customFormat="1" ht="19.5" customHeight="1">
      <c r="A115" s="1"/>
      <c r="B115" s="2" t="s">
        <v>153</v>
      </c>
      <c r="C115" s="1" t="s">
        <v>152</v>
      </c>
      <c r="D115" s="29">
        <v>9570.8</v>
      </c>
      <c r="E115" s="29">
        <v>9185.8</v>
      </c>
      <c r="F115" s="29">
        <v>9126</v>
      </c>
      <c r="G115" s="42">
        <f t="shared" si="4"/>
        <v>0.9535253061395077</v>
      </c>
      <c r="H115" s="42">
        <f t="shared" si="5"/>
        <v>0.9934899518822531</v>
      </c>
      <c r="I115" s="33"/>
    </row>
    <row r="116" spans="1:9" s="32" customFormat="1" ht="30.75" customHeight="1">
      <c r="A116" s="1"/>
      <c r="B116" s="2" t="s">
        <v>155</v>
      </c>
      <c r="C116" s="1" t="s">
        <v>154</v>
      </c>
      <c r="D116" s="29">
        <v>16626.9</v>
      </c>
      <c r="E116" s="29">
        <v>15400</v>
      </c>
      <c r="F116" s="29">
        <v>13711.4</v>
      </c>
      <c r="G116" s="42">
        <f t="shared" si="4"/>
        <v>0.8246516187623669</v>
      </c>
      <c r="H116" s="42">
        <f t="shared" si="5"/>
        <v>0.8903506493506493</v>
      </c>
      <c r="I116" s="33"/>
    </row>
    <row r="117" spans="1:9" s="32" customFormat="1" ht="57" customHeight="1" hidden="1">
      <c r="A117" s="1"/>
      <c r="B117" s="2" t="s">
        <v>157</v>
      </c>
      <c r="C117" s="1" t="s">
        <v>156</v>
      </c>
      <c r="D117" s="29">
        <v>0</v>
      </c>
      <c r="E117" s="29">
        <v>0</v>
      </c>
      <c r="F117" s="29">
        <v>0</v>
      </c>
      <c r="G117" s="27" t="e">
        <f t="shared" si="4"/>
        <v>#DIV/0!</v>
      </c>
      <c r="H117" s="27" t="e">
        <f t="shared" si="5"/>
        <v>#DIV/0!</v>
      </c>
      <c r="I117" s="33"/>
    </row>
    <row r="118" spans="1:9" s="32" customFormat="1" ht="20.25" customHeight="1">
      <c r="A118" s="1"/>
      <c r="B118" s="2" t="s">
        <v>159</v>
      </c>
      <c r="C118" s="1" t="s">
        <v>158</v>
      </c>
      <c r="D118" s="29">
        <v>100</v>
      </c>
      <c r="E118" s="29">
        <v>90</v>
      </c>
      <c r="F118" s="29">
        <v>86.3</v>
      </c>
      <c r="G118" s="42">
        <f t="shared" si="4"/>
        <v>0.863</v>
      </c>
      <c r="H118" s="42">
        <f t="shared" si="5"/>
        <v>0.9588888888888889</v>
      </c>
      <c r="I118" s="33"/>
    </row>
    <row r="119" spans="1:9" s="32" customFormat="1" ht="33.75" customHeight="1">
      <c r="A119" s="1"/>
      <c r="B119" s="2" t="s">
        <v>161</v>
      </c>
      <c r="C119" s="1" t="s">
        <v>160</v>
      </c>
      <c r="D119" s="29">
        <v>5200</v>
      </c>
      <c r="E119" s="29">
        <v>4120.2</v>
      </c>
      <c r="F119" s="29">
        <v>3623.4</v>
      </c>
      <c r="G119" s="42">
        <f t="shared" si="4"/>
        <v>0.6968076923076924</v>
      </c>
      <c r="H119" s="42">
        <f t="shared" si="5"/>
        <v>0.8794233289646134</v>
      </c>
      <c r="I119" s="33"/>
    </row>
    <row r="120" spans="1:9" s="32" customFormat="1" ht="53.25" customHeight="1">
      <c r="A120" s="1"/>
      <c r="B120" s="2" t="s">
        <v>163</v>
      </c>
      <c r="C120" s="1" t="s">
        <v>162</v>
      </c>
      <c r="D120" s="29">
        <v>1760</v>
      </c>
      <c r="E120" s="29">
        <v>1410</v>
      </c>
      <c r="F120" s="29">
        <v>1145.9</v>
      </c>
      <c r="G120" s="42">
        <f t="shared" si="4"/>
        <v>0.6510795454545455</v>
      </c>
      <c r="H120" s="42">
        <f t="shared" si="5"/>
        <v>0.812695035460993</v>
      </c>
      <c r="I120" s="33"/>
    </row>
    <row r="121" spans="1:9" s="32" customFormat="1" ht="33" customHeight="1">
      <c r="A121" s="1"/>
      <c r="B121" s="2" t="s">
        <v>165</v>
      </c>
      <c r="C121" s="1" t="s">
        <v>164</v>
      </c>
      <c r="D121" s="29">
        <v>15</v>
      </c>
      <c r="E121" s="29">
        <v>10.5</v>
      </c>
      <c r="F121" s="29">
        <v>0</v>
      </c>
      <c r="G121" s="42">
        <f t="shared" si="4"/>
        <v>0</v>
      </c>
      <c r="H121" s="42">
        <f t="shared" si="5"/>
        <v>0</v>
      </c>
      <c r="I121" s="33"/>
    </row>
    <row r="122" spans="1:9" s="32" customFormat="1" ht="19.5" customHeight="1">
      <c r="A122" s="1"/>
      <c r="B122" s="2" t="s">
        <v>167</v>
      </c>
      <c r="C122" s="1" t="s">
        <v>166</v>
      </c>
      <c r="D122" s="29">
        <v>50</v>
      </c>
      <c r="E122" s="29">
        <v>20</v>
      </c>
      <c r="F122" s="29">
        <v>0</v>
      </c>
      <c r="G122" s="42">
        <f t="shared" si="4"/>
        <v>0</v>
      </c>
      <c r="H122" s="42">
        <f t="shared" si="5"/>
        <v>0</v>
      </c>
      <c r="I122" s="33"/>
    </row>
    <row r="123" spans="1:9" s="32" customFormat="1" ht="18.75" customHeight="1">
      <c r="A123" s="1"/>
      <c r="B123" s="2" t="s">
        <v>176</v>
      </c>
      <c r="C123" s="1" t="s">
        <v>175</v>
      </c>
      <c r="D123" s="29">
        <v>208</v>
      </c>
      <c r="E123" s="29">
        <v>103</v>
      </c>
      <c r="F123" s="29">
        <v>0</v>
      </c>
      <c r="G123" s="42">
        <f t="shared" si="4"/>
        <v>0</v>
      </c>
      <c r="H123" s="42">
        <f t="shared" si="5"/>
        <v>0</v>
      </c>
      <c r="I123" s="33"/>
    </row>
    <row r="124" spans="1:9" s="32" customFormat="1" ht="33" customHeight="1">
      <c r="A124" s="1"/>
      <c r="B124" s="2" t="s">
        <v>169</v>
      </c>
      <c r="C124" s="1" t="s">
        <v>168</v>
      </c>
      <c r="D124" s="29">
        <v>500</v>
      </c>
      <c r="E124" s="29">
        <v>500</v>
      </c>
      <c r="F124" s="29">
        <v>499.7</v>
      </c>
      <c r="G124" s="42">
        <f t="shared" si="4"/>
        <v>0.9994</v>
      </c>
      <c r="H124" s="42">
        <f t="shared" si="5"/>
        <v>0.9994</v>
      </c>
      <c r="I124" s="33"/>
    </row>
    <row r="125" spans="1:9" s="32" customFormat="1" ht="38.25" customHeight="1">
      <c r="A125" s="1"/>
      <c r="B125" s="2" t="s">
        <v>278</v>
      </c>
      <c r="C125" s="1" t="s">
        <v>219</v>
      </c>
      <c r="D125" s="29">
        <v>170</v>
      </c>
      <c r="E125" s="29">
        <v>170</v>
      </c>
      <c r="F125" s="29">
        <v>155.3</v>
      </c>
      <c r="G125" s="42">
        <f t="shared" si="4"/>
        <v>0.9135294117647059</v>
      </c>
      <c r="H125" s="42">
        <f t="shared" si="5"/>
        <v>0.9135294117647059</v>
      </c>
      <c r="I125" s="33"/>
    </row>
    <row r="126" spans="1:9" s="32" customFormat="1" ht="21" customHeight="1">
      <c r="A126" s="1"/>
      <c r="B126" s="2" t="s">
        <v>172</v>
      </c>
      <c r="C126" s="1" t="s">
        <v>171</v>
      </c>
      <c r="D126" s="29">
        <v>800</v>
      </c>
      <c r="E126" s="29">
        <v>450</v>
      </c>
      <c r="F126" s="29">
        <v>0</v>
      </c>
      <c r="G126" s="42">
        <f t="shared" si="4"/>
        <v>0</v>
      </c>
      <c r="H126" s="42">
        <f t="shared" si="5"/>
        <v>0</v>
      </c>
      <c r="I126" s="33"/>
    </row>
    <row r="127" spans="1:9" s="32" customFormat="1" ht="17.25" customHeight="1">
      <c r="A127" s="1"/>
      <c r="B127" s="2" t="s">
        <v>221</v>
      </c>
      <c r="C127" s="1" t="s">
        <v>220</v>
      </c>
      <c r="D127" s="29">
        <v>50</v>
      </c>
      <c r="E127" s="29">
        <v>50</v>
      </c>
      <c r="F127" s="29">
        <v>0</v>
      </c>
      <c r="G127" s="42">
        <f t="shared" si="4"/>
        <v>0</v>
      </c>
      <c r="H127" s="42">
        <f t="shared" si="5"/>
        <v>0</v>
      </c>
      <c r="I127" s="33"/>
    </row>
    <row r="128" spans="1:9" s="32" customFormat="1" ht="85.5" customHeight="1">
      <c r="A128" s="1"/>
      <c r="B128" s="2" t="s">
        <v>202</v>
      </c>
      <c r="C128" s="1" t="s">
        <v>201</v>
      </c>
      <c r="D128" s="29">
        <v>24</v>
      </c>
      <c r="E128" s="29">
        <v>24</v>
      </c>
      <c r="F128" s="29">
        <v>24</v>
      </c>
      <c r="G128" s="42">
        <f t="shared" si="4"/>
        <v>1</v>
      </c>
      <c r="H128" s="42">
        <f t="shared" si="5"/>
        <v>1</v>
      </c>
      <c r="I128" s="33"/>
    </row>
    <row r="129" spans="1:9" s="32" customFormat="1" ht="40.5" customHeight="1">
      <c r="A129" s="1"/>
      <c r="B129" s="2" t="s">
        <v>204</v>
      </c>
      <c r="C129" s="1" t="s">
        <v>203</v>
      </c>
      <c r="D129" s="29">
        <v>1200</v>
      </c>
      <c r="E129" s="29">
        <v>1200</v>
      </c>
      <c r="F129" s="29">
        <v>0</v>
      </c>
      <c r="G129" s="42">
        <f t="shared" si="4"/>
        <v>0</v>
      </c>
      <c r="H129" s="42">
        <f t="shared" si="5"/>
        <v>0</v>
      </c>
      <c r="I129" s="33"/>
    </row>
    <row r="130" spans="1:9" s="32" customFormat="1" ht="33.75" customHeight="1">
      <c r="A130" s="1"/>
      <c r="B130" s="2" t="s">
        <v>222</v>
      </c>
      <c r="C130" s="1" t="s">
        <v>223</v>
      </c>
      <c r="D130" s="29">
        <v>50</v>
      </c>
      <c r="E130" s="29">
        <v>50</v>
      </c>
      <c r="F130" s="29">
        <v>0</v>
      </c>
      <c r="G130" s="42">
        <f t="shared" si="4"/>
        <v>0</v>
      </c>
      <c r="H130" s="42">
        <f t="shared" si="5"/>
        <v>0</v>
      </c>
      <c r="I130" s="33"/>
    </row>
    <row r="131" spans="1:9" s="32" customFormat="1" ht="45.75" customHeight="1">
      <c r="A131" s="1"/>
      <c r="B131" s="2" t="s">
        <v>243</v>
      </c>
      <c r="C131" s="1" t="s">
        <v>242</v>
      </c>
      <c r="D131" s="29">
        <v>4</v>
      </c>
      <c r="E131" s="29">
        <v>4</v>
      </c>
      <c r="F131" s="29">
        <v>3.4</v>
      </c>
      <c r="G131" s="42">
        <f t="shared" si="4"/>
        <v>0.85</v>
      </c>
      <c r="H131" s="42">
        <f t="shared" si="5"/>
        <v>0.85</v>
      </c>
      <c r="I131" s="33"/>
    </row>
    <row r="132" spans="1:9" s="32" customFormat="1" ht="33" customHeight="1">
      <c r="A132" s="1"/>
      <c r="B132" s="2" t="s">
        <v>277</v>
      </c>
      <c r="C132" s="1" t="s">
        <v>253</v>
      </c>
      <c r="D132" s="29">
        <v>30</v>
      </c>
      <c r="E132" s="29">
        <v>0</v>
      </c>
      <c r="F132" s="29">
        <v>0</v>
      </c>
      <c r="G132" s="42">
        <f t="shared" si="4"/>
        <v>0</v>
      </c>
      <c r="H132" s="42">
        <v>0</v>
      </c>
      <c r="I132" s="33"/>
    </row>
    <row r="133" spans="1:9" s="32" customFormat="1" ht="61.5" customHeight="1">
      <c r="A133" s="1"/>
      <c r="B133" s="43" t="s">
        <v>269</v>
      </c>
      <c r="C133" s="1" t="s">
        <v>120</v>
      </c>
      <c r="D133" s="29">
        <f>D134+D136+D140+D135</f>
        <v>9223</v>
      </c>
      <c r="E133" s="29">
        <f>E134+E136+E140+E135</f>
        <v>9193</v>
      </c>
      <c r="F133" s="29">
        <f>F134+F136+F140+F135</f>
        <v>1190</v>
      </c>
      <c r="G133" s="27">
        <f t="shared" si="4"/>
        <v>0.12902526292963243</v>
      </c>
      <c r="H133" s="27">
        <f t="shared" si="5"/>
        <v>0.12944631785053845</v>
      </c>
      <c r="I133" s="33"/>
    </row>
    <row r="134" spans="1:9" s="32" customFormat="1" ht="81.75" customHeight="1" hidden="1">
      <c r="A134" s="1"/>
      <c r="B134" s="2" t="s">
        <v>189</v>
      </c>
      <c r="C134" s="1" t="s">
        <v>188</v>
      </c>
      <c r="D134" s="29">
        <v>0</v>
      </c>
      <c r="E134" s="29">
        <v>0</v>
      </c>
      <c r="F134" s="29">
        <v>0</v>
      </c>
      <c r="G134" s="27" t="e">
        <f t="shared" si="4"/>
        <v>#DIV/0!</v>
      </c>
      <c r="H134" s="27" t="e">
        <f t="shared" si="5"/>
        <v>#DIV/0!</v>
      </c>
      <c r="I134" s="33"/>
    </row>
    <row r="135" spans="1:9" s="32" customFormat="1" ht="70.5" customHeight="1">
      <c r="A135" s="1"/>
      <c r="B135" s="2" t="s">
        <v>226</v>
      </c>
      <c r="C135" s="1" t="s">
        <v>225</v>
      </c>
      <c r="D135" s="29">
        <v>1014.6</v>
      </c>
      <c r="E135" s="29">
        <v>984.6</v>
      </c>
      <c r="F135" s="29">
        <v>235.4</v>
      </c>
      <c r="G135" s="42">
        <f t="shared" si="4"/>
        <v>0.2320126158091859</v>
      </c>
      <c r="H135" s="42">
        <f t="shared" si="5"/>
        <v>0.23908186065407272</v>
      </c>
      <c r="I135" s="33"/>
    </row>
    <row r="136" spans="1:9" s="32" customFormat="1" ht="62.25" customHeight="1">
      <c r="A136" s="1"/>
      <c r="B136" s="44" t="s">
        <v>270</v>
      </c>
      <c r="C136" s="1" t="s">
        <v>190</v>
      </c>
      <c r="D136" s="29">
        <f>D137+D138+D139</f>
        <v>450</v>
      </c>
      <c r="E136" s="29">
        <f>E137+E138+E139</f>
        <v>450</v>
      </c>
      <c r="F136" s="29">
        <f>F137+F138+F139</f>
        <v>0</v>
      </c>
      <c r="G136" s="42">
        <f t="shared" si="4"/>
        <v>0</v>
      </c>
      <c r="H136" s="42">
        <f t="shared" si="5"/>
        <v>0</v>
      </c>
      <c r="I136" s="33"/>
    </row>
    <row r="137" spans="1:9" s="32" customFormat="1" ht="66.75" customHeight="1" hidden="1">
      <c r="A137" s="1"/>
      <c r="B137" s="2" t="s">
        <v>209</v>
      </c>
      <c r="C137" s="15" t="s">
        <v>180</v>
      </c>
      <c r="D137" s="29">
        <v>450</v>
      </c>
      <c r="E137" s="29">
        <v>450</v>
      </c>
      <c r="F137" s="29">
        <v>0</v>
      </c>
      <c r="G137" s="42">
        <f t="shared" si="4"/>
        <v>0</v>
      </c>
      <c r="H137" s="42">
        <f t="shared" si="5"/>
        <v>0</v>
      </c>
      <c r="I137" s="33"/>
    </row>
    <row r="138" spans="1:9" s="32" customFormat="1" ht="64.5" customHeight="1" hidden="1">
      <c r="A138" s="1"/>
      <c r="B138" s="2" t="s">
        <v>211</v>
      </c>
      <c r="C138" s="15" t="s">
        <v>180</v>
      </c>
      <c r="D138" s="29">
        <v>0</v>
      </c>
      <c r="E138" s="29">
        <v>0</v>
      </c>
      <c r="F138" s="29">
        <v>0</v>
      </c>
      <c r="G138" s="42" t="e">
        <f t="shared" si="4"/>
        <v>#DIV/0!</v>
      </c>
      <c r="H138" s="42" t="e">
        <f t="shared" si="5"/>
        <v>#DIV/0!</v>
      </c>
      <c r="I138" s="33"/>
    </row>
    <row r="139" spans="1:9" s="32" customFormat="1" ht="63" customHeight="1" hidden="1">
      <c r="A139" s="1"/>
      <c r="B139" s="2" t="s">
        <v>210</v>
      </c>
      <c r="C139" s="15" t="s">
        <v>180</v>
      </c>
      <c r="D139" s="29">
        <v>0</v>
      </c>
      <c r="E139" s="29">
        <v>0</v>
      </c>
      <c r="F139" s="29">
        <v>0</v>
      </c>
      <c r="G139" s="42" t="e">
        <f t="shared" si="4"/>
        <v>#DIV/0!</v>
      </c>
      <c r="H139" s="42" t="e">
        <f t="shared" si="5"/>
        <v>#DIV/0!</v>
      </c>
      <c r="I139" s="33"/>
    </row>
    <row r="140" spans="1:9" s="32" customFormat="1" ht="60.75" customHeight="1">
      <c r="A140" s="1"/>
      <c r="B140" s="44" t="s">
        <v>271</v>
      </c>
      <c r="C140" s="15">
        <v>84200000</v>
      </c>
      <c r="D140" s="29">
        <f>D141+D142+D143</f>
        <v>7758.4</v>
      </c>
      <c r="E140" s="29">
        <f>E141+E142+E143</f>
        <v>7758.4</v>
      </c>
      <c r="F140" s="29">
        <f>F141+F142+F143</f>
        <v>954.6</v>
      </c>
      <c r="G140" s="42">
        <f t="shared" si="4"/>
        <v>0.1230408331614766</v>
      </c>
      <c r="H140" s="42">
        <f t="shared" si="5"/>
        <v>0.1230408331614766</v>
      </c>
      <c r="I140" s="33"/>
    </row>
    <row r="141" spans="1:9" s="32" customFormat="1" ht="69" customHeight="1" hidden="1">
      <c r="A141" s="1"/>
      <c r="B141" s="2" t="s">
        <v>212</v>
      </c>
      <c r="C141" s="15" t="s">
        <v>206</v>
      </c>
      <c r="D141" s="29">
        <v>7758.4</v>
      </c>
      <c r="E141" s="29">
        <v>7758.4</v>
      </c>
      <c r="F141" s="29">
        <v>954.6</v>
      </c>
      <c r="G141" s="27">
        <f t="shared" si="4"/>
        <v>0.1230408331614766</v>
      </c>
      <c r="H141" s="27">
        <f t="shared" si="5"/>
        <v>0.1230408331614766</v>
      </c>
      <c r="I141" s="33"/>
    </row>
    <row r="142" spans="1:9" s="32" customFormat="1" ht="69.75" customHeight="1" hidden="1">
      <c r="A142" s="1"/>
      <c r="B142" s="2" t="s">
        <v>213</v>
      </c>
      <c r="C142" s="15" t="s">
        <v>207</v>
      </c>
      <c r="D142" s="29">
        <v>0</v>
      </c>
      <c r="E142" s="29">
        <v>0</v>
      </c>
      <c r="F142" s="29">
        <v>0</v>
      </c>
      <c r="G142" s="27" t="e">
        <f t="shared" si="4"/>
        <v>#DIV/0!</v>
      </c>
      <c r="H142" s="27" t="e">
        <f t="shared" si="5"/>
        <v>#DIV/0!</v>
      </c>
      <c r="I142" s="33"/>
    </row>
    <row r="143" spans="1:9" s="32" customFormat="1" ht="65.25" customHeight="1" hidden="1">
      <c r="A143" s="1"/>
      <c r="B143" s="2" t="s">
        <v>214</v>
      </c>
      <c r="C143" s="15" t="s">
        <v>208</v>
      </c>
      <c r="D143" s="29">
        <v>0</v>
      </c>
      <c r="E143" s="29">
        <v>0</v>
      </c>
      <c r="F143" s="29">
        <v>0</v>
      </c>
      <c r="G143" s="27" t="e">
        <f t="shared" si="4"/>
        <v>#DIV/0!</v>
      </c>
      <c r="H143" s="27" t="e">
        <f t="shared" si="5"/>
        <v>#DIV/0!</v>
      </c>
      <c r="I143" s="33"/>
    </row>
    <row r="144" spans="1:8" ht="47.25" customHeight="1">
      <c r="A144" s="20"/>
      <c r="B144" s="18" t="s">
        <v>272</v>
      </c>
      <c r="C144" s="40">
        <v>8900000000</v>
      </c>
      <c r="D144" s="26">
        <f>D145+D146+D147+D148</f>
        <v>30.1</v>
      </c>
      <c r="E144" s="26">
        <f>E145+E146+E147+E148</f>
        <v>0</v>
      </c>
      <c r="F144" s="26">
        <f>F145+F146+F147+F148</f>
        <v>0</v>
      </c>
      <c r="G144" s="27">
        <f t="shared" si="4"/>
        <v>0</v>
      </c>
      <c r="H144" s="27">
        <v>0</v>
      </c>
    </row>
    <row r="145" spans="1:9" s="32" customFormat="1" ht="114" customHeight="1">
      <c r="A145" s="1"/>
      <c r="B145" s="2" t="s">
        <v>276</v>
      </c>
      <c r="C145" s="41" t="s">
        <v>244</v>
      </c>
      <c r="D145" s="29">
        <v>5.8</v>
      </c>
      <c r="E145" s="29">
        <v>0</v>
      </c>
      <c r="F145" s="29">
        <v>0</v>
      </c>
      <c r="G145" s="42">
        <f t="shared" si="4"/>
        <v>0</v>
      </c>
      <c r="H145" s="42">
        <v>0</v>
      </c>
      <c r="I145" s="33"/>
    </row>
    <row r="146" spans="1:9" s="32" customFormat="1" ht="90.75" customHeight="1">
      <c r="A146" s="1"/>
      <c r="B146" s="2" t="s">
        <v>248</v>
      </c>
      <c r="C146" s="41" t="s">
        <v>245</v>
      </c>
      <c r="D146" s="29">
        <v>2</v>
      </c>
      <c r="E146" s="29">
        <v>0</v>
      </c>
      <c r="F146" s="29">
        <v>0</v>
      </c>
      <c r="G146" s="42">
        <f t="shared" si="4"/>
        <v>0</v>
      </c>
      <c r="H146" s="42">
        <v>0</v>
      </c>
      <c r="I146" s="33"/>
    </row>
    <row r="147" spans="1:9" s="32" customFormat="1" ht="116.25" customHeight="1">
      <c r="A147" s="1"/>
      <c r="B147" s="2" t="s">
        <v>249</v>
      </c>
      <c r="C147" s="41" t="s">
        <v>246</v>
      </c>
      <c r="D147" s="29">
        <v>16.5</v>
      </c>
      <c r="E147" s="29">
        <v>0</v>
      </c>
      <c r="F147" s="29">
        <v>0</v>
      </c>
      <c r="G147" s="42">
        <f t="shared" si="4"/>
        <v>0</v>
      </c>
      <c r="H147" s="42">
        <v>0</v>
      </c>
      <c r="I147" s="33"/>
    </row>
    <row r="148" spans="1:9" s="32" customFormat="1" ht="134.25" customHeight="1">
      <c r="A148" s="1"/>
      <c r="B148" s="2" t="s">
        <v>250</v>
      </c>
      <c r="C148" s="41" t="s">
        <v>247</v>
      </c>
      <c r="D148" s="29">
        <v>5.8</v>
      </c>
      <c r="E148" s="29">
        <v>0</v>
      </c>
      <c r="F148" s="29">
        <v>0</v>
      </c>
      <c r="G148" s="42">
        <f t="shared" si="4"/>
        <v>0</v>
      </c>
      <c r="H148" s="42">
        <v>0</v>
      </c>
      <c r="I148" s="33"/>
    </row>
    <row r="149" spans="1:8" ht="21.75" customHeight="1" hidden="1">
      <c r="A149" s="20" t="s">
        <v>16</v>
      </c>
      <c r="B149" s="18" t="s">
        <v>17</v>
      </c>
      <c r="C149" s="20"/>
      <c r="D149" s="26">
        <f>D150</f>
        <v>0</v>
      </c>
      <c r="E149" s="26">
        <f>E150</f>
        <v>0</v>
      </c>
      <c r="F149" s="26">
        <f>F150</f>
        <v>0</v>
      </c>
      <c r="G149" s="27" t="e">
        <f t="shared" si="4"/>
        <v>#DIV/0!</v>
      </c>
      <c r="H149" s="27" t="e">
        <f t="shared" si="5"/>
        <v>#DIV/0!</v>
      </c>
    </row>
    <row r="150" spans="1:9" s="32" customFormat="1" ht="37.5" customHeight="1" hidden="1">
      <c r="A150" s="1" t="s">
        <v>86</v>
      </c>
      <c r="B150" s="2" t="s">
        <v>87</v>
      </c>
      <c r="C150" s="1"/>
      <c r="D150" s="29">
        <v>0</v>
      </c>
      <c r="E150" s="29">
        <v>0</v>
      </c>
      <c r="F150" s="29">
        <v>0</v>
      </c>
      <c r="G150" s="27" t="e">
        <f t="shared" si="4"/>
        <v>#DIV/0!</v>
      </c>
      <c r="H150" s="27" t="e">
        <f t="shared" si="5"/>
        <v>#DIV/0!</v>
      </c>
      <c r="I150" s="33"/>
    </row>
    <row r="151" spans="1:8" ht="86.25" customHeight="1">
      <c r="A151" s="20"/>
      <c r="B151" s="18" t="s">
        <v>252</v>
      </c>
      <c r="C151" s="20" t="s">
        <v>251</v>
      </c>
      <c r="D151" s="26">
        <v>2327</v>
      </c>
      <c r="E151" s="26">
        <v>2327</v>
      </c>
      <c r="F151" s="26">
        <v>1892.2</v>
      </c>
      <c r="G151" s="27">
        <f t="shared" si="4"/>
        <v>0.813149978513107</v>
      </c>
      <c r="H151" s="27">
        <f t="shared" si="5"/>
        <v>0.813149978513107</v>
      </c>
    </row>
    <row r="152" spans="1:8" ht="20.25" customHeight="1">
      <c r="A152" s="20">
        <v>1000</v>
      </c>
      <c r="B152" s="18" t="s">
        <v>18</v>
      </c>
      <c r="C152" s="20"/>
      <c r="D152" s="26">
        <f>D153+D154</f>
        <v>405</v>
      </c>
      <c r="E152" s="26">
        <f>E153+E154</f>
        <v>301.2</v>
      </c>
      <c r="F152" s="26">
        <f>F153+F154</f>
        <v>273.2</v>
      </c>
      <c r="G152" s="27">
        <f t="shared" si="4"/>
        <v>0.6745679012345679</v>
      </c>
      <c r="H152" s="27">
        <f t="shared" si="5"/>
        <v>0.9070385126162018</v>
      </c>
    </row>
    <row r="153" spans="1:8" ht="33" customHeight="1">
      <c r="A153" s="20">
        <v>1001</v>
      </c>
      <c r="B153" s="18" t="s">
        <v>74</v>
      </c>
      <c r="C153" s="20" t="s">
        <v>19</v>
      </c>
      <c r="D153" s="26">
        <v>353.7</v>
      </c>
      <c r="E153" s="26">
        <v>262.8</v>
      </c>
      <c r="F153" s="26">
        <v>234.9</v>
      </c>
      <c r="G153" s="27">
        <f t="shared" si="4"/>
        <v>0.6641221374045801</v>
      </c>
      <c r="H153" s="27">
        <f t="shared" si="5"/>
        <v>0.8938356164383562</v>
      </c>
    </row>
    <row r="154" spans="1:8" ht="32.25" customHeight="1">
      <c r="A154" s="20" t="s">
        <v>20</v>
      </c>
      <c r="B154" s="18" t="s">
        <v>129</v>
      </c>
      <c r="C154" s="20" t="s">
        <v>20</v>
      </c>
      <c r="D154" s="26">
        <v>51.3</v>
      </c>
      <c r="E154" s="26">
        <v>38.4</v>
      </c>
      <c r="F154" s="26">
        <v>38.3</v>
      </c>
      <c r="G154" s="27">
        <f t="shared" si="4"/>
        <v>0.746588693957115</v>
      </c>
      <c r="H154" s="27">
        <f t="shared" si="5"/>
        <v>0.9973958333333333</v>
      </c>
    </row>
    <row r="155" spans="1:8" ht="21.75" customHeight="1">
      <c r="A155" s="20" t="s">
        <v>21</v>
      </c>
      <c r="B155" s="18" t="s">
        <v>54</v>
      </c>
      <c r="C155" s="20"/>
      <c r="D155" s="26">
        <f>D156</f>
        <v>31966.9</v>
      </c>
      <c r="E155" s="26">
        <f>E156</f>
        <v>26028.1</v>
      </c>
      <c r="F155" s="26">
        <f>F156</f>
        <v>22845.1</v>
      </c>
      <c r="G155" s="27">
        <f t="shared" si="4"/>
        <v>0.7146485896349035</v>
      </c>
      <c r="H155" s="27">
        <f t="shared" si="5"/>
        <v>0.8777090913282184</v>
      </c>
    </row>
    <row r="156" spans="1:8" ht="28.5" customHeight="1">
      <c r="A156" s="20" t="s">
        <v>22</v>
      </c>
      <c r="B156" s="43" t="s">
        <v>273</v>
      </c>
      <c r="C156" s="20" t="s">
        <v>22</v>
      </c>
      <c r="D156" s="26">
        <v>31966.9</v>
      </c>
      <c r="E156" s="26">
        <v>26028.1</v>
      </c>
      <c r="F156" s="26">
        <v>22845.1</v>
      </c>
      <c r="G156" s="27">
        <f t="shared" si="4"/>
        <v>0.7146485896349035</v>
      </c>
      <c r="H156" s="27">
        <f t="shared" si="5"/>
        <v>0.8777090913282184</v>
      </c>
    </row>
    <row r="157" spans="1:8" ht="29.25" customHeight="1" hidden="1">
      <c r="A157" s="20"/>
      <c r="B157" s="2" t="s">
        <v>229</v>
      </c>
      <c r="C157" s="1" t="s">
        <v>230</v>
      </c>
      <c r="D157" s="29">
        <v>1818.1</v>
      </c>
      <c r="E157" s="29">
        <v>1355.1</v>
      </c>
      <c r="F157" s="29">
        <v>1086.1</v>
      </c>
      <c r="G157" s="27">
        <f t="shared" si="4"/>
        <v>0.5973818821846983</v>
      </c>
      <c r="H157" s="27">
        <f t="shared" si="5"/>
        <v>0.8014906648955796</v>
      </c>
    </row>
    <row r="158" spans="1:8" ht="20.25" customHeight="1">
      <c r="A158" s="20" t="s">
        <v>55</v>
      </c>
      <c r="B158" s="18" t="s">
        <v>56</v>
      </c>
      <c r="C158" s="20"/>
      <c r="D158" s="26">
        <f>D159</f>
        <v>142.1</v>
      </c>
      <c r="E158" s="26">
        <f>E159</f>
        <v>92.2</v>
      </c>
      <c r="F158" s="26">
        <f>F159</f>
        <v>92.1</v>
      </c>
      <c r="G158" s="27">
        <f t="shared" si="4"/>
        <v>0.6481351161154116</v>
      </c>
      <c r="H158" s="27">
        <f t="shared" si="5"/>
        <v>0.9989154013015183</v>
      </c>
    </row>
    <row r="159" spans="1:8" ht="18.75" customHeight="1">
      <c r="A159" s="20" t="s">
        <v>57</v>
      </c>
      <c r="B159" s="18" t="s">
        <v>58</v>
      </c>
      <c r="C159" s="20" t="s">
        <v>57</v>
      </c>
      <c r="D159" s="26">
        <f>142.2-0.1</f>
        <v>142.1</v>
      </c>
      <c r="E159" s="26">
        <v>92.2</v>
      </c>
      <c r="F159" s="26">
        <v>92.1</v>
      </c>
      <c r="G159" s="27">
        <f t="shared" si="4"/>
        <v>0.6481351161154116</v>
      </c>
      <c r="H159" s="27">
        <f t="shared" si="5"/>
        <v>0.9989154013015183</v>
      </c>
    </row>
    <row r="160" spans="1:8" ht="25.5" customHeight="1" hidden="1">
      <c r="A160" s="20"/>
      <c r="B160" s="18" t="s">
        <v>45</v>
      </c>
      <c r="C160" s="20"/>
      <c r="D160" s="26">
        <f>D161+D162+D163</f>
        <v>0</v>
      </c>
      <c r="E160" s="26">
        <f>E161+E162+E163</f>
        <v>0</v>
      </c>
      <c r="F160" s="26">
        <f>F161+F162+F163</f>
        <v>0</v>
      </c>
      <c r="G160" s="27" t="e">
        <f t="shared" si="4"/>
        <v>#DIV/0!</v>
      </c>
      <c r="H160" s="27" t="e">
        <f t="shared" si="5"/>
        <v>#DIV/0!</v>
      </c>
    </row>
    <row r="161" spans="1:9" s="32" customFormat="1" ht="30" customHeight="1" hidden="1">
      <c r="A161" s="1"/>
      <c r="B161" s="2" t="s">
        <v>46</v>
      </c>
      <c r="C161" s="1" t="s">
        <v>69</v>
      </c>
      <c r="D161" s="29">
        <v>0</v>
      </c>
      <c r="E161" s="29">
        <v>0</v>
      </c>
      <c r="F161" s="29">
        <v>0</v>
      </c>
      <c r="G161" s="27" t="e">
        <f t="shared" si="4"/>
        <v>#DIV/0!</v>
      </c>
      <c r="H161" s="27" t="e">
        <f t="shared" si="5"/>
        <v>#DIV/0!</v>
      </c>
      <c r="I161" s="33"/>
    </row>
    <row r="162" spans="1:9" s="32" customFormat="1" ht="106.5" customHeight="1" hidden="1">
      <c r="A162" s="1"/>
      <c r="B162" s="16" t="s">
        <v>0</v>
      </c>
      <c r="C162" s="1" t="s">
        <v>63</v>
      </c>
      <c r="D162" s="29">
        <v>0</v>
      </c>
      <c r="E162" s="29">
        <v>0</v>
      </c>
      <c r="F162" s="29">
        <v>0</v>
      </c>
      <c r="G162" s="27" t="e">
        <f t="shared" si="4"/>
        <v>#DIV/0!</v>
      </c>
      <c r="H162" s="27" t="e">
        <f t="shared" si="5"/>
        <v>#DIV/0!</v>
      </c>
      <c r="I162" s="33"/>
    </row>
    <row r="163" spans="1:9" s="32" customFormat="1" ht="91.5" customHeight="1" hidden="1">
      <c r="A163" s="1"/>
      <c r="B163" s="16" t="s">
        <v>1</v>
      </c>
      <c r="C163" s="1" t="s">
        <v>64</v>
      </c>
      <c r="D163" s="29">
        <v>0</v>
      </c>
      <c r="E163" s="29">
        <v>0</v>
      </c>
      <c r="F163" s="29">
        <v>0</v>
      </c>
      <c r="G163" s="27" t="e">
        <f>F163/D163</f>
        <v>#DIV/0!</v>
      </c>
      <c r="H163" s="27" t="e">
        <f>F163/E163</f>
        <v>#DIV/0!</v>
      </c>
      <c r="I163" s="33"/>
    </row>
    <row r="164" spans="1:8" ht="18.75" customHeight="1">
      <c r="A164" s="20"/>
      <c r="B164" s="18" t="s">
        <v>23</v>
      </c>
      <c r="C164" s="20"/>
      <c r="D164" s="26">
        <f>D34+D49+D62+D92+D152+D158+D160+D149+D155</f>
        <v>113178.29999999999</v>
      </c>
      <c r="E164" s="26">
        <f>E34+E49+E62+E92+E152+E158+E160+E149+E155</f>
        <v>98032.4</v>
      </c>
      <c r="F164" s="26">
        <f>F34+F49+F62+F92+F152+F158+F160+F149+F155</f>
        <v>76180.79999999999</v>
      </c>
      <c r="G164" s="27">
        <f>F164/D164</f>
        <v>0.6731042964949995</v>
      </c>
      <c r="H164" s="27">
        <f>F164/E164</f>
        <v>0.7770981838657423</v>
      </c>
    </row>
    <row r="165" spans="1:8" ht="15">
      <c r="A165" s="17"/>
      <c r="B165" s="18" t="s">
        <v>34</v>
      </c>
      <c r="C165" s="20"/>
      <c r="D165" s="34">
        <f>D160</f>
        <v>0</v>
      </c>
      <c r="E165" s="34">
        <f>E160</f>
        <v>0</v>
      </c>
      <c r="F165" s="34">
        <f>F160</f>
        <v>0</v>
      </c>
      <c r="G165" s="27">
        <v>0</v>
      </c>
      <c r="H165" s="27">
        <v>0</v>
      </c>
    </row>
    <row r="168" spans="2:6" ht="15">
      <c r="B168" s="7" t="s">
        <v>111</v>
      </c>
      <c r="F168" s="36">
        <v>18881.7</v>
      </c>
    </row>
    <row r="169" spans="2:6" ht="15">
      <c r="B169" s="7" t="s">
        <v>43</v>
      </c>
      <c r="E169" s="36"/>
      <c r="F169" s="36">
        <f>F168+F28-F164</f>
        <v>3317.600000000006</v>
      </c>
    </row>
    <row r="170" spans="2:6" ht="15" hidden="1">
      <c r="B170" s="7" t="s">
        <v>35</v>
      </c>
      <c r="F170" s="36"/>
    </row>
    <row r="171" spans="2:6" ht="15" hidden="1">
      <c r="B171" s="7" t="s">
        <v>36</v>
      </c>
      <c r="F171" s="36"/>
    </row>
    <row r="172" ht="15" hidden="1">
      <c r="F172" s="36"/>
    </row>
    <row r="173" spans="2:6" ht="15" hidden="1">
      <c r="B173" s="7" t="s">
        <v>37</v>
      </c>
      <c r="F173" s="36"/>
    </row>
    <row r="174" spans="2:6" ht="15" hidden="1">
      <c r="B174" s="7" t="s">
        <v>38</v>
      </c>
      <c r="F174" s="36"/>
    </row>
    <row r="175" ht="15" hidden="1">
      <c r="F175" s="36"/>
    </row>
    <row r="176" spans="2:6" ht="15" hidden="1">
      <c r="B176" s="7" t="s">
        <v>39</v>
      </c>
      <c r="F176" s="36"/>
    </row>
    <row r="177" spans="2:6" ht="15" hidden="1">
      <c r="B177" s="7" t="s">
        <v>40</v>
      </c>
      <c r="F177" s="36"/>
    </row>
    <row r="178" ht="15" hidden="1">
      <c r="F178" s="36"/>
    </row>
    <row r="179" spans="2:6" ht="15" hidden="1">
      <c r="B179" s="7" t="s">
        <v>41</v>
      </c>
      <c r="F179" s="36"/>
    </row>
    <row r="180" spans="2:6" ht="15" hidden="1">
      <c r="B180" s="7" t="s">
        <v>42</v>
      </c>
      <c r="F180" s="36"/>
    </row>
    <row r="181" ht="15" hidden="1">
      <c r="F181" s="36"/>
    </row>
    <row r="182" ht="15" hidden="1">
      <c r="F182" s="36"/>
    </row>
    <row r="183" spans="2:8" ht="41.25" customHeight="1">
      <c r="B183" s="68" t="s">
        <v>296</v>
      </c>
      <c r="C183" s="68"/>
      <c r="D183" s="68"/>
      <c r="E183" s="68"/>
      <c r="F183" s="68"/>
      <c r="H183" s="36"/>
    </row>
    <row r="185" ht="15" hidden="1"/>
    <row r="186" ht="15" hidden="1"/>
    <row r="187" ht="15" hidden="1"/>
    <row r="188" ht="15" hidden="1"/>
  </sheetData>
  <sheetProtection/>
  <mergeCells count="19">
    <mergeCell ref="B183:F183"/>
    <mergeCell ref="F3:F4"/>
    <mergeCell ref="C3:C4"/>
    <mergeCell ref="A31:A32"/>
    <mergeCell ref="B31:B32"/>
    <mergeCell ref="D31:D32"/>
    <mergeCell ref="H31:H32"/>
    <mergeCell ref="E31:E32"/>
    <mergeCell ref="C31:C32"/>
    <mergeCell ref="D1:H1"/>
    <mergeCell ref="A2:H2"/>
    <mergeCell ref="G3:G4"/>
    <mergeCell ref="G31:G32"/>
    <mergeCell ref="A30:H30"/>
    <mergeCell ref="F31:F32"/>
    <mergeCell ref="H3:H4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2019-10-18T10:06:34Z</cp:lastPrinted>
  <dcterms:created xsi:type="dcterms:W3CDTF">1996-10-08T23:32:33Z</dcterms:created>
  <dcterms:modified xsi:type="dcterms:W3CDTF">2019-10-18T10:07:22Z</dcterms:modified>
  <cp:category/>
  <cp:version/>
  <cp:contentType/>
  <cp:contentStatus/>
</cp:coreProperties>
</file>