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<sst xmlns="http://schemas.openxmlformats.org/spreadsheetml/2006/main" count="1292" uniqueCount="398">
  <si>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</si>
  <si>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</si>
  <si>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</si>
  <si>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</si>
  <si>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</si>
  <si>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</si>
  <si>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</si>
  <si>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</si>
  <si>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</si>
  <si>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</si>
  <si>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</si>
  <si>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</si>
  <si>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</si>
  <si>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</si>
  <si>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</si>
  <si>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</si>
  <si>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</si>
  <si>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</si>
  <si>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</si>
  <si>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</si>
  <si>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</si>
  <si>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</si>
  <si>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</si>
  <si>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</si>
  <si>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</si>
  <si>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</si>
  <si>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</si>
  <si>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</si>
  <si>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</si>
  <si>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</si>
  <si>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</si>
  <si>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</si>
  <si>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</si>
  <si>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</si>
  <si>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</si>
  <si>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</si>
  <si>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</si>
  <si>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</si>
  <si>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</si>
  <si>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</si>
  <si>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</si>
  <si>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</si>
  <si>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</si>
  <si>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</si>
  <si>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</si>
  <si>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</si>
  <si>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</si>
  <si>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</si>
  <si>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</si>
  <si>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</si>
  <si>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</si>
  <si>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</si>
  <si>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</si>
  <si>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</si>
  <si>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</si>
  <si>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</si>
  <si>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</si>
  <si>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</si>
  <si>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</si>
  <si>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</si>
  <si>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</si>
  <si>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</si>
  <si>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</si>
  <si>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</si>
  <si>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</si>
  <si>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</si>
  <si>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</si>
  <si>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</si>
  <si>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</si>
  <si>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</si>
  <si>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</si>
  <si>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</si>
  <si>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</si>
  <si>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</si>
  <si>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</si>
  <si>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</si>
  <si>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</si>
  <si>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</si>
  <si>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</si>
  <si>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</si>
  <si>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</si>
  <si>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</si>
  <si>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</si>
  <si>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</si>
  <si>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</si>
  <si>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</si>
  <si>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</si>
  <si>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</si>
  <si>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</si>
  <si>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</si>
  <si>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</si>
  <si>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</si>
  <si>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</si>
  <si>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</si>
  <si>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</si>
  <si>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</si>
  <si>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</si>
  <si>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</si>
  <si>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</si>
  <si>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</si>
  <si>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</si>
  <si>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</si>
  <si>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</si>
  <si>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</si>
  <si>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</si>
  <si>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</si>
  <si>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</si>
  <si>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</si>
  <si>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</si>
  <si>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</si>
  <si>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</si>
  <si>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</si>
  <si>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</si>
  <si>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</si>
  <si>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</si>
  <si>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</si>
  <si>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</si>
  <si>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</si>
  <si>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</si>
  <si>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</si>
  <si>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</si>
  <si>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</si>
  <si>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</si>
  <si>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</si>
  <si>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</si>
  <si>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</si>
  <si>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</si>
  <si>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</si>
  <si>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</si>
  <si>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</si>
  <si>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</si>
  <si>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</si>
  <si>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</si>
  <si>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</si>
  <si>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</si>
  <si>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</si>
  <si>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</si>
  <si>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</si>
  <si>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</si>
  <si>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</si>
  <si>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</si>
  <si>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</si>
  <si>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</si>
  <si>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</si>
  <si>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</si>
  <si>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</si>
  <si>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</si>
  <si>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</si>
  <si>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</si>
  <si>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</si>
  <si>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</si>
  <si>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</si>
  <si>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</si>
  <si>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</si>
  <si>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</si>
  <si>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</si>
  <si>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</si>
  <si>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</si>
  <si>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</si>
  <si>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</si>
  <si>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</si>
  <si>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</si>
  <si>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</si>
  <si>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</si>
  <si>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</si>
  <si>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</si>
  <si>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</si>
  <si>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</si>
  <si>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</si>
  <si>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</si>
  <si>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</si>
  <si>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</si>
  <si>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</si>
  <si>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</si>
  <si>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</si>
  <si>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</si>
  <si>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</si>
  <si>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</si>
  <si>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</si>
  <si>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</si>
  <si>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</si>
  <si>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</si>
  <si>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</si>
  <si>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</si>
  <si>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</si>
  <si>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</si>
  <si>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</si>
  <si>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</si>
  <si>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</si>
  <si>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</si>
  <si>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</si>
  <si>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</si>
  <si>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</si>
  <si>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</si>
  <si>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</si>
  <si>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</si>
  <si>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</si>
  <si>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</si>
  <si>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</si>
  <si>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</si>
  <si>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</si>
  <si>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</si>
  <si>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</si>
  <si>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</si>
  <si>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</si>
  <si>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</si>
  <si>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</si>
  <si>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</si>
  <si>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</si>
  <si>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</si>
  <si>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</si>
  <si>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</si>
  <si>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</si>
  <si>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</si>
  <si>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</si>
  <si>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</si>
  <si>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</si>
  <si>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</si>
  <si>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</si>
  <si>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</si>
  <si>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</si>
  <si>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</si>
  <si>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</si>
  <si>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</si>
  <si>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</si>
  <si>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</si>
  <si>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</si>
  <si>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</si>
  <si>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</si>
  <si>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</si>
  <si>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</si>
  <si>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</si>
  <si>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</si>
  <si>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</si>
  <si>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</si>
  <si>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</si>
  <si>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</si>
  <si>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</si>
  <si>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</si>
  <si>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</si>
  <si>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</si>
  <si>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</si>
  <si>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</si>
  <si>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</si>
  <si>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</si>
  <si>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</si>
  <si>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</si>
  <si>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</si>
  <si>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</si>
  <si>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</si>
  <si>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</si>
  <si>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</si>
  <si>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</si>
  <si>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</si>
  <si>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</si>
  <si>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</si>
  <si>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</si>
  <si>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</si>
  <si>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</si>
  <si>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</si>
  <si>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</si>
  <si>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</si>
  <si>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</si>
  <si>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</si>
  <si>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</si>
  <si>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</si>
  <si>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</si>
  <si>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</si>
  <si>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</si>
  <si>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</si>
  <si>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</si>
  <si>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</si>
  <si>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</si>
  <si>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</si>
  <si>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</si>
  <si>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</si>
  <si>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</si>
  <si>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</si>
  <si>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</si>
  <si>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</si>
  <si>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</si>
  <si>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</si>
  <si>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</si>
  <si>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</si>
  <si>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</si>
  <si>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</si>
  <si>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</si>
  <si>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</si>
  <si>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</si>
  <si>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</si>
  <si>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</si>
  <si>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</si>
  <si>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9940400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</si>
  <si>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</si>
  <si>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</si>
  <si>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</si>
  <si>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</si>
  <si>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</si>
  <si>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</si>
  <si>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</si>
  <si>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</si>
  <si>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</si>
  <si>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</si>
  <si>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</si>
  <si>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</si>
  <si>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</si>
  <si>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</si>
  <si>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</si>
  <si>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</si>
  <si>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</si>
  <si>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</si>
  <si>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</si>
  <si>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</si>
  <si>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</si>
  <si>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</si>
  <si>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Техническое обслуживание системы газораспределения и газопотребления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</si>
  <si>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</si>
  <si>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</si>
  <si>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</si>
  <si>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</si>
  <si>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</si>
  <si>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</si>
  <si>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</si>
  <si>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</si>
  <si>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</si>
  <si>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</si>
  <si>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</si>
  <si>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</si>
  <si>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</si>
  <si>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</si>
  <si>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</si>
  <si>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</si>
  <si>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</si>
  <si>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</si>
  <si>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</si>
  <si>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</si>
  <si>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</si>
  <si>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</si>
  <si>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</si>
  <si>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</si>
  <si>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</si>
  <si>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</si>
  <si>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</si>
  <si>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</si>
  <si>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</si>
  <si>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</si>
  <si>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</si>
  <si>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</si>
  <si>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</si>
  <si>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</si>
  <si>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</si>
  <si>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</si>
  <si>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</si>
  <si>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</si>
  <si>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</si>
  <si>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</si>
  <si>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</si>
  <si>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</si>
  <si>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</si>
  <si>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</si>
  <si>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</si>
  <si>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</si>
  <si>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</si>
  <si>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</si>
  <si>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</si>
  <si>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</si>
  <si>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Выполнение других обязательств муниципального образования (услуги по ликвидации пожара)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</si>
  <si>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</si>
  <si>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</si>
  <si>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</si>
  <si>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план на I квартал</t>
  </si>
  <si>
    <t>% к плану I квартала.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</si>
  <si>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</si>
  <si>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</si>
  <si>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</si>
  <si>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</si>
  <si>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</si>
  <si>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</si>
  <si>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</si>
  <si>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</si>
  <si>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</si>
  <si>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</si>
  <si>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 xml:space="preserve">СПРАВКА
об исполнении бюджета Ртищевского района
на 01.02.2015 г.
</t>
  </si>
  <si>
    <t xml:space="preserve">СПРАВКА
об исполнении бюджета МО г. Ртищево
на 01.02.2015г.
</t>
  </si>
  <si>
    <t>Уплата  налога на имущество и транспортного налога органами муниципальной власти</t>
  </si>
  <si>
    <t>9130495</t>
  </si>
  <si>
    <t>Улучшение санитарного состояния города (Ликвидация несанкционированных свалок)</t>
  </si>
  <si>
    <t>9530400</t>
  </si>
  <si>
    <t>Содержание мест захоронения</t>
  </si>
  <si>
    <t xml:space="preserve">СПРАВКА
об исполнении бюджета Краснозвездинского МО
на 01.02.2015г.
</t>
  </si>
  <si>
    <t xml:space="preserve">СПРАВКА
об исполнении бюджета Макаровского МО
на 01.02.2015г.
</t>
  </si>
  <si>
    <t xml:space="preserve">СПРАВКА
об исполнении бюджета Октябрьского МО
на 01.02.2015г.
</t>
  </si>
  <si>
    <t xml:space="preserve">СПРАВКА
об исполнении бюджета Салтыковского МО
на 01.02.2015г.
</t>
  </si>
  <si>
    <t xml:space="preserve">СПРАВКА
об исполнении бюджета Урусовского МО
на 01.02.2015г.
</t>
  </si>
  <si>
    <t xml:space="preserve">СПРАВКА
об исполнении бюджета Шило-Голицинского МО
на 01.02.2015г.
</t>
  </si>
  <si>
    <t>8002000</t>
  </si>
  <si>
    <t>перечисление остатков субсидий бюджетного учреждения 2014 года</t>
  </si>
  <si>
    <t xml:space="preserve">СПРАВКА
об исполнении бюджета Ртищевского района (консолидация)
на 01.02.2015г.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</si>
</sst>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" fillId="33" borderId="11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77" fontId="12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10" fillId="33" borderId="17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6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49"/>
  <sheetViews>
    <sheetView workbookViewId="0" topLeftCell="A102">
      <selection activeCell="F142" sqref="F142"/>
    </sheetView>
  </sheetViews>
  <sheetFormatPr defaultColWidth="9.140625" defaultRowHeight="12.75"/>
  <cols>
    <col min="1" max="1" width="6.57421875" style="36" customWidth="1"/>
    <col min="2" max="2" width="61.00390625" style="36" customWidth="1"/>
    <col min="3" max="3" width="11.28125" style="37" customWidth="1"/>
    <col min="4" max="4" width="18.28125" style="36" customWidth="1"/>
    <col min="5" max="5" width="17.57421875" style="36" customWidth="1"/>
    <col min="6" max="6" width="13.8515625" style="36" customWidth="1"/>
    <col min="7" max="7" width="13.8515625" style="129" customWidth="1"/>
    <col min="8" max="8" width="12.57421875" style="129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55" t="s">
        <v>382</v>
      </c>
      <c r="B1" s="155"/>
      <c r="C1" s="155"/>
      <c r="D1" s="155"/>
      <c r="E1" s="155"/>
      <c r="F1" s="155"/>
      <c r="G1" s="155"/>
      <c r="H1" s="155"/>
      <c r="I1" s="12"/>
    </row>
    <row r="2" spans="1:9" ht="12.75" customHeight="1">
      <c r="A2" s="164"/>
      <c r="B2" s="166" t="s">
        <v>3</v>
      </c>
      <c r="C2" s="162" t="s">
        <v>164</v>
      </c>
      <c r="D2" s="159" t="s">
        <v>4</v>
      </c>
      <c r="E2" s="157" t="s">
        <v>370</v>
      </c>
      <c r="F2" s="159" t="s">
        <v>5</v>
      </c>
      <c r="G2" s="161" t="s">
        <v>6</v>
      </c>
      <c r="H2" s="157" t="s">
        <v>371</v>
      </c>
      <c r="I2" s="13"/>
    </row>
    <row r="3" spans="1:9" ht="21" customHeight="1">
      <c r="A3" s="165"/>
      <c r="B3" s="166"/>
      <c r="C3" s="163"/>
      <c r="D3" s="159"/>
      <c r="E3" s="158"/>
      <c r="F3" s="159"/>
      <c r="G3" s="161"/>
      <c r="H3" s="158"/>
      <c r="I3" s="13"/>
    </row>
    <row r="4" spans="1:9" ht="15" customHeight="1">
      <c r="A4" s="149"/>
      <c r="B4" s="145" t="s">
        <v>83</v>
      </c>
      <c r="C4" s="152"/>
      <c r="D4" s="147">
        <f>D5+D6+D7+D8+D9+D10+D11+D12+D13+D14+D15+D16+D17+D18+D19+D20+D21+D23</f>
        <v>140527.3</v>
      </c>
      <c r="E4" s="147">
        <f>E5+E6+E7+E8+E9+E10+E11+E12+E13+E14+E15+E16+E17+E18+E19+E20+E21+E23</f>
        <v>30892</v>
      </c>
      <c r="F4" s="147">
        <f>F5+F6+F7+F8+F9+F10+F11+F12+F13+F14+F15+F16+F17+F18+F19+F20+F21+F23</f>
        <v>13377.5</v>
      </c>
      <c r="G4" s="110">
        <f>F4/D4</f>
        <v>0.09519502616217633</v>
      </c>
      <c r="H4" s="110">
        <f>F4/E4</f>
        <v>0.43304091674219863</v>
      </c>
      <c r="I4" s="14"/>
    </row>
    <row r="5" spans="1:9" ht="15">
      <c r="A5" s="149"/>
      <c r="B5" s="146" t="s">
        <v>7</v>
      </c>
      <c r="C5" s="153"/>
      <c r="D5" s="32">
        <v>104870</v>
      </c>
      <c r="E5" s="32">
        <v>23100</v>
      </c>
      <c r="F5" s="32">
        <v>5847</v>
      </c>
      <c r="G5" s="110">
        <f aca="true" t="shared" si="0" ref="G5:G34">F5/D5</f>
        <v>0.05575474396872318</v>
      </c>
      <c r="H5" s="110">
        <f aca="true" t="shared" si="1" ref="H5:H34">F5/E5</f>
        <v>0.25311688311688313</v>
      </c>
      <c r="I5" s="14"/>
    </row>
    <row r="6" spans="1:9" ht="15">
      <c r="A6" s="149"/>
      <c r="B6" s="146" t="s">
        <v>8</v>
      </c>
      <c r="C6" s="153"/>
      <c r="D6" s="32">
        <v>19000</v>
      </c>
      <c r="E6" s="32">
        <v>4000</v>
      </c>
      <c r="F6" s="32">
        <v>4144.8</v>
      </c>
      <c r="G6" s="110">
        <f t="shared" si="0"/>
        <v>0.21814736842105265</v>
      </c>
      <c r="H6" s="110">
        <f t="shared" si="1"/>
        <v>1.0362</v>
      </c>
      <c r="I6" s="14"/>
    </row>
    <row r="7" spans="1:9" ht="15">
      <c r="A7" s="149"/>
      <c r="B7" s="146" t="s">
        <v>9</v>
      </c>
      <c r="C7" s="153"/>
      <c r="D7" s="32">
        <v>3500</v>
      </c>
      <c r="E7" s="32">
        <v>1200</v>
      </c>
      <c r="F7" s="32">
        <v>146.9</v>
      </c>
      <c r="G7" s="110">
        <f t="shared" si="0"/>
        <v>0.041971428571428576</v>
      </c>
      <c r="H7" s="110">
        <f t="shared" si="1"/>
        <v>0.12241666666666667</v>
      </c>
      <c r="I7" s="14"/>
    </row>
    <row r="8" spans="1:9" ht="15">
      <c r="A8" s="149"/>
      <c r="B8" s="146" t="s">
        <v>10</v>
      </c>
      <c r="C8" s="153"/>
      <c r="D8" s="32">
        <v>0</v>
      </c>
      <c r="E8" s="32">
        <v>0</v>
      </c>
      <c r="F8" s="32">
        <v>0</v>
      </c>
      <c r="G8" s="110">
        <v>0</v>
      </c>
      <c r="H8" s="110">
        <v>0</v>
      </c>
      <c r="I8" s="14"/>
    </row>
    <row r="9" spans="1:9" ht="15">
      <c r="A9" s="149"/>
      <c r="B9" s="146" t="s">
        <v>304</v>
      </c>
      <c r="C9" s="153"/>
      <c r="D9" s="32">
        <v>3607.4</v>
      </c>
      <c r="E9" s="32">
        <v>900</v>
      </c>
      <c r="F9" s="32">
        <v>430.2</v>
      </c>
      <c r="G9" s="110">
        <f t="shared" si="0"/>
        <v>0.11925486499972279</v>
      </c>
      <c r="H9" s="110">
        <f t="shared" si="1"/>
        <v>0.478</v>
      </c>
      <c r="I9" s="14"/>
    </row>
    <row r="10" spans="1:9" ht="15">
      <c r="A10" s="149"/>
      <c r="B10" s="146" t="s">
        <v>11</v>
      </c>
      <c r="C10" s="153"/>
      <c r="D10" s="32">
        <v>0</v>
      </c>
      <c r="E10" s="32">
        <v>0</v>
      </c>
      <c r="F10" s="32">
        <v>0</v>
      </c>
      <c r="G10" s="110">
        <v>0</v>
      </c>
      <c r="H10" s="110">
        <v>0</v>
      </c>
      <c r="I10" s="14"/>
    </row>
    <row r="11" spans="1:9" ht="15">
      <c r="A11" s="149"/>
      <c r="B11" s="146" t="s">
        <v>108</v>
      </c>
      <c r="C11" s="153"/>
      <c r="D11" s="32">
        <v>3125</v>
      </c>
      <c r="E11" s="32">
        <v>500</v>
      </c>
      <c r="F11" s="32">
        <v>150.3</v>
      </c>
      <c r="G11" s="110">
        <f t="shared" si="0"/>
        <v>0.04809600000000001</v>
      </c>
      <c r="H11" s="110">
        <f t="shared" si="1"/>
        <v>0.30060000000000003</v>
      </c>
      <c r="I11" s="14"/>
    </row>
    <row r="12" spans="1:9" ht="15">
      <c r="A12" s="149"/>
      <c r="B12" s="146" t="s">
        <v>12</v>
      </c>
      <c r="C12" s="153"/>
      <c r="D12" s="32">
        <v>0</v>
      </c>
      <c r="E12" s="32">
        <v>0</v>
      </c>
      <c r="F12" s="32">
        <v>0</v>
      </c>
      <c r="G12" s="110">
        <v>0</v>
      </c>
      <c r="H12" s="110">
        <v>0</v>
      </c>
      <c r="I12" s="14"/>
    </row>
    <row r="13" spans="1:9" ht="15">
      <c r="A13" s="149"/>
      <c r="B13" s="146" t="s">
        <v>13</v>
      </c>
      <c r="C13" s="153"/>
      <c r="D13" s="32">
        <v>3100</v>
      </c>
      <c r="E13" s="32">
        <v>600</v>
      </c>
      <c r="F13" s="32">
        <v>2330.4</v>
      </c>
      <c r="G13" s="110">
        <f t="shared" si="0"/>
        <v>0.751741935483871</v>
      </c>
      <c r="H13" s="110">
        <f t="shared" si="1"/>
        <v>3.8840000000000003</v>
      </c>
      <c r="I13" s="14"/>
    </row>
    <row r="14" spans="1:9" ht="15">
      <c r="A14" s="149"/>
      <c r="B14" s="146" t="s">
        <v>14</v>
      </c>
      <c r="C14" s="153"/>
      <c r="D14" s="32">
        <v>200</v>
      </c>
      <c r="E14" s="32">
        <v>50</v>
      </c>
      <c r="F14" s="32">
        <v>65.7</v>
      </c>
      <c r="G14" s="110">
        <f t="shared" si="0"/>
        <v>0.3285</v>
      </c>
      <c r="H14" s="110">
        <f t="shared" si="1"/>
        <v>1.314</v>
      </c>
      <c r="I14" s="14"/>
    </row>
    <row r="15" spans="1:9" ht="15">
      <c r="A15" s="149"/>
      <c r="B15" s="146" t="s">
        <v>15</v>
      </c>
      <c r="C15" s="153"/>
      <c r="D15" s="32">
        <v>0</v>
      </c>
      <c r="E15" s="32">
        <v>0</v>
      </c>
      <c r="F15" s="32">
        <v>1.6</v>
      </c>
      <c r="G15" s="110">
        <v>0</v>
      </c>
      <c r="H15" s="110">
        <v>0</v>
      </c>
      <c r="I15" s="14"/>
    </row>
    <row r="16" spans="1:9" ht="15">
      <c r="A16" s="149"/>
      <c r="B16" s="146" t="s">
        <v>16</v>
      </c>
      <c r="C16" s="153"/>
      <c r="D16" s="32">
        <v>0</v>
      </c>
      <c r="E16" s="32">
        <v>0</v>
      </c>
      <c r="F16" s="32">
        <v>0</v>
      </c>
      <c r="G16" s="110">
        <v>0</v>
      </c>
      <c r="H16" s="110">
        <v>0</v>
      </c>
      <c r="I16" s="14"/>
    </row>
    <row r="17" spans="1:9" ht="15">
      <c r="A17" s="149"/>
      <c r="B17" s="146" t="s">
        <v>17</v>
      </c>
      <c r="C17" s="153"/>
      <c r="D17" s="32">
        <v>1139.9</v>
      </c>
      <c r="E17" s="32">
        <v>200</v>
      </c>
      <c r="F17" s="32">
        <v>122.8</v>
      </c>
      <c r="G17" s="110">
        <f t="shared" si="0"/>
        <v>0.10772874813580137</v>
      </c>
      <c r="H17" s="110">
        <f t="shared" si="1"/>
        <v>0.614</v>
      </c>
      <c r="I17" s="14"/>
    </row>
    <row r="18" spans="1:9" ht="15" hidden="1">
      <c r="A18" s="149"/>
      <c r="B18" s="146"/>
      <c r="C18" s="153"/>
      <c r="D18" s="32">
        <v>0</v>
      </c>
      <c r="E18" s="32">
        <v>0</v>
      </c>
      <c r="F18" s="32"/>
      <c r="G18" s="110" t="e">
        <f t="shared" si="0"/>
        <v>#DIV/0!</v>
      </c>
      <c r="H18" s="110">
        <v>0</v>
      </c>
      <c r="I18" s="14"/>
    </row>
    <row r="19" spans="1:9" ht="15">
      <c r="A19" s="149"/>
      <c r="B19" s="146" t="s">
        <v>19</v>
      </c>
      <c r="C19" s="153"/>
      <c r="D19" s="32">
        <v>0</v>
      </c>
      <c r="E19" s="32">
        <v>0</v>
      </c>
      <c r="F19" s="32">
        <v>50</v>
      </c>
      <c r="G19" s="110">
        <v>0</v>
      </c>
      <c r="H19" s="110">
        <v>0</v>
      </c>
      <c r="I19" s="14"/>
    </row>
    <row r="20" spans="1:9" ht="15">
      <c r="A20" s="149"/>
      <c r="B20" s="146" t="s">
        <v>368</v>
      </c>
      <c r="C20" s="153"/>
      <c r="D20" s="32">
        <v>100</v>
      </c>
      <c r="E20" s="32">
        <v>25</v>
      </c>
      <c r="F20" s="32">
        <v>4.5</v>
      </c>
      <c r="G20" s="110">
        <f t="shared" si="0"/>
        <v>0.045</v>
      </c>
      <c r="H20" s="110">
        <f t="shared" si="1"/>
        <v>0.18</v>
      </c>
      <c r="I20" s="14"/>
    </row>
    <row r="21" spans="1:9" ht="15">
      <c r="A21" s="149"/>
      <c r="B21" s="146" t="s">
        <v>21</v>
      </c>
      <c r="C21" s="153"/>
      <c r="D21" s="32">
        <v>1885</v>
      </c>
      <c r="E21" s="32">
        <v>317</v>
      </c>
      <c r="F21" s="32">
        <v>84.1</v>
      </c>
      <c r="G21" s="110">
        <f t="shared" si="0"/>
        <v>0.04461538461538461</v>
      </c>
      <c r="H21" s="110">
        <f t="shared" si="1"/>
        <v>0.26529968454258673</v>
      </c>
      <c r="I21" s="14"/>
    </row>
    <row r="22" spans="1:9" ht="15">
      <c r="A22" s="149"/>
      <c r="B22" s="146" t="s">
        <v>22</v>
      </c>
      <c r="C22" s="153"/>
      <c r="D22" s="32">
        <v>865.2</v>
      </c>
      <c r="E22" s="32">
        <v>105</v>
      </c>
      <c r="F22" s="32">
        <v>25.8</v>
      </c>
      <c r="G22" s="110">
        <f t="shared" si="0"/>
        <v>0.029819694868238558</v>
      </c>
      <c r="H22" s="110">
        <f t="shared" si="1"/>
        <v>0.24571428571428572</v>
      </c>
      <c r="I22" s="14"/>
    </row>
    <row r="23" spans="1:9" ht="15">
      <c r="A23" s="149"/>
      <c r="B23" s="146" t="s">
        <v>23</v>
      </c>
      <c r="C23" s="153"/>
      <c r="D23" s="32">
        <v>0</v>
      </c>
      <c r="E23" s="32">
        <v>0</v>
      </c>
      <c r="F23" s="32">
        <v>-0.8</v>
      </c>
      <c r="G23" s="110">
        <v>0</v>
      </c>
      <c r="H23" s="110">
        <v>0</v>
      </c>
      <c r="I23" s="14"/>
    </row>
    <row r="24" spans="1:9" ht="15">
      <c r="A24" s="149"/>
      <c r="B24" s="45" t="s">
        <v>82</v>
      </c>
      <c r="C24" s="50"/>
      <c r="D24" s="32">
        <f>D25+D26+D27+D28+D29+D31+D32+D30</f>
        <v>471435.9</v>
      </c>
      <c r="E24" s="32">
        <f>E25+E26+E27+E28+E29+E31+E32+E30</f>
        <v>114553.80000000002</v>
      </c>
      <c r="F24" s="32">
        <f>F25+F26+F27+F28+F29+F31+F32+F30</f>
        <v>15297.6</v>
      </c>
      <c r="G24" s="110">
        <f t="shared" si="0"/>
        <v>0.03244895011177554</v>
      </c>
      <c r="H24" s="110">
        <f t="shared" si="1"/>
        <v>0.13354074679320982</v>
      </c>
      <c r="I24" s="14"/>
    </row>
    <row r="25" spans="1:9" ht="15">
      <c r="A25" s="149"/>
      <c r="B25" s="146" t="s">
        <v>25</v>
      </c>
      <c r="C25" s="153"/>
      <c r="D25" s="32">
        <v>82161.1</v>
      </c>
      <c r="E25" s="32">
        <v>20540.3</v>
      </c>
      <c r="F25" s="32">
        <v>6847</v>
      </c>
      <c r="G25" s="110">
        <f t="shared" si="0"/>
        <v>0.08333627470907765</v>
      </c>
      <c r="H25" s="110">
        <f t="shared" si="1"/>
        <v>0.3333446931154852</v>
      </c>
      <c r="I25" s="14"/>
    </row>
    <row r="26" spans="1:9" ht="15">
      <c r="A26" s="149"/>
      <c r="B26" s="146" t="s">
        <v>26</v>
      </c>
      <c r="C26" s="153"/>
      <c r="D26" s="32">
        <v>362479.3</v>
      </c>
      <c r="E26" s="32">
        <v>90619.8</v>
      </c>
      <c r="F26" s="32">
        <v>7042.3</v>
      </c>
      <c r="G26" s="110">
        <f t="shared" si="0"/>
        <v>0.019428143896768727</v>
      </c>
      <c r="H26" s="110">
        <f t="shared" si="1"/>
        <v>0.07771259702625695</v>
      </c>
      <c r="I26" s="14"/>
    </row>
    <row r="27" spans="1:9" ht="15">
      <c r="A27" s="149"/>
      <c r="B27" s="146" t="s">
        <v>27</v>
      </c>
      <c r="C27" s="153"/>
      <c r="D27" s="32">
        <v>17264</v>
      </c>
      <c r="E27" s="32">
        <v>0</v>
      </c>
      <c r="F27" s="32">
        <v>0</v>
      </c>
      <c r="G27" s="110">
        <f t="shared" si="0"/>
        <v>0</v>
      </c>
      <c r="H27" s="110">
        <v>0</v>
      </c>
      <c r="I27" s="14"/>
    </row>
    <row r="28" spans="1:9" ht="29.25" customHeight="1" hidden="1">
      <c r="A28" s="149"/>
      <c r="B28" s="146" t="s">
        <v>216</v>
      </c>
      <c r="C28" s="153"/>
      <c r="D28" s="32">
        <v>0</v>
      </c>
      <c r="E28" s="32">
        <v>7.6</v>
      </c>
      <c r="F28" s="32">
        <v>0</v>
      </c>
      <c r="G28" s="110" t="e">
        <f t="shared" si="0"/>
        <v>#DIV/0!</v>
      </c>
      <c r="H28" s="110">
        <f t="shared" si="1"/>
        <v>0</v>
      </c>
      <c r="I28" s="14"/>
    </row>
    <row r="29" spans="1:9" ht="26.25" customHeight="1">
      <c r="A29" s="149"/>
      <c r="B29" s="45" t="s">
        <v>152</v>
      </c>
      <c r="C29" s="50"/>
      <c r="D29" s="32">
        <v>11158.3</v>
      </c>
      <c r="E29" s="32">
        <v>5032.6</v>
      </c>
      <c r="F29" s="32">
        <v>3050</v>
      </c>
      <c r="G29" s="110">
        <f t="shared" si="0"/>
        <v>0.2733391287203248</v>
      </c>
      <c r="H29" s="110">
        <f t="shared" si="1"/>
        <v>0.6060485633668481</v>
      </c>
      <c r="I29" s="14"/>
    </row>
    <row r="30" spans="1:9" ht="27.75" customHeight="1">
      <c r="A30" s="149"/>
      <c r="B30" s="146" t="s">
        <v>216</v>
      </c>
      <c r="C30" s="50"/>
      <c r="D30" s="32">
        <v>19.7</v>
      </c>
      <c r="E30" s="32">
        <v>0</v>
      </c>
      <c r="F30" s="32">
        <v>0</v>
      </c>
      <c r="G30" s="110">
        <f t="shared" si="0"/>
        <v>0</v>
      </c>
      <c r="H30" s="110">
        <v>0</v>
      </c>
      <c r="I30" s="14"/>
    </row>
    <row r="31" spans="1:9" ht="17.25" customHeight="1">
      <c r="A31" s="149"/>
      <c r="B31" s="146" t="s">
        <v>396</v>
      </c>
      <c r="C31" s="153"/>
      <c r="D31" s="32">
        <v>1.6</v>
      </c>
      <c r="E31" s="32">
        <v>1.6</v>
      </c>
      <c r="F31" s="32">
        <v>6.4</v>
      </c>
      <c r="G31" s="110">
        <f t="shared" si="0"/>
        <v>4</v>
      </c>
      <c r="H31" s="110">
        <f t="shared" si="1"/>
        <v>4</v>
      </c>
      <c r="I31" s="14"/>
    </row>
    <row r="32" spans="1:9" ht="25.5" customHeight="1" thickBot="1">
      <c r="A32" s="149"/>
      <c r="B32" s="111" t="s">
        <v>160</v>
      </c>
      <c r="C32" s="112"/>
      <c r="D32" s="32">
        <v>-1648.1</v>
      </c>
      <c r="E32" s="32">
        <v>-1648.1</v>
      </c>
      <c r="F32" s="32">
        <v>-1648.1</v>
      </c>
      <c r="G32" s="110">
        <f t="shared" si="0"/>
        <v>1</v>
      </c>
      <c r="H32" s="110">
        <f t="shared" si="1"/>
        <v>1</v>
      </c>
      <c r="I32" s="14"/>
    </row>
    <row r="33" spans="1:9" ht="18.75">
      <c r="A33" s="149"/>
      <c r="B33" s="47" t="s">
        <v>29</v>
      </c>
      <c r="C33" s="82"/>
      <c r="D33" s="147">
        <f>D4+D24</f>
        <v>611963.2</v>
      </c>
      <c r="E33" s="147">
        <f>E4+E24</f>
        <v>145445.80000000002</v>
      </c>
      <c r="F33" s="147">
        <f>F4+F24</f>
        <v>28675.1</v>
      </c>
      <c r="G33" s="110">
        <f t="shared" si="0"/>
        <v>0.04685755614063068</v>
      </c>
      <c r="H33" s="110">
        <f t="shared" si="1"/>
        <v>0.1971531663341258</v>
      </c>
      <c r="I33" s="14"/>
    </row>
    <row r="34" spans="1:9" ht="15">
      <c r="A34" s="149"/>
      <c r="B34" s="146" t="s">
        <v>109</v>
      </c>
      <c r="C34" s="153"/>
      <c r="D34" s="32">
        <f>D4</f>
        <v>140527.3</v>
      </c>
      <c r="E34" s="32">
        <f>E4</f>
        <v>30892</v>
      </c>
      <c r="F34" s="32">
        <f>F4</f>
        <v>13377.5</v>
      </c>
      <c r="G34" s="110">
        <f t="shared" si="0"/>
        <v>0.09519502616217633</v>
      </c>
      <c r="H34" s="110">
        <f t="shared" si="1"/>
        <v>0.43304091674219863</v>
      </c>
      <c r="I34" s="14"/>
    </row>
    <row r="35" spans="1:9" ht="12.75">
      <c r="A35" s="167"/>
      <c r="B35" s="168"/>
      <c r="C35" s="168"/>
      <c r="D35" s="168"/>
      <c r="E35" s="168"/>
      <c r="F35" s="168"/>
      <c r="G35" s="168"/>
      <c r="H35" s="169"/>
      <c r="I35" s="10"/>
    </row>
    <row r="36" spans="1:9" ht="15" customHeight="1">
      <c r="A36" s="156" t="s">
        <v>162</v>
      </c>
      <c r="B36" s="159" t="s">
        <v>30</v>
      </c>
      <c r="C36" s="162" t="s">
        <v>164</v>
      </c>
      <c r="D36" s="160" t="s">
        <v>4</v>
      </c>
      <c r="E36" s="157" t="s">
        <v>370</v>
      </c>
      <c r="F36" s="160" t="s">
        <v>5</v>
      </c>
      <c r="G36" s="161" t="s">
        <v>6</v>
      </c>
      <c r="H36" s="157" t="s">
        <v>371</v>
      </c>
      <c r="I36" s="13"/>
    </row>
    <row r="37" spans="1:9" ht="13.5" customHeight="1">
      <c r="A37" s="156"/>
      <c r="B37" s="159"/>
      <c r="C37" s="163"/>
      <c r="D37" s="160"/>
      <c r="E37" s="158"/>
      <c r="F37" s="160"/>
      <c r="G37" s="161"/>
      <c r="H37" s="158"/>
      <c r="I37" s="13"/>
    </row>
    <row r="38" spans="1:9" ht="19.5" customHeight="1">
      <c r="A38" s="50" t="s">
        <v>70</v>
      </c>
      <c r="B38" s="45" t="s">
        <v>31</v>
      </c>
      <c r="C38" s="50"/>
      <c r="D38" s="83">
        <f>D39+D40+D45+D46+D43+D44+D42</f>
        <v>36152.2</v>
      </c>
      <c r="E38" s="83">
        <f>E39+E40+E45+E46+E43+E44+E42</f>
        <v>10337.3</v>
      </c>
      <c r="F38" s="83">
        <f>F39+F40+F45+F46+F43+F44+F42</f>
        <v>3993.7</v>
      </c>
      <c r="G38" s="110">
        <f aca="true" t="shared" si="2" ref="G38:G108">F38/D38</f>
        <v>0.11046907242159537</v>
      </c>
      <c r="H38" s="110">
        <f>F38/E38</f>
        <v>0.38633879252802955</v>
      </c>
      <c r="I38" s="17"/>
    </row>
    <row r="39" spans="1:9" ht="43.5" customHeight="1">
      <c r="A39" s="153" t="s">
        <v>72</v>
      </c>
      <c r="B39" s="146" t="s">
        <v>165</v>
      </c>
      <c r="C39" s="153" t="s">
        <v>217</v>
      </c>
      <c r="D39" s="32">
        <v>580.8</v>
      </c>
      <c r="E39" s="32">
        <v>162.8</v>
      </c>
      <c r="F39" s="32">
        <v>95.6</v>
      </c>
      <c r="G39" s="110">
        <f t="shared" si="2"/>
        <v>0.16460055096418733</v>
      </c>
      <c r="H39" s="110">
        <f aca="true" t="shared" si="3" ref="H39:H109">F39/E39</f>
        <v>0.5872235872235871</v>
      </c>
      <c r="I39" s="15"/>
    </row>
    <row r="40" spans="1:14" ht="42.75" customHeight="1">
      <c r="A40" s="153" t="s">
        <v>73</v>
      </c>
      <c r="B40" s="146" t="s">
        <v>166</v>
      </c>
      <c r="C40" s="153" t="s">
        <v>73</v>
      </c>
      <c r="D40" s="32">
        <f>D41</f>
        <v>19052.3</v>
      </c>
      <c r="E40" s="32">
        <f>E41</f>
        <v>5353.5</v>
      </c>
      <c r="F40" s="32">
        <f>F41</f>
        <v>1886.9</v>
      </c>
      <c r="G40" s="110">
        <f t="shared" si="2"/>
        <v>0.09903791143326528</v>
      </c>
      <c r="H40" s="110">
        <f t="shared" si="3"/>
        <v>0.35246100681796955</v>
      </c>
      <c r="I40" s="18"/>
      <c r="J40" s="171"/>
      <c r="K40" s="171"/>
      <c r="L40" s="170"/>
      <c r="M40" s="170"/>
      <c r="N40" s="170"/>
    </row>
    <row r="41" spans="1:14" s="16" customFormat="1" ht="15">
      <c r="A41" s="85"/>
      <c r="B41" s="58" t="s">
        <v>34</v>
      </c>
      <c r="C41" s="85" t="s">
        <v>73</v>
      </c>
      <c r="D41" s="86">
        <v>19052.3</v>
      </c>
      <c r="E41" s="86">
        <v>5353.5</v>
      </c>
      <c r="F41" s="86">
        <v>1886.9</v>
      </c>
      <c r="G41" s="110">
        <f t="shared" si="2"/>
        <v>0.09903791143326528</v>
      </c>
      <c r="H41" s="110">
        <f t="shared" si="3"/>
        <v>0.35246100681796955</v>
      </c>
      <c r="I41" s="19"/>
      <c r="J41" s="172"/>
      <c r="K41" s="172"/>
      <c r="L41" s="170"/>
      <c r="M41" s="170"/>
      <c r="N41" s="170"/>
    </row>
    <row r="42" spans="1:14" s="16" customFormat="1" ht="44.25" customHeight="1" hidden="1">
      <c r="A42" s="85" t="s">
        <v>336</v>
      </c>
      <c r="B42" s="146" t="s">
        <v>338</v>
      </c>
      <c r="C42" s="85" t="s">
        <v>337</v>
      </c>
      <c r="D42" s="86">
        <v>0</v>
      </c>
      <c r="E42" s="86">
        <v>0</v>
      </c>
      <c r="F42" s="86">
        <v>0</v>
      </c>
      <c r="G42" s="110" t="e">
        <f t="shared" si="2"/>
        <v>#DIV/0!</v>
      </c>
      <c r="H42" s="110" t="e">
        <f t="shared" si="3"/>
        <v>#DIV/0!</v>
      </c>
      <c r="I42" s="20"/>
      <c r="J42" s="137"/>
      <c r="K42" s="137"/>
      <c r="L42" s="136"/>
      <c r="M42" s="136"/>
      <c r="N42" s="136"/>
    </row>
    <row r="43" spans="1:14" s="31" customFormat="1" ht="30" customHeight="1">
      <c r="A43" s="153" t="s">
        <v>74</v>
      </c>
      <c r="B43" s="146" t="s">
        <v>167</v>
      </c>
      <c r="C43" s="153" t="s">
        <v>74</v>
      </c>
      <c r="D43" s="32">
        <v>6460.5</v>
      </c>
      <c r="E43" s="32">
        <v>1732.4</v>
      </c>
      <c r="F43" s="32">
        <v>395.7</v>
      </c>
      <c r="G43" s="110">
        <f t="shared" si="2"/>
        <v>0.0612491293243557</v>
      </c>
      <c r="H43" s="110">
        <f t="shared" si="3"/>
        <v>0.22841145232048024</v>
      </c>
      <c r="I43" s="15"/>
      <c r="J43" s="29"/>
      <c r="K43" s="29"/>
      <c r="L43" s="30"/>
      <c r="M43" s="30"/>
      <c r="N43" s="30"/>
    </row>
    <row r="44" spans="1:14" s="31" customFormat="1" ht="30" customHeight="1" hidden="1">
      <c r="A44" s="153" t="s">
        <v>213</v>
      </c>
      <c r="B44" s="146" t="s">
        <v>214</v>
      </c>
      <c r="C44" s="153" t="s">
        <v>213</v>
      </c>
      <c r="D44" s="32">
        <v>0</v>
      </c>
      <c r="E44" s="32">
        <v>0</v>
      </c>
      <c r="F44" s="32">
        <v>0</v>
      </c>
      <c r="G44" s="110" t="e">
        <f t="shared" si="2"/>
        <v>#DIV/0!</v>
      </c>
      <c r="H44" s="110" t="e">
        <f t="shared" si="3"/>
        <v>#DIV/0!</v>
      </c>
      <c r="I44" s="15"/>
      <c r="J44" s="29"/>
      <c r="K44" s="29"/>
      <c r="L44" s="30"/>
      <c r="M44" s="30"/>
      <c r="N44" s="30"/>
    </row>
    <row r="45" spans="1:9" ht="17.25" customHeight="1">
      <c r="A45" s="153" t="s">
        <v>75</v>
      </c>
      <c r="B45" s="146" t="s">
        <v>168</v>
      </c>
      <c r="C45" s="153" t="s">
        <v>75</v>
      </c>
      <c r="D45" s="32">
        <v>300</v>
      </c>
      <c r="E45" s="32">
        <v>75</v>
      </c>
      <c r="F45" s="32">
        <v>0</v>
      </c>
      <c r="G45" s="110">
        <f t="shared" si="2"/>
        <v>0</v>
      </c>
      <c r="H45" s="110">
        <f t="shared" si="3"/>
        <v>0</v>
      </c>
      <c r="I45" s="15"/>
    </row>
    <row r="46" spans="1:9" ht="18" customHeight="1">
      <c r="A46" s="113" t="s">
        <v>132</v>
      </c>
      <c r="B46" s="114" t="s">
        <v>37</v>
      </c>
      <c r="C46" s="113"/>
      <c r="D46" s="32">
        <f>D47+D48+D49+D50+D51+D53+D54</f>
        <v>9758.6</v>
      </c>
      <c r="E46" s="32">
        <f>E47+E48+E49+E50+E51+E53+E54</f>
        <v>3013.6</v>
      </c>
      <c r="F46" s="32">
        <f>F47+F48+F49+F50+F51+F53+F54</f>
        <v>1615.5</v>
      </c>
      <c r="G46" s="110">
        <f t="shared" si="2"/>
        <v>0.16554628737728772</v>
      </c>
      <c r="H46" s="110">
        <f t="shared" si="3"/>
        <v>0.536069816830369</v>
      </c>
      <c r="I46" s="15"/>
    </row>
    <row r="47" spans="1:9" s="16" customFormat="1" ht="30" customHeight="1">
      <c r="A47" s="115"/>
      <c r="B47" s="56" t="s">
        <v>223</v>
      </c>
      <c r="C47" s="115" t="s">
        <v>224</v>
      </c>
      <c r="D47" s="86">
        <v>6250.2</v>
      </c>
      <c r="E47" s="86">
        <v>1811</v>
      </c>
      <c r="F47" s="86">
        <v>984.4</v>
      </c>
      <c r="G47" s="110">
        <f t="shared" si="2"/>
        <v>0.15749896003327893</v>
      </c>
      <c r="H47" s="110">
        <f t="shared" si="3"/>
        <v>0.5435670900055218</v>
      </c>
      <c r="I47" s="20"/>
    </row>
    <row r="48" spans="1:9" s="16" customFormat="1" ht="25.5" customHeight="1" hidden="1">
      <c r="A48" s="115"/>
      <c r="B48" s="56" t="s">
        <v>151</v>
      </c>
      <c r="C48" s="115"/>
      <c r="D48" s="86">
        <v>0</v>
      </c>
      <c r="E48" s="86">
        <v>0</v>
      </c>
      <c r="F48" s="86">
        <v>0</v>
      </c>
      <c r="G48" s="110" t="e">
        <f t="shared" si="2"/>
        <v>#DIV/0!</v>
      </c>
      <c r="H48" s="110" t="e">
        <f t="shared" si="3"/>
        <v>#DIV/0!</v>
      </c>
      <c r="I48" s="20"/>
    </row>
    <row r="49" spans="1:9" s="16" customFormat="1" ht="15" hidden="1">
      <c r="A49" s="115"/>
      <c r="B49" s="56" t="s">
        <v>219</v>
      </c>
      <c r="C49" s="115" t="s">
        <v>220</v>
      </c>
      <c r="D49" s="86">
        <v>0</v>
      </c>
      <c r="E49" s="86">
        <v>0</v>
      </c>
      <c r="F49" s="86">
        <v>0</v>
      </c>
      <c r="G49" s="110" t="e">
        <f t="shared" si="2"/>
        <v>#DIV/0!</v>
      </c>
      <c r="H49" s="110" t="e">
        <f t="shared" si="3"/>
        <v>#DIV/0!</v>
      </c>
      <c r="I49" s="20"/>
    </row>
    <row r="50" spans="1:9" s="16" customFormat="1" ht="25.5">
      <c r="A50" s="115"/>
      <c r="B50" s="56" t="s">
        <v>218</v>
      </c>
      <c r="C50" s="115" t="s">
        <v>221</v>
      </c>
      <c r="D50" s="86">
        <v>120</v>
      </c>
      <c r="E50" s="86">
        <v>30</v>
      </c>
      <c r="F50" s="86">
        <v>0</v>
      </c>
      <c r="G50" s="110">
        <f t="shared" si="2"/>
        <v>0</v>
      </c>
      <c r="H50" s="110">
        <f t="shared" si="3"/>
        <v>0</v>
      </c>
      <c r="I50" s="20"/>
    </row>
    <row r="51" spans="1:9" s="16" customFormat="1" ht="15">
      <c r="A51" s="115"/>
      <c r="B51" s="56" t="s">
        <v>171</v>
      </c>
      <c r="C51" s="115" t="s">
        <v>222</v>
      </c>
      <c r="D51" s="86">
        <v>3024.5</v>
      </c>
      <c r="E51" s="86">
        <v>808.7</v>
      </c>
      <c r="F51" s="86">
        <v>267.5</v>
      </c>
      <c r="G51" s="110">
        <f t="shared" si="2"/>
        <v>0.08844437097040833</v>
      </c>
      <c r="H51" s="110">
        <f t="shared" si="3"/>
        <v>0.3307777915172499</v>
      </c>
      <c r="I51" s="20"/>
    </row>
    <row r="52" spans="1:9" s="16" customFormat="1" ht="77.25" customHeight="1" hidden="1">
      <c r="A52" s="115"/>
      <c r="B52" s="56" t="s">
        <v>349</v>
      </c>
      <c r="C52" s="115" t="s">
        <v>350</v>
      </c>
      <c r="D52" s="86">
        <v>0</v>
      </c>
      <c r="E52" s="86">
        <v>0</v>
      </c>
      <c r="F52" s="86">
        <v>0</v>
      </c>
      <c r="G52" s="110" t="e">
        <f t="shared" si="2"/>
        <v>#DIV/0!</v>
      </c>
      <c r="H52" s="110" t="e">
        <f t="shared" si="3"/>
        <v>#DIV/0!</v>
      </c>
      <c r="I52" s="20"/>
    </row>
    <row r="53" spans="1:9" s="16" customFormat="1" ht="39" customHeight="1">
      <c r="A53" s="115"/>
      <c r="B53" s="56" t="s">
        <v>295</v>
      </c>
      <c r="C53" s="115" t="s">
        <v>296</v>
      </c>
      <c r="D53" s="86">
        <v>296.4</v>
      </c>
      <c r="E53" s="86">
        <v>296.4</v>
      </c>
      <c r="F53" s="86">
        <v>296.3</v>
      </c>
      <c r="G53" s="110">
        <f t="shared" si="2"/>
        <v>0.9996626180836709</v>
      </c>
      <c r="H53" s="110">
        <f t="shared" si="3"/>
        <v>0.9996626180836709</v>
      </c>
      <c r="I53" s="20"/>
    </row>
    <row r="54" spans="1:9" s="16" customFormat="1" ht="24.75" customHeight="1">
      <c r="A54" s="115"/>
      <c r="B54" s="56" t="s">
        <v>366</v>
      </c>
      <c r="C54" s="115" t="s">
        <v>282</v>
      </c>
      <c r="D54" s="86">
        <v>67.5</v>
      </c>
      <c r="E54" s="86">
        <v>67.5</v>
      </c>
      <c r="F54" s="86">
        <v>67.3</v>
      </c>
      <c r="G54" s="110">
        <f t="shared" si="2"/>
        <v>0.9970370370370369</v>
      </c>
      <c r="H54" s="110">
        <f t="shared" si="3"/>
        <v>0.9970370370370369</v>
      </c>
      <c r="I54" s="20"/>
    </row>
    <row r="55" spans="1:9" ht="15">
      <c r="A55" s="50" t="s">
        <v>112</v>
      </c>
      <c r="B55" s="45" t="s">
        <v>105</v>
      </c>
      <c r="C55" s="50"/>
      <c r="D55" s="83">
        <f>D56</f>
        <v>966</v>
      </c>
      <c r="E55" s="83">
        <f>E56</f>
        <v>241.5</v>
      </c>
      <c r="F55" s="83">
        <f>F56</f>
        <v>0</v>
      </c>
      <c r="G55" s="110">
        <f t="shared" si="2"/>
        <v>0</v>
      </c>
      <c r="H55" s="110">
        <f t="shared" si="3"/>
        <v>0</v>
      </c>
      <c r="I55" s="15"/>
    </row>
    <row r="56" spans="1:9" ht="27.75" customHeight="1">
      <c r="A56" s="153" t="s">
        <v>113</v>
      </c>
      <c r="B56" s="146" t="s">
        <v>172</v>
      </c>
      <c r="C56" s="153" t="s">
        <v>225</v>
      </c>
      <c r="D56" s="32">
        <v>966</v>
      </c>
      <c r="E56" s="32">
        <v>241.5</v>
      </c>
      <c r="F56" s="32">
        <v>0</v>
      </c>
      <c r="G56" s="110">
        <f t="shared" si="2"/>
        <v>0</v>
      </c>
      <c r="H56" s="110">
        <f t="shared" si="3"/>
        <v>0</v>
      </c>
      <c r="I56" s="15"/>
    </row>
    <row r="57" spans="1:9" ht="20.25" customHeight="1" hidden="1">
      <c r="A57" s="50" t="s">
        <v>76</v>
      </c>
      <c r="B57" s="45" t="s">
        <v>173</v>
      </c>
      <c r="C57" s="50"/>
      <c r="D57" s="83">
        <f>D58</f>
        <v>0</v>
      </c>
      <c r="E57" s="83">
        <f>E58</f>
        <v>0</v>
      </c>
      <c r="F57" s="83">
        <f>F58</f>
        <v>0</v>
      </c>
      <c r="G57" s="110" t="e">
        <f t="shared" si="2"/>
        <v>#DIV/0!</v>
      </c>
      <c r="H57" s="110" t="e">
        <f t="shared" si="3"/>
        <v>#DIV/0!</v>
      </c>
      <c r="I57" s="15"/>
    </row>
    <row r="58" spans="1:9" ht="34.5" customHeight="1" hidden="1">
      <c r="A58" s="153" t="s">
        <v>161</v>
      </c>
      <c r="B58" s="146" t="s">
        <v>174</v>
      </c>
      <c r="C58" s="153"/>
      <c r="D58" s="32">
        <f>D59+D60</f>
        <v>0</v>
      </c>
      <c r="E58" s="32">
        <f>E59+E60</f>
        <v>0</v>
      </c>
      <c r="F58" s="32">
        <f>F59+F60</f>
        <v>0</v>
      </c>
      <c r="G58" s="110" t="e">
        <f t="shared" si="2"/>
        <v>#DIV/0!</v>
      </c>
      <c r="H58" s="110" t="e">
        <f t="shared" si="3"/>
        <v>#DIV/0!</v>
      </c>
      <c r="I58" s="15"/>
    </row>
    <row r="59" spans="1:9" s="16" customFormat="1" ht="27.75" customHeight="1" hidden="1">
      <c r="A59" s="85"/>
      <c r="B59" s="58" t="s">
        <v>311</v>
      </c>
      <c r="C59" s="85" t="s">
        <v>312</v>
      </c>
      <c r="D59" s="86">
        <v>0</v>
      </c>
      <c r="E59" s="86">
        <v>0</v>
      </c>
      <c r="F59" s="86">
        <v>0</v>
      </c>
      <c r="G59" s="110" t="e">
        <f t="shared" si="2"/>
        <v>#DIV/0!</v>
      </c>
      <c r="H59" s="110" t="e">
        <f t="shared" si="3"/>
        <v>#DIV/0!</v>
      </c>
      <c r="I59" s="20"/>
    </row>
    <row r="60" spans="1:9" s="16" customFormat="1" ht="28.5" customHeight="1" hidden="1">
      <c r="A60" s="85"/>
      <c r="B60" s="58" t="s">
        <v>344</v>
      </c>
      <c r="C60" s="85" t="s">
        <v>343</v>
      </c>
      <c r="D60" s="86">
        <v>0</v>
      </c>
      <c r="E60" s="86">
        <v>0</v>
      </c>
      <c r="F60" s="86">
        <v>0</v>
      </c>
      <c r="G60" s="110" t="e">
        <f t="shared" si="2"/>
        <v>#DIV/0!</v>
      </c>
      <c r="H60" s="110" t="e">
        <f t="shared" si="3"/>
        <v>#DIV/0!</v>
      </c>
      <c r="I60" s="20"/>
    </row>
    <row r="61" spans="1:9" s="16" customFormat="1" ht="30" customHeight="1" hidden="1">
      <c r="A61" s="85"/>
      <c r="B61" s="58" t="s">
        <v>176</v>
      </c>
      <c r="C61" s="85" t="s">
        <v>175</v>
      </c>
      <c r="D61" s="86">
        <v>0</v>
      </c>
      <c r="E61" s="86">
        <v>0</v>
      </c>
      <c r="F61" s="86">
        <v>0</v>
      </c>
      <c r="G61" s="110" t="e">
        <f t="shared" si="2"/>
        <v>#DIV/0!</v>
      </c>
      <c r="H61" s="110" t="e">
        <f t="shared" si="3"/>
        <v>#DIV/0!</v>
      </c>
      <c r="I61" s="20"/>
    </row>
    <row r="62" spans="1:9" ht="19.5" customHeight="1">
      <c r="A62" s="50" t="s">
        <v>77</v>
      </c>
      <c r="B62" s="45" t="s">
        <v>41</v>
      </c>
      <c r="C62" s="50"/>
      <c r="D62" s="83">
        <f>D66+D70+D63+D64+D65+D67+D68</f>
        <v>29121.4</v>
      </c>
      <c r="E62" s="83">
        <f>E66+E70+E63+E64+E65+E67+E68</f>
        <v>9150</v>
      </c>
      <c r="F62" s="83">
        <f>F66+F70+F63+F64+F65+F67+F68</f>
        <v>102.39999999999999</v>
      </c>
      <c r="G62" s="110">
        <f t="shared" si="2"/>
        <v>0.0035163144629035688</v>
      </c>
      <c r="H62" s="110">
        <f t="shared" si="3"/>
        <v>0.011191256830601091</v>
      </c>
      <c r="I62" s="15"/>
    </row>
    <row r="63" spans="1:9" ht="33" customHeight="1" hidden="1">
      <c r="A63" s="153" t="s">
        <v>238</v>
      </c>
      <c r="B63" s="146" t="s">
        <v>239</v>
      </c>
      <c r="C63" s="153" t="s">
        <v>240</v>
      </c>
      <c r="D63" s="32">
        <v>0</v>
      </c>
      <c r="E63" s="32">
        <v>0</v>
      </c>
      <c r="F63" s="32">
        <v>0</v>
      </c>
      <c r="G63" s="110" t="e">
        <f t="shared" si="2"/>
        <v>#DIV/0!</v>
      </c>
      <c r="H63" s="110" t="e">
        <f t="shared" si="3"/>
        <v>#DIV/0!</v>
      </c>
      <c r="I63" s="15"/>
    </row>
    <row r="64" spans="1:9" ht="33" customHeight="1" hidden="1">
      <c r="A64" s="153" t="s">
        <v>238</v>
      </c>
      <c r="B64" s="146" t="s">
        <v>314</v>
      </c>
      <c r="C64" s="153" t="s">
        <v>313</v>
      </c>
      <c r="D64" s="32">
        <v>0</v>
      </c>
      <c r="E64" s="32">
        <v>0</v>
      </c>
      <c r="F64" s="32">
        <v>0</v>
      </c>
      <c r="G64" s="110" t="e">
        <f t="shared" si="2"/>
        <v>#DIV/0!</v>
      </c>
      <c r="H64" s="110" t="e">
        <f t="shared" si="3"/>
        <v>#DIV/0!</v>
      </c>
      <c r="I64" s="15"/>
    </row>
    <row r="65" spans="1:9" ht="48.75" customHeight="1" hidden="1">
      <c r="A65" s="153" t="s">
        <v>339</v>
      </c>
      <c r="B65" s="146" t="s">
        <v>340</v>
      </c>
      <c r="C65" s="153" t="s">
        <v>341</v>
      </c>
      <c r="D65" s="32">
        <v>0</v>
      </c>
      <c r="E65" s="32">
        <v>0</v>
      </c>
      <c r="F65" s="32">
        <v>0</v>
      </c>
      <c r="G65" s="110" t="e">
        <f t="shared" si="2"/>
        <v>#DIV/0!</v>
      </c>
      <c r="H65" s="110" t="e">
        <f t="shared" si="3"/>
        <v>#DIV/0!</v>
      </c>
      <c r="I65" s="15"/>
    </row>
    <row r="66" spans="1:9" s="22" customFormat="1" ht="69.75" customHeight="1">
      <c r="A66" s="150" t="s">
        <v>123</v>
      </c>
      <c r="B66" s="59" t="s">
        <v>226</v>
      </c>
      <c r="C66" s="116" t="s">
        <v>227</v>
      </c>
      <c r="D66" s="117">
        <v>17264</v>
      </c>
      <c r="E66" s="117">
        <v>0</v>
      </c>
      <c r="F66" s="117">
        <v>0</v>
      </c>
      <c r="G66" s="110">
        <f t="shared" si="2"/>
        <v>0</v>
      </c>
      <c r="H66" s="110">
        <v>0</v>
      </c>
      <c r="I66" s="21"/>
    </row>
    <row r="67" spans="1:9" s="22" customFormat="1" ht="41.25" customHeight="1">
      <c r="A67" s="150"/>
      <c r="B67" s="59" t="s">
        <v>374</v>
      </c>
      <c r="C67" s="116" t="s">
        <v>375</v>
      </c>
      <c r="D67" s="117">
        <v>3607.4</v>
      </c>
      <c r="E67" s="117">
        <v>900</v>
      </c>
      <c r="F67" s="117">
        <v>0</v>
      </c>
      <c r="G67" s="110">
        <f t="shared" si="2"/>
        <v>0</v>
      </c>
      <c r="H67" s="110">
        <f t="shared" si="3"/>
        <v>0</v>
      </c>
      <c r="I67" s="21"/>
    </row>
    <row r="68" spans="1:9" s="24" customFormat="1" ht="45" customHeight="1">
      <c r="A68" s="118"/>
      <c r="B68" s="119" t="s">
        <v>372</v>
      </c>
      <c r="C68" s="120" t="s">
        <v>373</v>
      </c>
      <c r="D68" s="121">
        <v>8147.6</v>
      </c>
      <c r="E68" s="121">
        <v>8147.6</v>
      </c>
      <c r="F68" s="121">
        <v>0</v>
      </c>
      <c r="G68" s="110">
        <f t="shared" si="2"/>
        <v>0</v>
      </c>
      <c r="H68" s="110">
        <f t="shared" si="3"/>
        <v>0</v>
      </c>
      <c r="I68" s="23"/>
    </row>
    <row r="69" spans="1:9" s="24" customFormat="1" ht="66.75" customHeight="1" hidden="1">
      <c r="A69" s="118"/>
      <c r="B69" s="119" t="s">
        <v>179</v>
      </c>
      <c r="C69" s="120" t="s">
        <v>178</v>
      </c>
      <c r="D69" s="121">
        <v>0</v>
      </c>
      <c r="E69" s="121">
        <v>0</v>
      </c>
      <c r="F69" s="121">
        <v>0</v>
      </c>
      <c r="G69" s="110" t="e">
        <f t="shared" si="2"/>
        <v>#DIV/0!</v>
      </c>
      <c r="H69" s="110" t="e">
        <f t="shared" si="3"/>
        <v>#DIV/0!</v>
      </c>
      <c r="I69" s="23"/>
    </row>
    <row r="70" spans="1:9" s="22" customFormat="1" ht="30.75" customHeight="1">
      <c r="A70" s="150" t="s">
        <v>78</v>
      </c>
      <c r="B70" s="59" t="s">
        <v>215</v>
      </c>
      <c r="C70" s="116"/>
      <c r="D70" s="117">
        <f>D71+D75+D73+D74+D72</f>
        <v>102.39999999999999</v>
      </c>
      <c r="E70" s="117">
        <f>E71+E75+E73+E74+E72</f>
        <v>102.39999999999999</v>
      </c>
      <c r="F70" s="117">
        <f>F71+F75+F73+F74+F72</f>
        <v>102.39999999999999</v>
      </c>
      <c r="G70" s="110">
        <f t="shared" si="2"/>
        <v>1</v>
      </c>
      <c r="H70" s="110">
        <f t="shared" si="3"/>
        <v>1</v>
      </c>
      <c r="I70" s="25"/>
    </row>
    <row r="71" spans="1:9" s="24" customFormat="1" ht="29.25" customHeight="1">
      <c r="A71" s="118"/>
      <c r="B71" s="61" t="s">
        <v>127</v>
      </c>
      <c r="C71" s="118" t="s">
        <v>310</v>
      </c>
      <c r="D71" s="121">
        <v>2.6</v>
      </c>
      <c r="E71" s="121">
        <v>2.6</v>
      </c>
      <c r="F71" s="121">
        <v>2.6</v>
      </c>
      <c r="G71" s="110">
        <f t="shared" si="2"/>
        <v>1</v>
      </c>
      <c r="H71" s="110">
        <f t="shared" si="3"/>
        <v>1</v>
      </c>
      <c r="I71" s="23"/>
    </row>
    <row r="72" spans="1:9" s="24" customFormat="1" ht="38.25" customHeight="1">
      <c r="A72" s="118"/>
      <c r="B72" s="61" t="s">
        <v>377</v>
      </c>
      <c r="C72" s="118" t="s">
        <v>376</v>
      </c>
      <c r="D72" s="121">
        <v>99.8</v>
      </c>
      <c r="E72" s="121">
        <v>99.8</v>
      </c>
      <c r="F72" s="121">
        <v>99.8</v>
      </c>
      <c r="G72" s="110"/>
      <c r="H72" s="110"/>
      <c r="I72" s="23"/>
    </row>
    <row r="73" spans="1:9" s="24" customFormat="1" ht="40.5" customHeight="1" hidden="1">
      <c r="A73" s="118"/>
      <c r="B73" s="61" t="s">
        <v>363</v>
      </c>
      <c r="C73" s="118" t="s">
        <v>360</v>
      </c>
      <c r="D73" s="121">
        <v>0</v>
      </c>
      <c r="E73" s="121"/>
      <c r="F73" s="121">
        <v>0</v>
      </c>
      <c r="G73" s="110" t="e">
        <f t="shared" si="2"/>
        <v>#DIV/0!</v>
      </c>
      <c r="H73" s="110"/>
      <c r="I73" s="23"/>
    </row>
    <row r="74" spans="1:9" s="24" customFormat="1" ht="58.5" customHeight="1" hidden="1">
      <c r="A74" s="118"/>
      <c r="B74" s="61" t="s">
        <v>362</v>
      </c>
      <c r="C74" s="118" t="s">
        <v>361</v>
      </c>
      <c r="D74" s="121">
        <v>0</v>
      </c>
      <c r="E74" s="121"/>
      <c r="F74" s="121">
        <v>0</v>
      </c>
      <c r="G74" s="110" t="e">
        <f t="shared" si="2"/>
        <v>#DIV/0!</v>
      </c>
      <c r="H74" s="110"/>
      <c r="I74" s="23"/>
    </row>
    <row r="75" spans="1:9" s="24" customFormat="1" ht="29.25" customHeight="1" hidden="1">
      <c r="A75" s="118"/>
      <c r="B75" s="61" t="s">
        <v>346</v>
      </c>
      <c r="C75" s="118" t="s">
        <v>345</v>
      </c>
      <c r="D75" s="121">
        <v>0</v>
      </c>
      <c r="E75" s="121">
        <v>0</v>
      </c>
      <c r="F75" s="121">
        <v>0</v>
      </c>
      <c r="G75" s="110" t="e">
        <f t="shared" si="2"/>
        <v>#DIV/0!</v>
      </c>
      <c r="H75" s="110" t="e">
        <f t="shared" si="3"/>
        <v>#DIV/0!</v>
      </c>
      <c r="I75" s="23"/>
    </row>
    <row r="76" spans="1:9" ht="21" customHeight="1">
      <c r="A76" s="50" t="s">
        <v>79</v>
      </c>
      <c r="B76" s="45" t="s">
        <v>42</v>
      </c>
      <c r="C76" s="50"/>
      <c r="D76" s="83">
        <f>D77+D80</f>
        <v>4926.4</v>
      </c>
      <c r="E76" s="83">
        <f>E77+E80</f>
        <v>1101.4</v>
      </c>
      <c r="F76" s="83">
        <f>F77+F80</f>
        <v>0</v>
      </c>
      <c r="G76" s="110">
        <f t="shared" si="2"/>
        <v>0</v>
      </c>
      <c r="H76" s="110">
        <f t="shared" si="3"/>
        <v>0</v>
      </c>
      <c r="I76" s="15"/>
    </row>
    <row r="77" spans="1:9" ht="18.75" customHeight="1">
      <c r="A77" s="153" t="s">
        <v>80</v>
      </c>
      <c r="B77" s="45" t="s">
        <v>43</v>
      </c>
      <c r="C77" s="50"/>
      <c r="D77" s="32">
        <f>D79+D78</f>
        <v>1826.4</v>
      </c>
      <c r="E77" s="32">
        <f>E79+E78</f>
        <v>101.4</v>
      </c>
      <c r="F77" s="32">
        <f>F79+F78</f>
        <v>0</v>
      </c>
      <c r="G77" s="110">
        <f t="shared" si="2"/>
        <v>0</v>
      </c>
      <c r="H77" s="110">
        <f t="shared" si="3"/>
        <v>0</v>
      </c>
      <c r="I77" s="15"/>
    </row>
    <row r="78" spans="1:9" ht="30" customHeight="1" hidden="1">
      <c r="A78" s="153"/>
      <c r="B78" s="146" t="s">
        <v>243</v>
      </c>
      <c r="C78" s="153" t="s">
        <v>241</v>
      </c>
      <c r="D78" s="32">
        <v>0</v>
      </c>
      <c r="E78" s="32">
        <v>0</v>
      </c>
      <c r="F78" s="32">
        <v>0</v>
      </c>
      <c r="G78" s="110" t="e">
        <f t="shared" si="2"/>
        <v>#DIV/0!</v>
      </c>
      <c r="H78" s="110" t="e">
        <f t="shared" si="3"/>
        <v>#DIV/0!</v>
      </c>
      <c r="I78" s="15"/>
    </row>
    <row r="79" spans="1:9" ht="18.75" customHeight="1">
      <c r="A79" s="153"/>
      <c r="B79" s="146" t="s">
        <v>180</v>
      </c>
      <c r="C79" s="153" t="s">
        <v>228</v>
      </c>
      <c r="D79" s="32">
        <v>1826.4</v>
      </c>
      <c r="E79" s="32">
        <v>101.4</v>
      </c>
      <c r="F79" s="32">
        <v>0</v>
      </c>
      <c r="G79" s="110">
        <f t="shared" si="2"/>
        <v>0</v>
      </c>
      <c r="H79" s="110">
        <f t="shared" si="3"/>
        <v>0</v>
      </c>
      <c r="I79" s="15"/>
    </row>
    <row r="80" spans="1:9" ht="15">
      <c r="A80" s="50" t="s">
        <v>81</v>
      </c>
      <c r="B80" s="45" t="s">
        <v>44</v>
      </c>
      <c r="C80" s="50"/>
      <c r="D80" s="83">
        <f>D86+D83+D84+D81+D85</f>
        <v>3100</v>
      </c>
      <c r="E80" s="83">
        <f>E86+E83+E84+E81+E85</f>
        <v>1000</v>
      </c>
      <c r="F80" s="83">
        <f>F86+F83+F84+F81+F85</f>
        <v>0</v>
      </c>
      <c r="G80" s="110">
        <f t="shared" si="2"/>
        <v>0</v>
      </c>
      <c r="H80" s="110">
        <f t="shared" si="3"/>
        <v>0</v>
      </c>
      <c r="I80" s="15"/>
    </row>
    <row r="81" spans="1:9" ht="25.5">
      <c r="A81" s="50"/>
      <c r="B81" s="146" t="s">
        <v>284</v>
      </c>
      <c r="C81" s="153" t="s">
        <v>229</v>
      </c>
      <c r="D81" s="32">
        <v>2800</v>
      </c>
      <c r="E81" s="32">
        <v>700</v>
      </c>
      <c r="F81" s="32">
        <v>0</v>
      </c>
      <c r="G81" s="110">
        <f t="shared" si="2"/>
        <v>0</v>
      </c>
      <c r="H81" s="110">
        <f t="shared" si="3"/>
        <v>0</v>
      </c>
      <c r="I81" s="15"/>
    </row>
    <row r="82" spans="1:9" ht="18.75" customHeight="1">
      <c r="A82" s="50"/>
      <c r="B82" s="63" t="s">
        <v>378</v>
      </c>
      <c r="C82" s="122" t="s">
        <v>229</v>
      </c>
      <c r="D82" s="32">
        <v>2800</v>
      </c>
      <c r="E82" s="32">
        <v>700</v>
      </c>
      <c r="F82" s="32">
        <v>0</v>
      </c>
      <c r="G82" s="110">
        <f t="shared" si="2"/>
        <v>0</v>
      </c>
      <c r="H82" s="110">
        <f t="shared" si="3"/>
        <v>0</v>
      </c>
      <c r="I82" s="15"/>
    </row>
    <row r="83" spans="1:9" s="16" customFormat="1" ht="31.5" customHeight="1">
      <c r="A83" s="85"/>
      <c r="B83" s="146" t="s">
        <v>380</v>
      </c>
      <c r="C83" s="123" t="s">
        <v>379</v>
      </c>
      <c r="D83" s="86">
        <v>300</v>
      </c>
      <c r="E83" s="86">
        <v>300</v>
      </c>
      <c r="F83" s="86">
        <v>0</v>
      </c>
      <c r="G83" s="110">
        <f t="shared" si="2"/>
        <v>0</v>
      </c>
      <c r="H83" s="110">
        <f t="shared" si="3"/>
        <v>0</v>
      </c>
      <c r="I83" s="20"/>
    </row>
    <row r="84" spans="1:9" s="16" customFormat="1" ht="16.5" customHeight="1" hidden="1">
      <c r="A84" s="85"/>
      <c r="B84" s="146" t="s">
        <v>317</v>
      </c>
      <c r="C84" s="123" t="s">
        <v>316</v>
      </c>
      <c r="D84" s="86">
        <v>0</v>
      </c>
      <c r="E84" s="86">
        <v>0</v>
      </c>
      <c r="F84" s="86">
        <v>0</v>
      </c>
      <c r="G84" s="110" t="e">
        <f t="shared" si="2"/>
        <v>#DIV/0!</v>
      </c>
      <c r="H84" s="110" t="e">
        <f t="shared" si="3"/>
        <v>#DIV/0!</v>
      </c>
      <c r="I84" s="20"/>
    </row>
    <row r="85" spans="1:9" s="16" customFormat="1" ht="16.5" customHeight="1" hidden="1">
      <c r="A85" s="85"/>
      <c r="B85" s="146" t="s">
        <v>352</v>
      </c>
      <c r="C85" s="123" t="s">
        <v>351</v>
      </c>
      <c r="D85" s="86">
        <v>0</v>
      </c>
      <c r="E85" s="86">
        <v>0</v>
      </c>
      <c r="F85" s="86">
        <v>0</v>
      </c>
      <c r="G85" s="110" t="e">
        <f t="shared" si="2"/>
        <v>#DIV/0!</v>
      </c>
      <c r="H85" s="110" t="e">
        <f t="shared" si="3"/>
        <v>#DIV/0!</v>
      </c>
      <c r="I85" s="20"/>
    </row>
    <row r="86" spans="1:9" ht="55.5" customHeight="1" hidden="1">
      <c r="A86" s="153" t="s">
        <v>45</v>
      </c>
      <c r="B86" s="63" t="s">
        <v>181</v>
      </c>
      <c r="C86" s="122"/>
      <c r="D86" s="32">
        <f>D87+D88+D89</f>
        <v>0</v>
      </c>
      <c r="E86" s="32">
        <f>E87+E88+E89</f>
        <v>0</v>
      </c>
      <c r="F86" s="32">
        <f>F87+F88+F89</f>
        <v>0</v>
      </c>
      <c r="G86" s="110" t="e">
        <f t="shared" si="2"/>
        <v>#DIV/0!</v>
      </c>
      <c r="H86" s="110" t="e">
        <f t="shared" si="3"/>
        <v>#DIV/0!</v>
      </c>
      <c r="I86" s="15"/>
    </row>
    <row r="87" spans="1:9" s="16" customFormat="1" ht="16.5" customHeight="1" hidden="1">
      <c r="A87" s="85"/>
      <c r="B87" s="64" t="s">
        <v>182</v>
      </c>
      <c r="C87" s="123" t="s">
        <v>183</v>
      </c>
      <c r="D87" s="86">
        <v>0</v>
      </c>
      <c r="E87" s="86">
        <v>0</v>
      </c>
      <c r="F87" s="86">
        <v>0</v>
      </c>
      <c r="G87" s="110" t="e">
        <f t="shared" si="2"/>
        <v>#DIV/0!</v>
      </c>
      <c r="H87" s="110" t="e">
        <f t="shared" si="3"/>
        <v>#DIV/0!</v>
      </c>
      <c r="I87" s="20"/>
    </row>
    <row r="88" spans="1:9" s="16" customFormat="1" ht="19.5" customHeight="1" hidden="1">
      <c r="A88" s="85"/>
      <c r="B88" s="64" t="s">
        <v>184</v>
      </c>
      <c r="C88" s="123" t="s">
        <v>185</v>
      </c>
      <c r="D88" s="86">
        <v>0</v>
      </c>
      <c r="E88" s="86">
        <v>0</v>
      </c>
      <c r="F88" s="86">
        <v>0</v>
      </c>
      <c r="G88" s="110" t="e">
        <f t="shared" si="2"/>
        <v>#DIV/0!</v>
      </c>
      <c r="H88" s="110" t="e">
        <f t="shared" si="3"/>
        <v>#DIV/0!</v>
      </c>
      <c r="I88" s="20"/>
    </row>
    <row r="89" spans="1:9" s="16" customFormat="1" ht="19.5" customHeight="1" hidden="1">
      <c r="A89" s="85"/>
      <c r="B89" s="64" t="s">
        <v>157</v>
      </c>
      <c r="C89" s="123" t="s">
        <v>186</v>
      </c>
      <c r="D89" s="86">
        <v>0</v>
      </c>
      <c r="E89" s="86">
        <v>0</v>
      </c>
      <c r="F89" s="86">
        <v>0</v>
      </c>
      <c r="G89" s="110" t="e">
        <f t="shared" si="2"/>
        <v>#DIV/0!</v>
      </c>
      <c r="H89" s="110" t="e">
        <f t="shared" si="3"/>
        <v>#DIV/0!</v>
      </c>
      <c r="I89" s="20"/>
    </row>
    <row r="90" spans="1:9" ht="14.25" customHeight="1">
      <c r="A90" s="50" t="s">
        <v>47</v>
      </c>
      <c r="B90" s="45" t="s">
        <v>48</v>
      </c>
      <c r="C90" s="50"/>
      <c r="D90" s="83">
        <f>D91+D93+D94+D96</f>
        <v>454469.89999999997</v>
      </c>
      <c r="E90" s="83">
        <f>E91+E93+E94+E96</f>
        <v>128096</v>
      </c>
      <c r="F90" s="83">
        <f>F91+F93+F94+F96</f>
        <v>15956.599999999999</v>
      </c>
      <c r="G90" s="110">
        <f t="shared" si="2"/>
        <v>0.03511035604338153</v>
      </c>
      <c r="H90" s="110">
        <f t="shared" si="3"/>
        <v>0.12456751186610042</v>
      </c>
      <c r="I90" s="15"/>
    </row>
    <row r="91" spans="1:9" ht="14.25" customHeight="1">
      <c r="A91" s="153" t="s">
        <v>49</v>
      </c>
      <c r="B91" s="146" t="s">
        <v>153</v>
      </c>
      <c r="C91" s="153" t="s">
        <v>49</v>
      </c>
      <c r="D91" s="32">
        <v>136120</v>
      </c>
      <c r="E91" s="32">
        <v>39128.3</v>
      </c>
      <c r="F91" s="32">
        <v>4711.9</v>
      </c>
      <c r="G91" s="110">
        <f t="shared" si="2"/>
        <v>0.03461578019394652</v>
      </c>
      <c r="H91" s="110">
        <f t="shared" si="3"/>
        <v>0.1204217918999803</v>
      </c>
      <c r="I91" s="15"/>
    </row>
    <row r="92" spans="1:9" s="16" customFormat="1" ht="38.25" hidden="1">
      <c r="A92" s="85"/>
      <c r="B92" s="58" t="s">
        <v>230</v>
      </c>
      <c r="C92" s="85" t="s">
        <v>328</v>
      </c>
      <c r="D92" s="86">
        <v>0</v>
      </c>
      <c r="E92" s="86">
        <v>0</v>
      </c>
      <c r="F92" s="86">
        <v>0</v>
      </c>
      <c r="G92" s="110" t="e">
        <f t="shared" si="2"/>
        <v>#DIV/0!</v>
      </c>
      <c r="H92" s="110" t="e">
        <f t="shared" si="3"/>
        <v>#DIV/0!</v>
      </c>
      <c r="I92" s="20"/>
    </row>
    <row r="93" spans="1:9" ht="16.5" customHeight="1">
      <c r="A93" s="153" t="s">
        <v>51</v>
      </c>
      <c r="B93" s="146" t="s">
        <v>154</v>
      </c>
      <c r="C93" s="153" t="s">
        <v>51</v>
      </c>
      <c r="D93" s="32">
        <v>294912.5</v>
      </c>
      <c r="E93" s="32">
        <v>82862.3</v>
      </c>
      <c r="F93" s="32">
        <v>9373</v>
      </c>
      <c r="G93" s="110">
        <f t="shared" si="2"/>
        <v>0.0317823083117874</v>
      </c>
      <c r="H93" s="110">
        <f t="shared" si="3"/>
        <v>0.11311537333624579</v>
      </c>
      <c r="I93" s="15"/>
    </row>
    <row r="94" spans="1:9" ht="15.75" customHeight="1">
      <c r="A94" s="153" t="s">
        <v>52</v>
      </c>
      <c r="B94" s="146" t="s">
        <v>381</v>
      </c>
      <c r="C94" s="153" t="s">
        <v>52</v>
      </c>
      <c r="D94" s="32">
        <v>4097.8</v>
      </c>
      <c r="E94" s="32">
        <v>229.5</v>
      </c>
      <c r="F94" s="32">
        <v>130.3</v>
      </c>
      <c r="G94" s="110">
        <f t="shared" si="2"/>
        <v>0.03179754990482698</v>
      </c>
      <c r="H94" s="110">
        <f t="shared" si="3"/>
        <v>0.5677559912854031</v>
      </c>
      <c r="I94" s="15"/>
    </row>
    <row r="95" spans="1:9" s="16" customFormat="1" ht="15" customHeight="1" hidden="1">
      <c r="A95" s="85"/>
      <c r="B95" s="58" t="s">
        <v>40</v>
      </c>
      <c r="C95" s="85"/>
      <c r="D95" s="86">
        <v>0</v>
      </c>
      <c r="E95" s="86">
        <v>0</v>
      </c>
      <c r="F95" s="86">
        <v>0</v>
      </c>
      <c r="G95" s="110" t="e">
        <f t="shared" si="2"/>
        <v>#DIV/0!</v>
      </c>
      <c r="H95" s="110" t="e">
        <f t="shared" si="3"/>
        <v>#DIV/0!</v>
      </c>
      <c r="I95" s="20"/>
    </row>
    <row r="96" spans="1:9" ht="15">
      <c r="A96" s="153" t="s">
        <v>54</v>
      </c>
      <c r="B96" s="146" t="s">
        <v>55</v>
      </c>
      <c r="C96" s="153" t="s">
        <v>54</v>
      </c>
      <c r="D96" s="32">
        <v>19339.6</v>
      </c>
      <c r="E96" s="32">
        <v>5875.9</v>
      </c>
      <c r="F96" s="32">
        <v>1741.4</v>
      </c>
      <c r="G96" s="110">
        <f t="shared" si="2"/>
        <v>0.09004322736768083</v>
      </c>
      <c r="H96" s="110">
        <f t="shared" si="3"/>
        <v>0.2963631103320343</v>
      </c>
      <c r="I96" s="15"/>
    </row>
    <row r="97" spans="1:9" s="16" customFormat="1" ht="15">
      <c r="A97" s="85"/>
      <c r="B97" s="58" t="s">
        <v>56</v>
      </c>
      <c r="C97" s="85"/>
      <c r="D97" s="86">
        <v>500</v>
      </c>
      <c r="E97" s="86">
        <v>61.7</v>
      </c>
      <c r="F97" s="86">
        <v>12.4</v>
      </c>
      <c r="G97" s="110">
        <f t="shared" si="2"/>
        <v>0.0248</v>
      </c>
      <c r="H97" s="110">
        <f t="shared" si="3"/>
        <v>0.20097244732576985</v>
      </c>
      <c r="I97" s="20"/>
    </row>
    <row r="98" spans="1:9" ht="17.25" customHeight="1">
      <c r="A98" s="50" t="s">
        <v>57</v>
      </c>
      <c r="B98" s="45" t="s">
        <v>156</v>
      </c>
      <c r="C98" s="50"/>
      <c r="D98" s="83">
        <f>D99++D100</f>
        <v>62872.8</v>
      </c>
      <c r="E98" s="83">
        <f>E99++E100</f>
        <v>19691.9</v>
      </c>
      <c r="F98" s="83">
        <f>F99++F100</f>
        <v>7139.900000000001</v>
      </c>
      <c r="G98" s="110">
        <f t="shared" si="2"/>
        <v>0.11356103116132892</v>
      </c>
      <c r="H98" s="110">
        <f t="shared" si="3"/>
        <v>0.36258055342552015</v>
      </c>
      <c r="I98" s="15"/>
    </row>
    <row r="99" spans="1:9" ht="15">
      <c r="A99" s="153" t="s">
        <v>58</v>
      </c>
      <c r="B99" s="146" t="s">
        <v>59</v>
      </c>
      <c r="C99" s="153" t="s">
        <v>58</v>
      </c>
      <c r="D99" s="32">
        <v>59712.4</v>
      </c>
      <c r="E99" s="32">
        <v>18692.2</v>
      </c>
      <c r="F99" s="32">
        <v>6899.6</v>
      </c>
      <c r="G99" s="110">
        <f t="shared" si="2"/>
        <v>0.11554718952847315</v>
      </c>
      <c r="H99" s="110">
        <f t="shared" si="3"/>
        <v>0.36911652988947263</v>
      </c>
      <c r="I99" s="15"/>
    </row>
    <row r="100" spans="1:9" ht="15">
      <c r="A100" s="153" t="s">
        <v>60</v>
      </c>
      <c r="B100" s="146" t="s">
        <v>111</v>
      </c>
      <c r="C100" s="153" t="s">
        <v>60</v>
      </c>
      <c r="D100" s="32">
        <v>3160.4</v>
      </c>
      <c r="E100" s="32">
        <v>999.7</v>
      </c>
      <c r="F100" s="32">
        <v>240.3</v>
      </c>
      <c r="G100" s="110">
        <f t="shared" si="2"/>
        <v>0.0760346791545374</v>
      </c>
      <c r="H100" s="110">
        <f t="shared" si="3"/>
        <v>0.24037211163349004</v>
      </c>
      <c r="I100" s="15"/>
    </row>
    <row r="101" spans="1:9" s="16" customFormat="1" ht="15" hidden="1">
      <c r="A101" s="85"/>
      <c r="B101" s="58" t="s">
        <v>40</v>
      </c>
      <c r="C101" s="85"/>
      <c r="D101" s="86">
        <v>0</v>
      </c>
      <c r="E101" s="86">
        <v>0</v>
      </c>
      <c r="F101" s="86">
        <v>0</v>
      </c>
      <c r="G101" s="110" t="e">
        <f t="shared" si="2"/>
        <v>#DIV/0!</v>
      </c>
      <c r="H101" s="110" t="e">
        <f t="shared" si="3"/>
        <v>#DIV/0!</v>
      </c>
      <c r="I101" s="20"/>
    </row>
    <row r="102" spans="1:9" ht="23.25" customHeight="1">
      <c r="A102" s="62" t="s">
        <v>61</v>
      </c>
      <c r="B102" s="151" t="s">
        <v>62</v>
      </c>
      <c r="C102" s="62"/>
      <c r="D102" s="51">
        <f>D103+D105+D108+D109+D112+D110+D111+D104+D106+D107</f>
        <v>15813.199999999999</v>
      </c>
      <c r="E102" s="51">
        <f>E103+E105+E108+E109+E112+E110+E111+E104+E106+E107</f>
        <v>4054.4</v>
      </c>
      <c r="F102" s="51">
        <f>F103+F105+F108+F109+F112+F110+F111+F104+F106+F107</f>
        <v>1077.2</v>
      </c>
      <c r="G102" s="110">
        <f t="shared" si="2"/>
        <v>0.06812030455568766</v>
      </c>
      <c r="H102" s="110">
        <f t="shared" si="3"/>
        <v>0.26568666140489344</v>
      </c>
      <c r="I102" s="15"/>
    </row>
    <row r="103" spans="1:9" ht="30" customHeight="1">
      <c r="A103" s="150" t="s">
        <v>63</v>
      </c>
      <c r="B103" s="68" t="s">
        <v>231</v>
      </c>
      <c r="C103" s="150" t="s">
        <v>63</v>
      </c>
      <c r="D103" s="117">
        <v>800</v>
      </c>
      <c r="E103" s="117">
        <v>275</v>
      </c>
      <c r="F103" s="117">
        <v>93.9</v>
      </c>
      <c r="G103" s="110">
        <f t="shared" si="2"/>
        <v>0.11737500000000001</v>
      </c>
      <c r="H103" s="110">
        <f t="shared" si="3"/>
        <v>0.34145454545454546</v>
      </c>
      <c r="I103" s="15"/>
    </row>
    <row r="104" spans="1:9" ht="44.25" customHeight="1">
      <c r="A104" s="150" t="s">
        <v>64</v>
      </c>
      <c r="B104" s="68" t="s">
        <v>244</v>
      </c>
      <c r="C104" s="150" t="s">
        <v>245</v>
      </c>
      <c r="D104" s="117">
        <v>80</v>
      </c>
      <c r="E104" s="117">
        <v>21.4</v>
      </c>
      <c r="F104" s="117">
        <v>13.8</v>
      </c>
      <c r="G104" s="110">
        <f t="shared" si="2"/>
        <v>0.17250000000000001</v>
      </c>
      <c r="H104" s="110">
        <f t="shared" si="3"/>
        <v>0.6448598130841122</v>
      </c>
      <c r="I104" s="15"/>
    </row>
    <row r="105" spans="1:9" ht="36" customHeight="1">
      <c r="A105" s="150" t="s">
        <v>64</v>
      </c>
      <c r="B105" s="68" t="s">
        <v>188</v>
      </c>
      <c r="C105" s="150" t="s">
        <v>232</v>
      </c>
      <c r="D105" s="117">
        <v>11749.3</v>
      </c>
      <c r="E105" s="117">
        <v>2962</v>
      </c>
      <c r="F105" s="117">
        <v>969.5</v>
      </c>
      <c r="G105" s="110">
        <f t="shared" si="2"/>
        <v>0.08251555411811767</v>
      </c>
      <c r="H105" s="110">
        <f t="shared" si="3"/>
        <v>0.3273126266036462</v>
      </c>
      <c r="I105" s="15"/>
    </row>
    <row r="106" spans="1:9" ht="36" customHeight="1" hidden="1">
      <c r="A106" s="150" t="s">
        <v>64</v>
      </c>
      <c r="B106" s="68" t="s">
        <v>329</v>
      </c>
      <c r="C106" s="150" t="s">
        <v>364</v>
      </c>
      <c r="D106" s="117">
        <v>0</v>
      </c>
      <c r="E106" s="117">
        <v>0</v>
      </c>
      <c r="F106" s="117">
        <v>0</v>
      </c>
      <c r="G106" s="110" t="e">
        <f t="shared" si="2"/>
        <v>#DIV/0!</v>
      </c>
      <c r="H106" s="110" t="e">
        <f t="shared" si="3"/>
        <v>#DIV/0!</v>
      </c>
      <c r="I106" s="15"/>
    </row>
    <row r="107" spans="1:9" ht="45" customHeight="1" hidden="1">
      <c r="A107" s="150" t="s">
        <v>64</v>
      </c>
      <c r="B107" s="68" t="s">
        <v>348</v>
      </c>
      <c r="C107" s="150" t="s">
        <v>347</v>
      </c>
      <c r="D107" s="117">
        <v>0</v>
      </c>
      <c r="E107" s="117">
        <v>0</v>
      </c>
      <c r="F107" s="117">
        <v>0</v>
      </c>
      <c r="G107" s="110" t="e">
        <f t="shared" si="2"/>
        <v>#DIV/0!</v>
      </c>
      <c r="H107" s="110" t="e">
        <f t="shared" si="3"/>
        <v>#DIV/0!</v>
      </c>
      <c r="I107" s="15"/>
    </row>
    <row r="108" spans="1:9" s="26" customFormat="1" ht="22.5" customHeight="1" hidden="1">
      <c r="A108" s="124" t="s">
        <v>64</v>
      </c>
      <c r="B108" s="146" t="s">
        <v>318</v>
      </c>
      <c r="C108" s="153" t="s">
        <v>319</v>
      </c>
      <c r="D108" s="32">
        <v>0</v>
      </c>
      <c r="E108" s="32">
        <v>0</v>
      </c>
      <c r="F108" s="32">
        <v>0</v>
      </c>
      <c r="G108" s="110" t="e">
        <f t="shared" si="2"/>
        <v>#DIV/0!</v>
      </c>
      <c r="H108" s="110" t="e">
        <f t="shared" si="3"/>
        <v>#DIV/0!</v>
      </c>
      <c r="I108" s="15"/>
    </row>
    <row r="109" spans="1:9" s="26" customFormat="1" ht="35.25" customHeight="1" hidden="1">
      <c r="A109" s="124" t="s">
        <v>64</v>
      </c>
      <c r="B109" s="146" t="s">
        <v>190</v>
      </c>
      <c r="C109" s="153" t="s">
        <v>191</v>
      </c>
      <c r="D109" s="117">
        <v>0</v>
      </c>
      <c r="E109" s="117">
        <v>0</v>
      </c>
      <c r="F109" s="117">
        <v>0</v>
      </c>
      <c r="G109" s="110" t="e">
        <f aca="true" t="shared" si="4" ref="G109:G126">F109/D109</f>
        <v>#DIV/0!</v>
      </c>
      <c r="H109" s="110" t="e">
        <f t="shared" si="3"/>
        <v>#DIV/0!</v>
      </c>
      <c r="I109" s="15"/>
    </row>
    <row r="110" spans="1:9" s="26" customFormat="1" ht="30.75" customHeight="1" hidden="1">
      <c r="A110" s="124" t="s">
        <v>64</v>
      </c>
      <c r="B110" s="146" t="s">
        <v>329</v>
      </c>
      <c r="C110" s="153" t="s">
        <v>330</v>
      </c>
      <c r="D110" s="117">
        <v>0</v>
      </c>
      <c r="E110" s="117">
        <v>0</v>
      </c>
      <c r="F110" s="117">
        <v>0</v>
      </c>
      <c r="G110" s="110" t="e">
        <f t="shared" si="4"/>
        <v>#DIV/0!</v>
      </c>
      <c r="H110" s="110" t="e">
        <f aca="true" t="shared" si="5" ref="H110:H126">F110/E110</f>
        <v>#DIV/0!</v>
      </c>
      <c r="I110" s="15"/>
    </row>
    <row r="111" spans="1:9" s="26" customFormat="1" ht="44.25" customHeight="1" hidden="1">
      <c r="A111" s="124" t="s">
        <v>64</v>
      </c>
      <c r="B111" s="146" t="s">
        <v>332</v>
      </c>
      <c r="C111" s="153" t="s">
        <v>331</v>
      </c>
      <c r="D111" s="117">
        <v>0</v>
      </c>
      <c r="E111" s="117">
        <v>0</v>
      </c>
      <c r="F111" s="117">
        <v>0</v>
      </c>
      <c r="G111" s="110" t="e">
        <f t="shared" si="4"/>
        <v>#DIV/0!</v>
      </c>
      <c r="H111" s="110" t="e">
        <f t="shared" si="5"/>
        <v>#DIV/0!</v>
      </c>
      <c r="I111" s="15"/>
    </row>
    <row r="112" spans="1:9" ht="45" customHeight="1">
      <c r="A112" s="153" t="s">
        <v>65</v>
      </c>
      <c r="B112" s="146" t="s">
        <v>117</v>
      </c>
      <c r="C112" s="153" t="s">
        <v>234</v>
      </c>
      <c r="D112" s="32">
        <v>3183.9</v>
      </c>
      <c r="E112" s="32">
        <v>796</v>
      </c>
      <c r="F112" s="32">
        <v>0</v>
      </c>
      <c r="G112" s="110">
        <f t="shared" si="4"/>
        <v>0</v>
      </c>
      <c r="H112" s="110">
        <f t="shared" si="5"/>
        <v>0</v>
      </c>
      <c r="I112" s="15"/>
    </row>
    <row r="113" spans="1:9" ht="26.25" customHeight="1">
      <c r="A113" s="50" t="s">
        <v>66</v>
      </c>
      <c r="B113" s="45" t="s">
        <v>133</v>
      </c>
      <c r="C113" s="50"/>
      <c r="D113" s="83">
        <f>D114+D115</f>
        <v>581.1</v>
      </c>
      <c r="E113" s="83">
        <f>E114+E115</f>
        <v>156.2</v>
      </c>
      <c r="F113" s="83">
        <f>F114+F115</f>
        <v>38.9</v>
      </c>
      <c r="G113" s="110">
        <f t="shared" si="4"/>
        <v>0.06694200653932197</v>
      </c>
      <c r="H113" s="110">
        <f t="shared" si="5"/>
        <v>0.24903969270166454</v>
      </c>
      <c r="I113" s="15"/>
    </row>
    <row r="114" spans="1:9" ht="23.25" customHeight="1" hidden="1">
      <c r="A114" s="153" t="s">
        <v>67</v>
      </c>
      <c r="B114" s="146" t="s">
        <v>134</v>
      </c>
      <c r="C114" s="153" t="s">
        <v>67</v>
      </c>
      <c r="D114" s="32">
        <v>0</v>
      </c>
      <c r="E114" s="32">
        <v>0</v>
      </c>
      <c r="F114" s="32">
        <v>0</v>
      </c>
      <c r="G114" s="110" t="e">
        <f t="shared" si="4"/>
        <v>#DIV/0!</v>
      </c>
      <c r="H114" s="110" t="e">
        <f t="shared" si="5"/>
        <v>#DIV/0!</v>
      </c>
      <c r="I114" s="15"/>
    </row>
    <row r="115" spans="1:9" ht="26.25" customHeight="1">
      <c r="A115" s="153" t="s">
        <v>135</v>
      </c>
      <c r="B115" s="146" t="s">
        <v>136</v>
      </c>
      <c r="C115" s="153" t="s">
        <v>135</v>
      </c>
      <c r="D115" s="32">
        <v>581.1</v>
      </c>
      <c r="E115" s="32">
        <v>156.2</v>
      </c>
      <c r="F115" s="32">
        <v>38.9</v>
      </c>
      <c r="G115" s="110">
        <f t="shared" si="4"/>
        <v>0.06694200653932197</v>
      </c>
      <c r="H115" s="110">
        <f t="shared" si="5"/>
        <v>0.24903969270166454</v>
      </c>
      <c r="I115" s="15"/>
    </row>
    <row r="116" spans="1:9" ht="26.25" customHeight="1" hidden="1">
      <c r="A116" s="153"/>
      <c r="B116" s="58" t="s">
        <v>40</v>
      </c>
      <c r="C116" s="153"/>
      <c r="D116" s="32">
        <v>0</v>
      </c>
      <c r="E116" s="32">
        <v>0</v>
      </c>
      <c r="F116" s="32">
        <v>0</v>
      </c>
      <c r="G116" s="110" t="e">
        <f t="shared" si="4"/>
        <v>#DIV/0!</v>
      </c>
      <c r="H116" s="110" t="e">
        <f t="shared" si="5"/>
        <v>#DIV/0!</v>
      </c>
      <c r="I116" s="15"/>
    </row>
    <row r="117" spans="1:9" ht="27" customHeight="1">
      <c r="A117" s="50" t="s">
        <v>137</v>
      </c>
      <c r="B117" s="45" t="s">
        <v>138</v>
      </c>
      <c r="C117" s="50"/>
      <c r="D117" s="83">
        <f>D118</f>
        <v>250</v>
      </c>
      <c r="E117" s="83">
        <f>E118</f>
        <v>60</v>
      </c>
      <c r="F117" s="83">
        <f>F118</f>
        <v>32.5</v>
      </c>
      <c r="G117" s="110">
        <f t="shared" si="4"/>
        <v>0.13</v>
      </c>
      <c r="H117" s="110">
        <f t="shared" si="5"/>
        <v>0.5416666666666666</v>
      </c>
      <c r="I117" s="15"/>
    </row>
    <row r="118" spans="1:9" ht="17.25" customHeight="1">
      <c r="A118" s="153" t="s">
        <v>139</v>
      </c>
      <c r="B118" s="146" t="s">
        <v>140</v>
      </c>
      <c r="C118" s="153" t="s">
        <v>139</v>
      </c>
      <c r="D118" s="32">
        <v>250</v>
      </c>
      <c r="E118" s="32">
        <v>60</v>
      </c>
      <c r="F118" s="32">
        <v>32.5</v>
      </c>
      <c r="G118" s="110">
        <f t="shared" si="4"/>
        <v>0.13</v>
      </c>
      <c r="H118" s="110">
        <f t="shared" si="5"/>
        <v>0.5416666666666666</v>
      </c>
      <c r="I118" s="15"/>
    </row>
    <row r="119" spans="1:9" ht="39.75" customHeight="1">
      <c r="A119" s="50" t="s">
        <v>141</v>
      </c>
      <c r="B119" s="45" t="s">
        <v>142</v>
      </c>
      <c r="C119" s="50"/>
      <c r="D119" s="83">
        <f>D120</f>
        <v>800</v>
      </c>
      <c r="E119" s="83">
        <f>E120</f>
        <v>200</v>
      </c>
      <c r="F119" s="83">
        <f>F120</f>
        <v>118.9</v>
      </c>
      <c r="G119" s="110">
        <f t="shared" si="4"/>
        <v>0.148625</v>
      </c>
      <c r="H119" s="110">
        <f t="shared" si="5"/>
        <v>0.5945</v>
      </c>
      <c r="I119" s="15"/>
    </row>
    <row r="120" spans="1:9" ht="17.25" customHeight="1">
      <c r="A120" s="153" t="s">
        <v>144</v>
      </c>
      <c r="B120" s="146" t="s">
        <v>192</v>
      </c>
      <c r="C120" s="153" t="s">
        <v>144</v>
      </c>
      <c r="D120" s="32">
        <v>800</v>
      </c>
      <c r="E120" s="32">
        <v>200</v>
      </c>
      <c r="F120" s="32">
        <v>118.9</v>
      </c>
      <c r="G120" s="110">
        <f t="shared" si="4"/>
        <v>0.148625</v>
      </c>
      <c r="H120" s="110">
        <f t="shared" si="5"/>
        <v>0.5945</v>
      </c>
      <c r="I120" s="15"/>
    </row>
    <row r="121" spans="1:9" ht="26.25" customHeight="1">
      <c r="A121" s="50" t="s">
        <v>145</v>
      </c>
      <c r="B121" s="45" t="s">
        <v>148</v>
      </c>
      <c r="C121" s="50"/>
      <c r="D121" s="83">
        <f>D122+D124+D123</f>
        <v>7956.700000000001</v>
      </c>
      <c r="E121" s="83">
        <f>E122+E124+E123</f>
        <v>1989.1999999999998</v>
      </c>
      <c r="F121" s="83">
        <f>F122+F124+F123</f>
        <v>0</v>
      </c>
      <c r="G121" s="110">
        <f t="shared" si="4"/>
        <v>0</v>
      </c>
      <c r="H121" s="110">
        <f t="shared" si="5"/>
        <v>0</v>
      </c>
      <c r="I121" s="15"/>
    </row>
    <row r="122" spans="1:9" ht="27.75" customHeight="1">
      <c r="A122" s="153" t="s">
        <v>146</v>
      </c>
      <c r="B122" s="146" t="s">
        <v>193</v>
      </c>
      <c r="C122" s="153" t="s">
        <v>233</v>
      </c>
      <c r="D122" s="32">
        <v>2155.8</v>
      </c>
      <c r="E122" s="32">
        <v>538.9</v>
      </c>
      <c r="F122" s="32">
        <v>0</v>
      </c>
      <c r="G122" s="110">
        <f t="shared" si="4"/>
        <v>0</v>
      </c>
      <c r="H122" s="110">
        <f t="shared" si="5"/>
        <v>0</v>
      </c>
      <c r="I122" s="15"/>
    </row>
    <row r="123" spans="1:9" ht="27.75" customHeight="1">
      <c r="A123" s="153" t="s">
        <v>146</v>
      </c>
      <c r="B123" s="146" t="s">
        <v>194</v>
      </c>
      <c r="C123" s="153" t="s">
        <v>236</v>
      </c>
      <c r="D123" s="32">
        <v>2693.9</v>
      </c>
      <c r="E123" s="32">
        <v>673.5</v>
      </c>
      <c r="F123" s="32">
        <v>0</v>
      </c>
      <c r="G123" s="110">
        <f t="shared" si="4"/>
        <v>0</v>
      </c>
      <c r="H123" s="110">
        <f t="shared" si="5"/>
        <v>0</v>
      </c>
      <c r="I123" s="15"/>
    </row>
    <row r="124" spans="1:9" ht="30.75" customHeight="1">
      <c r="A124" s="153" t="s">
        <v>147</v>
      </c>
      <c r="B124" s="146" t="s">
        <v>235</v>
      </c>
      <c r="C124" s="153" t="s">
        <v>237</v>
      </c>
      <c r="D124" s="32">
        <v>3107</v>
      </c>
      <c r="E124" s="32">
        <v>776.8</v>
      </c>
      <c r="F124" s="32">
        <v>0</v>
      </c>
      <c r="G124" s="110">
        <f t="shared" si="4"/>
        <v>0</v>
      </c>
      <c r="H124" s="110">
        <f t="shared" si="5"/>
        <v>0</v>
      </c>
      <c r="I124" s="15"/>
    </row>
    <row r="125" spans="1:9" ht="26.25" customHeight="1">
      <c r="A125" s="62"/>
      <c r="B125" s="125" t="s">
        <v>69</v>
      </c>
      <c r="C125" s="126"/>
      <c r="D125" s="127">
        <f>D38+D55+D57+D62+D76+D90+D98+D102+D113+D117+D119+D121</f>
        <v>613909.6999999998</v>
      </c>
      <c r="E125" s="127">
        <f>E38+E55+E57+E62+E76+E90+E98+E102+E113+E117+E119+E121</f>
        <v>175077.90000000002</v>
      </c>
      <c r="F125" s="127">
        <f>F38+F55+F57+F62+F76+F90+F98+F102+F113+F117+F119+F121</f>
        <v>28460.100000000002</v>
      </c>
      <c r="G125" s="110">
        <f t="shared" si="4"/>
        <v>0.046358772308044666</v>
      </c>
      <c r="H125" s="110">
        <f t="shared" si="5"/>
        <v>0.16255678186681471</v>
      </c>
      <c r="I125" s="15"/>
    </row>
    <row r="126" spans="1:9" ht="19.5" customHeight="1">
      <c r="A126" s="149"/>
      <c r="B126" s="146" t="s">
        <v>84</v>
      </c>
      <c r="C126" s="153"/>
      <c r="D126" s="91">
        <f>D121+D56</f>
        <v>8922.7</v>
      </c>
      <c r="E126" s="91">
        <f>E121+E56</f>
        <v>2230.7</v>
      </c>
      <c r="F126" s="91">
        <f>F121+F56</f>
        <v>0</v>
      </c>
      <c r="G126" s="110">
        <f t="shared" si="4"/>
        <v>0</v>
      </c>
      <c r="H126" s="110">
        <f t="shared" si="5"/>
        <v>0</v>
      </c>
      <c r="I126" s="15"/>
    </row>
    <row r="127" spans="4:7" ht="12.75">
      <c r="D127" s="43"/>
      <c r="E127" s="43"/>
      <c r="F127" s="43"/>
      <c r="G127" s="128"/>
    </row>
    <row r="128" spans="4:7" ht="12.75">
      <c r="D128" s="43"/>
      <c r="E128" s="43"/>
      <c r="F128" s="43"/>
      <c r="G128" s="128"/>
    </row>
    <row r="129" spans="2:7" ht="15">
      <c r="B129" s="38" t="s">
        <v>94</v>
      </c>
      <c r="C129" s="39"/>
      <c r="D129" s="43"/>
      <c r="E129" s="43"/>
      <c r="F129" s="43">
        <v>2864.4</v>
      </c>
      <c r="G129" s="128"/>
    </row>
    <row r="130" spans="2:7" ht="15">
      <c r="B130" s="38"/>
      <c r="C130" s="39"/>
      <c r="D130" s="43"/>
      <c r="E130" s="43"/>
      <c r="F130" s="43"/>
      <c r="G130" s="128"/>
    </row>
    <row r="131" spans="2:7" ht="15">
      <c r="B131" s="38" t="s">
        <v>85</v>
      </c>
      <c r="C131" s="39"/>
      <c r="D131" s="43"/>
      <c r="E131" s="43"/>
      <c r="F131" s="43"/>
      <c r="G131" s="128"/>
    </row>
    <row r="132" spans="2:9" ht="15">
      <c r="B132" s="38" t="s">
        <v>86</v>
      </c>
      <c r="C132" s="39"/>
      <c r="D132" s="43"/>
      <c r="E132" s="43"/>
      <c r="F132" s="43"/>
      <c r="G132" s="128"/>
      <c r="H132" s="130"/>
      <c r="I132" s="6"/>
    </row>
    <row r="133" spans="2:7" ht="15">
      <c r="B133" s="38"/>
      <c r="C133" s="39"/>
      <c r="D133" s="43"/>
      <c r="E133" s="43"/>
      <c r="F133" s="43"/>
      <c r="G133" s="128"/>
    </row>
    <row r="134" spans="2:7" ht="15">
      <c r="B134" s="38" t="s">
        <v>87</v>
      </c>
      <c r="C134" s="39"/>
      <c r="D134" s="43"/>
      <c r="E134" s="43"/>
      <c r="F134" s="43"/>
      <c r="G134" s="128"/>
    </row>
    <row r="135" spans="2:9" ht="15">
      <c r="B135" s="38" t="s">
        <v>88</v>
      </c>
      <c r="C135" s="39"/>
      <c r="D135" s="43"/>
      <c r="E135" s="43"/>
      <c r="F135" s="43">
        <v>0</v>
      </c>
      <c r="G135" s="128"/>
      <c r="H135" s="130"/>
      <c r="I135" s="6"/>
    </row>
    <row r="136" spans="2:7" ht="15">
      <c r="B136" s="38"/>
      <c r="C136" s="39"/>
      <c r="D136" s="43"/>
      <c r="E136" s="43"/>
      <c r="F136" s="43"/>
      <c r="G136" s="128"/>
    </row>
    <row r="137" spans="2:7" ht="15">
      <c r="B137" s="38" t="s">
        <v>89</v>
      </c>
      <c r="C137" s="39"/>
      <c r="D137" s="43"/>
      <c r="E137" s="43"/>
      <c r="F137" s="43"/>
      <c r="G137" s="128"/>
    </row>
    <row r="138" spans="2:9" ht="15">
      <c r="B138" s="38" t="s">
        <v>90</v>
      </c>
      <c r="C138" s="39"/>
      <c r="D138" s="43"/>
      <c r="E138" s="43"/>
      <c r="F138" s="43"/>
      <c r="G138" s="128"/>
      <c r="H138" s="131"/>
      <c r="I138" s="3"/>
    </row>
    <row r="139" spans="2:7" ht="15">
      <c r="B139" s="38"/>
      <c r="C139" s="39"/>
      <c r="D139" s="43"/>
      <c r="E139" s="43"/>
      <c r="F139" s="43"/>
      <c r="G139" s="128"/>
    </row>
    <row r="140" spans="2:7" ht="15">
      <c r="B140" s="38" t="s">
        <v>91</v>
      </c>
      <c r="C140" s="39"/>
      <c r="D140" s="43"/>
      <c r="E140" s="43"/>
      <c r="F140" s="43"/>
      <c r="G140" s="128"/>
    </row>
    <row r="141" spans="2:9" ht="15">
      <c r="B141" s="38" t="s">
        <v>92</v>
      </c>
      <c r="C141" s="39"/>
      <c r="D141" s="43"/>
      <c r="E141" s="43"/>
      <c r="F141" s="43">
        <v>1000</v>
      </c>
      <c r="G141" s="128"/>
      <c r="H141" s="132"/>
      <c r="I141" s="3"/>
    </row>
    <row r="142" spans="2:7" ht="15">
      <c r="B142" s="38"/>
      <c r="C142" s="39"/>
      <c r="D142" s="43"/>
      <c r="E142" s="43"/>
      <c r="F142" s="43"/>
      <c r="G142" s="128"/>
    </row>
    <row r="143" spans="2:7" ht="15">
      <c r="B143" s="38"/>
      <c r="C143" s="39"/>
      <c r="D143" s="43"/>
      <c r="E143" s="43"/>
      <c r="F143" s="43"/>
      <c r="G143" s="128"/>
    </row>
    <row r="144" spans="2:9" ht="15">
      <c r="B144" s="38" t="s">
        <v>93</v>
      </c>
      <c r="C144" s="39"/>
      <c r="D144" s="43"/>
      <c r="E144" s="43"/>
      <c r="F144" s="43">
        <f>F129+F33+F132+F135-F125-F138-F141</f>
        <v>2079.399999999998</v>
      </c>
      <c r="G144" s="128"/>
      <c r="H144" s="133"/>
      <c r="I144" s="9"/>
    </row>
    <row r="145" spans="4:7" ht="12.75">
      <c r="D145" s="43"/>
      <c r="E145" s="43"/>
      <c r="F145" s="43"/>
      <c r="G145" s="128"/>
    </row>
    <row r="146" spans="4:7" ht="12.75">
      <c r="D146" s="43"/>
      <c r="E146" s="43"/>
      <c r="F146" s="43"/>
      <c r="G146" s="128"/>
    </row>
    <row r="147" spans="2:7" ht="15">
      <c r="B147" s="38" t="s">
        <v>95</v>
      </c>
      <c r="C147" s="39"/>
      <c r="D147" s="43"/>
      <c r="E147" s="43"/>
      <c r="F147" s="43"/>
      <c r="G147" s="128"/>
    </row>
    <row r="148" spans="2:7" ht="15">
      <c r="B148" s="38" t="s">
        <v>96</v>
      </c>
      <c r="C148" s="39"/>
      <c r="D148" s="43"/>
      <c r="E148" s="43"/>
      <c r="F148" s="43"/>
      <c r="G148" s="128"/>
    </row>
    <row r="149" spans="2:7" ht="15">
      <c r="B149" s="38" t="s">
        <v>97</v>
      </c>
      <c r="C149" s="39"/>
      <c r="D149" s="43"/>
      <c r="E149" s="43"/>
      <c r="F149" s="43"/>
      <c r="G149" s="128"/>
    </row>
  </sheetData>
  <sheetProtection/>
  <mergeCells count="21">
    <mergeCell ref="G36:G37"/>
    <mergeCell ref="B2:B3"/>
    <mergeCell ref="A35:H35"/>
    <mergeCell ref="C36:C37"/>
    <mergeCell ref="D2:D3"/>
    <mergeCell ref="F2:F3"/>
    <mergeCell ref="L40:N41"/>
    <mergeCell ref="F36:F37"/>
    <mergeCell ref="J40:K40"/>
    <mergeCell ref="H2:H3"/>
    <mergeCell ref="J41:K41"/>
    <mergeCell ref="A1:H1"/>
    <mergeCell ref="A36:A37"/>
    <mergeCell ref="H36:H37"/>
    <mergeCell ref="B36:B37"/>
    <mergeCell ref="D36:D37"/>
    <mergeCell ref="E36:E37"/>
    <mergeCell ref="E2:E3"/>
    <mergeCell ref="G2:G3"/>
    <mergeCell ref="C2:C3"/>
    <mergeCell ref="A2:A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12"/>
  <sheetViews>
    <sheetView zoomScalePageLayoutView="0" workbookViewId="0" topLeftCell="A94">
      <selection activeCell="F108" sqref="F108"/>
    </sheetView>
  </sheetViews>
  <sheetFormatPr defaultColWidth="9.140625" defaultRowHeight="12.75"/>
  <cols>
    <col min="1" max="1" width="6.7109375" style="36" customWidth="1"/>
    <col min="2" max="2" width="45.8515625" style="36" customWidth="1"/>
    <col min="3" max="3" width="9.140625" style="37" customWidth="1"/>
    <col min="4" max="4" width="14.421875" style="36" customWidth="1"/>
    <col min="5" max="5" width="14.8515625" style="36" customWidth="1"/>
    <col min="6" max="6" width="13.57421875" style="36" customWidth="1"/>
    <col min="7" max="7" width="11.57421875" style="36" customWidth="1"/>
    <col min="8" max="8" width="11.8515625" style="36" customWidth="1"/>
    <col min="9" max="9" width="12.28125" style="1" customWidth="1"/>
    <col min="10" max="16384" width="9.140625" style="1" customWidth="1"/>
  </cols>
  <sheetData>
    <row r="1" spans="1:8" s="8" customFormat="1" ht="55.5" customHeight="1">
      <c r="A1" s="155" t="s">
        <v>383</v>
      </c>
      <c r="B1" s="155"/>
      <c r="C1" s="155"/>
      <c r="D1" s="155"/>
      <c r="E1" s="155"/>
      <c r="F1" s="155"/>
      <c r="G1" s="155"/>
      <c r="H1" s="155"/>
    </row>
    <row r="2" spans="1:8" ht="12.75" customHeight="1">
      <c r="A2" s="148"/>
      <c r="B2" s="166" t="s">
        <v>3</v>
      </c>
      <c r="C2" s="41"/>
      <c r="D2" s="159" t="s">
        <v>4</v>
      </c>
      <c r="E2" s="157" t="s">
        <v>370</v>
      </c>
      <c r="F2" s="159" t="s">
        <v>5</v>
      </c>
      <c r="G2" s="159" t="s">
        <v>6</v>
      </c>
      <c r="H2" s="157" t="s">
        <v>371</v>
      </c>
    </row>
    <row r="3" spans="1:8" ht="18" customHeight="1">
      <c r="A3" s="149"/>
      <c r="B3" s="166"/>
      <c r="C3" s="41"/>
      <c r="D3" s="159"/>
      <c r="E3" s="158"/>
      <c r="F3" s="159"/>
      <c r="G3" s="159"/>
      <c r="H3" s="158"/>
    </row>
    <row r="4" spans="1:8" ht="15">
      <c r="A4" s="149"/>
      <c r="B4" s="145" t="s">
        <v>83</v>
      </c>
      <c r="C4" s="152"/>
      <c r="D4" s="147">
        <f>D5+D6+D7+D8+D9+D10+D11+D12+D13+D14+D15+D16+D17+D18+D19</f>
        <v>61648.9</v>
      </c>
      <c r="E4" s="147">
        <f>E5+E6+E7+E8+E9+E10+E11+E12+E13+E14+E15+E16+E17+E18+E19</f>
        <v>12675</v>
      </c>
      <c r="F4" s="147">
        <f>F5+F6+F7+F8+F9+F10+F11+F12+F13+F14+F15+F16+F17+F18+F19</f>
        <v>3827.4</v>
      </c>
      <c r="G4" s="34">
        <f aca="true" t="shared" si="0" ref="G4:G28">F4/D4</f>
        <v>0.062083832801558506</v>
      </c>
      <c r="H4" s="34">
        <f>F4/E4</f>
        <v>0.30196449704142014</v>
      </c>
    </row>
    <row r="5" spans="1:8" ht="15">
      <c r="A5" s="149"/>
      <c r="B5" s="146" t="s">
        <v>7</v>
      </c>
      <c r="C5" s="153"/>
      <c r="D5" s="32">
        <v>38439</v>
      </c>
      <c r="E5" s="32">
        <v>9225</v>
      </c>
      <c r="F5" s="32">
        <v>2137.4</v>
      </c>
      <c r="G5" s="34">
        <f t="shared" si="0"/>
        <v>0.05560498452092927</v>
      </c>
      <c r="H5" s="34">
        <f aca="true" t="shared" si="1" ref="H5:H28">F5/E5</f>
        <v>0.23169647696476967</v>
      </c>
    </row>
    <row r="6" spans="1:8" ht="15">
      <c r="A6" s="149"/>
      <c r="B6" s="146" t="s">
        <v>304</v>
      </c>
      <c r="C6" s="153"/>
      <c r="D6" s="32">
        <v>2849.9</v>
      </c>
      <c r="E6" s="32">
        <v>700</v>
      </c>
      <c r="F6" s="32">
        <v>340.1</v>
      </c>
      <c r="G6" s="34">
        <f t="shared" si="0"/>
        <v>0.11933752061475841</v>
      </c>
      <c r="H6" s="34">
        <f t="shared" si="1"/>
        <v>0.4858571428571429</v>
      </c>
    </row>
    <row r="7" spans="1:8" ht="15">
      <c r="A7" s="149"/>
      <c r="B7" s="146" t="s">
        <v>9</v>
      </c>
      <c r="C7" s="153"/>
      <c r="D7" s="32">
        <v>160</v>
      </c>
      <c r="E7" s="32">
        <v>30</v>
      </c>
      <c r="F7" s="32">
        <v>4.6</v>
      </c>
      <c r="G7" s="34">
        <f t="shared" si="0"/>
        <v>0.028749999999999998</v>
      </c>
      <c r="H7" s="34">
        <f t="shared" si="1"/>
        <v>0.15333333333333332</v>
      </c>
    </row>
    <row r="8" spans="1:8" ht="15">
      <c r="A8" s="149"/>
      <c r="B8" s="146" t="s">
        <v>10</v>
      </c>
      <c r="C8" s="153"/>
      <c r="D8" s="32">
        <v>5100</v>
      </c>
      <c r="E8" s="32">
        <v>100</v>
      </c>
      <c r="F8" s="32">
        <v>125.5</v>
      </c>
      <c r="G8" s="34">
        <f t="shared" si="0"/>
        <v>0.024607843137254903</v>
      </c>
      <c r="H8" s="34">
        <f t="shared" si="1"/>
        <v>1.255</v>
      </c>
    </row>
    <row r="9" spans="1:8" ht="15">
      <c r="A9" s="149"/>
      <c r="B9" s="146" t="s">
        <v>11</v>
      </c>
      <c r="C9" s="153"/>
      <c r="D9" s="32">
        <v>12200</v>
      </c>
      <c r="E9" s="32">
        <v>2100</v>
      </c>
      <c r="F9" s="32">
        <v>1123.9</v>
      </c>
      <c r="G9" s="34">
        <f t="shared" si="0"/>
        <v>0.09212295081967214</v>
      </c>
      <c r="H9" s="34">
        <f t="shared" si="1"/>
        <v>0.5351904761904762</v>
      </c>
    </row>
    <row r="10" spans="1:8" ht="15">
      <c r="A10" s="149"/>
      <c r="B10" s="146" t="s">
        <v>108</v>
      </c>
      <c r="C10" s="153"/>
      <c r="D10" s="32">
        <v>0</v>
      </c>
      <c r="E10" s="32">
        <v>0</v>
      </c>
      <c r="F10" s="32">
        <v>0</v>
      </c>
      <c r="G10" s="34">
        <v>0</v>
      </c>
      <c r="H10" s="34">
        <v>0</v>
      </c>
    </row>
    <row r="11" spans="1:8" ht="15">
      <c r="A11" s="149"/>
      <c r="B11" s="146" t="s">
        <v>98</v>
      </c>
      <c r="C11" s="153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9"/>
      <c r="B12" s="146" t="s">
        <v>13</v>
      </c>
      <c r="C12" s="153"/>
      <c r="D12" s="32">
        <v>1900</v>
      </c>
      <c r="E12" s="32">
        <v>300</v>
      </c>
      <c r="F12" s="32">
        <v>65.7</v>
      </c>
      <c r="G12" s="34">
        <f t="shared" si="0"/>
        <v>0.034578947368421056</v>
      </c>
      <c r="H12" s="34">
        <f t="shared" si="1"/>
        <v>0.219</v>
      </c>
    </row>
    <row r="13" spans="1:8" ht="15">
      <c r="A13" s="149"/>
      <c r="B13" s="146" t="s">
        <v>14</v>
      </c>
      <c r="C13" s="153"/>
      <c r="D13" s="32">
        <v>500</v>
      </c>
      <c r="E13" s="32">
        <v>100</v>
      </c>
      <c r="F13" s="32">
        <v>1.8</v>
      </c>
      <c r="G13" s="34">
        <f t="shared" si="0"/>
        <v>0.0036</v>
      </c>
      <c r="H13" s="34">
        <f t="shared" si="1"/>
        <v>0.018000000000000002</v>
      </c>
    </row>
    <row r="14" spans="1:8" ht="15">
      <c r="A14" s="149"/>
      <c r="B14" s="146" t="s">
        <v>99</v>
      </c>
      <c r="C14" s="153"/>
      <c r="D14" s="32">
        <v>400</v>
      </c>
      <c r="E14" s="32">
        <v>100</v>
      </c>
      <c r="F14" s="32">
        <v>26.3</v>
      </c>
      <c r="G14" s="34">
        <f t="shared" si="0"/>
        <v>0.06575</v>
      </c>
      <c r="H14" s="34">
        <f t="shared" si="1"/>
        <v>0.263</v>
      </c>
    </row>
    <row r="15" spans="1:8" ht="15">
      <c r="A15" s="149"/>
      <c r="B15" s="146" t="s">
        <v>17</v>
      </c>
      <c r="C15" s="153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15">
      <c r="A16" s="149"/>
      <c r="B16" s="146" t="s">
        <v>126</v>
      </c>
      <c r="C16" s="153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9"/>
      <c r="B17" s="146" t="s">
        <v>359</v>
      </c>
      <c r="C17" s="153"/>
      <c r="D17" s="32">
        <v>100</v>
      </c>
      <c r="E17" s="32">
        <v>20</v>
      </c>
      <c r="F17" s="32">
        <v>1.9</v>
      </c>
      <c r="G17" s="34">
        <f t="shared" si="0"/>
        <v>0.019</v>
      </c>
      <c r="H17" s="34">
        <f t="shared" si="1"/>
        <v>0.095</v>
      </c>
    </row>
    <row r="18" spans="1:8" ht="15">
      <c r="A18" s="149"/>
      <c r="B18" s="146" t="s">
        <v>122</v>
      </c>
      <c r="C18" s="153"/>
      <c r="D18" s="32">
        <v>0</v>
      </c>
      <c r="E18" s="32">
        <v>0</v>
      </c>
      <c r="F18" s="32">
        <v>0.2</v>
      </c>
      <c r="G18" s="34">
        <v>0</v>
      </c>
      <c r="H18" s="34">
        <v>0</v>
      </c>
    </row>
    <row r="19" spans="1:8" ht="15">
      <c r="A19" s="149"/>
      <c r="B19" s="146" t="s">
        <v>23</v>
      </c>
      <c r="C19" s="153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24.75" customHeight="1">
      <c r="A20" s="149"/>
      <c r="B20" s="45" t="s">
        <v>82</v>
      </c>
      <c r="C20" s="50"/>
      <c r="D20" s="32">
        <f>D21+D22+D24+D25+D23+D26</f>
        <v>1532.2</v>
      </c>
      <c r="E20" s="32">
        <f>E21+E22+E24+E25+E23+E26</f>
        <v>383.1</v>
      </c>
      <c r="F20" s="32">
        <f>F21+F22+F24+F25+F23+F26</f>
        <v>0</v>
      </c>
      <c r="G20" s="34">
        <f t="shared" si="0"/>
        <v>0</v>
      </c>
      <c r="H20" s="34">
        <f t="shared" si="1"/>
        <v>0</v>
      </c>
    </row>
    <row r="21" spans="1:8" ht="15">
      <c r="A21" s="149"/>
      <c r="B21" s="146" t="s">
        <v>25</v>
      </c>
      <c r="C21" s="153"/>
      <c r="D21" s="32">
        <v>1532.2</v>
      </c>
      <c r="E21" s="32">
        <v>383.1</v>
      </c>
      <c r="F21" s="32">
        <v>0</v>
      </c>
      <c r="G21" s="34">
        <f t="shared" si="0"/>
        <v>0</v>
      </c>
      <c r="H21" s="34">
        <f t="shared" si="1"/>
        <v>0</v>
      </c>
    </row>
    <row r="22" spans="1:8" ht="15" hidden="1">
      <c r="A22" s="149"/>
      <c r="B22" s="146" t="s">
        <v>325</v>
      </c>
      <c r="C22" s="153"/>
      <c r="D22" s="32">
        <v>0</v>
      </c>
      <c r="E22" s="32">
        <v>0</v>
      </c>
      <c r="F22" s="32">
        <v>0</v>
      </c>
      <c r="G22" s="34" t="e">
        <f t="shared" si="0"/>
        <v>#DIV/0!</v>
      </c>
      <c r="H22" s="34" t="e">
        <f t="shared" si="1"/>
        <v>#DIV/0!</v>
      </c>
    </row>
    <row r="23" spans="1:8" ht="15" hidden="1">
      <c r="A23" s="149"/>
      <c r="B23" s="105" t="s">
        <v>335</v>
      </c>
      <c r="C23" s="106"/>
      <c r="D23" s="32">
        <v>0</v>
      </c>
      <c r="E23" s="32">
        <v>0</v>
      </c>
      <c r="F23" s="32">
        <v>0</v>
      </c>
      <c r="G23" s="34" t="e">
        <f t="shared" si="0"/>
        <v>#DIV/0!</v>
      </c>
      <c r="H23" s="34" t="e">
        <f t="shared" si="1"/>
        <v>#DIV/0!</v>
      </c>
    </row>
    <row r="24" spans="1:8" ht="15" hidden="1">
      <c r="A24" s="149"/>
      <c r="B24" s="146" t="s">
        <v>68</v>
      </c>
      <c r="C24" s="153"/>
      <c r="D24" s="32">
        <v>0</v>
      </c>
      <c r="E24" s="32">
        <v>0</v>
      </c>
      <c r="F24" s="32">
        <v>0</v>
      </c>
      <c r="G24" s="34" t="e">
        <f t="shared" si="0"/>
        <v>#DIV/0!</v>
      </c>
      <c r="H24" s="34" t="e">
        <f t="shared" si="1"/>
        <v>#DIV/0!</v>
      </c>
    </row>
    <row r="25" spans="1:8" ht="29.25" customHeight="1" hidden="1">
      <c r="A25" s="149"/>
      <c r="B25" s="146" t="s">
        <v>28</v>
      </c>
      <c r="C25" s="153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4.25" customHeight="1" thickBot="1">
      <c r="A26" s="149"/>
      <c r="B26" s="107" t="s">
        <v>158</v>
      </c>
      <c r="C26" s="153"/>
      <c r="D26" s="108">
        <v>0</v>
      </c>
      <c r="E26" s="108">
        <v>0</v>
      </c>
      <c r="F26" s="108">
        <v>0</v>
      </c>
      <c r="G26" s="34">
        <v>0</v>
      </c>
      <c r="H26" s="34">
        <v>0</v>
      </c>
    </row>
    <row r="27" spans="1:8" ht="18.75">
      <c r="A27" s="149"/>
      <c r="B27" s="47" t="s">
        <v>29</v>
      </c>
      <c r="C27" s="82"/>
      <c r="D27" s="147">
        <f>D4+D20</f>
        <v>63181.1</v>
      </c>
      <c r="E27" s="147">
        <f>E4+E20</f>
        <v>13058.1</v>
      </c>
      <c r="F27" s="147">
        <f>F4+F20</f>
        <v>3827.4</v>
      </c>
      <c r="G27" s="34">
        <f t="shared" si="0"/>
        <v>0.06057824254405194</v>
      </c>
      <c r="H27" s="34">
        <f t="shared" si="1"/>
        <v>0.2931054288142992</v>
      </c>
    </row>
    <row r="28" spans="1:8" ht="15">
      <c r="A28" s="149"/>
      <c r="B28" s="146" t="s">
        <v>109</v>
      </c>
      <c r="C28" s="153"/>
      <c r="D28" s="32">
        <f>D4</f>
        <v>61648.9</v>
      </c>
      <c r="E28" s="32">
        <f>E4</f>
        <v>12675</v>
      </c>
      <c r="F28" s="32">
        <f>F4</f>
        <v>3827.4</v>
      </c>
      <c r="G28" s="34">
        <f t="shared" si="0"/>
        <v>0.062083832801558506</v>
      </c>
      <c r="H28" s="34">
        <f t="shared" si="1"/>
        <v>0.30196449704142014</v>
      </c>
    </row>
    <row r="29" spans="1:8" ht="12.75">
      <c r="A29" s="167"/>
      <c r="B29" s="173"/>
      <c r="C29" s="173"/>
      <c r="D29" s="173"/>
      <c r="E29" s="173"/>
      <c r="F29" s="173"/>
      <c r="G29" s="173"/>
      <c r="H29" s="174"/>
    </row>
    <row r="30" spans="1:8" ht="15" customHeight="1">
      <c r="A30" s="175" t="s">
        <v>162</v>
      </c>
      <c r="B30" s="176" t="s">
        <v>30</v>
      </c>
      <c r="C30" s="177" t="s">
        <v>164</v>
      </c>
      <c r="D30" s="160" t="s">
        <v>4</v>
      </c>
      <c r="E30" s="157" t="s">
        <v>370</v>
      </c>
      <c r="F30" s="159" t="s">
        <v>5</v>
      </c>
      <c r="G30" s="159" t="s">
        <v>6</v>
      </c>
      <c r="H30" s="157" t="s">
        <v>371</v>
      </c>
    </row>
    <row r="31" spans="1:8" ht="15" customHeight="1">
      <c r="A31" s="175"/>
      <c r="B31" s="176"/>
      <c r="C31" s="178"/>
      <c r="D31" s="160"/>
      <c r="E31" s="158"/>
      <c r="F31" s="159"/>
      <c r="G31" s="159"/>
      <c r="H31" s="158"/>
    </row>
    <row r="32" spans="1:8" ht="12.75">
      <c r="A32" s="50" t="s">
        <v>70</v>
      </c>
      <c r="B32" s="45" t="s">
        <v>31</v>
      </c>
      <c r="C32" s="50"/>
      <c r="D32" s="83">
        <f>D33+D34+D35+D36</f>
        <v>1569.3000000000002</v>
      </c>
      <c r="E32" s="83">
        <f>E33+E34+E35+E36</f>
        <v>408.4</v>
      </c>
      <c r="F32" s="83">
        <f>F33+F34+F35+F36</f>
        <v>148.1</v>
      </c>
      <c r="G32" s="100">
        <f>F32/D32</f>
        <v>0.09437328745300451</v>
      </c>
      <c r="H32" s="100">
        <f>F32/E32</f>
        <v>0.36263467189030363</v>
      </c>
    </row>
    <row r="33" spans="1:8" ht="31.5" customHeight="1">
      <c r="A33" s="153" t="s">
        <v>72</v>
      </c>
      <c r="B33" s="146" t="s">
        <v>246</v>
      </c>
      <c r="C33" s="153" t="s">
        <v>72</v>
      </c>
      <c r="D33" s="32">
        <v>893.7</v>
      </c>
      <c r="E33" s="32">
        <v>227.8</v>
      </c>
      <c r="F33" s="32">
        <v>65.3</v>
      </c>
      <c r="G33" s="100">
        <f aca="true" t="shared" si="2" ref="G33:G88">F33/D33</f>
        <v>0.07306702472865614</v>
      </c>
      <c r="H33" s="100">
        <f aca="true" t="shared" si="3" ref="H33:H88">F33/E33</f>
        <v>0.28665496049165934</v>
      </c>
    </row>
    <row r="34" spans="1:8" ht="53.25" customHeight="1">
      <c r="A34" s="153" t="s">
        <v>73</v>
      </c>
      <c r="B34" s="146" t="s">
        <v>166</v>
      </c>
      <c r="C34" s="153" t="s">
        <v>73</v>
      </c>
      <c r="D34" s="32">
        <v>8.2</v>
      </c>
      <c r="E34" s="32">
        <v>8.2</v>
      </c>
      <c r="F34" s="32">
        <v>8.2</v>
      </c>
      <c r="G34" s="100">
        <f t="shared" si="2"/>
        <v>1</v>
      </c>
      <c r="H34" s="100">
        <f t="shared" si="3"/>
        <v>1</v>
      </c>
    </row>
    <row r="35" spans="1:8" ht="12.75" hidden="1">
      <c r="A35" s="153" t="s">
        <v>75</v>
      </c>
      <c r="B35" s="146" t="s">
        <v>195</v>
      </c>
      <c r="C35" s="153" t="s">
        <v>75</v>
      </c>
      <c r="D35" s="32">
        <v>0</v>
      </c>
      <c r="E35" s="32">
        <v>0</v>
      </c>
      <c r="F35" s="32">
        <v>0</v>
      </c>
      <c r="G35" s="100" t="e">
        <f t="shared" si="2"/>
        <v>#DIV/0!</v>
      </c>
      <c r="H35" s="100" t="e">
        <f t="shared" si="3"/>
        <v>#DIV/0!</v>
      </c>
    </row>
    <row r="36" spans="1:9" ht="14.25" customHeight="1">
      <c r="A36" s="153" t="s">
        <v>132</v>
      </c>
      <c r="B36" s="146" t="s">
        <v>120</v>
      </c>
      <c r="C36" s="153"/>
      <c r="D36" s="32">
        <f>D37+D38+D39+D40+D43+D44+D42+D41</f>
        <v>667.4</v>
      </c>
      <c r="E36" s="32">
        <f>E37+E38+E39+E40+E43+E44+E42+E41</f>
        <v>172.4</v>
      </c>
      <c r="F36" s="32">
        <f>F37+F38+F39+F40+F43+F44+F42+F41</f>
        <v>74.6</v>
      </c>
      <c r="G36" s="100">
        <f t="shared" si="2"/>
        <v>0.11177704525022475</v>
      </c>
      <c r="H36" s="100">
        <f t="shared" si="3"/>
        <v>0.4327146171693735</v>
      </c>
      <c r="I36" s="27"/>
    </row>
    <row r="37" spans="1:9" s="16" customFormat="1" ht="34.5" customHeight="1">
      <c r="A37" s="85"/>
      <c r="B37" s="58" t="s">
        <v>223</v>
      </c>
      <c r="C37" s="85" t="s">
        <v>291</v>
      </c>
      <c r="D37" s="86">
        <v>480</v>
      </c>
      <c r="E37" s="86">
        <v>120</v>
      </c>
      <c r="F37" s="86">
        <v>50.7</v>
      </c>
      <c r="G37" s="100">
        <f t="shared" si="2"/>
        <v>0.10562500000000001</v>
      </c>
      <c r="H37" s="100">
        <f t="shared" si="3"/>
        <v>0.42250000000000004</v>
      </c>
      <c r="I37" s="28"/>
    </row>
    <row r="38" spans="1:9" s="16" customFormat="1" ht="12.75" hidden="1">
      <c r="A38" s="85"/>
      <c r="B38" s="58" t="s">
        <v>110</v>
      </c>
      <c r="C38" s="85" t="s">
        <v>170</v>
      </c>
      <c r="D38" s="86">
        <v>0</v>
      </c>
      <c r="E38" s="86">
        <v>0</v>
      </c>
      <c r="F38" s="86">
        <v>0</v>
      </c>
      <c r="G38" s="100" t="e">
        <f t="shared" si="2"/>
        <v>#DIV/0!</v>
      </c>
      <c r="H38" s="100" t="e">
        <f t="shared" si="3"/>
        <v>#DIV/0!</v>
      </c>
      <c r="I38" s="28"/>
    </row>
    <row r="39" spans="1:9" s="16" customFormat="1" ht="12.75" hidden="1">
      <c r="A39" s="85"/>
      <c r="B39" s="58" t="s">
        <v>200</v>
      </c>
      <c r="C39" s="85" t="s">
        <v>196</v>
      </c>
      <c r="D39" s="86">
        <v>0</v>
      </c>
      <c r="E39" s="86">
        <v>0</v>
      </c>
      <c r="F39" s="86">
        <v>0</v>
      </c>
      <c r="G39" s="100" t="e">
        <f t="shared" si="2"/>
        <v>#DIV/0!</v>
      </c>
      <c r="H39" s="100" t="e">
        <f t="shared" si="3"/>
        <v>#DIV/0!</v>
      </c>
      <c r="I39" s="28"/>
    </row>
    <row r="40" spans="1:9" s="16" customFormat="1" ht="25.5" hidden="1">
      <c r="A40" s="85"/>
      <c r="B40" s="58" t="s">
        <v>118</v>
      </c>
      <c r="C40" s="85" t="s">
        <v>169</v>
      </c>
      <c r="D40" s="86">
        <v>0</v>
      </c>
      <c r="E40" s="86">
        <v>0</v>
      </c>
      <c r="F40" s="86">
        <v>0</v>
      </c>
      <c r="G40" s="100" t="e">
        <f t="shared" si="2"/>
        <v>#DIV/0!</v>
      </c>
      <c r="H40" s="100" t="e">
        <f t="shared" si="3"/>
        <v>#DIV/0!</v>
      </c>
      <c r="I40" s="28"/>
    </row>
    <row r="41" spans="1:9" s="16" customFormat="1" ht="12.75" hidden="1">
      <c r="A41" s="85"/>
      <c r="B41" s="58" t="s">
        <v>219</v>
      </c>
      <c r="C41" s="85" t="s">
        <v>220</v>
      </c>
      <c r="D41" s="86">
        <v>0</v>
      </c>
      <c r="E41" s="86"/>
      <c r="F41" s="86">
        <v>0</v>
      </c>
      <c r="G41" s="100" t="e">
        <f t="shared" si="2"/>
        <v>#DIV/0!</v>
      </c>
      <c r="H41" s="100"/>
      <c r="I41" s="28"/>
    </row>
    <row r="42" spans="1:9" s="16" customFormat="1" ht="31.5" customHeight="1" hidden="1">
      <c r="A42" s="85"/>
      <c r="B42" s="58" t="s">
        <v>305</v>
      </c>
      <c r="C42" s="85" t="s">
        <v>296</v>
      </c>
      <c r="D42" s="86">
        <v>0</v>
      </c>
      <c r="E42" s="86">
        <v>0</v>
      </c>
      <c r="F42" s="86">
        <v>0</v>
      </c>
      <c r="G42" s="100" t="e">
        <f t="shared" si="2"/>
        <v>#DIV/0!</v>
      </c>
      <c r="H42" s="100" t="e">
        <f t="shared" si="3"/>
        <v>#DIV/0!</v>
      </c>
      <c r="I42" s="28"/>
    </row>
    <row r="43" spans="1:9" s="16" customFormat="1" ht="25.5" customHeight="1">
      <c r="A43" s="85"/>
      <c r="B43" s="58" t="s">
        <v>384</v>
      </c>
      <c r="C43" s="85" t="s">
        <v>385</v>
      </c>
      <c r="D43" s="86">
        <v>7.4</v>
      </c>
      <c r="E43" s="86">
        <v>7.4</v>
      </c>
      <c r="F43" s="86">
        <v>7.4</v>
      </c>
      <c r="G43" s="100">
        <f t="shared" si="2"/>
        <v>1</v>
      </c>
      <c r="H43" s="100">
        <f t="shared" si="3"/>
        <v>1</v>
      </c>
      <c r="I43" s="28"/>
    </row>
    <row r="44" spans="1:9" s="16" customFormat="1" ht="12.75">
      <c r="A44" s="85"/>
      <c r="B44" s="58" t="s">
        <v>293</v>
      </c>
      <c r="C44" s="85" t="s">
        <v>292</v>
      </c>
      <c r="D44" s="86">
        <v>180</v>
      </c>
      <c r="E44" s="86">
        <v>45</v>
      </c>
      <c r="F44" s="86">
        <v>16.5</v>
      </c>
      <c r="G44" s="100">
        <f t="shared" si="2"/>
        <v>0.09166666666666666</v>
      </c>
      <c r="H44" s="100">
        <f t="shared" si="3"/>
        <v>0.36666666666666664</v>
      </c>
      <c r="I44" s="28"/>
    </row>
    <row r="45" spans="1:8" ht="18.75" customHeight="1">
      <c r="A45" s="62" t="s">
        <v>76</v>
      </c>
      <c r="B45" s="151" t="s">
        <v>39</v>
      </c>
      <c r="C45" s="62"/>
      <c r="D45" s="83">
        <f>D46</f>
        <v>634.4</v>
      </c>
      <c r="E45" s="83">
        <f>E46</f>
        <v>135</v>
      </c>
      <c r="F45" s="83">
        <f>F46</f>
        <v>41.8</v>
      </c>
      <c r="G45" s="100">
        <f t="shared" si="2"/>
        <v>0.0658890290037831</v>
      </c>
      <c r="H45" s="100">
        <f t="shared" si="3"/>
        <v>0.3096296296296296</v>
      </c>
    </row>
    <row r="46" spans="1:8" ht="33" customHeight="1">
      <c r="A46" s="153" t="s">
        <v>161</v>
      </c>
      <c r="B46" s="146" t="s">
        <v>197</v>
      </c>
      <c r="C46" s="153"/>
      <c r="D46" s="32">
        <f>D47+D48+D49</f>
        <v>634.4</v>
      </c>
      <c r="E46" s="32">
        <f>E47+E48+E49</f>
        <v>135</v>
      </c>
      <c r="F46" s="32">
        <f>F47+F48+F49</f>
        <v>41.8</v>
      </c>
      <c r="G46" s="100">
        <f t="shared" si="2"/>
        <v>0.0658890290037831</v>
      </c>
      <c r="H46" s="100">
        <f t="shared" si="3"/>
        <v>0.3096296296296296</v>
      </c>
    </row>
    <row r="47" spans="1:8" s="16" customFormat="1" ht="41.25" customHeight="1">
      <c r="A47" s="85"/>
      <c r="B47" s="58" t="s">
        <v>247</v>
      </c>
      <c r="C47" s="85" t="s">
        <v>248</v>
      </c>
      <c r="D47" s="86">
        <v>100</v>
      </c>
      <c r="E47" s="86">
        <v>0</v>
      </c>
      <c r="F47" s="86">
        <v>0</v>
      </c>
      <c r="G47" s="100">
        <f t="shared" si="2"/>
        <v>0</v>
      </c>
      <c r="H47" s="100">
        <v>0</v>
      </c>
    </row>
    <row r="48" spans="1:8" s="16" customFormat="1" ht="51" customHeight="1">
      <c r="A48" s="85"/>
      <c r="B48" s="58" t="s">
        <v>250</v>
      </c>
      <c r="C48" s="85" t="s">
        <v>249</v>
      </c>
      <c r="D48" s="86">
        <v>524.4</v>
      </c>
      <c r="E48" s="86">
        <v>135</v>
      </c>
      <c r="F48" s="86">
        <v>41.8</v>
      </c>
      <c r="G48" s="100">
        <f t="shared" si="2"/>
        <v>0.07971014492753623</v>
      </c>
      <c r="H48" s="100">
        <f t="shared" si="3"/>
        <v>0.3096296296296296</v>
      </c>
    </row>
    <row r="49" spans="1:8" s="16" customFormat="1" ht="55.5" customHeight="1">
      <c r="A49" s="85"/>
      <c r="B49" s="58" t="s">
        <v>252</v>
      </c>
      <c r="C49" s="85" t="s">
        <v>251</v>
      </c>
      <c r="D49" s="86">
        <v>10</v>
      </c>
      <c r="E49" s="86">
        <v>0</v>
      </c>
      <c r="F49" s="86">
        <v>0</v>
      </c>
      <c r="G49" s="100">
        <f t="shared" si="2"/>
        <v>0</v>
      </c>
      <c r="H49" s="100" t="e">
        <f t="shared" si="3"/>
        <v>#DIV/0!</v>
      </c>
    </row>
    <row r="50" spans="1:8" ht="34.5" customHeight="1">
      <c r="A50" s="50" t="s">
        <v>77</v>
      </c>
      <c r="B50" s="45" t="s">
        <v>41</v>
      </c>
      <c r="C50" s="50"/>
      <c r="D50" s="83">
        <f>SUM(D52:D55)</f>
        <v>4291</v>
      </c>
      <c r="E50" s="83">
        <f>SUM(E52:E55)</f>
        <v>780</v>
      </c>
      <c r="F50" s="83">
        <f>SUM(F52:F55)</f>
        <v>780</v>
      </c>
      <c r="G50" s="100">
        <f t="shared" si="2"/>
        <v>0.1817758098345374</v>
      </c>
      <c r="H50" s="100">
        <f t="shared" si="3"/>
        <v>1</v>
      </c>
    </row>
    <row r="51" spans="1:8" ht="22.5" customHeight="1">
      <c r="A51" s="50" t="s">
        <v>123</v>
      </c>
      <c r="B51" s="45" t="s">
        <v>198</v>
      </c>
      <c r="C51" s="50"/>
      <c r="D51" s="83">
        <f>D54+D53+D52+D55</f>
        <v>4291</v>
      </c>
      <c r="E51" s="83">
        <f>E54+E53+E52+E55</f>
        <v>780</v>
      </c>
      <c r="F51" s="83">
        <f>F54+F53+F52+F55</f>
        <v>780</v>
      </c>
      <c r="G51" s="100">
        <f t="shared" si="2"/>
        <v>0.1817758098345374</v>
      </c>
      <c r="H51" s="100">
        <f t="shared" si="3"/>
        <v>1</v>
      </c>
    </row>
    <row r="52" spans="1:8" ht="69" customHeight="1" hidden="1">
      <c r="A52" s="50"/>
      <c r="B52" s="146" t="s">
        <v>306</v>
      </c>
      <c r="C52" s="153" t="s">
        <v>307</v>
      </c>
      <c r="D52" s="32">
        <v>0</v>
      </c>
      <c r="E52" s="32">
        <v>0</v>
      </c>
      <c r="F52" s="32">
        <v>0</v>
      </c>
      <c r="G52" s="100" t="e">
        <f t="shared" si="2"/>
        <v>#DIV/0!</v>
      </c>
      <c r="H52" s="100" t="e">
        <f t="shared" si="3"/>
        <v>#DIV/0!</v>
      </c>
    </row>
    <row r="53" spans="1:8" ht="68.25" customHeight="1" hidden="1">
      <c r="A53" s="50"/>
      <c r="B53" s="146" t="s">
        <v>309</v>
      </c>
      <c r="C53" s="153" t="s">
        <v>308</v>
      </c>
      <c r="D53" s="32">
        <v>0</v>
      </c>
      <c r="E53" s="32">
        <v>0</v>
      </c>
      <c r="F53" s="32">
        <v>0</v>
      </c>
      <c r="G53" s="100" t="e">
        <f t="shared" si="2"/>
        <v>#DIV/0!</v>
      </c>
      <c r="H53" s="100" t="e">
        <f t="shared" si="3"/>
        <v>#DIV/0!</v>
      </c>
    </row>
    <row r="54" spans="1:8" ht="45" customHeight="1">
      <c r="A54" s="153"/>
      <c r="B54" s="146" t="s">
        <v>254</v>
      </c>
      <c r="C54" s="153" t="s">
        <v>253</v>
      </c>
      <c r="D54" s="32">
        <v>780</v>
      </c>
      <c r="E54" s="32">
        <v>780</v>
      </c>
      <c r="F54" s="32">
        <v>780</v>
      </c>
      <c r="G54" s="100">
        <f t="shared" si="2"/>
        <v>1</v>
      </c>
      <c r="H54" s="100">
        <f t="shared" si="3"/>
        <v>1</v>
      </c>
    </row>
    <row r="55" spans="1:8" ht="45" customHeight="1">
      <c r="A55" s="153"/>
      <c r="B55" s="146" t="s">
        <v>374</v>
      </c>
      <c r="C55" s="153" t="s">
        <v>375</v>
      </c>
      <c r="D55" s="32">
        <v>3511</v>
      </c>
      <c r="E55" s="32">
        <v>0</v>
      </c>
      <c r="F55" s="32">
        <v>0</v>
      </c>
      <c r="G55" s="100">
        <f t="shared" si="2"/>
        <v>0</v>
      </c>
      <c r="H55" s="100">
        <v>0</v>
      </c>
    </row>
    <row r="56" spans="1:8" ht="30.75" customHeight="1">
      <c r="A56" s="50" t="s">
        <v>79</v>
      </c>
      <c r="B56" s="45" t="s">
        <v>42</v>
      </c>
      <c r="C56" s="50"/>
      <c r="D56" s="83">
        <f>D57+D67</f>
        <v>25764.4</v>
      </c>
      <c r="E56" s="83">
        <f>E57+E67</f>
        <v>7735</v>
      </c>
      <c r="F56" s="83">
        <f>F57+F67</f>
        <v>3209.6</v>
      </c>
      <c r="G56" s="100">
        <f t="shared" si="2"/>
        <v>0.12457499495427798</v>
      </c>
      <c r="H56" s="100">
        <f t="shared" si="3"/>
        <v>0.41494505494505496</v>
      </c>
    </row>
    <row r="57" spans="1:8" ht="21.75" customHeight="1">
      <c r="A57" s="50" t="s">
        <v>80</v>
      </c>
      <c r="B57" s="45" t="s">
        <v>43</v>
      </c>
      <c r="C57" s="50"/>
      <c r="D57" s="32">
        <f>D61+D66+D65+D62+D63+D64+D58+D59+D60</f>
        <v>2864.4</v>
      </c>
      <c r="E57" s="32">
        <f>E61+E66+E65+E62+E63+E64+E58+E59+E60</f>
        <v>1385</v>
      </c>
      <c r="F57" s="32">
        <f>F61+F66+F65+F62+F63+F64+F58+F59+F60</f>
        <v>1276.1</v>
      </c>
      <c r="G57" s="100">
        <f t="shared" si="2"/>
        <v>0.44550342130987286</v>
      </c>
      <c r="H57" s="100">
        <f t="shared" si="3"/>
        <v>0.9213718411552346</v>
      </c>
    </row>
    <row r="58" spans="1:8" ht="42.75" customHeight="1" hidden="1">
      <c r="A58" s="50"/>
      <c r="B58" s="146" t="s">
        <v>334</v>
      </c>
      <c r="C58" s="153" t="s">
        <v>333</v>
      </c>
      <c r="D58" s="32">
        <v>0</v>
      </c>
      <c r="E58" s="32">
        <v>0</v>
      </c>
      <c r="F58" s="32">
        <v>0</v>
      </c>
      <c r="G58" s="100" t="e">
        <f t="shared" si="2"/>
        <v>#DIV/0!</v>
      </c>
      <c r="H58" s="100" t="e">
        <f t="shared" si="3"/>
        <v>#DIV/0!</v>
      </c>
    </row>
    <row r="59" spans="1:8" ht="42.75" customHeight="1" hidden="1">
      <c r="A59" s="50"/>
      <c r="B59" s="146" t="s">
        <v>354</v>
      </c>
      <c r="C59" s="153" t="s">
        <v>353</v>
      </c>
      <c r="D59" s="32">
        <v>0</v>
      </c>
      <c r="E59" s="32">
        <v>0</v>
      </c>
      <c r="F59" s="32">
        <v>0</v>
      </c>
      <c r="G59" s="100" t="e">
        <f t="shared" si="2"/>
        <v>#DIV/0!</v>
      </c>
      <c r="H59" s="100" t="e">
        <f t="shared" si="3"/>
        <v>#DIV/0!</v>
      </c>
    </row>
    <row r="60" spans="1:8" ht="42.75" customHeight="1">
      <c r="A60" s="50"/>
      <c r="B60" s="146" t="s">
        <v>355</v>
      </c>
      <c r="C60" s="153" t="s">
        <v>353</v>
      </c>
      <c r="D60" s="32">
        <v>680.6</v>
      </c>
      <c r="E60" s="32">
        <v>680.6</v>
      </c>
      <c r="F60" s="32">
        <v>680.6</v>
      </c>
      <c r="G60" s="100">
        <f t="shared" si="2"/>
        <v>1</v>
      </c>
      <c r="H60" s="100">
        <f t="shared" si="3"/>
        <v>1</v>
      </c>
    </row>
    <row r="61" spans="1:8" ht="42" customHeight="1" hidden="1">
      <c r="A61" s="153"/>
      <c r="B61" s="146" t="s">
        <v>320</v>
      </c>
      <c r="C61" s="153" t="s">
        <v>290</v>
      </c>
      <c r="D61" s="32">
        <v>0</v>
      </c>
      <c r="E61" s="32">
        <v>0</v>
      </c>
      <c r="F61" s="32">
        <v>0</v>
      </c>
      <c r="G61" s="100" t="e">
        <f t="shared" si="2"/>
        <v>#DIV/0!</v>
      </c>
      <c r="H61" s="100" t="e">
        <f t="shared" si="3"/>
        <v>#DIV/0!</v>
      </c>
    </row>
    <row r="62" spans="1:8" ht="42" customHeight="1" hidden="1">
      <c r="A62" s="153"/>
      <c r="B62" s="146" t="s">
        <v>324</v>
      </c>
      <c r="C62" s="153" t="s">
        <v>321</v>
      </c>
      <c r="D62" s="32">
        <v>0</v>
      </c>
      <c r="E62" s="32">
        <v>0</v>
      </c>
      <c r="F62" s="32">
        <v>0</v>
      </c>
      <c r="G62" s="100" t="e">
        <f t="shared" si="2"/>
        <v>#DIV/0!</v>
      </c>
      <c r="H62" s="100" t="e">
        <f t="shared" si="3"/>
        <v>#DIV/0!</v>
      </c>
    </row>
    <row r="63" spans="1:8" ht="42" customHeight="1" hidden="1">
      <c r="A63" s="153"/>
      <c r="B63" s="146" t="s">
        <v>323</v>
      </c>
      <c r="C63" s="153" t="s">
        <v>322</v>
      </c>
      <c r="D63" s="32">
        <v>0</v>
      </c>
      <c r="E63" s="32">
        <v>0</v>
      </c>
      <c r="F63" s="32">
        <v>0</v>
      </c>
      <c r="G63" s="100" t="e">
        <f t="shared" si="2"/>
        <v>#DIV/0!</v>
      </c>
      <c r="H63" s="100" t="e">
        <f t="shared" si="3"/>
        <v>#DIV/0!</v>
      </c>
    </row>
    <row r="64" spans="1:8" ht="42" customHeight="1" hidden="1">
      <c r="A64" s="153"/>
      <c r="B64" s="146" t="s">
        <v>326</v>
      </c>
      <c r="C64" s="153" t="s">
        <v>327</v>
      </c>
      <c r="D64" s="32">
        <v>0</v>
      </c>
      <c r="E64" s="32">
        <v>0</v>
      </c>
      <c r="F64" s="32">
        <v>0</v>
      </c>
      <c r="G64" s="100" t="e">
        <f t="shared" si="2"/>
        <v>#DIV/0!</v>
      </c>
      <c r="H64" s="100" t="e">
        <f t="shared" si="3"/>
        <v>#DIV/0!</v>
      </c>
    </row>
    <row r="65" spans="1:8" ht="29.25" customHeight="1">
      <c r="A65" s="50"/>
      <c r="B65" s="146" t="s">
        <v>180</v>
      </c>
      <c r="C65" s="153" t="s">
        <v>228</v>
      </c>
      <c r="D65" s="32">
        <v>2183.8</v>
      </c>
      <c r="E65" s="32">
        <v>704.4</v>
      </c>
      <c r="F65" s="32">
        <v>595.5</v>
      </c>
      <c r="G65" s="100">
        <f t="shared" si="2"/>
        <v>0.2726898067588607</v>
      </c>
      <c r="H65" s="100">
        <f t="shared" si="3"/>
        <v>0.8454003407155026</v>
      </c>
    </row>
    <row r="66" spans="1:8" s="16" customFormat="1" ht="34.5" customHeight="1" hidden="1">
      <c r="A66" s="85"/>
      <c r="B66" s="58" t="s">
        <v>242</v>
      </c>
      <c r="C66" s="85" t="s">
        <v>241</v>
      </c>
      <c r="D66" s="86">
        <v>0</v>
      </c>
      <c r="E66" s="86">
        <v>0</v>
      </c>
      <c r="F66" s="86">
        <v>0</v>
      </c>
      <c r="G66" s="100" t="e">
        <f t="shared" si="2"/>
        <v>#DIV/0!</v>
      </c>
      <c r="H66" s="100" t="e">
        <f t="shared" si="3"/>
        <v>#DIV/0!</v>
      </c>
    </row>
    <row r="67" spans="1:8" s="16" customFormat="1" ht="21.75" customHeight="1">
      <c r="A67" s="50" t="s">
        <v>45</v>
      </c>
      <c r="B67" s="45" t="s">
        <v>0</v>
      </c>
      <c r="C67" s="50"/>
      <c r="D67" s="83">
        <f>D68+D70+D71++D72+D73+D74+D75+D69</f>
        <v>22900</v>
      </c>
      <c r="E67" s="83">
        <f>E68+E70+E71++E72+E73+E74+E75+E69</f>
        <v>6350</v>
      </c>
      <c r="F67" s="83">
        <f>F68+F70+F71++F72+F73+F74+F75+F69</f>
        <v>1933.5</v>
      </c>
      <c r="G67" s="100">
        <f t="shared" si="2"/>
        <v>0.08443231441048035</v>
      </c>
      <c r="H67" s="100">
        <f t="shared" si="3"/>
        <v>0.30448818897637797</v>
      </c>
    </row>
    <row r="68" spans="1:8" s="16" customFormat="1" ht="30.75" customHeight="1">
      <c r="A68" s="85"/>
      <c r="B68" s="58" t="s">
        <v>256</v>
      </c>
      <c r="C68" s="85" t="s">
        <v>255</v>
      </c>
      <c r="D68" s="86">
        <v>250</v>
      </c>
      <c r="E68" s="86">
        <v>0</v>
      </c>
      <c r="F68" s="86">
        <v>0</v>
      </c>
      <c r="G68" s="100">
        <f t="shared" si="2"/>
        <v>0</v>
      </c>
      <c r="H68" s="100">
        <v>0</v>
      </c>
    </row>
    <row r="69" spans="1:8" s="16" customFormat="1" ht="30.75" customHeight="1">
      <c r="A69" s="85"/>
      <c r="B69" s="58" t="s">
        <v>386</v>
      </c>
      <c r="C69" s="85" t="s">
        <v>395</v>
      </c>
      <c r="D69" s="86">
        <v>250</v>
      </c>
      <c r="E69" s="86">
        <v>0</v>
      </c>
      <c r="F69" s="86">
        <v>0</v>
      </c>
      <c r="G69" s="100">
        <f t="shared" si="2"/>
        <v>0</v>
      </c>
      <c r="H69" s="100">
        <v>0</v>
      </c>
    </row>
    <row r="70" spans="1:8" s="16" customFormat="1" ht="21.75" customHeight="1">
      <c r="A70" s="85"/>
      <c r="B70" s="58" t="s">
        <v>258</v>
      </c>
      <c r="C70" s="85" t="s">
        <v>257</v>
      </c>
      <c r="D70" s="86">
        <v>50</v>
      </c>
      <c r="E70" s="86">
        <v>0</v>
      </c>
      <c r="F70" s="86">
        <v>0</v>
      </c>
      <c r="G70" s="100">
        <f t="shared" si="2"/>
        <v>0</v>
      </c>
      <c r="H70" s="100">
        <v>0</v>
      </c>
    </row>
    <row r="71" spans="1:8" s="16" customFormat="1" ht="30.75" customHeight="1">
      <c r="A71" s="85"/>
      <c r="B71" s="58" t="s">
        <v>260</v>
      </c>
      <c r="C71" s="85" t="s">
        <v>259</v>
      </c>
      <c r="D71" s="86">
        <v>100</v>
      </c>
      <c r="E71" s="86">
        <v>0</v>
      </c>
      <c r="F71" s="86">
        <v>0</v>
      </c>
      <c r="G71" s="100">
        <f t="shared" si="2"/>
        <v>0</v>
      </c>
      <c r="H71" s="100">
        <v>0</v>
      </c>
    </row>
    <row r="72" spans="1:8" s="16" customFormat="1" ht="21.75" customHeight="1">
      <c r="A72" s="85"/>
      <c r="B72" s="58" t="s">
        <v>262</v>
      </c>
      <c r="C72" s="85" t="s">
        <v>261</v>
      </c>
      <c r="D72" s="86">
        <v>200</v>
      </c>
      <c r="E72" s="86">
        <v>0</v>
      </c>
      <c r="F72" s="86">
        <v>0</v>
      </c>
      <c r="G72" s="100">
        <f t="shared" si="2"/>
        <v>0</v>
      </c>
      <c r="H72" s="100">
        <v>0</v>
      </c>
    </row>
    <row r="73" spans="1:8" s="16" customFormat="1" ht="21.75" customHeight="1">
      <c r="A73" s="85"/>
      <c r="B73" s="58" t="s">
        <v>264</v>
      </c>
      <c r="C73" s="85" t="s">
        <v>263</v>
      </c>
      <c r="D73" s="86">
        <v>50</v>
      </c>
      <c r="E73" s="86">
        <v>50</v>
      </c>
      <c r="F73" s="86">
        <v>0</v>
      </c>
      <c r="G73" s="100">
        <f t="shared" si="2"/>
        <v>0</v>
      </c>
      <c r="H73" s="100">
        <f t="shared" si="3"/>
        <v>0</v>
      </c>
    </row>
    <row r="74" spans="1:8" s="16" customFormat="1" ht="21.75" customHeight="1">
      <c r="A74" s="85"/>
      <c r="B74" s="58" t="s">
        <v>182</v>
      </c>
      <c r="C74" s="85" t="s">
        <v>265</v>
      </c>
      <c r="D74" s="86">
        <v>10000</v>
      </c>
      <c r="E74" s="86">
        <v>3300</v>
      </c>
      <c r="F74" s="86">
        <v>948.9</v>
      </c>
      <c r="G74" s="100">
        <f t="shared" si="2"/>
        <v>0.09489</v>
      </c>
      <c r="H74" s="100">
        <f t="shared" si="3"/>
        <v>0.28754545454545455</v>
      </c>
    </row>
    <row r="75" spans="1:8" s="16" customFormat="1" ht="21.75" customHeight="1">
      <c r="A75" s="85"/>
      <c r="B75" s="58" t="s">
        <v>184</v>
      </c>
      <c r="C75" s="85" t="s">
        <v>271</v>
      </c>
      <c r="D75" s="86">
        <v>12000</v>
      </c>
      <c r="E75" s="86">
        <v>3000</v>
      </c>
      <c r="F75" s="86">
        <v>984.6</v>
      </c>
      <c r="G75" s="100">
        <f t="shared" si="2"/>
        <v>0.08205</v>
      </c>
      <c r="H75" s="100">
        <f t="shared" si="3"/>
        <v>0.3282</v>
      </c>
    </row>
    <row r="76" spans="1:8" s="11" customFormat="1" ht="21.75" customHeight="1">
      <c r="A76" s="50" t="s">
        <v>47</v>
      </c>
      <c r="B76" s="45" t="s">
        <v>48</v>
      </c>
      <c r="C76" s="50" t="s">
        <v>267</v>
      </c>
      <c r="D76" s="83">
        <f>D77</f>
        <v>3930</v>
      </c>
      <c r="E76" s="83">
        <f>E77</f>
        <v>1184.7</v>
      </c>
      <c r="F76" s="83">
        <f>F77</f>
        <v>298.2</v>
      </c>
      <c r="G76" s="100">
        <f t="shared" si="2"/>
        <v>0.07587786259541984</v>
      </c>
      <c r="H76" s="100">
        <f t="shared" si="3"/>
        <v>0.25170929349202326</v>
      </c>
    </row>
    <row r="77" spans="1:8" s="16" customFormat="1" ht="29.25" customHeight="1">
      <c r="A77" s="85" t="s">
        <v>51</v>
      </c>
      <c r="B77" s="58" t="s">
        <v>268</v>
      </c>
      <c r="C77" s="85" t="s">
        <v>267</v>
      </c>
      <c r="D77" s="86">
        <v>3930</v>
      </c>
      <c r="E77" s="86">
        <v>1184.7</v>
      </c>
      <c r="F77" s="86">
        <v>298.2</v>
      </c>
      <c r="G77" s="100">
        <f t="shared" si="2"/>
        <v>0.07587786259541984</v>
      </c>
      <c r="H77" s="100">
        <f t="shared" si="3"/>
        <v>0.25170929349202326</v>
      </c>
    </row>
    <row r="78" spans="1:8" ht="20.25" customHeight="1">
      <c r="A78" s="50">
        <v>1000</v>
      </c>
      <c r="B78" s="45" t="s">
        <v>62</v>
      </c>
      <c r="C78" s="50"/>
      <c r="D78" s="83">
        <f>D79</f>
        <v>400</v>
      </c>
      <c r="E78" s="83">
        <f>E79</f>
        <v>102</v>
      </c>
      <c r="F78" s="83">
        <f>F79</f>
        <v>0</v>
      </c>
      <c r="G78" s="100">
        <f t="shared" si="2"/>
        <v>0</v>
      </c>
      <c r="H78" s="100">
        <f t="shared" si="3"/>
        <v>0</v>
      </c>
    </row>
    <row r="79" spans="1:8" ht="29.25" customHeight="1">
      <c r="A79" s="153">
        <v>1001</v>
      </c>
      <c r="B79" s="146" t="s">
        <v>231</v>
      </c>
      <c r="C79" s="153" t="s">
        <v>63</v>
      </c>
      <c r="D79" s="32">
        <v>400</v>
      </c>
      <c r="E79" s="32">
        <v>102</v>
      </c>
      <c r="F79" s="32">
        <v>0</v>
      </c>
      <c r="G79" s="100">
        <f t="shared" si="2"/>
        <v>0</v>
      </c>
      <c r="H79" s="100">
        <f t="shared" si="3"/>
        <v>0</v>
      </c>
    </row>
    <row r="80" spans="1:8" ht="29.25" customHeight="1">
      <c r="A80" s="50" t="s">
        <v>66</v>
      </c>
      <c r="B80" s="45" t="s">
        <v>133</v>
      </c>
      <c r="C80" s="50"/>
      <c r="D80" s="83">
        <f>D81</f>
        <v>26520</v>
      </c>
      <c r="E80" s="83">
        <f>E81</f>
        <v>8486.3</v>
      </c>
      <c r="F80" s="83">
        <f>F81</f>
        <v>1541.8</v>
      </c>
      <c r="G80" s="100">
        <f t="shared" si="2"/>
        <v>0.05813725490196078</v>
      </c>
      <c r="H80" s="100">
        <f t="shared" si="3"/>
        <v>0.1816810624182506</v>
      </c>
    </row>
    <row r="81" spans="1:8" ht="29.25" customHeight="1">
      <c r="A81" s="153" t="s">
        <v>67</v>
      </c>
      <c r="B81" s="146" t="s">
        <v>269</v>
      </c>
      <c r="C81" s="153" t="s">
        <v>67</v>
      </c>
      <c r="D81" s="32">
        <v>26520</v>
      </c>
      <c r="E81" s="32">
        <v>8486.3</v>
      </c>
      <c r="F81" s="32">
        <v>1541.8</v>
      </c>
      <c r="G81" s="100">
        <f t="shared" si="2"/>
        <v>0.05813725490196078</v>
      </c>
      <c r="H81" s="100">
        <f t="shared" si="3"/>
        <v>0.1816810624182506</v>
      </c>
    </row>
    <row r="82" spans="1:8" ht="20.25" customHeight="1">
      <c r="A82" s="50" t="s">
        <v>137</v>
      </c>
      <c r="B82" s="45" t="s">
        <v>138</v>
      </c>
      <c r="C82" s="50"/>
      <c r="D82" s="83">
        <f>D83</f>
        <v>72</v>
      </c>
      <c r="E82" s="83">
        <f>E83</f>
        <v>20</v>
      </c>
      <c r="F82" s="83">
        <f>F83</f>
        <v>0</v>
      </c>
      <c r="G82" s="100">
        <f t="shared" si="2"/>
        <v>0</v>
      </c>
      <c r="H82" s="100">
        <f t="shared" si="3"/>
        <v>0</v>
      </c>
    </row>
    <row r="83" spans="1:8" ht="18.75" customHeight="1">
      <c r="A83" s="153" t="s">
        <v>139</v>
      </c>
      <c r="B83" s="146" t="s">
        <v>140</v>
      </c>
      <c r="C83" s="153" t="s">
        <v>139</v>
      </c>
      <c r="D83" s="32">
        <v>72</v>
      </c>
      <c r="E83" s="32">
        <v>20</v>
      </c>
      <c r="F83" s="32">
        <v>0</v>
      </c>
      <c r="G83" s="100">
        <f t="shared" si="2"/>
        <v>0</v>
      </c>
      <c r="H83" s="100">
        <f t="shared" si="3"/>
        <v>0</v>
      </c>
    </row>
    <row r="84" spans="1:8" ht="25.5" customHeight="1" hidden="1">
      <c r="A84" s="50"/>
      <c r="B84" s="45" t="s">
        <v>101</v>
      </c>
      <c r="C84" s="50"/>
      <c r="D84" s="83">
        <f>D85+D86+D87</f>
        <v>0</v>
      </c>
      <c r="E84" s="83">
        <f>E85+E86+E87</f>
        <v>0</v>
      </c>
      <c r="F84" s="83">
        <f>F85+F86+F87</f>
        <v>0</v>
      </c>
      <c r="G84" s="100" t="e">
        <f t="shared" si="2"/>
        <v>#DIV/0!</v>
      </c>
      <c r="H84" s="100" t="e">
        <f t="shared" si="3"/>
        <v>#DIV/0!</v>
      </c>
    </row>
    <row r="85" spans="1:8" s="16" customFormat="1" ht="30" customHeight="1" hidden="1">
      <c r="A85" s="85"/>
      <c r="B85" s="58" t="s">
        <v>102</v>
      </c>
      <c r="C85" s="85" t="s">
        <v>199</v>
      </c>
      <c r="D85" s="86">
        <v>0</v>
      </c>
      <c r="E85" s="86">
        <v>0</v>
      </c>
      <c r="F85" s="86">
        <v>0</v>
      </c>
      <c r="G85" s="100" t="e">
        <f t="shared" si="2"/>
        <v>#DIV/0!</v>
      </c>
      <c r="H85" s="100" t="e">
        <f t="shared" si="3"/>
        <v>#DIV/0!</v>
      </c>
    </row>
    <row r="86" spans="1:8" s="16" customFormat="1" ht="106.5" customHeight="1" hidden="1">
      <c r="A86" s="85"/>
      <c r="B86" s="109" t="s">
        <v>1</v>
      </c>
      <c r="C86" s="85" t="s">
        <v>177</v>
      </c>
      <c r="D86" s="86">
        <v>0</v>
      </c>
      <c r="E86" s="86">
        <v>0</v>
      </c>
      <c r="F86" s="86">
        <v>0</v>
      </c>
      <c r="G86" s="100" t="e">
        <f t="shared" si="2"/>
        <v>#DIV/0!</v>
      </c>
      <c r="H86" s="100" t="e">
        <f t="shared" si="3"/>
        <v>#DIV/0!</v>
      </c>
    </row>
    <row r="87" spans="1:8" s="16" customFormat="1" ht="91.5" customHeight="1" hidden="1">
      <c r="A87" s="85"/>
      <c r="B87" s="109" t="s">
        <v>2</v>
      </c>
      <c r="C87" s="85" t="s">
        <v>178</v>
      </c>
      <c r="D87" s="86">
        <v>0</v>
      </c>
      <c r="E87" s="86">
        <v>0</v>
      </c>
      <c r="F87" s="86">
        <v>0</v>
      </c>
      <c r="G87" s="100" t="e">
        <f t="shared" si="2"/>
        <v>#DIV/0!</v>
      </c>
      <c r="H87" s="100" t="e">
        <f t="shared" si="3"/>
        <v>#DIV/0!</v>
      </c>
    </row>
    <row r="88" spans="1:8" ht="27" customHeight="1">
      <c r="A88" s="153"/>
      <c r="B88" s="69" t="s">
        <v>69</v>
      </c>
      <c r="C88" s="87"/>
      <c r="D88" s="88">
        <f>D32+D45+D50+D56+D78+D82+D84+D76+D80</f>
        <v>63181.100000000006</v>
      </c>
      <c r="E88" s="88">
        <f>E32+E45+E50+E56+E78+E82+E84+E76+E80</f>
        <v>18851.4</v>
      </c>
      <c r="F88" s="88">
        <f>F32+F45+F50+F56+F78+F82+F84+F76+F80</f>
        <v>6019.5</v>
      </c>
      <c r="G88" s="100">
        <f t="shared" si="2"/>
        <v>0.09527374483825067</v>
      </c>
      <c r="H88" s="100">
        <f t="shared" si="3"/>
        <v>0.31931315446067665</v>
      </c>
    </row>
    <row r="89" spans="1:8" ht="12.75">
      <c r="A89" s="154"/>
      <c r="B89" s="146" t="s">
        <v>84</v>
      </c>
      <c r="C89" s="153"/>
      <c r="D89" s="91">
        <f>D84</f>
        <v>0</v>
      </c>
      <c r="E89" s="91">
        <f>E84</f>
        <v>0</v>
      </c>
      <c r="F89" s="91">
        <f>F84</f>
        <v>0</v>
      </c>
      <c r="G89" s="100">
        <v>0</v>
      </c>
      <c r="H89" s="100">
        <v>0</v>
      </c>
    </row>
    <row r="92" spans="2:6" ht="15">
      <c r="B92" s="38" t="s">
        <v>94</v>
      </c>
      <c r="C92" s="39"/>
      <c r="F92" s="36">
        <v>3296.9</v>
      </c>
    </row>
    <row r="93" spans="2:3" ht="15">
      <c r="B93" s="38"/>
      <c r="C93" s="39"/>
    </row>
    <row r="94" spans="2:3" ht="15">
      <c r="B94" s="38" t="s">
        <v>85</v>
      </c>
      <c r="C94" s="39"/>
    </row>
    <row r="95" spans="2:3" ht="15">
      <c r="B95" s="38" t="s">
        <v>86</v>
      </c>
      <c r="C95" s="39"/>
    </row>
    <row r="96" spans="2:3" ht="15">
      <c r="B96" s="38"/>
      <c r="C96" s="39"/>
    </row>
    <row r="97" spans="2:3" ht="15">
      <c r="B97" s="38" t="s">
        <v>87</v>
      </c>
      <c r="C97" s="39"/>
    </row>
    <row r="98" spans="2:3" ht="15">
      <c r="B98" s="38" t="s">
        <v>88</v>
      </c>
      <c r="C98" s="39"/>
    </row>
    <row r="99" spans="2:3" ht="15">
      <c r="B99" s="38"/>
      <c r="C99" s="39"/>
    </row>
    <row r="100" spans="2:3" ht="15">
      <c r="B100" s="38" t="s">
        <v>89</v>
      </c>
      <c r="C100" s="39"/>
    </row>
    <row r="101" spans="2:3" ht="15">
      <c r="B101" s="38" t="s">
        <v>90</v>
      </c>
      <c r="C101" s="39"/>
    </row>
    <row r="102" spans="2:3" ht="15">
      <c r="B102" s="38"/>
      <c r="C102" s="39"/>
    </row>
    <row r="103" spans="2:3" ht="15">
      <c r="B103" s="38" t="s">
        <v>91</v>
      </c>
      <c r="C103" s="39"/>
    </row>
    <row r="104" spans="2:3" ht="15">
      <c r="B104" s="38" t="s">
        <v>92</v>
      </c>
      <c r="C104" s="39"/>
    </row>
    <row r="105" spans="2:3" ht="15">
      <c r="B105" s="38"/>
      <c r="C105" s="39"/>
    </row>
    <row r="106" spans="2:3" ht="15">
      <c r="B106" s="38"/>
      <c r="C106" s="39"/>
    </row>
    <row r="107" spans="2:8" ht="15">
      <c r="B107" s="38" t="s">
        <v>93</v>
      </c>
      <c r="C107" s="39"/>
      <c r="E107" s="43"/>
      <c r="F107" s="43">
        <f>F92+F27-F88</f>
        <v>1104.8000000000002</v>
      </c>
      <c r="H107" s="43"/>
    </row>
    <row r="110" spans="2:3" ht="15">
      <c r="B110" s="38" t="s">
        <v>95</v>
      </c>
      <c r="C110" s="39"/>
    </row>
    <row r="111" spans="2:3" ht="15">
      <c r="B111" s="38" t="s">
        <v>96</v>
      </c>
      <c r="C111" s="39"/>
    </row>
    <row r="112" spans="2:3" ht="15">
      <c r="B112" s="38" t="s">
        <v>97</v>
      </c>
      <c r="C112" s="39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4"/>
  <sheetViews>
    <sheetView zoomScalePageLayoutView="0" workbookViewId="0" topLeftCell="A60">
      <selection activeCell="F80" sqref="F80"/>
    </sheetView>
  </sheetViews>
  <sheetFormatPr defaultColWidth="9.140625" defaultRowHeight="12.75"/>
  <cols>
    <col min="1" max="1" width="6.7109375" style="36" customWidth="1"/>
    <col min="2" max="2" width="37.421875" style="36" customWidth="1"/>
    <col min="3" max="3" width="10.421875" style="37" customWidth="1"/>
    <col min="4" max="5" width="11.7109375" style="36" customWidth="1"/>
    <col min="6" max="7" width="11.140625" style="36" customWidth="1"/>
    <col min="8" max="8" width="12.00390625" style="36" customWidth="1"/>
    <col min="9" max="9" width="12.57421875" style="36" customWidth="1"/>
    <col min="10" max="16384" width="9.140625" style="1" customWidth="1"/>
  </cols>
  <sheetData>
    <row r="1" spans="1:9" s="7" customFormat="1" ht="57" customHeight="1">
      <c r="A1" s="155" t="s">
        <v>389</v>
      </c>
      <c r="B1" s="155"/>
      <c r="C1" s="155"/>
      <c r="D1" s="155"/>
      <c r="E1" s="155"/>
      <c r="F1" s="155"/>
      <c r="G1" s="155"/>
      <c r="H1" s="155"/>
      <c r="I1" s="138"/>
    </row>
    <row r="2" spans="1:8" ht="12.75" customHeight="1">
      <c r="A2" s="148"/>
      <c r="B2" s="179" t="s">
        <v>3</v>
      </c>
      <c r="C2" s="101"/>
      <c r="D2" s="159" t="s">
        <v>4</v>
      </c>
      <c r="E2" s="157" t="s">
        <v>370</v>
      </c>
      <c r="F2" s="159" t="s">
        <v>5</v>
      </c>
      <c r="G2" s="159" t="s">
        <v>6</v>
      </c>
      <c r="H2" s="157" t="s">
        <v>371</v>
      </c>
    </row>
    <row r="3" spans="1:8" ht="23.25" customHeight="1">
      <c r="A3" s="149"/>
      <c r="B3" s="180"/>
      <c r="C3" s="102"/>
      <c r="D3" s="159"/>
      <c r="E3" s="158"/>
      <c r="F3" s="159"/>
      <c r="G3" s="159"/>
      <c r="H3" s="158"/>
    </row>
    <row r="4" spans="1:8" ht="15">
      <c r="A4" s="149"/>
      <c r="B4" s="145" t="s">
        <v>83</v>
      </c>
      <c r="C4" s="152"/>
      <c r="D4" s="147">
        <f>D5+D6+D7+D8+D9+D10+D11+D12+D13+D14+D15+D16+D17+D18+D19</f>
        <v>2731.2</v>
      </c>
      <c r="E4" s="147">
        <f>E5+E6+E7+E8+E9+E10+E11+E12+E13+E14+E15+E16+E17+E18+E19</f>
        <v>446</v>
      </c>
      <c r="F4" s="147">
        <f>F5+F6+F7+F8+F9+F10+F11+F12+F13+F14+F15+F16+F17+F18+F19</f>
        <v>169.1</v>
      </c>
      <c r="G4" s="34">
        <f>F4/D4</f>
        <v>0.061914176918570596</v>
      </c>
      <c r="H4" s="34">
        <f>F4/E4</f>
        <v>0.3791479820627803</v>
      </c>
    </row>
    <row r="5" spans="1:8" ht="15">
      <c r="A5" s="149"/>
      <c r="B5" s="146" t="s">
        <v>7</v>
      </c>
      <c r="C5" s="153"/>
      <c r="D5" s="32">
        <v>110</v>
      </c>
      <c r="E5" s="32">
        <v>20</v>
      </c>
      <c r="F5" s="32">
        <v>3.8</v>
      </c>
      <c r="G5" s="34">
        <f aca="true" t="shared" si="0" ref="G5:G27">F5/D5</f>
        <v>0.034545454545454546</v>
      </c>
      <c r="H5" s="34">
        <f aca="true" t="shared" si="1" ref="H5:H27">F5/E5</f>
        <v>0.19</v>
      </c>
    </row>
    <row r="6" spans="1:8" ht="15">
      <c r="A6" s="149"/>
      <c r="B6" s="146" t="s">
        <v>304</v>
      </c>
      <c r="C6" s="153"/>
      <c r="D6" s="32">
        <v>941.2</v>
      </c>
      <c r="E6" s="32">
        <v>230</v>
      </c>
      <c r="F6" s="32">
        <v>112.4</v>
      </c>
      <c r="G6" s="34">
        <f t="shared" si="0"/>
        <v>0.11942201444963876</v>
      </c>
      <c r="H6" s="34">
        <f t="shared" si="1"/>
        <v>0.4886956521739131</v>
      </c>
    </row>
    <row r="7" spans="1:8" ht="15">
      <c r="A7" s="149"/>
      <c r="B7" s="146" t="s">
        <v>9</v>
      </c>
      <c r="C7" s="153"/>
      <c r="D7" s="32">
        <v>110</v>
      </c>
      <c r="E7" s="32">
        <v>20</v>
      </c>
      <c r="F7" s="32">
        <v>2.1</v>
      </c>
      <c r="G7" s="34">
        <f t="shared" si="0"/>
        <v>0.019090909090909092</v>
      </c>
      <c r="H7" s="34">
        <f t="shared" si="1"/>
        <v>0.10500000000000001</v>
      </c>
    </row>
    <row r="8" spans="1:8" ht="15">
      <c r="A8" s="149"/>
      <c r="B8" s="146" t="s">
        <v>10</v>
      </c>
      <c r="C8" s="153"/>
      <c r="D8" s="32">
        <v>160</v>
      </c>
      <c r="E8" s="32">
        <v>10</v>
      </c>
      <c r="F8" s="32">
        <v>3.7</v>
      </c>
      <c r="G8" s="34">
        <f t="shared" si="0"/>
        <v>0.023125</v>
      </c>
      <c r="H8" s="34">
        <f t="shared" si="1"/>
        <v>0.37</v>
      </c>
    </row>
    <row r="9" spans="1:8" ht="15">
      <c r="A9" s="149"/>
      <c r="B9" s="146" t="s">
        <v>11</v>
      </c>
      <c r="C9" s="153"/>
      <c r="D9" s="32">
        <v>1400</v>
      </c>
      <c r="E9" s="32">
        <v>164</v>
      </c>
      <c r="F9" s="32">
        <v>45.6</v>
      </c>
      <c r="G9" s="34">
        <f t="shared" si="0"/>
        <v>0.03257142857142857</v>
      </c>
      <c r="H9" s="34">
        <f t="shared" si="1"/>
        <v>0.2780487804878049</v>
      </c>
    </row>
    <row r="10" spans="1:8" ht="15">
      <c r="A10" s="149"/>
      <c r="B10" s="146" t="s">
        <v>108</v>
      </c>
      <c r="C10" s="153"/>
      <c r="D10" s="32">
        <v>10</v>
      </c>
      <c r="E10" s="32">
        <v>2</v>
      </c>
      <c r="F10" s="32">
        <v>1.5</v>
      </c>
      <c r="G10" s="34">
        <f t="shared" si="0"/>
        <v>0.15</v>
      </c>
      <c r="H10" s="34">
        <f t="shared" si="1"/>
        <v>0.75</v>
      </c>
    </row>
    <row r="11" spans="1:8" ht="15">
      <c r="A11" s="149"/>
      <c r="B11" s="146" t="s">
        <v>12</v>
      </c>
      <c r="C11" s="153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9"/>
      <c r="B12" s="146" t="s">
        <v>13</v>
      </c>
      <c r="C12" s="153"/>
      <c r="D12" s="32">
        <v>0</v>
      </c>
      <c r="E12" s="32">
        <v>0</v>
      </c>
      <c r="F12" s="32">
        <v>0</v>
      </c>
      <c r="G12" s="34">
        <v>0</v>
      </c>
      <c r="H12" s="34">
        <v>0</v>
      </c>
    </row>
    <row r="13" spans="1:8" ht="15">
      <c r="A13" s="149"/>
      <c r="B13" s="146" t="s">
        <v>14</v>
      </c>
      <c r="C13" s="153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9"/>
      <c r="B14" s="146" t="s">
        <v>16</v>
      </c>
      <c r="C14" s="153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9"/>
      <c r="B15" s="146" t="s">
        <v>17</v>
      </c>
      <c r="C15" s="153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9"/>
      <c r="B16" s="146" t="s">
        <v>18</v>
      </c>
      <c r="C16" s="153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9"/>
      <c r="B17" s="146" t="s">
        <v>369</v>
      </c>
      <c r="C17" s="153"/>
      <c r="D17" s="32">
        <v>0</v>
      </c>
      <c r="E17" s="32">
        <v>0</v>
      </c>
      <c r="F17" s="32">
        <v>0</v>
      </c>
      <c r="G17" s="34">
        <v>0</v>
      </c>
      <c r="H17" s="34">
        <v>0</v>
      </c>
    </row>
    <row r="18" spans="1:8" ht="15">
      <c r="A18" s="149"/>
      <c r="B18" s="146" t="s">
        <v>122</v>
      </c>
      <c r="C18" s="153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9"/>
      <c r="B19" s="146" t="s">
        <v>23</v>
      </c>
      <c r="C19" s="153"/>
      <c r="D19" s="32">
        <v>0</v>
      </c>
      <c r="E19" s="32">
        <v>0</v>
      </c>
      <c r="F19" s="32"/>
      <c r="G19" s="34">
        <v>0</v>
      </c>
      <c r="H19" s="34">
        <v>0</v>
      </c>
    </row>
    <row r="20" spans="1:8" ht="25.5">
      <c r="A20" s="149"/>
      <c r="B20" s="45" t="s">
        <v>82</v>
      </c>
      <c r="C20" s="50"/>
      <c r="D20" s="32">
        <f>D21+D22+D23+D24+D25</f>
        <v>1402.2</v>
      </c>
      <c r="E20" s="32">
        <f>E21+E22+E23+E24+E25</f>
        <v>350.6</v>
      </c>
      <c r="F20" s="32">
        <f>F21+F22+F23+F24+F25</f>
        <v>0</v>
      </c>
      <c r="G20" s="34">
        <f t="shared" si="0"/>
        <v>0</v>
      </c>
      <c r="H20" s="34">
        <f t="shared" si="1"/>
        <v>0</v>
      </c>
    </row>
    <row r="21" spans="1:8" ht="15">
      <c r="A21" s="149"/>
      <c r="B21" s="146" t="s">
        <v>25</v>
      </c>
      <c r="C21" s="153"/>
      <c r="D21" s="32">
        <v>1241.2</v>
      </c>
      <c r="E21" s="32">
        <v>310.3</v>
      </c>
      <c r="F21" s="32">
        <v>0</v>
      </c>
      <c r="G21" s="34">
        <f t="shared" si="0"/>
        <v>0</v>
      </c>
      <c r="H21" s="34">
        <f t="shared" si="1"/>
        <v>0</v>
      </c>
    </row>
    <row r="22" spans="1:8" ht="15">
      <c r="A22" s="149"/>
      <c r="B22" s="146" t="s">
        <v>68</v>
      </c>
      <c r="C22" s="153"/>
      <c r="D22" s="32">
        <v>0</v>
      </c>
      <c r="E22" s="32">
        <v>0</v>
      </c>
      <c r="F22" s="32">
        <v>0</v>
      </c>
      <c r="G22" s="34">
        <v>0</v>
      </c>
      <c r="H22" s="34">
        <v>0</v>
      </c>
    </row>
    <row r="23" spans="1:8" ht="15">
      <c r="A23" s="149"/>
      <c r="B23" s="146" t="s">
        <v>103</v>
      </c>
      <c r="C23" s="153"/>
      <c r="D23" s="32">
        <v>161</v>
      </c>
      <c r="E23" s="32">
        <v>40.3</v>
      </c>
      <c r="F23" s="32">
        <v>0</v>
      </c>
      <c r="G23" s="34">
        <f t="shared" si="0"/>
        <v>0</v>
      </c>
      <c r="H23" s="34">
        <f t="shared" si="1"/>
        <v>0</v>
      </c>
    </row>
    <row r="24" spans="1:8" ht="25.5">
      <c r="A24" s="149"/>
      <c r="B24" s="146" t="s">
        <v>28</v>
      </c>
      <c r="C24" s="153"/>
      <c r="D24" s="32">
        <v>0</v>
      </c>
      <c r="E24" s="32"/>
      <c r="F24" s="32">
        <v>0</v>
      </c>
      <c r="G24" s="34">
        <v>0</v>
      </c>
      <c r="H24" s="34">
        <v>0</v>
      </c>
    </row>
    <row r="25" spans="1:8" ht="26.25" thickBot="1">
      <c r="A25" s="149"/>
      <c r="B25" s="80" t="s">
        <v>158</v>
      </c>
      <c r="C25" s="81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8.75">
      <c r="A26" s="103"/>
      <c r="B26" s="98" t="s">
        <v>29</v>
      </c>
      <c r="C26" s="99"/>
      <c r="D26" s="147">
        <f>D4+D20</f>
        <v>4133.4</v>
      </c>
      <c r="E26" s="147">
        <f>E4+E20</f>
        <v>796.6</v>
      </c>
      <c r="F26" s="147">
        <f>F4+F20</f>
        <v>169.1</v>
      </c>
      <c r="G26" s="34">
        <f t="shared" si="0"/>
        <v>0.04091063047370204</v>
      </c>
      <c r="H26" s="34">
        <f t="shared" si="1"/>
        <v>0.21227717800652773</v>
      </c>
    </row>
    <row r="27" spans="1:8" ht="15">
      <c r="A27" s="149"/>
      <c r="B27" s="146" t="s">
        <v>109</v>
      </c>
      <c r="C27" s="153"/>
      <c r="D27" s="32">
        <f>D4</f>
        <v>2731.2</v>
      </c>
      <c r="E27" s="32">
        <f>E4</f>
        <v>446</v>
      </c>
      <c r="F27" s="32">
        <f>F4</f>
        <v>169.1</v>
      </c>
      <c r="G27" s="34">
        <f t="shared" si="0"/>
        <v>0.061914176918570596</v>
      </c>
      <c r="H27" s="34">
        <f t="shared" si="1"/>
        <v>0.3791479820627803</v>
      </c>
    </row>
    <row r="28" spans="1:8" ht="12.75">
      <c r="A28" s="167"/>
      <c r="B28" s="173"/>
      <c r="C28" s="173"/>
      <c r="D28" s="173"/>
      <c r="E28" s="173"/>
      <c r="F28" s="173"/>
      <c r="G28" s="173"/>
      <c r="H28" s="174"/>
    </row>
    <row r="29" spans="1:8" ht="15" customHeight="1">
      <c r="A29" s="181" t="s">
        <v>162</v>
      </c>
      <c r="B29" s="179" t="s">
        <v>30</v>
      </c>
      <c r="C29" s="183" t="s">
        <v>201</v>
      </c>
      <c r="D29" s="159" t="s">
        <v>4</v>
      </c>
      <c r="E29" s="157" t="s">
        <v>370</v>
      </c>
      <c r="F29" s="157" t="s">
        <v>5</v>
      </c>
      <c r="G29" s="159" t="s">
        <v>6</v>
      </c>
      <c r="H29" s="157" t="s">
        <v>371</v>
      </c>
    </row>
    <row r="30" spans="1:8" ht="15" customHeight="1">
      <c r="A30" s="182"/>
      <c r="B30" s="180"/>
      <c r="C30" s="184"/>
      <c r="D30" s="159"/>
      <c r="E30" s="158"/>
      <c r="F30" s="158"/>
      <c r="G30" s="159"/>
      <c r="H30" s="158"/>
    </row>
    <row r="31" spans="1:8" ht="12.75">
      <c r="A31" s="50" t="s">
        <v>70</v>
      </c>
      <c r="B31" s="45" t="s">
        <v>31</v>
      </c>
      <c r="C31" s="50"/>
      <c r="D31" s="83">
        <f>D32+D33+D34+D35</f>
        <v>2214.9</v>
      </c>
      <c r="E31" s="83">
        <f>E32+E33+E34+E35</f>
        <v>589.8</v>
      </c>
      <c r="F31" s="83">
        <f>F32+F33+F34+F35</f>
        <v>135.2</v>
      </c>
      <c r="G31" s="100">
        <f>F31/D31</f>
        <v>0.06104113052508013</v>
      </c>
      <c r="H31" s="104">
        <f>F31/E31</f>
        <v>0.2292302475415395</v>
      </c>
    </row>
    <row r="32" spans="1:8" ht="12.75">
      <c r="A32" s="153" t="s">
        <v>71</v>
      </c>
      <c r="B32" s="146" t="s">
        <v>104</v>
      </c>
      <c r="C32" s="153"/>
      <c r="D32" s="32">
        <v>0</v>
      </c>
      <c r="E32" s="32">
        <v>0</v>
      </c>
      <c r="F32" s="32">
        <v>0</v>
      </c>
      <c r="G32" s="100" t="e">
        <f aca="true" t="shared" si="2" ref="G32:G62">F32/D32</f>
        <v>#DIV/0!</v>
      </c>
      <c r="H32" s="104" t="e">
        <f aca="true" t="shared" si="3" ref="H32:H62">F32/E32</f>
        <v>#DIV/0!</v>
      </c>
    </row>
    <row r="33" spans="1:8" ht="66.75" customHeight="1">
      <c r="A33" s="153" t="s">
        <v>73</v>
      </c>
      <c r="B33" s="146" t="s">
        <v>166</v>
      </c>
      <c r="C33" s="153" t="s">
        <v>73</v>
      </c>
      <c r="D33" s="32">
        <v>2200.5</v>
      </c>
      <c r="E33" s="32">
        <v>584.8</v>
      </c>
      <c r="F33" s="32">
        <v>135.2</v>
      </c>
      <c r="G33" s="100">
        <f t="shared" si="2"/>
        <v>0.061440581685980454</v>
      </c>
      <c r="H33" s="104">
        <f t="shared" si="3"/>
        <v>0.23119015047879618</v>
      </c>
    </row>
    <row r="34" spans="1:8" ht="12.75">
      <c r="A34" s="153" t="s">
        <v>75</v>
      </c>
      <c r="B34" s="146" t="s">
        <v>36</v>
      </c>
      <c r="C34" s="153"/>
      <c r="D34" s="32">
        <v>10</v>
      </c>
      <c r="E34" s="32">
        <v>5</v>
      </c>
      <c r="F34" s="32">
        <v>0</v>
      </c>
      <c r="G34" s="100">
        <f t="shared" si="2"/>
        <v>0</v>
      </c>
      <c r="H34" s="104">
        <f t="shared" si="3"/>
        <v>0</v>
      </c>
    </row>
    <row r="35" spans="1:8" ht="12.75">
      <c r="A35" s="153" t="s">
        <v>132</v>
      </c>
      <c r="B35" s="146" t="s">
        <v>125</v>
      </c>
      <c r="C35" s="153"/>
      <c r="D35" s="32">
        <f>D36</f>
        <v>4.4</v>
      </c>
      <c r="E35" s="32">
        <f>E36</f>
        <v>0</v>
      </c>
      <c r="F35" s="32">
        <f>F36</f>
        <v>0</v>
      </c>
      <c r="G35" s="100">
        <f t="shared" si="2"/>
        <v>0</v>
      </c>
      <c r="H35" s="104">
        <v>0</v>
      </c>
    </row>
    <row r="36" spans="1:9" s="16" customFormat="1" ht="25.5">
      <c r="A36" s="85"/>
      <c r="B36" s="58" t="s">
        <v>118</v>
      </c>
      <c r="C36" s="85" t="s">
        <v>220</v>
      </c>
      <c r="D36" s="86">
        <v>4.4</v>
      </c>
      <c r="E36" s="86">
        <v>0</v>
      </c>
      <c r="F36" s="86">
        <v>0</v>
      </c>
      <c r="G36" s="100">
        <f t="shared" si="2"/>
        <v>0</v>
      </c>
      <c r="H36" s="104">
        <v>0</v>
      </c>
      <c r="I36" s="139"/>
    </row>
    <row r="37" spans="1:8" ht="12.75">
      <c r="A37" s="50" t="s">
        <v>112</v>
      </c>
      <c r="B37" s="45" t="s">
        <v>105</v>
      </c>
      <c r="C37" s="50"/>
      <c r="D37" s="32">
        <f>D38</f>
        <v>161</v>
      </c>
      <c r="E37" s="32">
        <f>E38</f>
        <v>40.5</v>
      </c>
      <c r="F37" s="32">
        <f>F38</f>
        <v>0</v>
      </c>
      <c r="G37" s="100">
        <f t="shared" si="2"/>
        <v>0</v>
      </c>
      <c r="H37" s="104">
        <f t="shared" si="3"/>
        <v>0</v>
      </c>
    </row>
    <row r="38" spans="1:8" ht="39.75" customHeight="1">
      <c r="A38" s="153" t="s">
        <v>113</v>
      </c>
      <c r="B38" s="146" t="s">
        <v>172</v>
      </c>
      <c r="C38" s="153" t="s">
        <v>276</v>
      </c>
      <c r="D38" s="32">
        <v>161</v>
      </c>
      <c r="E38" s="32">
        <v>40.5</v>
      </c>
      <c r="F38" s="32">
        <v>0</v>
      </c>
      <c r="G38" s="100">
        <f t="shared" si="2"/>
        <v>0</v>
      </c>
      <c r="H38" s="104">
        <f t="shared" si="3"/>
        <v>0</v>
      </c>
    </row>
    <row r="39" spans="1:8" ht="25.5" hidden="1">
      <c r="A39" s="50" t="s">
        <v>76</v>
      </c>
      <c r="B39" s="45" t="s">
        <v>39</v>
      </c>
      <c r="C39" s="50"/>
      <c r="D39" s="83">
        <f aca="true" t="shared" si="4" ref="D39:F40">D40</f>
        <v>0</v>
      </c>
      <c r="E39" s="83">
        <f t="shared" si="4"/>
        <v>0</v>
      </c>
      <c r="F39" s="83">
        <f t="shared" si="4"/>
        <v>0</v>
      </c>
      <c r="G39" s="100" t="e">
        <f t="shared" si="2"/>
        <v>#DIV/0!</v>
      </c>
      <c r="H39" s="104" t="e">
        <f t="shared" si="3"/>
        <v>#DIV/0!</v>
      </c>
    </row>
    <row r="40" spans="1:8" ht="12.75" hidden="1">
      <c r="A40" s="153" t="s">
        <v>114</v>
      </c>
      <c r="B40" s="146" t="s">
        <v>107</v>
      </c>
      <c r="C40" s="153"/>
      <c r="D40" s="32">
        <f t="shared" si="4"/>
        <v>0</v>
      </c>
      <c r="E40" s="32">
        <f t="shared" si="4"/>
        <v>0</v>
      </c>
      <c r="F40" s="32">
        <f t="shared" si="4"/>
        <v>0</v>
      </c>
      <c r="G40" s="100" t="e">
        <f t="shared" si="2"/>
        <v>#DIV/0!</v>
      </c>
      <c r="H40" s="104" t="e">
        <f t="shared" si="3"/>
        <v>#DIV/0!</v>
      </c>
    </row>
    <row r="41" spans="1:9" s="16" customFormat="1" ht="51" hidden="1">
      <c r="A41" s="85"/>
      <c r="B41" s="58" t="s">
        <v>203</v>
      </c>
      <c r="C41" s="85" t="s">
        <v>204</v>
      </c>
      <c r="D41" s="86">
        <v>0</v>
      </c>
      <c r="E41" s="86">
        <v>0</v>
      </c>
      <c r="F41" s="86">
        <v>0</v>
      </c>
      <c r="G41" s="100" t="e">
        <f t="shared" si="2"/>
        <v>#DIV/0!</v>
      </c>
      <c r="H41" s="104" t="e">
        <f t="shared" si="3"/>
        <v>#DIV/0!</v>
      </c>
      <c r="I41" s="139"/>
    </row>
    <row r="42" spans="1:9" s="11" customFormat="1" ht="12.75">
      <c r="A42" s="50" t="s">
        <v>77</v>
      </c>
      <c r="B42" s="45" t="s">
        <v>41</v>
      </c>
      <c r="C42" s="50"/>
      <c r="D42" s="83">
        <f aca="true" t="shared" si="5" ref="D42:F43">D43</f>
        <v>5</v>
      </c>
      <c r="E42" s="83">
        <f t="shared" si="5"/>
        <v>5</v>
      </c>
      <c r="F42" s="83">
        <f t="shared" si="5"/>
        <v>0</v>
      </c>
      <c r="G42" s="100">
        <f t="shared" si="2"/>
        <v>0</v>
      </c>
      <c r="H42" s="104">
        <f t="shared" si="3"/>
        <v>0</v>
      </c>
      <c r="I42" s="140"/>
    </row>
    <row r="43" spans="1:8" ht="25.5">
      <c r="A43" s="150" t="s">
        <v>78</v>
      </c>
      <c r="B43" s="68" t="s">
        <v>127</v>
      </c>
      <c r="C43" s="153"/>
      <c r="D43" s="32">
        <f t="shared" si="5"/>
        <v>5</v>
      </c>
      <c r="E43" s="32">
        <f t="shared" si="5"/>
        <v>5</v>
      </c>
      <c r="F43" s="32">
        <f t="shared" si="5"/>
        <v>0</v>
      </c>
      <c r="G43" s="100">
        <f t="shared" si="2"/>
        <v>0</v>
      </c>
      <c r="H43" s="104">
        <f t="shared" si="3"/>
        <v>0</v>
      </c>
    </row>
    <row r="44" spans="1:9" s="16" customFormat="1" ht="25.5">
      <c r="A44" s="85"/>
      <c r="B44" s="61" t="s">
        <v>127</v>
      </c>
      <c r="C44" s="85" t="s">
        <v>310</v>
      </c>
      <c r="D44" s="86">
        <v>5</v>
      </c>
      <c r="E44" s="86">
        <v>5</v>
      </c>
      <c r="F44" s="86">
        <v>0</v>
      </c>
      <c r="G44" s="100">
        <f t="shared" si="2"/>
        <v>0</v>
      </c>
      <c r="H44" s="104">
        <f t="shared" si="3"/>
        <v>0</v>
      </c>
      <c r="I44" s="139"/>
    </row>
    <row r="45" spans="1:8" ht="25.5">
      <c r="A45" s="53" t="s">
        <v>79</v>
      </c>
      <c r="B45" s="45" t="s">
        <v>42</v>
      </c>
      <c r="C45" s="50"/>
      <c r="D45" s="83">
        <f>D46</f>
        <v>245</v>
      </c>
      <c r="E45" s="83">
        <f>E46</f>
        <v>90</v>
      </c>
      <c r="F45" s="83">
        <f>F46</f>
        <v>8.9</v>
      </c>
      <c r="G45" s="100">
        <f t="shared" si="2"/>
        <v>0.036326530612244896</v>
      </c>
      <c r="H45" s="104">
        <f t="shared" si="3"/>
        <v>0.09888888888888889</v>
      </c>
    </row>
    <row r="46" spans="1:8" ht="12.75">
      <c r="A46" s="50" t="s">
        <v>45</v>
      </c>
      <c r="B46" s="45" t="s">
        <v>46</v>
      </c>
      <c r="C46" s="50"/>
      <c r="D46" s="83">
        <f>D47+D48+D50+D49</f>
        <v>245</v>
      </c>
      <c r="E46" s="83">
        <f>E47+E48+E50+E49</f>
        <v>90</v>
      </c>
      <c r="F46" s="83">
        <f>F47+F48+F50+F49</f>
        <v>8.9</v>
      </c>
      <c r="G46" s="100">
        <f t="shared" si="2"/>
        <v>0.036326530612244896</v>
      </c>
      <c r="H46" s="104">
        <f t="shared" si="3"/>
        <v>0.09888888888888889</v>
      </c>
    </row>
    <row r="47" spans="1:8" ht="12.75">
      <c r="A47" s="153"/>
      <c r="B47" s="146" t="s">
        <v>100</v>
      </c>
      <c r="C47" s="153" t="s">
        <v>265</v>
      </c>
      <c r="D47" s="32">
        <v>170</v>
      </c>
      <c r="E47" s="32">
        <v>60</v>
      </c>
      <c r="F47" s="32">
        <v>8.9</v>
      </c>
      <c r="G47" s="100">
        <f t="shared" si="2"/>
        <v>0.05235294117647059</v>
      </c>
      <c r="H47" s="104">
        <f t="shared" si="3"/>
        <v>0.14833333333333334</v>
      </c>
    </row>
    <row r="48" spans="1:9" s="16" customFormat="1" ht="20.25" customHeight="1">
      <c r="A48" s="85"/>
      <c r="B48" s="146" t="s">
        <v>270</v>
      </c>
      <c r="C48" s="85" t="s">
        <v>266</v>
      </c>
      <c r="D48" s="86">
        <v>15</v>
      </c>
      <c r="E48" s="86">
        <v>0</v>
      </c>
      <c r="F48" s="86">
        <v>0</v>
      </c>
      <c r="G48" s="100">
        <f t="shared" si="2"/>
        <v>0</v>
      </c>
      <c r="H48" s="104">
        <v>0</v>
      </c>
      <c r="I48" s="139"/>
    </row>
    <row r="49" spans="1:9" s="16" customFormat="1" ht="20.25" customHeight="1">
      <c r="A49" s="85"/>
      <c r="B49" s="146" t="s">
        <v>388</v>
      </c>
      <c r="C49" s="85" t="s">
        <v>387</v>
      </c>
      <c r="D49" s="86">
        <v>10</v>
      </c>
      <c r="E49" s="86">
        <v>0</v>
      </c>
      <c r="F49" s="86">
        <v>0</v>
      </c>
      <c r="G49" s="100">
        <f t="shared" si="2"/>
        <v>0</v>
      </c>
      <c r="H49" s="104">
        <v>0</v>
      </c>
      <c r="I49" s="139"/>
    </row>
    <row r="50" spans="1:9" s="16" customFormat="1" ht="20.25" customHeight="1">
      <c r="A50" s="85"/>
      <c r="B50" s="146" t="s">
        <v>184</v>
      </c>
      <c r="C50" s="85" t="s">
        <v>271</v>
      </c>
      <c r="D50" s="86">
        <v>50</v>
      </c>
      <c r="E50" s="86">
        <v>30</v>
      </c>
      <c r="F50" s="86">
        <v>0</v>
      </c>
      <c r="G50" s="100">
        <f t="shared" si="2"/>
        <v>0</v>
      </c>
      <c r="H50" s="104">
        <f t="shared" si="3"/>
        <v>0</v>
      </c>
      <c r="I50" s="139"/>
    </row>
    <row r="51" spans="1:8" ht="28.5" customHeight="1">
      <c r="A51" s="62" t="s">
        <v>130</v>
      </c>
      <c r="B51" s="151" t="s">
        <v>128</v>
      </c>
      <c r="C51" s="62"/>
      <c r="D51" s="32">
        <f aca="true" t="shared" si="6" ref="D51:F52">D52</f>
        <v>1</v>
      </c>
      <c r="E51" s="32">
        <f t="shared" si="6"/>
        <v>1</v>
      </c>
      <c r="F51" s="32">
        <f t="shared" si="6"/>
        <v>0.3</v>
      </c>
      <c r="G51" s="100">
        <f t="shared" si="2"/>
        <v>0.3</v>
      </c>
      <c r="H51" s="104">
        <f t="shared" si="3"/>
        <v>0.3</v>
      </c>
    </row>
    <row r="52" spans="1:8" ht="42.75" customHeight="1">
      <c r="A52" s="150" t="s">
        <v>124</v>
      </c>
      <c r="B52" s="68" t="s">
        <v>131</v>
      </c>
      <c r="C52" s="150"/>
      <c r="D52" s="32">
        <f t="shared" si="6"/>
        <v>1</v>
      </c>
      <c r="E52" s="32">
        <f t="shared" si="6"/>
        <v>1</v>
      </c>
      <c r="F52" s="32">
        <f t="shared" si="6"/>
        <v>0.3</v>
      </c>
      <c r="G52" s="100">
        <f t="shared" si="2"/>
        <v>0.3</v>
      </c>
      <c r="H52" s="104">
        <f t="shared" si="3"/>
        <v>0.3</v>
      </c>
    </row>
    <row r="53" spans="1:9" s="16" customFormat="1" ht="42" customHeight="1">
      <c r="A53" s="85"/>
      <c r="B53" s="58" t="s">
        <v>205</v>
      </c>
      <c r="C53" s="85" t="s">
        <v>272</v>
      </c>
      <c r="D53" s="86">
        <v>1</v>
      </c>
      <c r="E53" s="86">
        <v>1</v>
      </c>
      <c r="F53" s="86">
        <v>0.3</v>
      </c>
      <c r="G53" s="100">
        <f t="shared" si="2"/>
        <v>0.3</v>
      </c>
      <c r="H53" s="104">
        <f t="shared" si="3"/>
        <v>0.3</v>
      </c>
      <c r="I53" s="139"/>
    </row>
    <row r="54" spans="1:8" ht="17.25" customHeight="1" hidden="1">
      <c r="A54" s="50" t="s">
        <v>47</v>
      </c>
      <c r="B54" s="45" t="s">
        <v>48</v>
      </c>
      <c r="C54" s="50"/>
      <c r="D54" s="83">
        <f aca="true" t="shared" si="7" ref="D54:F55">D55</f>
        <v>0</v>
      </c>
      <c r="E54" s="83">
        <f t="shared" si="7"/>
        <v>0</v>
      </c>
      <c r="F54" s="83">
        <f t="shared" si="7"/>
        <v>0</v>
      </c>
      <c r="G54" s="100" t="e">
        <f t="shared" si="2"/>
        <v>#DIV/0!</v>
      </c>
      <c r="H54" s="104">
        <v>0</v>
      </c>
    </row>
    <row r="55" spans="1:8" ht="14.25" customHeight="1" hidden="1">
      <c r="A55" s="153" t="s">
        <v>52</v>
      </c>
      <c r="B55" s="146" t="s">
        <v>53</v>
      </c>
      <c r="C55" s="153"/>
      <c r="D55" s="32">
        <f t="shared" si="7"/>
        <v>0</v>
      </c>
      <c r="E55" s="32">
        <f t="shared" si="7"/>
        <v>0</v>
      </c>
      <c r="F55" s="32">
        <f t="shared" si="7"/>
        <v>0</v>
      </c>
      <c r="G55" s="100" t="e">
        <f t="shared" si="2"/>
        <v>#DIV/0!</v>
      </c>
      <c r="H55" s="104">
        <v>0</v>
      </c>
    </row>
    <row r="56" spans="1:9" s="16" customFormat="1" ht="39" customHeight="1" hidden="1">
      <c r="A56" s="85"/>
      <c r="B56" s="58" t="s">
        <v>273</v>
      </c>
      <c r="C56" s="85" t="s">
        <v>274</v>
      </c>
      <c r="D56" s="86">
        <v>0</v>
      </c>
      <c r="E56" s="86">
        <v>0</v>
      </c>
      <c r="F56" s="86">
        <v>0</v>
      </c>
      <c r="G56" s="100" t="e">
        <f t="shared" si="2"/>
        <v>#DIV/0!</v>
      </c>
      <c r="H56" s="104">
        <v>0</v>
      </c>
      <c r="I56" s="139"/>
    </row>
    <row r="57" spans="1:8" ht="17.25" customHeight="1">
      <c r="A57" s="50">
        <v>1000</v>
      </c>
      <c r="B57" s="45" t="s">
        <v>62</v>
      </c>
      <c r="C57" s="50"/>
      <c r="D57" s="83">
        <f>D58</f>
        <v>36</v>
      </c>
      <c r="E57" s="83">
        <f>E58</f>
        <v>9</v>
      </c>
      <c r="F57" s="83">
        <f>F58</f>
        <v>6</v>
      </c>
      <c r="G57" s="100">
        <f t="shared" si="2"/>
        <v>0.16666666666666666</v>
      </c>
      <c r="H57" s="104">
        <f t="shared" si="3"/>
        <v>0.6666666666666666</v>
      </c>
    </row>
    <row r="58" spans="1:8" ht="16.5" customHeight="1">
      <c r="A58" s="153">
        <v>1001</v>
      </c>
      <c r="B58" s="146" t="s">
        <v>187</v>
      </c>
      <c r="C58" s="153" t="s">
        <v>275</v>
      </c>
      <c r="D58" s="32">
        <v>36</v>
      </c>
      <c r="E58" s="32">
        <v>9</v>
      </c>
      <c r="F58" s="32">
        <v>6</v>
      </c>
      <c r="G58" s="100">
        <f t="shared" si="2"/>
        <v>0.16666666666666666</v>
      </c>
      <c r="H58" s="104">
        <f t="shared" si="3"/>
        <v>0.6666666666666666</v>
      </c>
    </row>
    <row r="59" spans="1:8" ht="30.75" customHeight="1">
      <c r="A59" s="50"/>
      <c r="B59" s="45" t="s">
        <v>101</v>
      </c>
      <c r="C59" s="50"/>
      <c r="D59" s="32">
        <f>D60</f>
        <v>1470.5</v>
      </c>
      <c r="E59" s="32">
        <f>E60</f>
        <v>367.8</v>
      </c>
      <c r="F59" s="32">
        <f>F60</f>
        <v>50</v>
      </c>
      <c r="G59" s="100">
        <f t="shared" si="2"/>
        <v>0.034002040122407345</v>
      </c>
      <c r="H59" s="104">
        <f t="shared" si="3"/>
        <v>0.13594344752582926</v>
      </c>
    </row>
    <row r="60" spans="1:9" s="16" customFormat="1" ht="25.5">
      <c r="A60" s="85"/>
      <c r="B60" s="58" t="s">
        <v>102</v>
      </c>
      <c r="C60" s="85" t="s">
        <v>206</v>
      </c>
      <c r="D60" s="86">
        <v>1470.5</v>
      </c>
      <c r="E60" s="86">
        <v>367.8</v>
      </c>
      <c r="F60" s="86">
        <v>50</v>
      </c>
      <c r="G60" s="100">
        <f t="shared" si="2"/>
        <v>0.034002040122407345</v>
      </c>
      <c r="H60" s="104">
        <f t="shared" si="3"/>
        <v>0.13594344752582926</v>
      </c>
      <c r="I60" s="139"/>
    </row>
    <row r="61" spans="1:8" ht="15.75">
      <c r="A61" s="50"/>
      <c r="B61" s="69" t="s">
        <v>69</v>
      </c>
      <c r="C61" s="87"/>
      <c r="D61" s="88">
        <f>D31+D37+D39+D42+D45++D51+D54+D57+D59</f>
        <v>4133.4</v>
      </c>
      <c r="E61" s="88">
        <f>E31+E37+E39+E42+E45++E51+E54+E57+E59</f>
        <v>1103.1</v>
      </c>
      <c r="F61" s="88">
        <f>F31+F37+F39+F42+F45++F51+F54+F57+F59</f>
        <v>200.4</v>
      </c>
      <c r="G61" s="100">
        <f t="shared" si="2"/>
        <v>0.04848308898243577</v>
      </c>
      <c r="H61" s="104">
        <f t="shared" si="3"/>
        <v>0.1816698395431058</v>
      </c>
    </row>
    <row r="62" spans="1:8" ht="15.75" customHeight="1">
      <c r="A62" s="154"/>
      <c r="B62" s="146" t="s">
        <v>84</v>
      </c>
      <c r="C62" s="153"/>
      <c r="D62" s="90">
        <f>D59</f>
        <v>1470.5</v>
      </c>
      <c r="E62" s="90">
        <f>E59</f>
        <v>367.8</v>
      </c>
      <c r="F62" s="90">
        <f>F59</f>
        <v>50</v>
      </c>
      <c r="G62" s="100">
        <f t="shared" si="2"/>
        <v>0.034002040122407345</v>
      </c>
      <c r="H62" s="104">
        <f t="shared" si="3"/>
        <v>0.13594344752582926</v>
      </c>
    </row>
    <row r="63" ht="12.75">
      <c r="A63" s="37"/>
    </row>
    <row r="64" spans="1:6" ht="15">
      <c r="A64" s="37"/>
      <c r="B64" s="38" t="s">
        <v>94</v>
      </c>
      <c r="C64" s="39"/>
      <c r="F64" s="36">
        <v>199.8</v>
      </c>
    </row>
    <row r="65" spans="1:3" ht="15">
      <c r="A65" s="37"/>
      <c r="B65" s="38"/>
      <c r="C65" s="39"/>
    </row>
    <row r="66" spans="1:3" ht="15">
      <c r="A66" s="37"/>
      <c r="B66" s="38" t="s">
        <v>85</v>
      </c>
      <c r="C66" s="39"/>
    </row>
    <row r="67" spans="1:3" ht="15">
      <c r="A67" s="37"/>
      <c r="B67" s="38" t="s">
        <v>86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87</v>
      </c>
      <c r="C69" s="39"/>
    </row>
    <row r="70" spans="1:3" ht="15">
      <c r="A70" s="37"/>
      <c r="B70" s="38" t="s">
        <v>88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89</v>
      </c>
      <c r="C72" s="39"/>
    </row>
    <row r="73" spans="1:3" ht="15">
      <c r="A73" s="37"/>
      <c r="B73" s="38" t="s">
        <v>90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91</v>
      </c>
      <c r="C75" s="39"/>
    </row>
    <row r="76" spans="1:3" ht="15">
      <c r="A76" s="37"/>
      <c r="B76" s="38" t="s">
        <v>92</v>
      </c>
      <c r="C76" s="39"/>
    </row>
    <row r="77" spans="1:3" ht="15">
      <c r="A77" s="37"/>
      <c r="B77" s="38"/>
      <c r="C77" s="39"/>
    </row>
    <row r="78" spans="1:3" ht="15">
      <c r="A78" s="37"/>
      <c r="B78" s="38"/>
      <c r="C78" s="39"/>
    </row>
    <row r="79" spans="1:8" ht="15">
      <c r="A79" s="37"/>
      <c r="B79" s="38" t="s">
        <v>93</v>
      </c>
      <c r="C79" s="39"/>
      <c r="F79" s="43">
        <f>F64+F26-F61</f>
        <v>168.49999999999997</v>
      </c>
      <c r="H79" s="43"/>
    </row>
    <row r="80" ht="12.75">
      <c r="A80" s="37"/>
    </row>
    <row r="81" ht="12.75">
      <c r="A81" s="37"/>
    </row>
    <row r="82" spans="1:3" ht="15">
      <c r="A82" s="37"/>
      <c r="B82" s="38" t="s">
        <v>95</v>
      </c>
      <c r="C82" s="39"/>
    </row>
    <row r="83" spans="1:3" ht="15">
      <c r="A83" s="37"/>
      <c r="B83" s="38" t="s">
        <v>96</v>
      </c>
      <c r="C83" s="39"/>
    </row>
    <row r="84" spans="1:3" ht="15">
      <c r="A84" s="37"/>
      <c r="B84" s="38" t="s">
        <v>97</v>
      </c>
      <c r="C84" s="39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3"/>
  <sheetViews>
    <sheetView zoomScalePageLayoutView="0" workbookViewId="0" topLeftCell="A59">
      <selection activeCell="F79" sqref="F79"/>
    </sheetView>
  </sheetViews>
  <sheetFormatPr defaultColWidth="9.140625" defaultRowHeight="12.75"/>
  <cols>
    <col min="1" max="1" width="7.8515625" style="36" customWidth="1"/>
    <col min="2" max="2" width="38.140625" style="36" customWidth="1"/>
    <col min="3" max="3" width="9.7109375" style="37" customWidth="1"/>
    <col min="4" max="5" width="11.7109375" style="36" customWidth="1"/>
    <col min="6" max="7" width="12.57421875" style="36" customWidth="1"/>
    <col min="8" max="8" width="11.140625" style="36" customWidth="1"/>
    <col min="9" max="9" width="9.140625" style="36" customWidth="1"/>
    <col min="10" max="16384" width="9.140625" style="1" customWidth="1"/>
  </cols>
  <sheetData>
    <row r="1" spans="1:9" s="5" customFormat="1" ht="66.75" customHeight="1">
      <c r="A1" s="155" t="s">
        <v>390</v>
      </c>
      <c r="B1" s="155"/>
      <c r="C1" s="155"/>
      <c r="D1" s="155"/>
      <c r="E1" s="155"/>
      <c r="F1" s="155"/>
      <c r="G1" s="155"/>
      <c r="H1" s="155"/>
      <c r="I1" s="141"/>
    </row>
    <row r="2" spans="1:8" ht="12.75" customHeight="1">
      <c r="A2" s="40"/>
      <c r="B2" s="166" t="s">
        <v>3</v>
      </c>
      <c r="C2" s="41"/>
      <c r="D2" s="159" t="s">
        <v>4</v>
      </c>
      <c r="E2" s="157" t="s">
        <v>370</v>
      </c>
      <c r="F2" s="159" t="s">
        <v>5</v>
      </c>
      <c r="G2" s="159" t="s">
        <v>6</v>
      </c>
      <c r="H2" s="157" t="s">
        <v>371</v>
      </c>
    </row>
    <row r="3" spans="1:8" ht="21.75" customHeight="1">
      <c r="A3" s="149"/>
      <c r="B3" s="166"/>
      <c r="C3" s="41"/>
      <c r="D3" s="159"/>
      <c r="E3" s="158"/>
      <c r="F3" s="159"/>
      <c r="G3" s="159"/>
      <c r="H3" s="158"/>
    </row>
    <row r="4" spans="1:8" ht="15">
      <c r="A4" s="149"/>
      <c r="B4" s="145" t="s">
        <v>83</v>
      </c>
      <c r="C4" s="152"/>
      <c r="D4" s="147">
        <f>D5+D6+D7+D8+D9+D10+D11+D12+D13+D14+D15+D16+D17+D18+D19+D20</f>
        <v>3173.5</v>
      </c>
      <c r="E4" s="147">
        <f>E5+E6+E7+E8+E9+E10+E11+E12+E13+E14+E15+E16+E17+E18+E19+E20</f>
        <v>546</v>
      </c>
      <c r="F4" s="147">
        <f>F5+F6+F7+F8+F9+F10+F11+F12+F13+F14+F15+F16+F17+F18+F19+F20</f>
        <v>268.7</v>
      </c>
      <c r="G4" s="34">
        <f aca="true" t="shared" si="0" ref="G4:G10">F4/D4</f>
        <v>0.08466992279817236</v>
      </c>
      <c r="H4" s="34">
        <f>F4/E4</f>
        <v>0.4921245421245421</v>
      </c>
    </row>
    <row r="5" spans="1:8" ht="15">
      <c r="A5" s="149"/>
      <c r="B5" s="146" t="s">
        <v>7</v>
      </c>
      <c r="C5" s="153"/>
      <c r="D5" s="32">
        <v>120</v>
      </c>
      <c r="E5" s="32">
        <v>20</v>
      </c>
      <c r="F5" s="32">
        <v>11.4</v>
      </c>
      <c r="G5" s="34">
        <f t="shared" si="0"/>
        <v>0.095</v>
      </c>
      <c r="H5" s="34">
        <f aca="true" t="shared" si="1" ref="H5:H28">F5/E5</f>
        <v>0.5700000000000001</v>
      </c>
    </row>
    <row r="6" spans="1:8" ht="15">
      <c r="A6" s="149"/>
      <c r="B6" s="146" t="s">
        <v>304</v>
      </c>
      <c r="C6" s="153"/>
      <c r="D6" s="32">
        <v>1003.5</v>
      </c>
      <c r="E6" s="32">
        <v>250</v>
      </c>
      <c r="F6" s="32">
        <v>119.6</v>
      </c>
      <c r="G6" s="34">
        <f t="shared" si="0"/>
        <v>0.11918285999003488</v>
      </c>
      <c r="H6" s="34">
        <f t="shared" si="1"/>
        <v>0.4784</v>
      </c>
    </row>
    <row r="7" spans="1:8" ht="15">
      <c r="A7" s="149"/>
      <c r="B7" s="146" t="s">
        <v>9</v>
      </c>
      <c r="C7" s="153"/>
      <c r="D7" s="32">
        <v>470</v>
      </c>
      <c r="E7" s="32">
        <v>100</v>
      </c>
      <c r="F7" s="32">
        <v>30</v>
      </c>
      <c r="G7" s="34">
        <f t="shared" si="0"/>
        <v>0.06382978723404255</v>
      </c>
      <c r="H7" s="34">
        <f t="shared" si="1"/>
        <v>0.3</v>
      </c>
    </row>
    <row r="8" spans="1:8" ht="15">
      <c r="A8" s="149"/>
      <c r="B8" s="146" t="s">
        <v>10</v>
      </c>
      <c r="C8" s="153"/>
      <c r="D8" s="32">
        <v>170</v>
      </c>
      <c r="E8" s="32">
        <v>10</v>
      </c>
      <c r="F8" s="32">
        <v>2.9</v>
      </c>
      <c r="G8" s="34">
        <f t="shared" si="0"/>
        <v>0.017058823529411765</v>
      </c>
      <c r="H8" s="34">
        <f t="shared" si="1"/>
        <v>0.29</v>
      </c>
    </row>
    <row r="9" spans="1:8" ht="15">
      <c r="A9" s="149"/>
      <c r="B9" s="146" t="s">
        <v>11</v>
      </c>
      <c r="C9" s="153"/>
      <c r="D9" s="32">
        <v>1400</v>
      </c>
      <c r="E9" s="32">
        <v>164</v>
      </c>
      <c r="F9" s="32">
        <v>97.5</v>
      </c>
      <c r="G9" s="34">
        <f t="shared" si="0"/>
        <v>0.06964285714285715</v>
      </c>
      <c r="H9" s="34">
        <f t="shared" si="1"/>
        <v>0.5945121951219512</v>
      </c>
    </row>
    <row r="10" spans="1:8" ht="15">
      <c r="A10" s="149"/>
      <c r="B10" s="146" t="s">
        <v>108</v>
      </c>
      <c r="C10" s="153"/>
      <c r="D10" s="32">
        <v>10</v>
      </c>
      <c r="E10" s="32">
        <v>2</v>
      </c>
      <c r="F10" s="32">
        <v>2.2</v>
      </c>
      <c r="G10" s="34">
        <f t="shared" si="0"/>
        <v>0.22000000000000003</v>
      </c>
      <c r="H10" s="34">
        <f t="shared" si="1"/>
        <v>1.1</v>
      </c>
    </row>
    <row r="11" spans="1:8" ht="15">
      <c r="A11" s="149"/>
      <c r="B11" s="146" t="s">
        <v>12</v>
      </c>
      <c r="C11" s="153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9"/>
      <c r="B12" s="146" t="s">
        <v>13</v>
      </c>
      <c r="C12" s="153"/>
      <c r="D12" s="32">
        <v>0</v>
      </c>
      <c r="E12" s="32">
        <v>0</v>
      </c>
      <c r="F12" s="32">
        <v>0</v>
      </c>
      <c r="G12" s="34">
        <v>0</v>
      </c>
      <c r="H12" s="34">
        <v>0</v>
      </c>
    </row>
    <row r="13" spans="1:8" ht="15">
      <c r="A13" s="149"/>
      <c r="B13" s="146" t="s">
        <v>14</v>
      </c>
      <c r="C13" s="153"/>
      <c r="D13" s="32">
        <v>0</v>
      </c>
      <c r="E13" s="32">
        <v>0</v>
      </c>
      <c r="F13" s="32">
        <v>3</v>
      </c>
      <c r="G13" s="34">
        <v>0</v>
      </c>
      <c r="H13" s="34">
        <v>0</v>
      </c>
    </row>
    <row r="14" spans="1:8" ht="15">
      <c r="A14" s="149"/>
      <c r="B14" s="146" t="s">
        <v>16</v>
      </c>
      <c r="C14" s="153"/>
      <c r="D14" s="32">
        <v>0</v>
      </c>
      <c r="E14" s="32">
        <v>0</v>
      </c>
      <c r="F14" s="32">
        <v>2.1</v>
      </c>
      <c r="G14" s="34">
        <v>0</v>
      </c>
      <c r="H14" s="34">
        <v>0</v>
      </c>
    </row>
    <row r="15" spans="1:8" ht="15">
      <c r="A15" s="149"/>
      <c r="B15" s="146" t="s">
        <v>17</v>
      </c>
      <c r="C15" s="153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9"/>
      <c r="B16" s="146" t="s">
        <v>18</v>
      </c>
      <c r="C16" s="153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9"/>
      <c r="B17" s="146" t="s">
        <v>119</v>
      </c>
      <c r="C17" s="153"/>
      <c r="D17" s="32">
        <v>0</v>
      </c>
      <c r="E17" s="32">
        <v>0</v>
      </c>
      <c r="F17" s="32">
        <v>0</v>
      </c>
      <c r="G17" s="34">
        <v>0</v>
      </c>
      <c r="H17" s="34">
        <v>0</v>
      </c>
    </row>
    <row r="18" spans="1:8" ht="15">
      <c r="A18" s="149"/>
      <c r="B18" s="146" t="s">
        <v>369</v>
      </c>
      <c r="C18" s="153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9"/>
      <c r="B19" s="146" t="s">
        <v>122</v>
      </c>
      <c r="C19" s="153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15">
      <c r="A20" s="149"/>
      <c r="B20" s="146" t="s">
        <v>23</v>
      </c>
      <c r="C20" s="153"/>
      <c r="D20" s="32">
        <v>0</v>
      </c>
      <c r="E20" s="32">
        <v>0</v>
      </c>
      <c r="F20" s="32">
        <v>0</v>
      </c>
      <c r="G20" s="34">
        <v>0</v>
      </c>
      <c r="H20" s="34">
        <v>0</v>
      </c>
    </row>
    <row r="21" spans="1:8" ht="15">
      <c r="A21" s="149"/>
      <c r="B21" s="45" t="s">
        <v>24</v>
      </c>
      <c r="C21" s="50"/>
      <c r="D21" s="32">
        <f>D22+D23+D24+D25+D26</f>
        <v>1854.5</v>
      </c>
      <c r="E21" s="32">
        <f>E22+E23+E24+E25+E26</f>
        <v>463.6</v>
      </c>
      <c r="F21" s="32">
        <f>F22+F23+F24+F25+F26</f>
        <v>0</v>
      </c>
      <c r="G21" s="34">
        <f>F21/D21</f>
        <v>0</v>
      </c>
      <c r="H21" s="34">
        <f t="shared" si="1"/>
        <v>0</v>
      </c>
    </row>
    <row r="22" spans="1:8" ht="15">
      <c r="A22" s="149"/>
      <c r="B22" s="146" t="s">
        <v>25</v>
      </c>
      <c r="C22" s="153"/>
      <c r="D22" s="32">
        <v>100.6</v>
      </c>
      <c r="E22" s="32">
        <v>25.2</v>
      </c>
      <c r="F22" s="32">
        <v>0</v>
      </c>
      <c r="G22" s="34">
        <f>F22/D22</f>
        <v>0</v>
      </c>
      <c r="H22" s="34">
        <f t="shared" si="1"/>
        <v>0</v>
      </c>
    </row>
    <row r="23" spans="1:8" ht="15">
      <c r="A23" s="149"/>
      <c r="B23" s="146" t="s">
        <v>103</v>
      </c>
      <c r="C23" s="153"/>
      <c r="D23" s="32">
        <v>161</v>
      </c>
      <c r="E23" s="32">
        <v>40.2</v>
      </c>
      <c r="F23" s="32">
        <v>0</v>
      </c>
      <c r="G23" s="34">
        <f>F23/D23</f>
        <v>0</v>
      </c>
      <c r="H23" s="34">
        <f t="shared" si="1"/>
        <v>0</v>
      </c>
    </row>
    <row r="24" spans="1:8" ht="15">
      <c r="A24" s="149"/>
      <c r="B24" s="146" t="s">
        <v>68</v>
      </c>
      <c r="C24" s="153"/>
      <c r="D24" s="32">
        <v>1592.9</v>
      </c>
      <c r="E24" s="32">
        <v>398.2</v>
      </c>
      <c r="F24" s="32">
        <v>0</v>
      </c>
      <c r="G24" s="34">
        <v>0</v>
      </c>
      <c r="H24" s="34">
        <f t="shared" si="1"/>
        <v>0</v>
      </c>
    </row>
    <row r="25" spans="1:8" ht="25.5">
      <c r="A25" s="149"/>
      <c r="B25" s="146" t="s">
        <v>28</v>
      </c>
      <c r="C25" s="153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23.25" customHeight="1" thickBot="1">
      <c r="A26" s="149"/>
      <c r="B26" s="80" t="s">
        <v>158</v>
      </c>
      <c r="C26" s="81"/>
      <c r="D26" s="32">
        <v>0</v>
      </c>
      <c r="E26" s="32">
        <v>0</v>
      </c>
      <c r="F26" s="32">
        <v>0</v>
      </c>
      <c r="G26" s="34">
        <v>0</v>
      </c>
      <c r="H26" s="34">
        <v>0</v>
      </c>
    </row>
    <row r="27" spans="1:8" ht="18.75">
      <c r="A27" s="149"/>
      <c r="B27" s="98" t="s">
        <v>29</v>
      </c>
      <c r="C27" s="99"/>
      <c r="D27" s="147">
        <f>D4+D21</f>
        <v>5028</v>
      </c>
      <c r="E27" s="147">
        <f>E4+E21</f>
        <v>1009.6</v>
      </c>
      <c r="F27" s="147">
        <f>F4+F21</f>
        <v>268.7</v>
      </c>
      <c r="G27" s="34">
        <f>F27/D27</f>
        <v>0.05344073190135242</v>
      </c>
      <c r="H27" s="34">
        <f t="shared" si="1"/>
        <v>0.26614500792393025</v>
      </c>
    </row>
    <row r="28" spans="1:8" ht="15">
      <c r="A28" s="149"/>
      <c r="B28" s="146" t="s">
        <v>109</v>
      </c>
      <c r="C28" s="153"/>
      <c r="D28" s="32">
        <f>D4</f>
        <v>3173.5</v>
      </c>
      <c r="E28" s="32">
        <f>E4</f>
        <v>546</v>
      </c>
      <c r="F28" s="32">
        <f>F4</f>
        <v>268.7</v>
      </c>
      <c r="G28" s="34">
        <f>F28/D28</f>
        <v>0.08466992279817236</v>
      </c>
      <c r="H28" s="34">
        <f t="shared" si="1"/>
        <v>0.4921245421245421</v>
      </c>
    </row>
    <row r="29" spans="1:8" ht="12.75">
      <c r="A29" s="167"/>
      <c r="B29" s="173"/>
      <c r="C29" s="173"/>
      <c r="D29" s="173"/>
      <c r="E29" s="173"/>
      <c r="F29" s="173"/>
      <c r="G29" s="173"/>
      <c r="H29" s="174"/>
    </row>
    <row r="30" spans="1:8" ht="15" customHeight="1">
      <c r="A30" s="185" t="s">
        <v>162</v>
      </c>
      <c r="B30" s="166" t="s">
        <v>30</v>
      </c>
      <c r="C30" s="162" t="s">
        <v>201</v>
      </c>
      <c r="D30" s="159" t="s">
        <v>4</v>
      </c>
      <c r="E30" s="157" t="s">
        <v>370</v>
      </c>
      <c r="F30" s="157" t="s">
        <v>5</v>
      </c>
      <c r="G30" s="159" t="s">
        <v>6</v>
      </c>
      <c r="H30" s="157" t="s">
        <v>371</v>
      </c>
    </row>
    <row r="31" spans="1:8" ht="15" customHeight="1">
      <c r="A31" s="185"/>
      <c r="B31" s="166"/>
      <c r="C31" s="163"/>
      <c r="D31" s="159"/>
      <c r="E31" s="158"/>
      <c r="F31" s="158"/>
      <c r="G31" s="159"/>
      <c r="H31" s="158"/>
    </row>
    <row r="32" spans="1:8" ht="20.25" customHeight="1">
      <c r="A32" s="50" t="s">
        <v>70</v>
      </c>
      <c r="B32" s="45" t="s">
        <v>31</v>
      </c>
      <c r="C32" s="50"/>
      <c r="D32" s="83">
        <f>D33+D34+D35</f>
        <v>2451.9</v>
      </c>
      <c r="E32" s="83">
        <f>E33+E34+E35</f>
        <v>655.6</v>
      </c>
      <c r="F32" s="83">
        <f>F33+F34+F35</f>
        <v>158.1</v>
      </c>
      <c r="G32" s="100">
        <f>F32/D32</f>
        <v>0.0644806068763</v>
      </c>
      <c r="H32" s="100">
        <f>F32/E32</f>
        <v>0.24115314215985356</v>
      </c>
    </row>
    <row r="33" spans="1:8" ht="66" customHeight="1">
      <c r="A33" s="153" t="s">
        <v>73</v>
      </c>
      <c r="B33" s="146" t="s">
        <v>166</v>
      </c>
      <c r="C33" s="153" t="s">
        <v>73</v>
      </c>
      <c r="D33" s="32">
        <v>2437.5</v>
      </c>
      <c r="E33" s="32">
        <v>650.6</v>
      </c>
      <c r="F33" s="32">
        <v>158.1</v>
      </c>
      <c r="G33" s="100">
        <f aca="true" t="shared" si="2" ref="G33:G60">F33/D33</f>
        <v>0.06486153846153846</v>
      </c>
      <c r="H33" s="100">
        <f aca="true" t="shared" si="3" ref="H33:H60">F33/E33</f>
        <v>0.2430064555794651</v>
      </c>
    </row>
    <row r="34" spans="1:8" ht="12.75">
      <c r="A34" s="153" t="s">
        <v>75</v>
      </c>
      <c r="B34" s="146" t="s">
        <v>36</v>
      </c>
      <c r="C34" s="153" t="s">
        <v>75</v>
      </c>
      <c r="D34" s="32">
        <v>10</v>
      </c>
      <c r="E34" s="32">
        <v>5</v>
      </c>
      <c r="F34" s="32">
        <v>0</v>
      </c>
      <c r="G34" s="100">
        <f t="shared" si="2"/>
        <v>0</v>
      </c>
      <c r="H34" s="100">
        <f t="shared" si="3"/>
        <v>0</v>
      </c>
    </row>
    <row r="35" spans="1:8" ht="17.25" customHeight="1">
      <c r="A35" s="153" t="s">
        <v>132</v>
      </c>
      <c r="B35" s="146" t="s">
        <v>129</v>
      </c>
      <c r="C35" s="153"/>
      <c r="D35" s="32">
        <f>D36</f>
        <v>4.4</v>
      </c>
      <c r="E35" s="32">
        <f>E36</f>
        <v>0</v>
      </c>
      <c r="F35" s="32">
        <f>F36</f>
        <v>0</v>
      </c>
      <c r="G35" s="100">
        <f t="shared" si="2"/>
        <v>0</v>
      </c>
      <c r="H35" s="100">
        <v>0</v>
      </c>
    </row>
    <row r="36" spans="1:9" s="16" customFormat="1" ht="25.5">
      <c r="A36" s="85"/>
      <c r="B36" s="58" t="s">
        <v>118</v>
      </c>
      <c r="C36" s="85" t="s">
        <v>220</v>
      </c>
      <c r="D36" s="86">
        <v>4.4</v>
      </c>
      <c r="E36" s="86">
        <v>0</v>
      </c>
      <c r="F36" s="86">
        <v>0</v>
      </c>
      <c r="G36" s="100">
        <f t="shared" si="2"/>
        <v>0</v>
      </c>
      <c r="H36" s="100">
        <v>0</v>
      </c>
      <c r="I36" s="139"/>
    </row>
    <row r="37" spans="1:8" ht="17.25" customHeight="1">
      <c r="A37" s="50" t="s">
        <v>112</v>
      </c>
      <c r="B37" s="45" t="s">
        <v>105</v>
      </c>
      <c r="C37" s="50"/>
      <c r="D37" s="83">
        <f>D38</f>
        <v>161</v>
      </c>
      <c r="E37" s="83">
        <f>E38</f>
        <v>40.5</v>
      </c>
      <c r="F37" s="83">
        <f>F38</f>
        <v>0</v>
      </c>
      <c r="G37" s="100">
        <f t="shared" si="2"/>
        <v>0</v>
      </c>
      <c r="H37" s="100">
        <f t="shared" si="3"/>
        <v>0</v>
      </c>
    </row>
    <row r="38" spans="1:8" ht="38.25">
      <c r="A38" s="153" t="s">
        <v>113</v>
      </c>
      <c r="B38" s="146" t="s">
        <v>172</v>
      </c>
      <c r="C38" s="153" t="s">
        <v>276</v>
      </c>
      <c r="D38" s="32">
        <v>161</v>
      </c>
      <c r="E38" s="32">
        <v>40.5</v>
      </c>
      <c r="F38" s="32">
        <v>0</v>
      </c>
      <c r="G38" s="100">
        <f t="shared" si="2"/>
        <v>0</v>
      </c>
      <c r="H38" s="100">
        <f t="shared" si="3"/>
        <v>0</v>
      </c>
    </row>
    <row r="39" spans="1:9" ht="25.5" hidden="1">
      <c r="A39" s="50" t="s">
        <v>76</v>
      </c>
      <c r="B39" s="45" t="s">
        <v>39</v>
      </c>
      <c r="C39" s="50"/>
      <c r="D39" s="83">
        <f>D40</f>
        <v>0</v>
      </c>
      <c r="E39" s="83">
        <f>E40</f>
        <v>0</v>
      </c>
      <c r="F39" s="83">
        <f>F40</f>
        <v>0</v>
      </c>
      <c r="G39" s="100" t="e">
        <f t="shared" si="2"/>
        <v>#DIV/0!</v>
      </c>
      <c r="H39" s="100" t="e">
        <f t="shared" si="3"/>
        <v>#DIV/0!</v>
      </c>
      <c r="I39" s="140"/>
    </row>
    <row r="40" spans="1:8" ht="12.75" hidden="1">
      <c r="A40" s="153" t="s">
        <v>114</v>
      </c>
      <c r="B40" s="146" t="s">
        <v>107</v>
      </c>
      <c r="C40" s="153"/>
      <c r="D40" s="32">
        <f>D41</f>
        <v>0</v>
      </c>
      <c r="E40" s="32">
        <f>E41</f>
        <v>0</v>
      </c>
      <c r="F40" s="32">
        <v>0</v>
      </c>
      <c r="G40" s="100" t="e">
        <f t="shared" si="2"/>
        <v>#DIV/0!</v>
      </c>
      <c r="H40" s="100" t="e">
        <f t="shared" si="3"/>
        <v>#DIV/0!</v>
      </c>
    </row>
    <row r="41" spans="1:9" s="16" customFormat="1" ht="54.75" customHeight="1" hidden="1">
      <c r="A41" s="85"/>
      <c r="B41" s="58" t="s">
        <v>278</v>
      </c>
      <c r="C41" s="85" t="s">
        <v>277</v>
      </c>
      <c r="D41" s="86">
        <v>0</v>
      </c>
      <c r="E41" s="86">
        <v>0</v>
      </c>
      <c r="F41" s="86">
        <v>0</v>
      </c>
      <c r="G41" s="100" t="e">
        <f t="shared" si="2"/>
        <v>#DIV/0!</v>
      </c>
      <c r="H41" s="100" t="e">
        <f t="shared" si="3"/>
        <v>#DIV/0!</v>
      </c>
      <c r="I41" s="139"/>
    </row>
    <row r="42" spans="1:9" s="16" customFormat="1" ht="21.75" customHeight="1" hidden="1">
      <c r="A42" s="50" t="s">
        <v>77</v>
      </c>
      <c r="B42" s="45" t="s">
        <v>41</v>
      </c>
      <c r="C42" s="50"/>
      <c r="D42" s="83">
        <f aca="true" t="shared" si="4" ref="D42:F43">D43</f>
        <v>0</v>
      </c>
      <c r="E42" s="83">
        <f t="shared" si="4"/>
        <v>0</v>
      </c>
      <c r="F42" s="83">
        <f t="shared" si="4"/>
        <v>0</v>
      </c>
      <c r="G42" s="100" t="e">
        <f t="shared" si="2"/>
        <v>#DIV/0!</v>
      </c>
      <c r="H42" s="100" t="e">
        <f t="shared" si="3"/>
        <v>#DIV/0!</v>
      </c>
      <c r="I42" s="139"/>
    </row>
    <row r="43" spans="1:9" s="16" customFormat="1" ht="33" customHeight="1" hidden="1">
      <c r="A43" s="150" t="s">
        <v>78</v>
      </c>
      <c r="B43" s="68" t="s">
        <v>127</v>
      </c>
      <c r="C43" s="153"/>
      <c r="D43" s="32">
        <f t="shared" si="4"/>
        <v>0</v>
      </c>
      <c r="E43" s="32">
        <f t="shared" si="4"/>
        <v>0</v>
      </c>
      <c r="F43" s="32">
        <f t="shared" si="4"/>
        <v>0</v>
      </c>
      <c r="G43" s="100" t="e">
        <f t="shared" si="2"/>
        <v>#DIV/0!</v>
      </c>
      <c r="H43" s="100" t="e">
        <f t="shared" si="3"/>
        <v>#DIV/0!</v>
      </c>
      <c r="I43" s="139"/>
    </row>
    <row r="44" spans="1:9" s="16" customFormat="1" ht="32.25" customHeight="1" hidden="1">
      <c r="A44" s="85"/>
      <c r="B44" s="61" t="s">
        <v>127</v>
      </c>
      <c r="C44" s="85" t="s">
        <v>289</v>
      </c>
      <c r="D44" s="86">
        <f>0</f>
        <v>0</v>
      </c>
      <c r="E44" s="86">
        <f>0</f>
        <v>0</v>
      </c>
      <c r="F44" s="86">
        <f>0</f>
        <v>0</v>
      </c>
      <c r="G44" s="100" t="e">
        <f t="shared" si="2"/>
        <v>#DIV/0!</v>
      </c>
      <c r="H44" s="100" t="e">
        <f t="shared" si="3"/>
        <v>#DIV/0!</v>
      </c>
      <c r="I44" s="139"/>
    </row>
    <row r="45" spans="1:8" ht="25.5">
      <c r="A45" s="50" t="s">
        <v>79</v>
      </c>
      <c r="B45" s="45" t="s">
        <v>42</v>
      </c>
      <c r="C45" s="50"/>
      <c r="D45" s="83">
        <f>D46</f>
        <v>375</v>
      </c>
      <c r="E45" s="83">
        <f>E46</f>
        <v>105</v>
      </c>
      <c r="F45" s="83">
        <f>F46</f>
        <v>16.2</v>
      </c>
      <c r="G45" s="100">
        <f t="shared" si="2"/>
        <v>0.043199999999999995</v>
      </c>
      <c r="H45" s="100">
        <f t="shared" si="3"/>
        <v>0.15428571428571428</v>
      </c>
    </row>
    <row r="46" spans="1:8" ht="12.75">
      <c r="A46" s="153" t="s">
        <v>45</v>
      </c>
      <c r="B46" s="146" t="s">
        <v>46</v>
      </c>
      <c r="C46" s="153"/>
      <c r="D46" s="32">
        <f>D47+D48+D50+D49</f>
        <v>375</v>
      </c>
      <c r="E46" s="32">
        <f>E47+E48+E50+E49</f>
        <v>105</v>
      </c>
      <c r="F46" s="32">
        <f>F47+F48+F50+F49</f>
        <v>16.2</v>
      </c>
      <c r="G46" s="100">
        <f t="shared" si="2"/>
        <v>0.043199999999999995</v>
      </c>
      <c r="H46" s="100">
        <f t="shared" si="3"/>
        <v>0.15428571428571428</v>
      </c>
    </row>
    <row r="47" spans="1:9" s="16" customFormat="1" ht="12.75">
      <c r="A47" s="85"/>
      <c r="B47" s="58" t="s">
        <v>182</v>
      </c>
      <c r="C47" s="85" t="s">
        <v>265</v>
      </c>
      <c r="D47" s="86">
        <v>300</v>
      </c>
      <c r="E47" s="86">
        <v>75</v>
      </c>
      <c r="F47" s="86">
        <v>16.2</v>
      </c>
      <c r="G47" s="100">
        <f t="shared" si="2"/>
        <v>0.054</v>
      </c>
      <c r="H47" s="100">
        <f t="shared" si="3"/>
        <v>0.216</v>
      </c>
      <c r="I47" s="139"/>
    </row>
    <row r="48" spans="1:9" s="16" customFormat="1" ht="18" customHeight="1">
      <c r="A48" s="85"/>
      <c r="B48" s="58" t="s">
        <v>270</v>
      </c>
      <c r="C48" s="85" t="s">
        <v>266</v>
      </c>
      <c r="D48" s="86">
        <v>15</v>
      </c>
      <c r="E48" s="86">
        <v>0</v>
      </c>
      <c r="F48" s="86">
        <v>0</v>
      </c>
      <c r="G48" s="100">
        <f t="shared" si="2"/>
        <v>0</v>
      </c>
      <c r="H48" s="100">
        <v>0</v>
      </c>
      <c r="I48" s="139"/>
    </row>
    <row r="49" spans="1:9" s="16" customFormat="1" ht="18" customHeight="1">
      <c r="A49" s="85"/>
      <c r="B49" s="58" t="s">
        <v>388</v>
      </c>
      <c r="C49" s="85" t="s">
        <v>387</v>
      </c>
      <c r="D49" s="86">
        <v>10</v>
      </c>
      <c r="E49" s="86">
        <v>0</v>
      </c>
      <c r="F49" s="86">
        <v>0</v>
      </c>
      <c r="G49" s="100">
        <f t="shared" si="2"/>
        <v>0</v>
      </c>
      <c r="H49" s="100">
        <v>0</v>
      </c>
      <c r="I49" s="139"/>
    </row>
    <row r="50" spans="1:9" s="16" customFormat="1" ht="18" customHeight="1">
      <c r="A50" s="85"/>
      <c r="B50" s="58" t="s">
        <v>184</v>
      </c>
      <c r="C50" s="85" t="s">
        <v>271</v>
      </c>
      <c r="D50" s="86">
        <v>50</v>
      </c>
      <c r="E50" s="86">
        <v>30</v>
      </c>
      <c r="F50" s="86">
        <v>0</v>
      </c>
      <c r="G50" s="100">
        <f t="shared" si="2"/>
        <v>0</v>
      </c>
      <c r="H50" s="100">
        <f t="shared" si="3"/>
        <v>0</v>
      </c>
      <c r="I50" s="139"/>
    </row>
    <row r="51" spans="1:8" ht="29.25" customHeight="1">
      <c r="A51" s="62" t="s">
        <v>130</v>
      </c>
      <c r="B51" s="151" t="s">
        <v>128</v>
      </c>
      <c r="C51" s="62"/>
      <c r="D51" s="51">
        <f>D53</f>
        <v>1</v>
      </c>
      <c r="E51" s="51">
        <f>E53</f>
        <v>1</v>
      </c>
      <c r="F51" s="51">
        <f>F53</f>
        <v>0.3</v>
      </c>
      <c r="G51" s="100">
        <f t="shared" si="2"/>
        <v>0.3</v>
      </c>
      <c r="H51" s="100">
        <f t="shared" si="3"/>
        <v>0.3</v>
      </c>
    </row>
    <row r="52" spans="1:8" ht="29.25" customHeight="1">
      <c r="A52" s="150" t="s">
        <v>124</v>
      </c>
      <c r="B52" s="68" t="s">
        <v>131</v>
      </c>
      <c r="C52" s="150"/>
      <c r="D52" s="32">
        <f>D53</f>
        <v>1</v>
      </c>
      <c r="E52" s="32">
        <f>E53</f>
        <v>1</v>
      </c>
      <c r="F52" s="32">
        <f>F53</f>
        <v>0.3</v>
      </c>
      <c r="G52" s="100">
        <f t="shared" si="2"/>
        <v>0.3</v>
      </c>
      <c r="H52" s="100">
        <f t="shared" si="3"/>
        <v>0.3</v>
      </c>
    </row>
    <row r="53" spans="1:9" s="16" customFormat="1" ht="31.5" customHeight="1">
      <c r="A53" s="85"/>
      <c r="B53" s="58" t="s">
        <v>279</v>
      </c>
      <c r="C53" s="85" t="s">
        <v>272</v>
      </c>
      <c r="D53" s="86">
        <v>1</v>
      </c>
      <c r="E53" s="86">
        <f>1</f>
        <v>1</v>
      </c>
      <c r="F53" s="86">
        <v>0.3</v>
      </c>
      <c r="G53" s="100">
        <f t="shared" si="2"/>
        <v>0.3</v>
      </c>
      <c r="H53" s="100">
        <f t="shared" si="3"/>
        <v>0.3</v>
      </c>
      <c r="I53" s="139"/>
    </row>
    <row r="54" spans="1:8" ht="17.25" customHeight="1" hidden="1">
      <c r="A54" s="50" t="s">
        <v>47</v>
      </c>
      <c r="B54" s="45" t="s">
        <v>48</v>
      </c>
      <c r="C54" s="50"/>
      <c r="D54" s="83">
        <f aca="true" t="shared" si="5" ref="D54:F55">D55</f>
        <v>0</v>
      </c>
      <c r="E54" s="83">
        <f t="shared" si="5"/>
        <v>0</v>
      </c>
      <c r="F54" s="83">
        <f t="shared" si="5"/>
        <v>0</v>
      </c>
      <c r="G54" s="100" t="e">
        <f t="shared" si="2"/>
        <v>#DIV/0!</v>
      </c>
      <c r="H54" s="100" t="e">
        <f t="shared" si="3"/>
        <v>#DIV/0!</v>
      </c>
    </row>
    <row r="55" spans="1:8" ht="12.75" hidden="1">
      <c r="A55" s="153" t="s">
        <v>52</v>
      </c>
      <c r="B55" s="146" t="s">
        <v>53</v>
      </c>
      <c r="C55" s="153"/>
      <c r="D55" s="32">
        <f t="shared" si="5"/>
        <v>0</v>
      </c>
      <c r="E55" s="32">
        <f t="shared" si="5"/>
        <v>0</v>
      </c>
      <c r="F55" s="32">
        <f t="shared" si="5"/>
        <v>0</v>
      </c>
      <c r="G55" s="100" t="e">
        <f t="shared" si="2"/>
        <v>#DIV/0!</v>
      </c>
      <c r="H55" s="100" t="e">
        <f t="shared" si="3"/>
        <v>#DIV/0!</v>
      </c>
    </row>
    <row r="56" spans="1:9" s="16" customFormat="1" ht="27" customHeight="1" hidden="1">
      <c r="A56" s="85"/>
      <c r="B56" s="58" t="s">
        <v>273</v>
      </c>
      <c r="C56" s="85" t="s">
        <v>274</v>
      </c>
      <c r="D56" s="86">
        <v>0</v>
      </c>
      <c r="E56" s="86">
        <v>0</v>
      </c>
      <c r="F56" s="86">
        <v>0</v>
      </c>
      <c r="G56" s="100" t="e">
        <f t="shared" si="2"/>
        <v>#DIV/0!</v>
      </c>
      <c r="H56" s="100" t="e">
        <f t="shared" si="3"/>
        <v>#DIV/0!</v>
      </c>
      <c r="I56" s="139"/>
    </row>
    <row r="57" spans="1:8" ht="23.25" customHeight="1">
      <c r="A57" s="50"/>
      <c r="B57" s="45" t="s">
        <v>101</v>
      </c>
      <c r="C57" s="50"/>
      <c r="D57" s="32">
        <f>D58</f>
        <v>3039.1</v>
      </c>
      <c r="E57" s="32">
        <f>E58</f>
        <v>1509.9</v>
      </c>
      <c r="F57" s="32">
        <f>F58</f>
        <v>1000</v>
      </c>
      <c r="G57" s="100">
        <f t="shared" si="2"/>
        <v>0.32904478299496565</v>
      </c>
      <c r="H57" s="100">
        <f t="shared" si="3"/>
        <v>0.6622955162593549</v>
      </c>
    </row>
    <row r="58" spans="1:9" s="16" customFormat="1" ht="25.5">
      <c r="A58" s="85"/>
      <c r="B58" s="58" t="s">
        <v>102</v>
      </c>
      <c r="C58" s="85" t="s">
        <v>206</v>
      </c>
      <c r="D58" s="86">
        <v>3039.1</v>
      </c>
      <c r="E58" s="86">
        <v>1509.9</v>
      </c>
      <c r="F58" s="86">
        <v>1000</v>
      </c>
      <c r="G58" s="100">
        <f t="shared" si="2"/>
        <v>0.32904478299496565</v>
      </c>
      <c r="H58" s="100">
        <f t="shared" si="3"/>
        <v>0.6622955162593549</v>
      </c>
      <c r="I58" s="139"/>
    </row>
    <row r="59" spans="1:8" ht="24.75" customHeight="1">
      <c r="A59" s="153"/>
      <c r="B59" s="69" t="s">
        <v>69</v>
      </c>
      <c r="C59" s="87"/>
      <c r="D59" s="88">
        <f>D32+D37+D39+D42+D45+D51+D54+D57</f>
        <v>6028</v>
      </c>
      <c r="E59" s="88">
        <f>E32+E37+E39+E42+E45+E51+E54+E57</f>
        <v>2312</v>
      </c>
      <c r="F59" s="88">
        <f>F32+F37+F39+F42+F45+F51+F54+F57</f>
        <v>1174.6</v>
      </c>
      <c r="G59" s="100">
        <f t="shared" si="2"/>
        <v>0.1948573324485733</v>
      </c>
      <c r="H59" s="100">
        <f t="shared" si="3"/>
        <v>0.5080449826989619</v>
      </c>
    </row>
    <row r="60" spans="1:8" ht="15">
      <c r="A60" s="89"/>
      <c r="B60" s="146" t="s">
        <v>84</v>
      </c>
      <c r="C60" s="153"/>
      <c r="D60" s="90">
        <f>D57</f>
        <v>3039.1</v>
      </c>
      <c r="E60" s="90">
        <f>E57</f>
        <v>1509.9</v>
      </c>
      <c r="F60" s="90">
        <f>F57</f>
        <v>1000</v>
      </c>
      <c r="G60" s="100">
        <f t="shared" si="2"/>
        <v>0.32904478299496565</v>
      </c>
      <c r="H60" s="100">
        <f t="shared" si="3"/>
        <v>0.6622955162593549</v>
      </c>
    </row>
    <row r="61" ht="15">
      <c r="A61" s="39"/>
    </row>
    <row r="62" ht="12.75">
      <c r="A62" s="37"/>
    </row>
    <row r="63" spans="1:6" ht="15">
      <c r="A63" s="37"/>
      <c r="B63" s="38" t="s">
        <v>94</v>
      </c>
      <c r="C63" s="39"/>
      <c r="F63" s="36">
        <v>1191.1</v>
      </c>
    </row>
    <row r="64" spans="1:3" ht="15">
      <c r="A64" s="37"/>
      <c r="B64" s="38"/>
      <c r="C64" s="39"/>
    </row>
    <row r="65" spans="1:6" ht="15">
      <c r="A65" s="37"/>
      <c r="B65" s="38" t="s">
        <v>85</v>
      </c>
      <c r="C65" s="39"/>
      <c r="F65" s="43"/>
    </row>
    <row r="66" spans="1:3" ht="15">
      <c r="A66" s="37"/>
      <c r="B66" s="38" t="s">
        <v>86</v>
      </c>
      <c r="C66" s="39"/>
    </row>
    <row r="67" spans="2:3" ht="15">
      <c r="B67" s="38"/>
      <c r="C67" s="39"/>
    </row>
    <row r="68" spans="2:3" ht="15">
      <c r="B68" s="38" t="s">
        <v>87</v>
      </c>
      <c r="C68" s="39"/>
    </row>
    <row r="69" spans="2:3" ht="15">
      <c r="B69" s="38" t="s">
        <v>88</v>
      </c>
      <c r="C69" s="39"/>
    </row>
    <row r="70" spans="2:3" ht="15">
      <c r="B70" s="38"/>
      <c r="C70" s="39"/>
    </row>
    <row r="71" spans="2:3" ht="15">
      <c r="B71" s="38" t="s">
        <v>89</v>
      </c>
      <c r="C71" s="39"/>
    </row>
    <row r="72" spans="2:3" ht="15">
      <c r="B72" s="38" t="s">
        <v>90</v>
      </c>
      <c r="C72" s="39"/>
    </row>
    <row r="73" spans="2:3" ht="15">
      <c r="B73" s="38"/>
      <c r="C73" s="39"/>
    </row>
    <row r="74" spans="2:3" ht="15">
      <c r="B74" s="38" t="s">
        <v>91</v>
      </c>
      <c r="C74" s="39"/>
    </row>
    <row r="75" spans="2:3" ht="15">
      <c r="B75" s="38" t="s">
        <v>92</v>
      </c>
      <c r="C75" s="39"/>
    </row>
    <row r="76" spans="2:3" ht="15">
      <c r="B76" s="38"/>
      <c r="C76" s="39"/>
    </row>
    <row r="77" spans="2:3" ht="15">
      <c r="B77" s="38"/>
      <c r="C77" s="39"/>
    </row>
    <row r="78" spans="2:8" ht="15">
      <c r="B78" s="38" t="s">
        <v>93</v>
      </c>
      <c r="C78" s="39"/>
      <c r="F78" s="43">
        <f>F63+F27-F59</f>
        <v>285.20000000000005</v>
      </c>
      <c r="H78" s="43"/>
    </row>
    <row r="81" spans="2:3" ht="15">
      <c r="B81" s="38" t="s">
        <v>95</v>
      </c>
      <c r="C81" s="39"/>
    </row>
    <row r="82" spans="2:3" ht="15">
      <c r="B82" s="38" t="s">
        <v>96</v>
      </c>
      <c r="C82" s="39"/>
    </row>
    <row r="83" spans="2:3" ht="15">
      <c r="B83" s="38" t="s">
        <v>97</v>
      </c>
      <c r="C83" s="39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63">
      <selection activeCell="F81" sqref="F81"/>
    </sheetView>
  </sheetViews>
  <sheetFormatPr defaultColWidth="9.140625" defaultRowHeight="12.75"/>
  <cols>
    <col min="1" max="1" width="8.00390625" style="36" customWidth="1"/>
    <col min="2" max="2" width="32.140625" style="36" customWidth="1"/>
    <col min="3" max="3" width="9.421875" style="37" customWidth="1"/>
    <col min="4" max="5" width="11.8515625" style="36" customWidth="1"/>
    <col min="6" max="7" width="11.57421875" style="36" customWidth="1"/>
    <col min="8" max="8" width="12.140625" style="36" customWidth="1"/>
    <col min="9" max="16384" width="9.140625" style="1" customWidth="1"/>
  </cols>
  <sheetData>
    <row r="1" spans="1:8" s="5" customFormat="1" ht="58.5" customHeight="1">
      <c r="A1" s="155" t="s">
        <v>391</v>
      </c>
      <c r="B1" s="155"/>
      <c r="C1" s="155"/>
      <c r="D1" s="155"/>
      <c r="E1" s="155"/>
      <c r="F1" s="155"/>
      <c r="G1" s="155"/>
      <c r="H1" s="155"/>
    </row>
    <row r="2" spans="1:8" ht="12.75" customHeight="1">
      <c r="A2" s="40"/>
      <c r="B2" s="166" t="s">
        <v>3</v>
      </c>
      <c r="C2" s="41"/>
      <c r="D2" s="159" t="s">
        <v>4</v>
      </c>
      <c r="E2" s="157" t="s">
        <v>370</v>
      </c>
      <c r="F2" s="159" t="s">
        <v>5</v>
      </c>
      <c r="G2" s="186" t="s">
        <v>150</v>
      </c>
      <c r="H2" s="157" t="s">
        <v>371</v>
      </c>
    </row>
    <row r="3" spans="1:8" ht="24.75" customHeight="1">
      <c r="A3" s="149"/>
      <c r="B3" s="166"/>
      <c r="C3" s="41"/>
      <c r="D3" s="159"/>
      <c r="E3" s="158"/>
      <c r="F3" s="159"/>
      <c r="G3" s="187"/>
      <c r="H3" s="158"/>
    </row>
    <row r="4" spans="1:8" ht="30">
      <c r="A4" s="149"/>
      <c r="B4" s="145" t="s">
        <v>83</v>
      </c>
      <c r="C4" s="152"/>
      <c r="D4" s="147">
        <f>D5+D6+D7+D8+D9+D10+D11+D12+D13+D14+D15+D16+D17+D18+D19</f>
        <v>2060.1</v>
      </c>
      <c r="E4" s="147">
        <f>E5+E6+E7+E8+E9+E10+E11+E12+E13+E14+E15+E16+E17+E18+E19</f>
        <v>232</v>
      </c>
      <c r="F4" s="147">
        <f>F5+F6+F7+F8+F9+F10+F11+F12+F13+F14+F15+F16+F17+F18+F19</f>
        <v>340.2</v>
      </c>
      <c r="G4" s="35">
        <f>F4/D4</f>
        <v>0.1651376146788991</v>
      </c>
      <c r="H4" s="35">
        <f>F4/E4</f>
        <v>1.4663793103448275</v>
      </c>
    </row>
    <row r="5" spans="1:8" ht="15">
      <c r="A5" s="149"/>
      <c r="B5" s="146" t="s">
        <v>7</v>
      </c>
      <c r="C5" s="153"/>
      <c r="D5" s="32">
        <v>220</v>
      </c>
      <c r="E5" s="32">
        <v>20</v>
      </c>
      <c r="F5" s="32">
        <v>7.9</v>
      </c>
      <c r="G5" s="35">
        <f aca="true" t="shared" si="0" ref="G5:G27">F5/D5</f>
        <v>0.03590909090909091</v>
      </c>
      <c r="H5" s="35">
        <f aca="true" t="shared" si="1" ref="H5:H27">F5/E5</f>
        <v>0.395</v>
      </c>
    </row>
    <row r="6" spans="1:8" ht="15">
      <c r="A6" s="149"/>
      <c r="B6" s="146" t="s">
        <v>304</v>
      </c>
      <c r="C6" s="153"/>
      <c r="D6" s="32">
        <v>400.1</v>
      </c>
      <c r="E6" s="32">
        <v>100</v>
      </c>
      <c r="F6" s="32">
        <v>47.5</v>
      </c>
      <c r="G6" s="35">
        <f t="shared" si="0"/>
        <v>0.11872031992001998</v>
      </c>
      <c r="H6" s="35">
        <f t="shared" si="1"/>
        <v>0.475</v>
      </c>
    </row>
    <row r="7" spans="1:8" ht="15">
      <c r="A7" s="149"/>
      <c r="B7" s="146" t="s">
        <v>9</v>
      </c>
      <c r="C7" s="153"/>
      <c r="D7" s="32">
        <v>10</v>
      </c>
      <c r="E7" s="32">
        <v>0</v>
      </c>
      <c r="F7" s="32">
        <v>0</v>
      </c>
      <c r="G7" s="35">
        <f t="shared" si="0"/>
        <v>0</v>
      </c>
      <c r="H7" s="35">
        <v>0</v>
      </c>
    </row>
    <row r="8" spans="1:8" ht="15">
      <c r="A8" s="149"/>
      <c r="B8" s="146" t="s">
        <v>10</v>
      </c>
      <c r="C8" s="153"/>
      <c r="D8" s="32">
        <v>120</v>
      </c>
      <c r="E8" s="32">
        <v>10</v>
      </c>
      <c r="F8" s="32">
        <v>3</v>
      </c>
      <c r="G8" s="35">
        <f t="shared" si="0"/>
        <v>0.025</v>
      </c>
      <c r="H8" s="35">
        <f t="shared" si="1"/>
        <v>0.3</v>
      </c>
    </row>
    <row r="9" spans="1:8" ht="15">
      <c r="A9" s="149"/>
      <c r="B9" s="146" t="s">
        <v>11</v>
      </c>
      <c r="C9" s="153"/>
      <c r="D9" s="32">
        <v>1300</v>
      </c>
      <c r="E9" s="32">
        <v>100</v>
      </c>
      <c r="F9" s="32">
        <v>278</v>
      </c>
      <c r="G9" s="35">
        <f t="shared" si="0"/>
        <v>0.21384615384615385</v>
      </c>
      <c r="H9" s="35">
        <f t="shared" si="1"/>
        <v>2.78</v>
      </c>
    </row>
    <row r="10" spans="1:8" ht="15">
      <c r="A10" s="149"/>
      <c r="B10" s="146" t="s">
        <v>108</v>
      </c>
      <c r="C10" s="153"/>
      <c r="D10" s="32">
        <v>10</v>
      </c>
      <c r="E10" s="32">
        <v>2</v>
      </c>
      <c r="F10" s="32">
        <v>3.8</v>
      </c>
      <c r="G10" s="35">
        <f t="shared" si="0"/>
        <v>0.38</v>
      </c>
      <c r="H10" s="35">
        <f t="shared" si="1"/>
        <v>1.9</v>
      </c>
    </row>
    <row r="11" spans="1:8" ht="25.5">
      <c r="A11" s="149"/>
      <c r="B11" s="146" t="s">
        <v>12</v>
      </c>
      <c r="C11" s="153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9"/>
      <c r="B12" s="146" t="s">
        <v>13</v>
      </c>
      <c r="C12" s="153"/>
      <c r="D12" s="32">
        <v>0</v>
      </c>
      <c r="E12" s="32">
        <v>0</v>
      </c>
      <c r="F12" s="32">
        <v>0</v>
      </c>
      <c r="G12" s="35">
        <v>0</v>
      </c>
      <c r="H12" s="35">
        <v>0</v>
      </c>
    </row>
    <row r="13" spans="1:8" ht="15">
      <c r="A13" s="149"/>
      <c r="B13" s="146" t="s">
        <v>14</v>
      </c>
      <c r="C13" s="153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9"/>
      <c r="B14" s="146" t="s">
        <v>16</v>
      </c>
      <c r="C14" s="153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23.25" customHeight="1">
      <c r="A15" s="149"/>
      <c r="B15" s="146" t="s">
        <v>17</v>
      </c>
      <c r="C15" s="153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9"/>
      <c r="B16" s="146" t="s">
        <v>18</v>
      </c>
      <c r="C16" s="153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5.5">
      <c r="A17" s="149"/>
      <c r="B17" s="146" t="s">
        <v>358</v>
      </c>
      <c r="C17" s="153"/>
      <c r="D17" s="32">
        <v>0</v>
      </c>
      <c r="E17" s="32">
        <v>0</v>
      </c>
      <c r="F17" s="32">
        <v>0</v>
      </c>
      <c r="G17" s="35">
        <v>0</v>
      </c>
      <c r="H17" s="35">
        <v>0</v>
      </c>
    </row>
    <row r="18" spans="1:8" ht="15">
      <c r="A18" s="149"/>
      <c r="B18" s="146" t="s">
        <v>122</v>
      </c>
      <c r="C18" s="153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9"/>
      <c r="B19" s="146" t="s">
        <v>23</v>
      </c>
      <c r="C19" s="153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9"/>
      <c r="B20" s="45" t="s">
        <v>82</v>
      </c>
      <c r="C20" s="50"/>
      <c r="D20" s="32">
        <f>D21+D22+D23+D24+D25</f>
        <v>821.2</v>
      </c>
      <c r="E20" s="32">
        <f>E21+E22+E23+E24+E25</f>
        <v>205.39999999999998</v>
      </c>
      <c r="F20" s="32">
        <f>F21+F22+F23+F24+F25</f>
        <v>0</v>
      </c>
      <c r="G20" s="35">
        <f t="shared" si="0"/>
        <v>0</v>
      </c>
      <c r="H20" s="35">
        <f t="shared" si="1"/>
        <v>0</v>
      </c>
    </row>
    <row r="21" spans="1:8" ht="15">
      <c r="A21" s="149"/>
      <c r="B21" s="146" t="s">
        <v>25</v>
      </c>
      <c r="C21" s="153"/>
      <c r="D21" s="32">
        <v>206.1</v>
      </c>
      <c r="E21" s="32">
        <v>51.5</v>
      </c>
      <c r="F21" s="153" t="s">
        <v>149</v>
      </c>
      <c r="G21" s="35">
        <f t="shared" si="0"/>
        <v>0</v>
      </c>
      <c r="H21" s="35">
        <f t="shared" si="1"/>
        <v>0</v>
      </c>
    </row>
    <row r="22" spans="1:8" ht="15">
      <c r="A22" s="149"/>
      <c r="B22" s="146" t="s">
        <v>103</v>
      </c>
      <c r="C22" s="153"/>
      <c r="D22" s="32">
        <v>161</v>
      </c>
      <c r="E22" s="32">
        <v>40.3</v>
      </c>
      <c r="F22" s="32">
        <v>0</v>
      </c>
      <c r="G22" s="35">
        <f t="shared" si="0"/>
        <v>0</v>
      </c>
      <c r="H22" s="35">
        <f t="shared" si="1"/>
        <v>0</v>
      </c>
    </row>
    <row r="23" spans="1:8" ht="15">
      <c r="A23" s="149"/>
      <c r="B23" s="146" t="s">
        <v>68</v>
      </c>
      <c r="C23" s="153"/>
      <c r="D23" s="32">
        <v>454.1</v>
      </c>
      <c r="E23" s="32">
        <v>113.6</v>
      </c>
      <c r="F23" s="32">
        <v>0</v>
      </c>
      <c r="G23" s="35">
        <v>0</v>
      </c>
      <c r="H23" s="35">
        <f t="shared" si="1"/>
        <v>0</v>
      </c>
    </row>
    <row r="24" spans="1:8" ht="38.25">
      <c r="A24" s="149"/>
      <c r="B24" s="146" t="s">
        <v>28</v>
      </c>
      <c r="C24" s="153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9"/>
      <c r="B25" s="80" t="s">
        <v>158</v>
      </c>
      <c r="C25" s="81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26.25" customHeight="1">
      <c r="A26" s="149"/>
      <c r="B26" s="98" t="s">
        <v>29</v>
      </c>
      <c r="C26" s="99"/>
      <c r="D26" s="147">
        <f>D4+D20</f>
        <v>2881.3</v>
      </c>
      <c r="E26" s="147">
        <f>E4+E20</f>
        <v>437.4</v>
      </c>
      <c r="F26" s="147">
        <f>F4+F20</f>
        <v>340.2</v>
      </c>
      <c r="G26" s="35">
        <f t="shared" si="0"/>
        <v>0.11807170374483739</v>
      </c>
      <c r="H26" s="35">
        <f t="shared" si="1"/>
        <v>0.7777777777777778</v>
      </c>
    </row>
    <row r="27" spans="1:8" ht="40.5" customHeight="1">
      <c r="A27" s="149"/>
      <c r="B27" s="146" t="s">
        <v>109</v>
      </c>
      <c r="C27" s="153"/>
      <c r="D27" s="32">
        <f>D4</f>
        <v>2060.1</v>
      </c>
      <c r="E27" s="32">
        <f>E4</f>
        <v>232</v>
      </c>
      <c r="F27" s="32">
        <f>F4</f>
        <v>340.2</v>
      </c>
      <c r="G27" s="35">
        <f t="shared" si="0"/>
        <v>0.1651376146788991</v>
      </c>
      <c r="H27" s="35">
        <f t="shared" si="1"/>
        <v>1.4663793103448275</v>
      </c>
    </row>
    <row r="28" spans="1:8" ht="12.75">
      <c r="A28" s="167"/>
      <c r="B28" s="188"/>
      <c r="C28" s="188"/>
      <c r="D28" s="188"/>
      <c r="E28" s="188"/>
      <c r="F28" s="188"/>
      <c r="G28" s="188"/>
      <c r="H28" s="189"/>
    </row>
    <row r="29" spans="1:8" ht="15" customHeight="1">
      <c r="A29" s="185" t="s">
        <v>162</v>
      </c>
      <c r="B29" s="166" t="s">
        <v>30</v>
      </c>
      <c r="C29" s="162" t="s">
        <v>201</v>
      </c>
      <c r="D29" s="159" t="s">
        <v>4</v>
      </c>
      <c r="E29" s="157" t="s">
        <v>370</v>
      </c>
      <c r="F29" s="157" t="s">
        <v>5</v>
      </c>
      <c r="G29" s="186" t="s">
        <v>150</v>
      </c>
      <c r="H29" s="157" t="s">
        <v>371</v>
      </c>
    </row>
    <row r="30" spans="1:8" ht="15" customHeight="1">
      <c r="A30" s="185"/>
      <c r="B30" s="166"/>
      <c r="C30" s="163"/>
      <c r="D30" s="159"/>
      <c r="E30" s="158"/>
      <c r="F30" s="158"/>
      <c r="G30" s="187"/>
      <c r="H30" s="158"/>
    </row>
    <row r="31" spans="1:8" ht="25.5">
      <c r="A31" s="50" t="s">
        <v>70</v>
      </c>
      <c r="B31" s="45" t="s">
        <v>31</v>
      </c>
      <c r="C31" s="50"/>
      <c r="D31" s="83">
        <f>D32+D33+D34</f>
        <v>1748.8</v>
      </c>
      <c r="E31" s="83">
        <f>E32+E33+E34</f>
        <v>442</v>
      </c>
      <c r="F31" s="83">
        <f>F32+F33+F34</f>
        <v>121.1</v>
      </c>
      <c r="G31" s="84">
        <f>F31/D31</f>
        <v>0.06924748398902104</v>
      </c>
      <c r="H31" s="97">
        <f>F31/E31</f>
        <v>0.27398190045248866</v>
      </c>
    </row>
    <row r="32" spans="1:8" ht="77.25" customHeight="1">
      <c r="A32" s="153" t="s">
        <v>73</v>
      </c>
      <c r="B32" s="146" t="s">
        <v>166</v>
      </c>
      <c r="C32" s="153" t="s">
        <v>73</v>
      </c>
      <c r="D32" s="32">
        <v>1734.3</v>
      </c>
      <c r="E32" s="32">
        <v>439.5</v>
      </c>
      <c r="F32" s="32">
        <v>121.1</v>
      </c>
      <c r="G32" s="84">
        <f aca="true" t="shared" si="2" ref="G32:G62">F32/D32</f>
        <v>0.06982644294528051</v>
      </c>
      <c r="H32" s="97">
        <f aca="true" t="shared" si="3" ref="H32:H62">F32/E32</f>
        <v>0.27554038680318543</v>
      </c>
    </row>
    <row r="33" spans="1:8" ht="12.75">
      <c r="A33" s="153" t="s">
        <v>75</v>
      </c>
      <c r="B33" s="146" t="s">
        <v>36</v>
      </c>
      <c r="C33" s="153" t="s">
        <v>75</v>
      </c>
      <c r="D33" s="32">
        <v>10</v>
      </c>
      <c r="E33" s="32">
        <v>2.5</v>
      </c>
      <c r="F33" s="32">
        <v>0</v>
      </c>
      <c r="G33" s="84">
        <f t="shared" si="2"/>
        <v>0</v>
      </c>
      <c r="H33" s="97">
        <f t="shared" si="3"/>
        <v>0</v>
      </c>
    </row>
    <row r="34" spans="1:8" ht="25.5">
      <c r="A34" s="153" t="s">
        <v>132</v>
      </c>
      <c r="B34" s="146" t="s">
        <v>129</v>
      </c>
      <c r="C34" s="153"/>
      <c r="D34" s="32">
        <f>D35</f>
        <v>4.5</v>
      </c>
      <c r="E34" s="32">
        <f>E35</f>
        <v>0</v>
      </c>
      <c r="F34" s="32">
        <f>F35</f>
        <v>0</v>
      </c>
      <c r="G34" s="84">
        <f t="shared" si="2"/>
        <v>0</v>
      </c>
      <c r="H34" s="97">
        <v>0</v>
      </c>
    </row>
    <row r="35" spans="1:8" s="16" customFormat="1" ht="25.5">
      <c r="A35" s="85"/>
      <c r="B35" s="58" t="s">
        <v>118</v>
      </c>
      <c r="C35" s="85" t="s">
        <v>220</v>
      </c>
      <c r="D35" s="86">
        <v>4.5</v>
      </c>
      <c r="E35" s="86">
        <v>0</v>
      </c>
      <c r="F35" s="86">
        <v>0</v>
      </c>
      <c r="G35" s="84">
        <f t="shared" si="2"/>
        <v>0</v>
      </c>
      <c r="H35" s="97">
        <v>0</v>
      </c>
    </row>
    <row r="36" spans="1:8" ht="14.25" customHeight="1">
      <c r="A36" s="50" t="s">
        <v>112</v>
      </c>
      <c r="B36" s="45" t="s">
        <v>105</v>
      </c>
      <c r="C36" s="50"/>
      <c r="D36" s="83">
        <f>D37</f>
        <v>161</v>
      </c>
      <c r="E36" s="83">
        <f>E37</f>
        <v>40.5</v>
      </c>
      <c r="F36" s="83">
        <f>F37</f>
        <v>0</v>
      </c>
      <c r="G36" s="84">
        <f t="shared" si="2"/>
        <v>0</v>
      </c>
      <c r="H36" s="97">
        <f t="shared" si="3"/>
        <v>0</v>
      </c>
    </row>
    <row r="37" spans="1:8" ht="38.25">
      <c r="A37" s="153" t="s">
        <v>113</v>
      </c>
      <c r="B37" s="146" t="s">
        <v>172</v>
      </c>
      <c r="C37" s="153" t="s">
        <v>276</v>
      </c>
      <c r="D37" s="32">
        <v>161</v>
      </c>
      <c r="E37" s="32">
        <v>40.5</v>
      </c>
      <c r="F37" s="32">
        <v>0</v>
      </c>
      <c r="G37" s="84">
        <f t="shared" si="2"/>
        <v>0</v>
      </c>
      <c r="H37" s="97">
        <f t="shared" si="3"/>
        <v>0</v>
      </c>
    </row>
    <row r="38" spans="1:8" ht="25.5" hidden="1">
      <c r="A38" s="50" t="s">
        <v>76</v>
      </c>
      <c r="B38" s="45" t="s">
        <v>39</v>
      </c>
      <c r="C38" s="50"/>
      <c r="D38" s="83">
        <f aca="true" t="shared" si="4" ref="D38:F39">D39</f>
        <v>0</v>
      </c>
      <c r="E38" s="83">
        <f t="shared" si="4"/>
        <v>0</v>
      </c>
      <c r="F38" s="83">
        <f t="shared" si="4"/>
        <v>0</v>
      </c>
      <c r="G38" s="84" t="e">
        <f t="shared" si="2"/>
        <v>#DIV/0!</v>
      </c>
      <c r="H38" s="97" t="e">
        <f t="shared" si="3"/>
        <v>#DIV/0!</v>
      </c>
    </row>
    <row r="39" spans="1:8" ht="12.75" hidden="1">
      <c r="A39" s="153" t="s">
        <v>114</v>
      </c>
      <c r="B39" s="146" t="s">
        <v>107</v>
      </c>
      <c r="C39" s="153"/>
      <c r="D39" s="32">
        <f t="shared" si="4"/>
        <v>0</v>
      </c>
      <c r="E39" s="32">
        <f t="shared" si="4"/>
        <v>0</v>
      </c>
      <c r="F39" s="32">
        <f t="shared" si="4"/>
        <v>0</v>
      </c>
      <c r="G39" s="84" t="e">
        <f t="shared" si="2"/>
        <v>#DIV/0!</v>
      </c>
      <c r="H39" s="97" t="e">
        <f t="shared" si="3"/>
        <v>#DIV/0!</v>
      </c>
    </row>
    <row r="40" spans="1:8" s="16" customFormat="1" ht="54.75" customHeight="1" hidden="1">
      <c r="A40" s="85"/>
      <c r="B40" s="58" t="s">
        <v>208</v>
      </c>
      <c r="C40" s="85" t="s">
        <v>207</v>
      </c>
      <c r="D40" s="86">
        <v>0</v>
      </c>
      <c r="E40" s="86">
        <v>0</v>
      </c>
      <c r="F40" s="86">
        <v>0</v>
      </c>
      <c r="G40" s="84" t="e">
        <f t="shared" si="2"/>
        <v>#DIV/0!</v>
      </c>
      <c r="H40" s="97" t="e">
        <f t="shared" si="3"/>
        <v>#DIV/0!</v>
      </c>
    </row>
    <row r="41" spans="1:8" s="16" customFormat="1" ht="18.75" customHeight="1" hidden="1">
      <c r="A41" s="50" t="s">
        <v>77</v>
      </c>
      <c r="B41" s="45" t="s">
        <v>41</v>
      </c>
      <c r="C41" s="50"/>
      <c r="D41" s="83">
        <f>D42</f>
        <v>0</v>
      </c>
      <c r="E41" s="83">
        <f>E42</f>
        <v>0</v>
      </c>
      <c r="F41" s="83">
        <f>F42</f>
        <v>0</v>
      </c>
      <c r="G41" s="84" t="e">
        <f t="shared" si="2"/>
        <v>#DIV/0!</v>
      </c>
      <c r="H41" s="97" t="e">
        <f t="shared" si="3"/>
        <v>#DIV/0!</v>
      </c>
    </row>
    <row r="42" spans="1:8" s="16" customFormat="1" ht="27" customHeight="1" hidden="1">
      <c r="A42" s="150" t="s">
        <v>78</v>
      </c>
      <c r="B42" s="68" t="s">
        <v>127</v>
      </c>
      <c r="C42" s="153"/>
      <c r="D42" s="32">
        <v>0</v>
      </c>
      <c r="E42" s="32">
        <v>0</v>
      </c>
      <c r="F42" s="32">
        <v>0</v>
      </c>
      <c r="G42" s="84" t="e">
        <f t="shared" si="2"/>
        <v>#DIV/0!</v>
      </c>
      <c r="H42" s="97" t="e">
        <f t="shared" si="3"/>
        <v>#DIV/0!</v>
      </c>
    </row>
    <row r="43" spans="1:8" s="16" customFormat="1" ht="32.25" customHeight="1" hidden="1">
      <c r="A43" s="85"/>
      <c r="B43" s="61" t="s">
        <v>127</v>
      </c>
      <c r="C43" s="85" t="s">
        <v>289</v>
      </c>
      <c r="D43" s="86">
        <v>0</v>
      </c>
      <c r="E43" s="86">
        <v>0</v>
      </c>
      <c r="F43" s="86">
        <v>0</v>
      </c>
      <c r="G43" s="84" t="e">
        <f t="shared" si="2"/>
        <v>#DIV/0!</v>
      </c>
      <c r="H43" s="97" t="e">
        <f t="shared" si="3"/>
        <v>#DIV/0!</v>
      </c>
    </row>
    <row r="44" spans="1:8" ht="25.5">
      <c r="A44" s="50" t="s">
        <v>79</v>
      </c>
      <c r="B44" s="45" t="s">
        <v>42</v>
      </c>
      <c r="C44" s="50"/>
      <c r="D44" s="83">
        <f>D45</f>
        <v>176</v>
      </c>
      <c r="E44" s="83">
        <f>E45</f>
        <v>60</v>
      </c>
      <c r="F44" s="83">
        <f>F45</f>
        <v>8</v>
      </c>
      <c r="G44" s="84">
        <f t="shared" si="2"/>
        <v>0.045454545454545456</v>
      </c>
      <c r="H44" s="97">
        <f t="shared" si="3"/>
        <v>0.13333333333333333</v>
      </c>
    </row>
    <row r="45" spans="1:8" ht="12.75">
      <c r="A45" s="153" t="s">
        <v>45</v>
      </c>
      <c r="B45" s="146" t="s">
        <v>46</v>
      </c>
      <c r="C45" s="153"/>
      <c r="D45" s="32">
        <f>D46+D47+D49+D48</f>
        <v>176</v>
      </c>
      <c r="E45" s="32">
        <f>E46+E47+E49+E48</f>
        <v>60</v>
      </c>
      <c r="F45" s="32">
        <f>F46+F47+F49+F48</f>
        <v>8</v>
      </c>
      <c r="G45" s="84">
        <f t="shared" si="2"/>
        <v>0.045454545454545456</v>
      </c>
      <c r="H45" s="97">
        <f t="shared" si="3"/>
        <v>0.13333333333333333</v>
      </c>
    </row>
    <row r="46" spans="1:8" s="16" customFormat="1" ht="12.75">
      <c r="A46" s="85"/>
      <c r="B46" s="58" t="s">
        <v>182</v>
      </c>
      <c r="C46" s="85" t="s">
        <v>265</v>
      </c>
      <c r="D46" s="86">
        <v>96</v>
      </c>
      <c r="E46" s="86">
        <v>30</v>
      </c>
      <c r="F46" s="86">
        <v>8</v>
      </c>
      <c r="G46" s="84">
        <f t="shared" si="2"/>
        <v>0.08333333333333333</v>
      </c>
      <c r="H46" s="97">
        <f t="shared" si="3"/>
        <v>0.26666666666666666</v>
      </c>
    </row>
    <row r="47" spans="1:8" s="16" customFormat="1" ht="20.25" customHeight="1">
      <c r="A47" s="85"/>
      <c r="B47" s="58" t="s">
        <v>270</v>
      </c>
      <c r="C47" s="85" t="s">
        <v>266</v>
      </c>
      <c r="D47" s="86">
        <v>20</v>
      </c>
      <c r="E47" s="86">
        <v>0</v>
      </c>
      <c r="F47" s="86">
        <v>0</v>
      </c>
      <c r="G47" s="84">
        <f t="shared" si="2"/>
        <v>0</v>
      </c>
      <c r="H47" s="97">
        <v>0</v>
      </c>
    </row>
    <row r="48" spans="1:8" s="16" customFormat="1" ht="20.25" customHeight="1">
      <c r="A48" s="85"/>
      <c r="B48" s="58" t="s">
        <v>388</v>
      </c>
      <c r="C48" s="85" t="s">
        <v>387</v>
      </c>
      <c r="D48" s="86">
        <v>10</v>
      </c>
      <c r="E48" s="86">
        <v>0</v>
      </c>
      <c r="F48" s="86">
        <v>0</v>
      </c>
      <c r="G48" s="84">
        <f t="shared" si="2"/>
        <v>0</v>
      </c>
      <c r="H48" s="97">
        <v>0</v>
      </c>
    </row>
    <row r="49" spans="1:8" s="16" customFormat="1" ht="28.5" customHeight="1">
      <c r="A49" s="85"/>
      <c r="B49" s="58" t="s">
        <v>184</v>
      </c>
      <c r="C49" s="85" t="s">
        <v>271</v>
      </c>
      <c r="D49" s="86">
        <v>50</v>
      </c>
      <c r="E49" s="86">
        <v>30</v>
      </c>
      <c r="F49" s="86">
        <v>0</v>
      </c>
      <c r="G49" s="84">
        <f t="shared" si="2"/>
        <v>0</v>
      </c>
      <c r="H49" s="97">
        <f t="shared" si="3"/>
        <v>0</v>
      </c>
    </row>
    <row r="50" spans="1:8" s="16" customFormat="1" ht="20.25" customHeight="1" hidden="1">
      <c r="A50" s="85"/>
      <c r="B50" s="58"/>
      <c r="C50" s="85"/>
      <c r="D50" s="86"/>
      <c r="E50" s="86"/>
      <c r="F50" s="86"/>
      <c r="G50" s="84" t="e">
        <f t="shared" si="2"/>
        <v>#DIV/0!</v>
      </c>
      <c r="H50" s="97" t="e">
        <f t="shared" si="3"/>
        <v>#DIV/0!</v>
      </c>
    </row>
    <row r="51" spans="1:8" ht="18.75" customHeight="1">
      <c r="A51" s="50" t="s">
        <v>130</v>
      </c>
      <c r="B51" s="45" t="s">
        <v>128</v>
      </c>
      <c r="C51" s="50"/>
      <c r="D51" s="83">
        <f>D53</f>
        <v>1</v>
      </c>
      <c r="E51" s="83">
        <f>E53</f>
        <v>1</v>
      </c>
      <c r="F51" s="83">
        <f>F53</f>
        <v>0</v>
      </c>
      <c r="G51" s="84">
        <f t="shared" si="2"/>
        <v>0</v>
      </c>
      <c r="H51" s="97">
        <f t="shared" si="3"/>
        <v>0</v>
      </c>
    </row>
    <row r="52" spans="1:8" ht="35.25" customHeight="1">
      <c r="A52" s="153" t="s">
        <v>124</v>
      </c>
      <c r="B52" s="146" t="s">
        <v>131</v>
      </c>
      <c r="C52" s="153"/>
      <c r="D52" s="32">
        <f>D53</f>
        <v>1</v>
      </c>
      <c r="E52" s="32">
        <f>E53</f>
        <v>1</v>
      </c>
      <c r="F52" s="32">
        <f>F53</f>
        <v>0</v>
      </c>
      <c r="G52" s="84">
        <f t="shared" si="2"/>
        <v>0</v>
      </c>
      <c r="H52" s="97">
        <f t="shared" si="3"/>
        <v>0</v>
      </c>
    </row>
    <row r="53" spans="1:8" s="16" customFormat="1" ht="31.5" customHeight="1">
      <c r="A53" s="53"/>
      <c r="B53" s="58" t="s">
        <v>279</v>
      </c>
      <c r="C53" s="85" t="s">
        <v>272</v>
      </c>
      <c r="D53" s="86">
        <v>1</v>
      </c>
      <c r="E53" s="86">
        <v>1</v>
      </c>
      <c r="F53" s="86">
        <v>0</v>
      </c>
      <c r="G53" s="84">
        <f t="shared" si="2"/>
        <v>0</v>
      </c>
      <c r="H53" s="97">
        <f t="shared" si="3"/>
        <v>0</v>
      </c>
    </row>
    <row r="54" spans="1:8" ht="12.75" hidden="1">
      <c r="A54" s="50" t="s">
        <v>47</v>
      </c>
      <c r="B54" s="45" t="s">
        <v>48</v>
      </c>
      <c r="C54" s="50"/>
      <c r="D54" s="83">
        <f aca="true" t="shared" si="5" ref="D54:F55">D55</f>
        <v>0</v>
      </c>
      <c r="E54" s="83">
        <f t="shared" si="5"/>
        <v>0</v>
      </c>
      <c r="F54" s="83">
        <f t="shared" si="5"/>
        <v>0</v>
      </c>
      <c r="G54" s="84" t="e">
        <f t="shared" si="2"/>
        <v>#DIV/0!</v>
      </c>
      <c r="H54" s="97" t="e">
        <f t="shared" si="3"/>
        <v>#DIV/0!</v>
      </c>
    </row>
    <row r="55" spans="1:8" ht="12.75" hidden="1">
      <c r="A55" s="153" t="s">
        <v>52</v>
      </c>
      <c r="B55" s="146" t="s">
        <v>53</v>
      </c>
      <c r="C55" s="153"/>
      <c r="D55" s="32">
        <f t="shared" si="5"/>
        <v>0</v>
      </c>
      <c r="E55" s="32">
        <f t="shared" si="5"/>
        <v>0</v>
      </c>
      <c r="F55" s="32">
        <f t="shared" si="5"/>
        <v>0</v>
      </c>
      <c r="G55" s="84" t="e">
        <f t="shared" si="2"/>
        <v>#DIV/0!</v>
      </c>
      <c r="H55" s="97" t="e">
        <f t="shared" si="3"/>
        <v>#DIV/0!</v>
      </c>
    </row>
    <row r="56" spans="1:8" s="16" customFormat="1" ht="27" customHeight="1" hidden="1">
      <c r="A56" s="85"/>
      <c r="B56" s="58" t="s">
        <v>273</v>
      </c>
      <c r="C56" s="85" t="s">
        <v>274</v>
      </c>
      <c r="D56" s="86">
        <v>0</v>
      </c>
      <c r="E56" s="86">
        <v>0</v>
      </c>
      <c r="F56" s="86">
        <v>0</v>
      </c>
      <c r="G56" s="84" t="e">
        <f t="shared" si="2"/>
        <v>#DIV/0!</v>
      </c>
      <c r="H56" s="97" t="e">
        <f t="shared" si="3"/>
        <v>#DIV/0!</v>
      </c>
    </row>
    <row r="57" spans="1:8" ht="15.75" customHeight="1">
      <c r="A57" s="50">
        <v>1000</v>
      </c>
      <c r="B57" s="45" t="s">
        <v>62</v>
      </c>
      <c r="C57" s="50"/>
      <c r="D57" s="83">
        <f>D58</f>
        <v>60</v>
      </c>
      <c r="E57" s="83">
        <f>E58</f>
        <v>15</v>
      </c>
      <c r="F57" s="83">
        <f>F58</f>
        <v>1.5</v>
      </c>
      <c r="G57" s="84">
        <f t="shared" si="2"/>
        <v>0.025</v>
      </c>
      <c r="H57" s="97">
        <f t="shared" si="3"/>
        <v>0.1</v>
      </c>
    </row>
    <row r="58" spans="1:8" ht="12.75">
      <c r="A58" s="153" t="s">
        <v>63</v>
      </c>
      <c r="B58" s="146" t="s">
        <v>187</v>
      </c>
      <c r="C58" s="153" t="s">
        <v>63</v>
      </c>
      <c r="D58" s="32">
        <v>60</v>
      </c>
      <c r="E58" s="32">
        <v>15</v>
      </c>
      <c r="F58" s="32">
        <v>1.5</v>
      </c>
      <c r="G58" s="84">
        <f t="shared" si="2"/>
        <v>0.025</v>
      </c>
      <c r="H58" s="97">
        <f t="shared" si="3"/>
        <v>0.1</v>
      </c>
    </row>
    <row r="59" spans="1:8" ht="12.75">
      <c r="A59" s="50"/>
      <c r="B59" s="45" t="s">
        <v>101</v>
      </c>
      <c r="C59" s="50"/>
      <c r="D59" s="32">
        <f>D60</f>
        <v>1734.5</v>
      </c>
      <c r="E59" s="32">
        <f>E60</f>
        <v>1184.1</v>
      </c>
      <c r="F59" s="32">
        <f>F60</f>
        <v>1000</v>
      </c>
      <c r="G59" s="84">
        <f t="shared" si="2"/>
        <v>0.5765350245027385</v>
      </c>
      <c r="H59" s="97">
        <f t="shared" si="3"/>
        <v>0.8445232666159953</v>
      </c>
    </row>
    <row r="60" spans="1:8" s="16" customFormat="1" ht="25.5">
      <c r="A60" s="85"/>
      <c r="B60" s="58" t="s">
        <v>102</v>
      </c>
      <c r="C60" s="85" t="s">
        <v>206</v>
      </c>
      <c r="D60" s="86">
        <v>1734.5</v>
      </c>
      <c r="E60" s="86">
        <v>1184.1</v>
      </c>
      <c r="F60" s="86">
        <v>1000</v>
      </c>
      <c r="G60" s="84">
        <f t="shared" si="2"/>
        <v>0.5765350245027385</v>
      </c>
      <c r="H60" s="97">
        <f t="shared" si="3"/>
        <v>0.8445232666159953</v>
      </c>
    </row>
    <row r="61" spans="1:8" ht="18" customHeight="1">
      <c r="A61" s="153"/>
      <c r="B61" s="69" t="s">
        <v>69</v>
      </c>
      <c r="C61" s="87"/>
      <c r="D61" s="88">
        <f>D31+D36+D38+D44+D53+D54+D57+D59+D41</f>
        <v>3881.3</v>
      </c>
      <c r="E61" s="88">
        <f>E31+E36+E38+E44+E53+E54+E57+E59+E41</f>
        <v>1742.6</v>
      </c>
      <c r="F61" s="88">
        <f>F31+F36+F38+F44+F53+F54+F57+F59+F41</f>
        <v>1130.6</v>
      </c>
      <c r="G61" s="84">
        <f t="shared" si="2"/>
        <v>0.2912941540205601</v>
      </c>
      <c r="H61" s="97">
        <f t="shared" si="3"/>
        <v>0.648800642717778</v>
      </c>
    </row>
    <row r="62" spans="1:8" ht="12.75">
      <c r="A62" s="154"/>
      <c r="B62" s="146" t="s">
        <v>84</v>
      </c>
      <c r="C62" s="153"/>
      <c r="D62" s="90">
        <f>D59</f>
        <v>1734.5</v>
      </c>
      <c r="E62" s="90">
        <f>E59</f>
        <v>1184.1</v>
      </c>
      <c r="F62" s="90">
        <f>F59</f>
        <v>1000</v>
      </c>
      <c r="G62" s="84">
        <f t="shared" si="2"/>
        <v>0.5765350245027385</v>
      </c>
      <c r="H62" s="97">
        <f t="shared" si="3"/>
        <v>0.8445232666159953</v>
      </c>
    </row>
    <row r="63" ht="12.75">
      <c r="A63" s="37"/>
    </row>
    <row r="64" ht="12.75">
      <c r="A64" s="37"/>
    </row>
    <row r="65" spans="1:6" ht="15">
      <c r="A65" s="37"/>
      <c r="B65" s="38" t="s">
        <v>94</v>
      </c>
      <c r="C65" s="39"/>
      <c r="F65" s="36">
        <v>1079.3</v>
      </c>
    </row>
    <row r="66" spans="1:3" ht="15">
      <c r="A66" s="37"/>
      <c r="B66" s="38"/>
      <c r="C66" s="39"/>
    </row>
    <row r="67" spans="1:3" ht="15">
      <c r="A67" s="37"/>
      <c r="B67" s="38" t="s">
        <v>85</v>
      </c>
      <c r="C67" s="39"/>
    </row>
    <row r="68" spans="1:3" ht="15">
      <c r="A68" s="37"/>
      <c r="B68" s="38" t="s">
        <v>86</v>
      </c>
      <c r="C68" s="39"/>
    </row>
    <row r="69" spans="1:3" ht="15">
      <c r="A69" s="37"/>
      <c r="B69" s="38"/>
      <c r="C69" s="39"/>
    </row>
    <row r="70" spans="1:3" ht="15">
      <c r="A70" s="37"/>
      <c r="B70" s="38" t="s">
        <v>87</v>
      </c>
      <c r="C70" s="39"/>
    </row>
    <row r="71" spans="1:3" ht="15">
      <c r="A71" s="37"/>
      <c r="B71" s="38" t="s">
        <v>88</v>
      </c>
      <c r="C71" s="39"/>
    </row>
    <row r="72" spans="1:3" ht="15">
      <c r="A72" s="37"/>
      <c r="B72" s="38"/>
      <c r="C72" s="39"/>
    </row>
    <row r="73" spans="1:3" ht="15">
      <c r="A73" s="37"/>
      <c r="B73" s="38" t="s">
        <v>89</v>
      </c>
      <c r="C73" s="39"/>
    </row>
    <row r="74" spans="1:3" ht="15">
      <c r="A74" s="37"/>
      <c r="B74" s="38" t="s">
        <v>90</v>
      </c>
      <c r="C74" s="39"/>
    </row>
    <row r="75" spans="1:3" ht="15">
      <c r="A75" s="37"/>
      <c r="B75" s="38"/>
      <c r="C75" s="39"/>
    </row>
    <row r="76" spans="1:3" ht="15">
      <c r="A76" s="37"/>
      <c r="B76" s="38" t="s">
        <v>91</v>
      </c>
      <c r="C76" s="39"/>
    </row>
    <row r="77" spans="1:3" ht="15">
      <c r="A77" s="37"/>
      <c r="B77" s="38" t="s">
        <v>92</v>
      </c>
      <c r="C77" s="39"/>
    </row>
    <row r="78" ht="12.75">
      <c r="A78" s="37"/>
    </row>
    <row r="79" ht="12.75">
      <c r="A79" s="37"/>
    </row>
    <row r="80" spans="1:8" ht="15">
      <c r="A80" s="37"/>
      <c r="B80" s="38" t="s">
        <v>93</v>
      </c>
      <c r="C80" s="39"/>
      <c r="F80" s="43">
        <f>F65+F26-F61</f>
        <v>288.9000000000001</v>
      </c>
      <c r="H80" s="43"/>
    </row>
    <row r="81" ht="12.75">
      <c r="A81" s="37"/>
    </row>
    <row r="82" ht="12.75">
      <c r="A82" s="37"/>
    </row>
    <row r="83" spans="1:3" ht="15">
      <c r="A83" s="37"/>
      <c r="B83" s="38" t="s">
        <v>95</v>
      </c>
      <c r="C83" s="39"/>
    </row>
    <row r="84" spans="1:3" ht="15">
      <c r="A84" s="37"/>
      <c r="B84" s="38" t="s">
        <v>96</v>
      </c>
      <c r="C84" s="39"/>
    </row>
    <row r="85" spans="1:3" ht="15">
      <c r="A85" s="37"/>
      <c r="B85" s="38" t="s">
        <v>97</v>
      </c>
      <c r="C85" s="39"/>
    </row>
    <row r="86" ht="12.75">
      <c r="A86" s="37"/>
    </row>
    <row r="87" ht="12.75">
      <c r="A87" s="37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60">
      <selection activeCell="F80" sqref="F80"/>
    </sheetView>
  </sheetViews>
  <sheetFormatPr defaultColWidth="9.140625" defaultRowHeight="12.75"/>
  <cols>
    <col min="1" max="1" width="9.57421875" style="36" customWidth="1"/>
    <col min="2" max="2" width="35.421875" style="36" customWidth="1"/>
    <col min="3" max="3" width="9.57421875" style="37" customWidth="1"/>
    <col min="4" max="7" width="9.57421875" style="36" customWidth="1"/>
    <col min="8" max="8" width="11.57421875" style="36" customWidth="1"/>
    <col min="9" max="16384" width="9.140625" style="1" customWidth="1"/>
  </cols>
  <sheetData>
    <row r="1" spans="1:8" s="5" customFormat="1" ht="53.25" customHeight="1">
      <c r="A1" s="155" t="s">
        <v>392</v>
      </c>
      <c r="B1" s="155"/>
      <c r="C1" s="155"/>
      <c r="D1" s="155"/>
      <c r="E1" s="155"/>
      <c r="F1" s="155"/>
      <c r="G1" s="155"/>
      <c r="H1" s="155"/>
    </row>
    <row r="2" spans="1:8" ht="12.75" customHeight="1">
      <c r="A2" s="40"/>
      <c r="B2" s="192" t="s">
        <v>3</v>
      </c>
      <c r="C2" s="95"/>
      <c r="D2" s="186" t="s">
        <v>4</v>
      </c>
      <c r="E2" s="157" t="s">
        <v>370</v>
      </c>
      <c r="F2" s="186" t="s">
        <v>5</v>
      </c>
      <c r="G2" s="186" t="s">
        <v>150</v>
      </c>
      <c r="H2" s="157" t="s">
        <v>371</v>
      </c>
    </row>
    <row r="3" spans="1:8" ht="18.75" customHeight="1">
      <c r="A3" s="149"/>
      <c r="B3" s="193"/>
      <c r="C3" s="96"/>
      <c r="D3" s="187"/>
      <c r="E3" s="158"/>
      <c r="F3" s="187"/>
      <c r="G3" s="191"/>
      <c r="H3" s="158"/>
    </row>
    <row r="4" spans="1:8" ht="36" customHeight="1">
      <c r="A4" s="149"/>
      <c r="B4" s="145" t="s">
        <v>83</v>
      </c>
      <c r="C4" s="152"/>
      <c r="D4" s="147">
        <f>D5+D6+D7+D8+D9+D10+D11+D12+D13+D14+D15+D16+D17+D18+D19</f>
        <v>3782.9</v>
      </c>
      <c r="E4" s="147">
        <f>E5+E6+E7+E8+E9+E10+E11+E12+E13+E14+E15+E16+E17+E18+E19</f>
        <v>672</v>
      </c>
      <c r="F4" s="147">
        <f>F5+F6+F7+F8+F9+F10+F11+F12+F13+F14+F15+F16+F17+F18+F19</f>
        <v>263.7</v>
      </c>
      <c r="G4" s="35">
        <f>F4/D4</f>
        <v>0.06970842475349599</v>
      </c>
      <c r="H4" s="35">
        <f>F4/E4</f>
        <v>0.3924107142857143</v>
      </c>
    </row>
    <row r="5" spans="1:8" ht="18.75" customHeight="1">
      <c r="A5" s="149"/>
      <c r="B5" s="146" t="s">
        <v>7</v>
      </c>
      <c r="C5" s="153"/>
      <c r="D5" s="32">
        <v>120</v>
      </c>
      <c r="E5" s="32">
        <v>20</v>
      </c>
      <c r="F5" s="32">
        <v>11.1</v>
      </c>
      <c r="G5" s="35">
        <f aca="true" t="shared" si="0" ref="G5:G27">F5/D5</f>
        <v>0.0925</v>
      </c>
      <c r="H5" s="35">
        <f aca="true" t="shared" si="1" ref="H5:H27">F5/E5</f>
        <v>0.5549999999999999</v>
      </c>
    </row>
    <row r="6" spans="1:8" ht="18.75" customHeight="1">
      <c r="A6" s="149"/>
      <c r="B6" s="146" t="s">
        <v>304</v>
      </c>
      <c r="C6" s="153"/>
      <c r="D6" s="32">
        <v>1042.9</v>
      </c>
      <c r="E6" s="32">
        <v>260</v>
      </c>
      <c r="F6" s="32">
        <v>124.6</v>
      </c>
      <c r="G6" s="35">
        <f t="shared" si="0"/>
        <v>0.11947454214210373</v>
      </c>
      <c r="H6" s="35">
        <f t="shared" si="1"/>
        <v>0.4792307692307692</v>
      </c>
    </row>
    <row r="7" spans="1:8" ht="16.5" customHeight="1">
      <c r="A7" s="149"/>
      <c r="B7" s="146" t="s">
        <v>9</v>
      </c>
      <c r="C7" s="153"/>
      <c r="D7" s="32">
        <v>270</v>
      </c>
      <c r="E7" s="32">
        <v>40</v>
      </c>
      <c r="F7" s="32">
        <v>0.5</v>
      </c>
      <c r="G7" s="35">
        <f t="shared" si="0"/>
        <v>0.001851851851851852</v>
      </c>
      <c r="H7" s="35">
        <f t="shared" si="1"/>
        <v>0.0125</v>
      </c>
    </row>
    <row r="8" spans="1:8" ht="18" customHeight="1">
      <c r="A8" s="149"/>
      <c r="B8" s="146" t="s">
        <v>10</v>
      </c>
      <c r="C8" s="153"/>
      <c r="D8" s="32">
        <v>140</v>
      </c>
      <c r="E8" s="32">
        <v>10</v>
      </c>
      <c r="F8" s="32">
        <v>4.7</v>
      </c>
      <c r="G8" s="35">
        <f t="shared" si="0"/>
        <v>0.03357142857142857</v>
      </c>
      <c r="H8" s="35">
        <f t="shared" si="1"/>
        <v>0.47000000000000003</v>
      </c>
    </row>
    <row r="9" spans="1:8" ht="17.25" customHeight="1">
      <c r="A9" s="149"/>
      <c r="B9" s="146" t="s">
        <v>11</v>
      </c>
      <c r="C9" s="153"/>
      <c r="D9" s="32">
        <v>2200</v>
      </c>
      <c r="E9" s="32">
        <v>340</v>
      </c>
      <c r="F9" s="32">
        <v>119.6</v>
      </c>
      <c r="G9" s="35">
        <f t="shared" si="0"/>
        <v>0.054363636363636364</v>
      </c>
      <c r="H9" s="35">
        <f t="shared" si="1"/>
        <v>0.3517647058823529</v>
      </c>
    </row>
    <row r="10" spans="1:8" ht="14.25" customHeight="1">
      <c r="A10" s="149"/>
      <c r="B10" s="146" t="s">
        <v>108</v>
      </c>
      <c r="C10" s="153"/>
      <c r="D10" s="32">
        <v>10</v>
      </c>
      <c r="E10" s="32">
        <v>2</v>
      </c>
      <c r="F10" s="32">
        <v>3.2</v>
      </c>
      <c r="G10" s="35">
        <f t="shared" si="0"/>
        <v>0.32</v>
      </c>
      <c r="H10" s="35">
        <f t="shared" si="1"/>
        <v>1.6</v>
      </c>
    </row>
    <row r="11" spans="1:8" ht="27.75" customHeight="1">
      <c r="A11" s="149"/>
      <c r="B11" s="146" t="s">
        <v>12</v>
      </c>
      <c r="C11" s="153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8.75" customHeight="1">
      <c r="A12" s="149"/>
      <c r="B12" s="146" t="s">
        <v>13</v>
      </c>
      <c r="C12" s="153"/>
      <c r="D12" s="32">
        <v>0</v>
      </c>
      <c r="E12" s="32">
        <v>0</v>
      </c>
      <c r="F12" s="32">
        <v>0</v>
      </c>
      <c r="G12" s="35">
        <v>0</v>
      </c>
      <c r="H12" s="35">
        <v>0</v>
      </c>
    </row>
    <row r="13" spans="1:8" ht="17.25" customHeight="1">
      <c r="A13" s="149"/>
      <c r="B13" s="146" t="s">
        <v>14</v>
      </c>
      <c r="C13" s="153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 customHeight="1">
      <c r="A14" s="149"/>
      <c r="B14" s="146" t="s">
        <v>16</v>
      </c>
      <c r="C14" s="153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8" customHeight="1">
      <c r="A15" s="149"/>
      <c r="B15" s="146" t="s">
        <v>17</v>
      </c>
      <c r="C15" s="153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7.75" customHeight="1">
      <c r="A16" s="149"/>
      <c r="B16" s="146" t="s">
        <v>18</v>
      </c>
      <c r="C16" s="153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8.5" customHeight="1">
      <c r="A17" s="149"/>
      <c r="B17" s="146" t="s">
        <v>20</v>
      </c>
      <c r="C17" s="153"/>
      <c r="D17" s="32">
        <v>0</v>
      </c>
      <c r="E17" s="32">
        <v>0</v>
      </c>
      <c r="F17" s="32">
        <v>0</v>
      </c>
      <c r="G17" s="35">
        <v>0</v>
      </c>
      <c r="H17" s="35">
        <v>0</v>
      </c>
    </row>
    <row r="18" spans="1:8" ht="18.75" customHeight="1">
      <c r="A18" s="149"/>
      <c r="B18" s="146" t="s">
        <v>122</v>
      </c>
      <c r="C18" s="153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6.5" customHeight="1">
      <c r="A19" s="149"/>
      <c r="B19" s="146" t="s">
        <v>23</v>
      </c>
      <c r="C19" s="153"/>
      <c r="D19" s="32">
        <v>0</v>
      </c>
      <c r="E19" s="32">
        <v>0</v>
      </c>
      <c r="F19" s="32"/>
      <c r="G19" s="35">
        <v>0</v>
      </c>
      <c r="H19" s="35">
        <v>0</v>
      </c>
    </row>
    <row r="20" spans="1:8" ht="32.25" customHeight="1">
      <c r="A20" s="149"/>
      <c r="B20" s="45" t="s">
        <v>82</v>
      </c>
      <c r="C20" s="50"/>
      <c r="D20" s="32">
        <f>D21+D22+D23+D24+D25</f>
        <v>1010.8</v>
      </c>
      <c r="E20" s="32">
        <f>E21+E22+E23+E24+E25</f>
        <v>252.70000000000002</v>
      </c>
      <c r="F20" s="32">
        <f>F21+F22+F23+F24+F25</f>
        <v>0</v>
      </c>
      <c r="G20" s="35">
        <f t="shared" si="0"/>
        <v>0</v>
      </c>
      <c r="H20" s="35">
        <f t="shared" si="1"/>
        <v>0</v>
      </c>
    </row>
    <row r="21" spans="1:8" ht="15">
      <c r="A21" s="149"/>
      <c r="B21" s="146" t="s">
        <v>25</v>
      </c>
      <c r="C21" s="153"/>
      <c r="D21" s="32">
        <v>130.4</v>
      </c>
      <c r="E21" s="32">
        <v>32.6</v>
      </c>
      <c r="F21" s="32">
        <v>0</v>
      </c>
      <c r="G21" s="35">
        <f t="shared" si="0"/>
        <v>0</v>
      </c>
      <c r="H21" s="35">
        <f t="shared" si="1"/>
        <v>0</v>
      </c>
    </row>
    <row r="22" spans="1:8" ht="18.75" customHeight="1">
      <c r="A22" s="149"/>
      <c r="B22" s="146" t="s">
        <v>103</v>
      </c>
      <c r="C22" s="153"/>
      <c r="D22" s="32">
        <v>161</v>
      </c>
      <c r="E22" s="32">
        <v>40.3</v>
      </c>
      <c r="F22" s="32">
        <v>0</v>
      </c>
      <c r="G22" s="35">
        <f t="shared" si="0"/>
        <v>0</v>
      </c>
      <c r="H22" s="35">
        <f t="shared" si="1"/>
        <v>0</v>
      </c>
    </row>
    <row r="23" spans="1:8" ht="29.25" customHeight="1">
      <c r="A23" s="149"/>
      <c r="B23" s="146" t="s">
        <v>68</v>
      </c>
      <c r="C23" s="153"/>
      <c r="D23" s="32">
        <v>719.4</v>
      </c>
      <c r="E23" s="32">
        <v>179.8</v>
      </c>
      <c r="F23" s="32">
        <v>0</v>
      </c>
      <c r="G23" s="35">
        <v>0</v>
      </c>
      <c r="H23" s="35">
        <f t="shared" si="1"/>
        <v>0</v>
      </c>
    </row>
    <row r="24" spans="1:8" ht="42.75" customHeight="1">
      <c r="A24" s="149"/>
      <c r="B24" s="146" t="s">
        <v>28</v>
      </c>
      <c r="C24" s="153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9"/>
      <c r="B25" s="80" t="s">
        <v>158</v>
      </c>
      <c r="C25" s="81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 customHeight="1">
      <c r="A26" s="149"/>
      <c r="B26" s="47" t="s">
        <v>29</v>
      </c>
      <c r="C26" s="82"/>
      <c r="D26" s="147">
        <f>D4+D20</f>
        <v>4793.7</v>
      </c>
      <c r="E26" s="147">
        <f>E4+E20</f>
        <v>924.7</v>
      </c>
      <c r="F26" s="147">
        <f>F4+F20</f>
        <v>263.7</v>
      </c>
      <c r="G26" s="35">
        <f t="shared" si="0"/>
        <v>0.05500970023155392</v>
      </c>
      <c r="H26" s="35">
        <f t="shared" si="1"/>
        <v>0.28517356980642367</v>
      </c>
    </row>
    <row r="27" spans="1:8" ht="15.75" customHeight="1">
      <c r="A27" s="149"/>
      <c r="B27" s="146" t="s">
        <v>109</v>
      </c>
      <c r="C27" s="153"/>
      <c r="D27" s="32">
        <f>D4</f>
        <v>3782.9</v>
      </c>
      <c r="E27" s="32">
        <f>E4</f>
        <v>672</v>
      </c>
      <c r="F27" s="32">
        <f>F4</f>
        <v>263.7</v>
      </c>
      <c r="G27" s="35">
        <f t="shared" si="0"/>
        <v>0.06970842475349599</v>
      </c>
      <c r="H27" s="35">
        <f t="shared" si="1"/>
        <v>0.3924107142857143</v>
      </c>
    </row>
    <row r="28" spans="1:8" ht="12.75">
      <c r="A28" s="167"/>
      <c r="B28" s="188"/>
      <c r="C28" s="188"/>
      <c r="D28" s="188"/>
      <c r="E28" s="188"/>
      <c r="F28" s="188"/>
      <c r="G28" s="188"/>
      <c r="H28" s="189"/>
    </row>
    <row r="29" spans="1:8" ht="15" customHeight="1">
      <c r="A29" s="190" t="s">
        <v>162</v>
      </c>
      <c r="B29" s="166" t="s">
        <v>30</v>
      </c>
      <c r="C29" s="162" t="s">
        <v>201</v>
      </c>
      <c r="D29" s="159" t="s">
        <v>4</v>
      </c>
      <c r="E29" s="157" t="s">
        <v>370</v>
      </c>
      <c r="F29" s="157" t="s">
        <v>5</v>
      </c>
      <c r="G29" s="186" t="s">
        <v>150</v>
      </c>
      <c r="H29" s="157" t="s">
        <v>371</v>
      </c>
    </row>
    <row r="30" spans="1:8" ht="20.25" customHeight="1">
      <c r="A30" s="190"/>
      <c r="B30" s="166"/>
      <c r="C30" s="163"/>
      <c r="D30" s="159"/>
      <c r="E30" s="158"/>
      <c r="F30" s="158"/>
      <c r="G30" s="191"/>
      <c r="H30" s="158"/>
    </row>
    <row r="31" spans="1:8" ht="27.75" customHeight="1">
      <c r="A31" s="50" t="s">
        <v>70</v>
      </c>
      <c r="B31" s="45" t="s">
        <v>31</v>
      </c>
      <c r="C31" s="50"/>
      <c r="D31" s="83">
        <f>D32+D33+D34</f>
        <v>2694.5</v>
      </c>
      <c r="E31" s="83">
        <f>E32+E33+E34</f>
        <v>740.4000000000001</v>
      </c>
      <c r="F31" s="83">
        <f>F32+F33+F34</f>
        <v>161.6</v>
      </c>
      <c r="G31" s="84">
        <f>F31/D31</f>
        <v>0.05997402115420301</v>
      </c>
      <c r="H31" s="97">
        <f>F31/E31</f>
        <v>0.21826039978390055</v>
      </c>
    </row>
    <row r="32" spans="1:8" ht="71.25" customHeight="1">
      <c r="A32" s="153" t="s">
        <v>73</v>
      </c>
      <c r="B32" s="146" t="s">
        <v>166</v>
      </c>
      <c r="C32" s="153" t="s">
        <v>73</v>
      </c>
      <c r="D32" s="32">
        <v>2679.3</v>
      </c>
      <c r="E32" s="32">
        <v>730.2</v>
      </c>
      <c r="F32" s="32">
        <v>161.6</v>
      </c>
      <c r="G32" s="84">
        <f aca="true" t="shared" si="2" ref="G32:G61">F32/D32</f>
        <v>0.060314261187623626</v>
      </c>
      <c r="H32" s="97">
        <f aca="true" t="shared" si="3" ref="H32:H61">F32/E32</f>
        <v>0.22130923034784988</v>
      </c>
    </row>
    <row r="33" spans="1:8" ht="19.5" customHeight="1">
      <c r="A33" s="153" t="s">
        <v>75</v>
      </c>
      <c r="B33" s="146" t="s">
        <v>36</v>
      </c>
      <c r="C33" s="153" t="s">
        <v>75</v>
      </c>
      <c r="D33" s="32">
        <v>10</v>
      </c>
      <c r="E33" s="32">
        <v>5</v>
      </c>
      <c r="F33" s="32">
        <v>0</v>
      </c>
      <c r="G33" s="84">
        <f t="shared" si="2"/>
        <v>0</v>
      </c>
      <c r="H33" s="97">
        <f t="shared" si="3"/>
        <v>0</v>
      </c>
    </row>
    <row r="34" spans="1:8" ht="23.25" customHeight="1">
      <c r="A34" s="153" t="s">
        <v>132</v>
      </c>
      <c r="B34" s="146" t="s">
        <v>129</v>
      </c>
      <c r="C34" s="153"/>
      <c r="D34" s="32">
        <f>D35</f>
        <v>5.2</v>
      </c>
      <c r="E34" s="32">
        <f>E35</f>
        <v>5.2</v>
      </c>
      <c r="F34" s="32">
        <f>F35</f>
        <v>0</v>
      </c>
      <c r="G34" s="84">
        <f t="shared" si="2"/>
        <v>0</v>
      </c>
      <c r="H34" s="97">
        <f t="shared" si="3"/>
        <v>0</v>
      </c>
    </row>
    <row r="35" spans="1:8" s="16" customFormat="1" ht="42.75" customHeight="1">
      <c r="A35" s="85"/>
      <c r="B35" s="58" t="s">
        <v>218</v>
      </c>
      <c r="C35" s="85" t="s">
        <v>221</v>
      </c>
      <c r="D35" s="86">
        <v>5.2</v>
      </c>
      <c r="E35" s="86">
        <v>5.2</v>
      </c>
      <c r="F35" s="86">
        <v>0</v>
      </c>
      <c r="G35" s="84">
        <f t="shared" si="2"/>
        <v>0</v>
      </c>
      <c r="H35" s="97">
        <f t="shared" si="3"/>
        <v>0</v>
      </c>
    </row>
    <row r="36" spans="1:8" ht="18.75" customHeight="1">
      <c r="A36" s="50" t="s">
        <v>112</v>
      </c>
      <c r="B36" s="45" t="s">
        <v>105</v>
      </c>
      <c r="C36" s="50"/>
      <c r="D36" s="83">
        <f>D37</f>
        <v>161</v>
      </c>
      <c r="E36" s="83">
        <f>E37</f>
        <v>40.5</v>
      </c>
      <c r="F36" s="83">
        <f>F37</f>
        <v>0</v>
      </c>
      <c r="G36" s="84">
        <f t="shared" si="2"/>
        <v>0</v>
      </c>
      <c r="H36" s="97">
        <f t="shared" si="3"/>
        <v>0</v>
      </c>
    </row>
    <row r="37" spans="1:8" ht="48" customHeight="1">
      <c r="A37" s="153" t="s">
        <v>113</v>
      </c>
      <c r="B37" s="146" t="s">
        <v>172</v>
      </c>
      <c r="C37" s="153" t="s">
        <v>276</v>
      </c>
      <c r="D37" s="32">
        <v>161</v>
      </c>
      <c r="E37" s="32">
        <v>40.5</v>
      </c>
      <c r="F37" s="32">
        <v>0</v>
      </c>
      <c r="G37" s="84">
        <f t="shared" si="2"/>
        <v>0</v>
      </c>
      <c r="H37" s="97">
        <f t="shared" si="3"/>
        <v>0</v>
      </c>
    </row>
    <row r="38" spans="1:8" ht="30" customHeight="1" hidden="1">
      <c r="A38" s="50" t="s">
        <v>76</v>
      </c>
      <c r="B38" s="45" t="s">
        <v>39</v>
      </c>
      <c r="C38" s="50"/>
      <c r="D38" s="83">
        <f aca="true" t="shared" si="4" ref="D38:F39">D39</f>
        <v>0</v>
      </c>
      <c r="E38" s="83">
        <f t="shared" si="4"/>
        <v>0</v>
      </c>
      <c r="F38" s="83">
        <f t="shared" si="4"/>
        <v>0</v>
      </c>
      <c r="G38" s="84" t="e">
        <f t="shared" si="2"/>
        <v>#DIV/0!</v>
      </c>
      <c r="H38" s="97" t="e">
        <f t="shared" si="3"/>
        <v>#DIV/0!</v>
      </c>
    </row>
    <row r="39" spans="1:8" ht="18" customHeight="1" hidden="1">
      <c r="A39" s="153" t="s">
        <v>114</v>
      </c>
      <c r="B39" s="146" t="s">
        <v>107</v>
      </c>
      <c r="C39" s="153"/>
      <c r="D39" s="32">
        <f t="shared" si="4"/>
        <v>0</v>
      </c>
      <c r="E39" s="32">
        <f t="shared" si="4"/>
        <v>0</v>
      </c>
      <c r="F39" s="32">
        <f t="shared" si="4"/>
        <v>0</v>
      </c>
      <c r="G39" s="84" t="e">
        <f t="shared" si="2"/>
        <v>#DIV/0!</v>
      </c>
      <c r="H39" s="97" t="e">
        <f t="shared" si="3"/>
        <v>#DIV/0!</v>
      </c>
    </row>
    <row r="40" spans="1:8" ht="54.75" customHeight="1" hidden="1">
      <c r="A40" s="153"/>
      <c r="B40" s="146" t="s">
        <v>280</v>
      </c>
      <c r="C40" s="153" t="s">
        <v>281</v>
      </c>
      <c r="D40" s="32">
        <v>0</v>
      </c>
      <c r="E40" s="32">
        <v>0</v>
      </c>
      <c r="F40" s="32">
        <v>0</v>
      </c>
      <c r="G40" s="84" t="e">
        <f t="shared" si="2"/>
        <v>#DIV/0!</v>
      </c>
      <c r="H40" s="97" t="e">
        <f t="shared" si="3"/>
        <v>#DIV/0!</v>
      </c>
    </row>
    <row r="41" spans="1:8" ht="16.5" customHeight="1" hidden="1">
      <c r="A41" s="50" t="s">
        <v>77</v>
      </c>
      <c r="B41" s="45" t="s">
        <v>41</v>
      </c>
      <c r="C41" s="50"/>
      <c r="D41" s="83">
        <f aca="true" t="shared" si="5" ref="D41:F42">D42</f>
        <v>0</v>
      </c>
      <c r="E41" s="83">
        <f t="shared" si="5"/>
        <v>0</v>
      </c>
      <c r="F41" s="83">
        <f t="shared" si="5"/>
        <v>0</v>
      </c>
      <c r="G41" s="84" t="e">
        <f t="shared" si="2"/>
        <v>#DIV/0!</v>
      </c>
      <c r="H41" s="97" t="e">
        <f t="shared" si="3"/>
        <v>#DIV/0!</v>
      </c>
    </row>
    <row r="42" spans="1:8" ht="27.75" customHeight="1" hidden="1">
      <c r="A42" s="150" t="s">
        <v>78</v>
      </c>
      <c r="B42" s="68" t="s">
        <v>127</v>
      </c>
      <c r="C42" s="153"/>
      <c r="D42" s="32">
        <f t="shared" si="5"/>
        <v>0</v>
      </c>
      <c r="E42" s="32">
        <f t="shared" si="5"/>
        <v>0</v>
      </c>
      <c r="F42" s="32">
        <f t="shared" si="5"/>
        <v>0</v>
      </c>
      <c r="G42" s="84" t="e">
        <f t="shared" si="2"/>
        <v>#DIV/0!</v>
      </c>
      <c r="H42" s="97" t="e">
        <f t="shared" si="3"/>
        <v>#DIV/0!</v>
      </c>
    </row>
    <row r="43" spans="1:8" ht="27" customHeight="1" hidden="1">
      <c r="A43" s="85"/>
      <c r="B43" s="61" t="s">
        <v>127</v>
      </c>
      <c r="C43" s="85" t="s">
        <v>289</v>
      </c>
      <c r="D43" s="86">
        <f>0</f>
        <v>0</v>
      </c>
      <c r="E43" s="86">
        <f>0</f>
        <v>0</v>
      </c>
      <c r="F43" s="86">
        <f>0</f>
        <v>0</v>
      </c>
      <c r="G43" s="84" t="e">
        <f t="shared" si="2"/>
        <v>#DIV/0!</v>
      </c>
      <c r="H43" s="97" t="e">
        <f t="shared" si="3"/>
        <v>#DIV/0!</v>
      </c>
    </row>
    <row r="44" spans="1:8" ht="31.5" customHeight="1">
      <c r="A44" s="50" t="s">
        <v>79</v>
      </c>
      <c r="B44" s="45" t="s">
        <v>42</v>
      </c>
      <c r="C44" s="50"/>
      <c r="D44" s="83">
        <f>D45</f>
        <v>315</v>
      </c>
      <c r="E44" s="83">
        <f>E45</f>
        <v>90</v>
      </c>
      <c r="F44" s="83">
        <f>F45</f>
        <v>16.4</v>
      </c>
      <c r="G44" s="84">
        <f t="shared" si="2"/>
        <v>0.05206349206349206</v>
      </c>
      <c r="H44" s="97">
        <f t="shared" si="3"/>
        <v>0.1822222222222222</v>
      </c>
    </row>
    <row r="45" spans="1:8" ht="19.5" customHeight="1">
      <c r="A45" s="153" t="s">
        <v>45</v>
      </c>
      <c r="B45" s="146" t="s">
        <v>46</v>
      </c>
      <c r="C45" s="153"/>
      <c r="D45" s="32">
        <f>D46+D47+D49+D48</f>
        <v>315</v>
      </c>
      <c r="E45" s="32">
        <f>E46+E47+E49</f>
        <v>90</v>
      </c>
      <c r="F45" s="32">
        <f>F46+F47+F49</f>
        <v>16.4</v>
      </c>
      <c r="G45" s="84">
        <f t="shared" si="2"/>
        <v>0.05206349206349206</v>
      </c>
      <c r="H45" s="97">
        <f t="shared" si="3"/>
        <v>0.1822222222222222</v>
      </c>
    </row>
    <row r="46" spans="1:8" s="16" customFormat="1" ht="20.25" customHeight="1">
      <c r="A46" s="85"/>
      <c r="B46" s="58" t="s">
        <v>100</v>
      </c>
      <c r="C46" s="85" t="s">
        <v>265</v>
      </c>
      <c r="D46" s="86">
        <v>230</v>
      </c>
      <c r="E46" s="86">
        <v>60</v>
      </c>
      <c r="F46" s="86">
        <v>16.4</v>
      </c>
      <c r="G46" s="84">
        <f t="shared" si="2"/>
        <v>0.07130434782608695</v>
      </c>
      <c r="H46" s="97">
        <f t="shared" si="3"/>
        <v>0.2733333333333333</v>
      </c>
    </row>
    <row r="47" spans="1:8" s="16" customFormat="1" ht="16.5" customHeight="1">
      <c r="A47" s="85"/>
      <c r="B47" s="58" t="s">
        <v>270</v>
      </c>
      <c r="C47" s="85" t="s">
        <v>266</v>
      </c>
      <c r="D47" s="86">
        <v>25</v>
      </c>
      <c r="E47" s="86">
        <v>0</v>
      </c>
      <c r="F47" s="86">
        <f>0</f>
        <v>0</v>
      </c>
      <c r="G47" s="84">
        <f t="shared" si="2"/>
        <v>0</v>
      </c>
      <c r="H47" s="97">
        <v>0</v>
      </c>
    </row>
    <row r="48" spans="1:8" s="16" customFormat="1" ht="16.5" customHeight="1">
      <c r="A48" s="85"/>
      <c r="B48" s="58" t="s">
        <v>388</v>
      </c>
      <c r="C48" s="85" t="s">
        <v>387</v>
      </c>
      <c r="D48" s="86">
        <v>10</v>
      </c>
      <c r="E48" s="86">
        <v>0</v>
      </c>
      <c r="F48" s="86">
        <v>0</v>
      </c>
      <c r="G48" s="84">
        <f t="shared" si="2"/>
        <v>0</v>
      </c>
      <c r="H48" s="97">
        <v>0</v>
      </c>
    </row>
    <row r="49" spans="1:8" s="16" customFormat="1" ht="30" customHeight="1">
      <c r="A49" s="85"/>
      <c r="B49" s="58" t="s">
        <v>184</v>
      </c>
      <c r="C49" s="85" t="s">
        <v>271</v>
      </c>
      <c r="D49" s="86">
        <v>50</v>
      </c>
      <c r="E49" s="86">
        <v>30</v>
      </c>
      <c r="F49" s="86">
        <v>0</v>
      </c>
      <c r="G49" s="84">
        <f t="shared" si="2"/>
        <v>0</v>
      </c>
      <c r="H49" s="97">
        <f t="shared" si="3"/>
        <v>0</v>
      </c>
    </row>
    <row r="50" spans="1:8" ht="18" customHeight="1">
      <c r="A50" s="41" t="s">
        <v>130</v>
      </c>
      <c r="B50" s="45" t="s">
        <v>128</v>
      </c>
      <c r="C50" s="50"/>
      <c r="D50" s="32">
        <f>D52</f>
        <v>1</v>
      </c>
      <c r="E50" s="32">
        <f>E52</f>
        <v>1</v>
      </c>
      <c r="F50" s="32">
        <f>F52</f>
        <v>0.3</v>
      </c>
      <c r="G50" s="84">
        <f t="shared" si="2"/>
        <v>0.3</v>
      </c>
      <c r="H50" s="97">
        <f t="shared" si="3"/>
        <v>0.3</v>
      </c>
    </row>
    <row r="51" spans="1:8" ht="36" customHeight="1">
      <c r="A51" s="152" t="s">
        <v>124</v>
      </c>
      <c r="B51" s="146" t="s">
        <v>131</v>
      </c>
      <c r="C51" s="153"/>
      <c r="D51" s="32">
        <f>D52</f>
        <v>1</v>
      </c>
      <c r="E51" s="32">
        <f>E52</f>
        <v>1</v>
      </c>
      <c r="F51" s="32">
        <f>F52</f>
        <v>0.3</v>
      </c>
      <c r="G51" s="84">
        <f t="shared" si="2"/>
        <v>0.3</v>
      </c>
      <c r="H51" s="97">
        <f t="shared" si="3"/>
        <v>0.3</v>
      </c>
    </row>
    <row r="52" spans="1:8" s="16" customFormat="1" ht="26.25" customHeight="1">
      <c r="A52" s="85"/>
      <c r="B52" s="58" t="s">
        <v>279</v>
      </c>
      <c r="C52" s="85" t="s">
        <v>272</v>
      </c>
      <c r="D52" s="86">
        <v>1</v>
      </c>
      <c r="E52" s="86">
        <v>1</v>
      </c>
      <c r="F52" s="86">
        <v>0.3</v>
      </c>
      <c r="G52" s="84">
        <f t="shared" si="2"/>
        <v>0.3</v>
      </c>
      <c r="H52" s="97">
        <f t="shared" si="3"/>
        <v>0.3</v>
      </c>
    </row>
    <row r="53" spans="1:8" ht="18" customHeight="1" hidden="1">
      <c r="A53" s="50" t="s">
        <v>47</v>
      </c>
      <c r="B53" s="45" t="s">
        <v>48</v>
      </c>
      <c r="C53" s="50"/>
      <c r="D53" s="32">
        <f aca="true" t="shared" si="6" ref="D53:F54">D54</f>
        <v>0</v>
      </c>
      <c r="E53" s="32">
        <f t="shared" si="6"/>
        <v>0</v>
      </c>
      <c r="F53" s="32">
        <f t="shared" si="6"/>
        <v>0</v>
      </c>
      <c r="G53" s="84" t="e">
        <f t="shared" si="2"/>
        <v>#DIV/0!</v>
      </c>
      <c r="H53" s="97" t="e">
        <f t="shared" si="3"/>
        <v>#DIV/0!</v>
      </c>
    </row>
    <row r="54" spans="1:8" ht="23.25" customHeight="1" hidden="1">
      <c r="A54" s="153" t="s">
        <v>52</v>
      </c>
      <c r="B54" s="146" t="s">
        <v>121</v>
      </c>
      <c r="C54" s="153"/>
      <c r="D54" s="32">
        <f t="shared" si="6"/>
        <v>0</v>
      </c>
      <c r="E54" s="32">
        <f t="shared" si="6"/>
        <v>0</v>
      </c>
      <c r="F54" s="32">
        <f t="shared" si="6"/>
        <v>0</v>
      </c>
      <c r="G54" s="84" t="e">
        <f t="shared" si="2"/>
        <v>#DIV/0!</v>
      </c>
      <c r="H54" s="97" t="e">
        <f t="shared" si="3"/>
        <v>#DIV/0!</v>
      </c>
    </row>
    <row r="55" spans="1:8" s="16" customFormat="1" ht="31.5" customHeight="1" hidden="1">
      <c r="A55" s="85"/>
      <c r="B55" s="58" t="s">
        <v>273</v>
      </c>
      <c r="C55" s="85" t="s">
        <v>274</v>
      </c>
      <c r="D55" s="86">
        <v>0</v>
      </c>
      <c r="E55" s="86">
        <v>0</v>
      </c>
      <c r="F55" s="86">
        <v>0</v>
      </c>
      <c r="G55" s="84" t="e">
        <f t="shared" si="2"/>
        <v>#DIV/0!</v>
      </c>
      <c r="H55" s="97" t="e">
        <f t="shared" si="3"/>
        <v>#DIV/0!</v>
      </c>
    </row>
    <row r="56" spans="1:8" ht="18.75" customHeight="1">
      <c r="A56" s="50">
        <v>1000</v>
      </c>
      <c r="B56" s="45" t="s">
        <v>62</v>
      </c>
      <c r="C56" s="50"/>
      <c r="D56" s="32">
        <f>D57</f>
        <v>40</v>
      </c>
      <c r="E56" s="32">
        <f>E57</f>
        <v>11</v>
      </c>
      <c r="F56" s="32">
        <f>F57</f>
        <v>11</v>
      </c>
      <c r="G56" s="84">
        <f t="shared" si="2"/>
        <v>0.275</v>
      </c>
      <c r="H56" s="97">
        <f t="shared" si="3"/>
        <v>1</v>
      </c>
    </row>
    <row r="57" spans="1:8" ht="18.75" customHeight="1">
      <c r="A57" s="153">
        <v>1001</v>
      </c>
      <c r="B57" s="146" t="s">
        <v>187</v>
      </c>
      <c r="C57" s="153" t="s">
        <v>63</v>
      </c>
      <c r="D57" s="32">
        <v>40</v>
      </c>
      <c r="E57" s="32">
        <v>11</v>
      </c>
      <c r="F57" s="32">
        <v>11</v>
      </c>
      <c r="G57" s="84">
        <f t="shared" si="2"/>
        <v>0.275</v>
      </c>
      <c r="H57" s="97">
        <f t="shared" si="3"/>
        <v>1</v>
      </c>
    </row>
    <row r="58" spans="1:8" ht="18.75" customHeight="1">
      <c r="A58" s="50"/>
      <c r="B58" s="45" t="s">
        <v>101</v>
      </c>
      <c r="C58" s="50"/>
      <c r="D58" s="83">
        <f>D59</f>
        <v>1582.2</v>
      </c>
      <c r="E58" s="83">
        <f>E59</f>
        <v>395</v>
      </c>
      <c r="F58" s="83">
        <f>F59</f>
        <v>100</v>
      </c>
      <c r="G58" s="84">
        <f t="shared" si="2"/>
        <v>0.06320313487548983</v>
      </c>
      <c r="H58" s="97">
        <f t="shared" si="3"/>
        <v>0.25316455696202533</v>
      </c>
    </row>
    <row r="59" spans="1:8" s="16" customFormat="1" ht="29.25" customHeight="1">
      <c r="A59" s="85"/>
      <c r="B59" s="58" t="s">
        <v>102</v>
      </c>
      <c r="C59" s="85" t="s">
        <v>206</v>
      </c>
      <c r="D59" s="86">
        <v>1582.2</v>
      </c>
      <c r="E59" s="86">
        <v>395</v>
      </c>
      <c r="F59" s="86">
        <v>100</v>
      </c>
      <c r="G59" s="84">
        <f t="shared" si="2"/>
        <v>0.06320313487548983</v>
      </c>
      <c r="H59" s="97">
        <f t="shared" si="3"/>
        <v>0.25316455696202533</v>
      </c>
    </row>
    <row r="60" spans="1:8" ht="21.75" customHeight="1">
      <c r="A60" s="153"/>
      <c r="B60" s="69" t="s">
        <v>69</v>
      </c>
      <c r="C60" s="87"/>
      <c r="D60" s="88">
        <f>D31+D36+D38+D41+D44+D50+D53+D56+D58</f>
        <v>4793.7</v>
      </c>
      <c r="E60" s="88">
        <f>E31+E36+E38+E41+E44+E50+E53+E56+E58</f>
        <v>1277.9</v>
      </c>
      <c r="F60" s="88">
        <f>F31+F36+F38+F41+F44+F50+F53+F56+F58</f>
        <v>289.3</v>
      </c>
      <c r="G60" s="84">
        <f t="shared" si="2"/>
        <v>0.060350042764461695</v>
      </c>
      <c r="H60" s="97">
        <f t="shared" si="3"/>
        <v>0.2263870412395336</v>
      </c>
    </row>
    <row r="61" spans="1:8" ht="25.5" customHeight="1">
      <c r="A61" s="154"/>
      <c r="B61" s="68" t="s">
        <v>84</v>
      </c>
      <c r="C61" s="150"/>
      <c r="D61" s="91">
        <f>D58</f>
        <v>1582.2</v>
      </c>
      <c r="E61" s="91">
        <f>E58</f>
        <v>395</v>
      </c>
      <c r="F61" s="91">
        <f>F58</f>
        <v>100</v>
      </c>
      <c r="G61" s="84">
        <f t="shared" si="2"/>
        <v>0.06320313487548983</v>
      </c>
      <c r="H61" s="97">
        <f t="shared" si="3"/>
        <v>0.25316455696202533</v>
      </c>
    </row>
    <row r="62" ht="12.75">
      <c r="A62" s="37"/>
    </row>
    <row r="63" ht="12.75">
      <c r="A63" s="37"/>
    </row>
    <row r="64" spans="1:6" ht="15">
      <c r="A64" s="37"/>
      <c r="B64" s="38" t="s">
        <v>94</v>
      </c>
      <c r="C64" s="39"/>
      <c r="F64" s="36">
        <v>285.8</v>
      </c>
    </row>
    <row r="65" spans="1:3" ht="15">
      <c r="A65" s="37"/>
      <c r="B65" s="38"/>
      <c r="C65" s="39"/>
    </row>
    <row r="66" spans="1:3" ht="15">
      <c r="A66" s="37"/>
      <c r="B66" s="38" t="s">
        <v>85</v>
      </c>
      <c r="C66" s="39"/>
    </row>
    <row r="67" spans="1:3" ht="15">
      <c r="A67" s="37"/>
      <c r="B67" s="38" t="s">
        <v>86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87</v>
      </c>
      <c r="C69" s="39"/>
    </row>
    <row r="70" spans="1:3" ht="15">
      <c r="A70" s="37"/>
      <c r="B70" s="38" t="s">
        <v>88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89</v>
      </c>
      <c r="C72" s="39"/>
    </row>
    <row r="73" spans="1:3" ht="15">
      <c r="A73" s="37"/>
      <c r="B73" s="38" t="s">
        <v>90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91</v>
      </c>
      <c r="C75" s="39"/>
    </row>
    <row r="76" spans="1:3" ht="15">
      <c r="A76" s="37"/>
      <c r="B76" s="38" t="s">
        <v>92</v>
      </c>
      <c r="C76" s="39"/>
    </row>
    <row r="77" ht="12.75">
      <c r="A77" s="37"/>
    </row>
    <row r="78" ht="12.75">
      <c r="A78" s="37"/>
    </row>
    <row r="79" spans="1:8" ht="15">
      <c r="A79" s="37"/>
      <c r="B79" s="38" t="s">
        <v>93</v>
      </c>
      <c r="C79" s="39"/>
      <c r="F79" s="43">
        <f>F64+F26-F60</f>
        <v>260.2</v>
      </c>
      <c r="H79" s="43"/>
    </row>
    <row r="80" ht="12.75">
      <c r="A80" s="37"/>
    </row>
    <row r="81" ht="12.75">
      <c r="A81" s="37"/>
    </row>
    <row r="82" spans="1:3" ht="15">
      <c r="A82" s="37"/>
      <c r="B82" s="38" t="s">
        <v>95</v>
      </c>
      <c r="C82" s="39"/>
    </row>
    <row r="83" spans="1:3" ht="15">
      <c r="A83" s="37"/>
      <c r="B83" s="38" t="s">
        <v>96</v>
      </c>
      <c r="C83" s="39"/>
    </row>
    <row r="84" spans="1:3" ht="15">
      <c r="A84" s="37"/>
      <c r="B84" s="38" t="s">
        <v>97</v>
      </c>
      <c r="C84" s="39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zoomScalePageLayoutView="0" workbookViewId="0" topLeftCell="A62">
      <selection activeCell="F82" sqref="F82"/>
    </sheetView>
  </sheetViews>
  <sheetFormatPr defaultColWidth="9.140625" defaultRowHeight="12.75"/>
  <cols>
    <col min="1" max="1" width="6.421875" style="94" customWidth="1"/>
    <col min="2" max="2" width="28.00390625" style="94" customWidth="1"/>
    <col min="3" max="3" width="10.28125" style="93" customWidth="1"/>
    <col min="4" max="5" width="12.421875" style="94" customWidth="1"/>
    <col min="6" max="6" width="11.7109375" style="94" customWidth="1"/>
    <col min="7" max="7" width="10.00390625" style="94" customWidth="1"/>
    <col min="8" max="8" width="11.00390625" style="94" customWidth="1"/>
    <col min="9" max="9" width="9.140625" style="94" customWidth="1"/>
    <col min="10" max="16384" width="9.140625" style="2" customWidth="1"/>
  </cols>
  <sheetData>
    <row r="1" spans="1:9" s="4" customFormat="1" ht="66" customHeight="1">
      <c r="A1" s="194" t="s">
        <v>393</v>
      </c>
      <c r="B1" s="194"/>
      <c r="C1" s="194"/>
      <c r="D1" s="194"/>
      <c r="E1" s="194"/>
      <c r="F1" s="194"/>
      <c r="G1" s="194"/>
      <c r="H1" s="194"/>
      <c r="I1" s="142"/>
    </row>
    <row r="2" spans="1:9" s="1" customFormat="1" ht="12.75" customHeight="1">
      <c r="A2" s="40"/>
      <c r="B2" s="166" t="s">
        <v>3</v>
      </c>
      <c r="C2" s="41"/>
      <c r="D2" s="159" t="s">
        <v>4</v>
      </c>
      <c r="E2" s="157" t="s">
        <v>370</v>
      </c>
      <c r="F2" s="159" t="s">
        <v>5</v>
      </c>
      <c r="G2" s="186" t="s">
        <v>150</v>
      </c>
      <c r="H2" s="157" t="s">
        <v>371</v>
      </c>
      <c r="I2" s="36"/>
    </row>
    <row r="3" spans="1:9" s="1" customFormat="1" ht="19.5" customHeight="1">
      <c r="A3" s="149"/>
      <c r="B3" s="166"/>
      <c r="C3" s="41"/>
      <c r="D3" s="159"/>
      <c r="E3" s="158"/>
      <c r="F3" s="159"/>
      <c r="G3" s="187"/>
      <c r="H3" s="158"/>
      <c r="I3" s="36"/>
    </row>
    <row r="4" spans="1:9" s="1" customFormat="1" ht="30">
      <c r="A4" s="149"/>
      <c r="B4" s="145" t="s">
        <v>83</v>
      </c>
      <c r="C4" s="152"/>
      <c r="D4" s="42">
        <f>D5+D6+D7+D8+D9+D10+D11+D12+D13+D14+D15+D16+D17+D18+D19+D20</f>
        <v>2825.6</v>
      </c>
      <c r="E4" s="42">
        <f>E5+E6+E7+E8+E9+E10+E11+E12+E13+E14+E15+E16+E17+E18+E19+E20</f>
        <v>417</v>
      </c>
      <c r="F4" s="42">
        <f>F5+F6+F7+F8+F9+F10+F11+F12+F13+F14+F15+F16+F17+F18+F19+F20</f>
        <v>261.4</v>
      </c>
      <c r="G4" s="35">
        <f aca="true" t="shared" si="0" ref="G4:G10">F4/D4</f>
        <v>0.09251132502831257</v>
      </c>
      <c r="H4" s="35">
        <f aca="true" t="shared" si="1" ref="H4:H10">F4/E4</f>
        <v>0.6268585131894484</v>
      </c>
      <c r="I4" s="36"/>
    </row>
    <row r="5" spans="1:9" s="1" customFormat="1" ht="15">
      <c r="A5" s="149"/>
      <c r="B5" s="146" t="s">
        <v>7</v>
      </c>
      <c r="C5" s="153"/>
      <c r="D5" s="33">
        <v>155</v>
      </c>
      <c r="E5" s="33">
        <v>20</v>
      </c>
      <c r="F5" s="33">
        <v>7.1</v>
      </c>
      <c r="G5" s="35">
        <f t="shared" si="0"/>
        <v>0.045806451612903226</v>
      </c>
      <c r="H5" s="35">
        <f t="shared" si="1"/>
        <v>0.355</v>
      </c>
      <c r="I5" s="36"/>
    </row>
    <row r="6" spans="1:9" s="1" customFormat="1" ht="15">
      <c r="A6" s="149"/>
      <c r="B6" s="146" t="s">
        <v>304</v>
      </c>
      <c r="C6" s="153"/>
      <c r="D6" s="33">
        <v>980.6</v>
      </c>
      <c r="E6" s="33">
        <v>245</v>
      </c>
      <c r="F6" s="33">
        <v>117</v>
      </c>
      <c r="G6" s="35">
        <f t="shared" si="0"/>
        <v>0.11931470528248012</v>
      </c>
      <c r="H6" s="35">
        <f t="shared" si="1"/>
        <v>0.4775510204081633</v>
      </c>
      <c r="I6" s="36"/>
    </row>
    <row r="7" spans="1:9" s="1" customFormat="1" ht="15">
      <c r="A7" s="149"/>
      <c r="B7" s="146" t="s">
        <v>9</v>
      </c>
      <c r="C7" s="153"/>
      <c r="D7" s="33">
        <v>330</v>
      </c>
      <c r="E7" s="33">
        <v>20</v>
      </c>
      <c r="F7" s="33">
        <v>0</v>
      </c>
      <c r="G7" s="35">
        <f t="shared" si="0"/>
        <v>0</v>
      </c>
      <c r="H7" s="35">
        <f t="shared" si="1"/>
        <v>0</v>
      </c>
      <c r="I7" s="36"/>
    </row>
    <row r="8" spans="1:9" s="1" customFormat="1" ht="15">
      <c r="A8" s="149"/>
      <c r="B8" s="146" t="s">
        <v>10</v>
      </c>
      <c r="C8" s="153"/>
      <c r="D8" s="33">
        <v>150</v>
      </c>
      <c r="E8" s="33">
        <v>10</v>
      </c>
      <c r="F8" s="33">
        <v>0.8</v>
      </c>
      <c r="G8" s="35">
        <f t="shared" si="0"/>
        <v>0.005333333333333334</v>
      </c>
      <c r="H8" s="35">
        <f t="shared" si="1"/>
        <v>0.08</v>
      </c>
      <c r="I8" s="36"/>
    </row>
    <row r="9" spans="1:9" s="1" customFormat="1" ht="15">
      <c r="A9" s="149"/>
      <c r="B9" s="146" t="s">
        <v>11</v>
      </c>
      <c r="C9" s="153"/>
      <c r="D9" s="33">
        <v>1200</v>
      </c>
      <c r="E9" s="33">
        <v>120</v>
      </c>
      <c r="F9" s="33">
        <v>126.1</v>
      </c>
      <c r="G9" s="35">
        <f t="shared" si="0"/>
        <v>0.10508333333333333</v>
      </c>
      <c r="H9" s="35">
        <f t="shared" si="1"/>
        <v>1.0508333333333333</v>
      </c>
      <c r="I9" s="36"/>
    </row>
    <row r="10" spans="1:9" s="1" customFormat="1" ht="15">
      <c r="A10" s="149"/>
      <c r="B10" s="146" t="s">
        <v>108</v>
      </c>
      <c r="C10" s="153"/>
      <c r="D10" s="33">
        <v>10</v>
      </c>
      <c r="E10" s="33">
        <v>2</v>
      </c>
      <c r="F10" s="33">
        <v>2.4</v>
      </c>
      <c r="G10" s="35">
        <f t="shared" si="0"/>
        <v>0.24</v>
      </c>
      <c r="H10" s="35">
        <f t="shared" si="1"/>
        <v>1.2</v>
      </c>
      <c r="I10" s="36"/>
    </row>
    <row r="11" spans="1:9" s="1" customFormat="1" ht="25.5">
      <c r="A11" s="149"/>
      <c r="B11" s="146" t="s">
        <v>12</v>
      </c>
      <c r="C11" s="153"/>
      <c r="D11" s="33">
        <v>0</v>
      </c>
      <c r="E11" s="33">
        <v>0</v>
      </c>
      <c r="F11" s="33">
        <v>0</v>
      </c>
      <c r="G11" s="35">
        <v>0</v>
      </c>
      <c r="H11" s="35">
        <v>0</v>
      </c>
      <c r="I11" s="36"/>
    </row>
    <row r="12" spans="1:9" s="1" customFormat="1" ht="15">
      <c r="A12" s="149"/>
      <c r="B12" s="146" t="s">
        <v>13</v>
      </c>
      <c r="C12" s="153"/>
      <c r="D12" s="33">
        <v>0</v>
      </c>
      <c r="E12" s="33">
        <v>0</v>
      </c>
      <c r="F12" s="33">
        <v>0</v>
      </c>
      <c r="G12" s="35">
        <v>0</v>
      </c>
      <c r="H12" s="35">
        <v>0</v>
      </c>
      <c r="I12" s="36"/>
    </row>
    <row r="13" spans="1:9" s="1" customFormat="1" ht="15">
      <c r="A13" s="149"/>
      <c r="B13" s="146" t="s">
        <v>14</v>
      </c>
      <c r="C13" s="153"/>
      <c r="D13" s="33">
        <v>0</v>
      </c>
      <c r="E13" s="33">
        <v>0</v>
      </c>
      <c r="F13" s="33">
        <v>0</v>
      </c>
      <c r="G13" s="35">
        <v>0</v>
      </c>
      <c r="H13" s="35">
        <v>0</v>
      </c>
      <c r="I13" s="36"/>
    </row>
    <row r="14" spans="1:9" s="1" customFormat="1" ht="15">
      <c r="A14" s="149"/>
      <c r="B14" s="146" t="s">
        <v>16</v>
      </c>
      <c r="C14" s="153"/>
      <c r="D14" s="33">
        <v>0</v>
      </c>
      <c r="E14" s="33">
        <v>0</v>
      </c>
      <c r="F14" s="33">
        <v>0</v>
      </c>
      <c r="G14" s="35">
        <v>0</v>
      </c>
      <c r="H14" s="35">
        <v>0</v>
      </c>
      <c r="I14" s="36"/>
    </row>
    <row r="15" spans="1:9" s="1" customFormat="1" ht="15">
      <c r="A15" s="149"/>
      <c r="B15" s="146" t="s">
        <v>17</v>
      </c>
      <c r="C15" s="153"/>
      <c r="D15" s="33">
        <v>0</v>
      </c>
      <c r="E15" s="33">
        <v>0</v>
      </c>
      <c r="F15" s="33">
        <v>0</v>
      </c>
      <c r="G15" s="35">
        <v>0</v>
      </c>
      <c r="H15" s="35">
        <v>0</v>
      </c>
      <c r="I15" s="36"/>
    </row>
    <row r="16" spans="1:9" s="1" customFormat="1" ht="42" customHeight="1">
      <c r="A16" s="149"/>
      <c r="B16" s="146" t="s">
        <v>115</v>
      </c>
      <c r="C16" s="153"/>
      <c r="D16" s="33">
        <v>0</v>
      </c>
      <c r="E16" s="33">
        <v>0</v>
      </c>
      <c r="F16" s="33">
        <v>0</v>
      </c>
      <c r="G16" s="35">
        <v>0</v>
      </c>
      <c r="H16" s="35">
        <v>0</v>
      </c>
      <c r="I16" s="36"/>
    </row>
    <row r="17" spans="1:9" s="1" customFormat="1" ht="34.5" customHeight="1">
      <c r="A17" s="149"/>
      <c r="B17" s="146" t="s">
        <v>119</v>
      </c>
      <c r="C17" s="153"/>
      <c r="D17" s="33">
        <v>0</v>
      </c>
      <c r="E17" s="33">
        <v>0</v>
      </c>
      <c r="F17" s="33">
        <v>8</v>
      </c>
      <c r="G17" s="35">
        <v>0</v>
      </c>
      <c r="H17" s="35">
        <v>0</v>
      </c>
      <c r="I17" s="36"/>
    </row>
    <row r="18" spans="1:9" s="1" customFormat="1" ht="25.5">
      <c r="A18" s="149"/>
      <c r="B18" s="146" t="s">
        <v>20</v>
      </c>
      <c r="C18" s="153"/>
      <c r="D18" s="33">
        <v>0</v>
      </c>
      <c r="E18" s="33">
        <v>0</v>
      </c>
      <c r="F18" s="33">
        <v>0</v>
      </c>
      <c r="G18" s="35">
        <v>0</v>
      </c>
      <c r="H18" s="35">
        <v>0</v>
      </c>
      <c r="I18" s="36"/>
    </row>
    <row r="19" spans="1:9" s="1" customFormat="1" ht="15">
      <c r="A19" s="149"/>
      <c r="B19" s="146" t="s">
        <v>122</v>
      </c>
      <c r="C19" s="153"/>
      <c r="D19" s="33">
        <v>0</v>
      </c>
      <c r="E19" s="33">
        <v>0</v>
      </c>
      <c r="F19" s="33">
        <v>0</v>
      </c>
      <c r="G19" s="35">
        <v>0</v>
      </c>
      <c r="H19" s="35">
        <v>0</v>
      </c>
      <c r="I19" s="36"/>
    </row>
    <row r="20" spans="1:9" s="1" customFormat="1" ht="15">
      <c r="A20" s="149"/>
      <c r="B20" s="146" t="s">
        <v>23</v>
      </c>
      <c r="C20" s="153"/>
      <c r="D20" s="33">
        <v>0</v>
      </c>
      <c r="E20" s="33">
        <v>0</v>
      </c>
      <c r="F20" s="33"/>
      <c r="G20" s="35">
        <v>0</v>
      </c>
      <c r="H20" s="35">
        <v>0</v>
      </c>
      <c r="I20" s="36"/>
    </row>
    <row r="21" spans="1:9" s="1" customFormat="1" ht="30.75" customHeight="1">
      <c r="A21" s="149"/>
      <c r="B21" s="45" t="s">
        <v>82</v>
      </c>
      <c r="C21" s="50"/>
      <c r="D21" s="33">
        <f>D22+D23+D24+D25+D26</f>
        <v>1119.7</v>
      </c>
      <c r="E21" s="33">
        <f>E22+E23+E24+E25+E26</f>
        <v>279.9</v>
      </c>
      <c r="F21" s="33">
        <f>F22+F23+F24+F25+F26</f>
        <v>0</v>
      </c>
      <c r="G21" s="35">
        <f>F21/D21</f>
        <v>0</v>
      </c>
      <c r="H21" s="35">
        <f>F21/E21</f>
        <v>0</v>
      </c>
      <c r="I21" s="36"/>
    </row>
    <row r="22" spans="1:9" s="1" customFormat="1" ht="15">
      <c r="A22" s="149"/>
      <c r="B22" s="146" t="s">
        <v>25</v>
      </c>
      <c r="C22" s="153"/>
      <c r="D22" s="33">
        <v>618.1</v>
      </c>
      <c r="E22" s="33">
        <v>154.5</v>
      </c>
      <c r="F22" s="33">
        <v>0</v>
      </c>
      <c r="G22" s="35">
        <f>F22/D22</f>
        <v>0</v>
      </c>
      <c r="H22" s="35">
        <f>F22/E22</f>
        <v>0</v>
      </c>
      <c r="I22" s="36"/>
    </row>
    <row r="23" spans="1:9" s="1" customFormat="1" ht="15">
      <c r="A23" s="149"/>
      <c r="B23" s="146" t="s">
        <v>103</v>
      </c>
      <c r="C23" s="153"/>
      <c r="D23" s="33">
        <v>161</v>
      </c>
      <c r="E23" s="33">
        <v>40.2</v>
      </c>
      <c r="F23" s="33">
        <v>0</v>
      </c>
      <c r="G23" s="35">
        <f>F23/D23</f>
        <v>0</v>
      </c>
      <c r="H23" s="35">
        <f>F23/E23</f>
        <v>0</v>
      </c>
      <c r="I23" s="36"/>
    </row>
    <row r="24" spans="1:9" s="1" customFormat="1" ht="25.5">
      <c r="A24" s="149"/>
      <c r="B24" s="146" t="s">
        <v>68</v>
      </c>
      <c r="C24" s="153"/>
      <c r="D24" s="33">
        <v>340.6</v>
      </c>
      <c r="E24" s="33">
        <v>85.2</v>
      </c>
      <c r="F24" s="33">
        <v>0</v>
      </c>
      <c r="G24" s="35">
        <v>0</v>
      </c>
      <c r="H24" s="35">
        <v>0</v>
      </c>
      <c r="I24" s="36"/>
    </row>
    <row r="25" spans="1:9" s="1" customFormat="1" ht="30.75" customHeight="1" thickBot="1">
      <c r="A25" s="149"/>
      <c r="B25" s="80" t="s">
        <v>158</v>
      </c>
      <c r="C25" s="81"/>
      <c r="D25" s="33">
        <v>0</v>
      </c>
      <c r="E25" s="33">
        <v>0</v>
      </c>
      <c r="F25" s="33">
        <v>0</v>
      </c>
      <c r="G25" s="35">
        <v>0</v>
      </c>
      <c r="H25" s="35">
        <v>0</v>
      </c>
      <c r="I25" s="36"/>
    </row>
    <row r="26" spans="1:9" s="1" customFormat="1" ht="42.75" customHeight="1">
      <c r="A26" s="149"/>
      <c r="B26" s="146" t="s">
        <v>28</v>
      </c>
      <c r="C26" s="153"/>
      <c r="D26" s="33">
        <v>0</v>
      </c>
      <c r="E26" s="33">
        <v>0</v>
      </c>
      <c r="F26" s="33">
        <v>0</v>
      </c>
      <c r="G26" s="35">
        <v>0</v>
      </c>
      <c r="H26" s="35">
        <v>0</v>
      </c>
      <c r="I26" s="36"/>
    </row>
    <row r="27" spans="1:9" s="1" customFormat="1" ht="21" customHeight="1">
      <c r="A27" s="149"/>
      <c r="B27" s="47" t="s">
        <v>29</v>
      </c>
      <c r="C27" s="82"/>
      <c r="D27" s="42">
        <f>D4+D21</f>
        <v>3945.3</v>
      </c>
      <c r="E27" s="42">
        <f>E4+E21</f>
        <v>696.9</v>
      </c>
      <c r="F27" s="42">
        <f>F4+F21</f>
        <v>261.4</v>
      </c>
      <c r="G27" s="35">
        <f>F27/D27</f>
        <v>0.0662560515043216</v>
      </c>
      <c r="H27" s="35">
        <f>F27/E27</f>
        <v>0.3750896828813316</v>
      </c>
      <c r="I27" s="36"/>
    </row>
    <row r="28" spans="1:9" s="1" customFormat="1" ht="21" customHeight="1">
      <c r="A28" s="149"/>
      <c r="B28" s="146" t="s">
        <v>109</v>
      </c>
      <c r="C28" s="153"/>
      <c r="D28" s="33">
        <f>D4</f>
        <v>2825.6</v>
      </c>
      <c r="E28" s="33">
        <f>E4</f>
        <v>417</v>
      </c>
      <c r="F28" s="33">
        <f>F4</f>
        <v>261.4</v>
      </c>
      <c r="G28" s="35">
        <f>F28/D28</f>
        <v>0.09251132502831257</v>
      </c>
      <c r="H28" s="35">
        <f>F28/E28</f>
        <v>0.6268585131894484</v>
      </c>
      <c r="I28" s="36"/>
    </row>
    <row r="29" spans="1:9" s="1" customFormat="1" ht="12.75">
      <c r="A29" s="167"/>
      <c r="B29" s="188"/>
      <c r="C29" s="188"/>
      <c r="D29" s="188"/>
      <c r="E29" s="188"/>
      <c r="F29" s="188"/>
      <c r="G29" s="188"/>
      <c r="H29" s="189"/>
      <c r="I29" s="36"/>
    </row>
    <row r="30" spans="1:9" s="1" customFormat="1" ht="15" customHeight="1">
      <c r="A30" s="190" t="s">
        <v>162</v>
      </c>
      <c r="B30" s="166" t="s">
        <v>30</v>
      </c>
      <c r="C30" s="162" t="s">
        <v>201</v>
      </c>
      <c r="D30" s="159" t="s">
        <v>4</v>
      </c>
      <c r="E30" s="157" t="s">
        <v>370</v>
      </c>
      <c r="F30" s="157" t="s">
        <v>5</v>
      </c>
      <c r="G30" s="186" t="s">
        <v>150</v>
      </c>
      <c r="H30" s="157" t="s">
        <v>371</v>
      </c>
      <c r="I30" s="36"/>
    </row>
    <row r="31" spans="1:9" s="1" customFormat="1" ht="15" customHeight="1">
      <c r="A31" s="190"/>
      <c r="B31" s="166"/>
      <c r="C31" s="163"/>
      <c r="D31" s="159"/>
      <c r="E31" s="158"/>
      <c r="F31" s="158"/>
      <c r="G31" s="187"/>
      <c r="H31" s="158"/>
      <c r="I31" s="36"/>
    </row>
    <row r="32" spans="1:9" s="1" customFormat="1" ht="25.5">
      <c r="A32" s="50" t="s">
        <v>70</v>
      </c>
      <c r="B32" s="45" t="s">
        <v>31</v>
      </c>
      <c r="C32" s="50"/>
      <c r="D32" s="83">
        <f>D33+D34+D35</f>
        <v>1907.9</v>
      </c>
      <c r="E32" s="83">
        <f>E33+E34+E35</f>
        <v>503.7</v>
      </c>
      <c r="F32" s="83">
        <f>F33+F34+F35</f>
        <v>139.6</v>
      </c>
      <c r="G32" s="84">
        <f>F32/D32</f>
        <v>0.07316945332564599</v>
      </c>
      <c r="H32" s="84">
        <f>F32/E32</f>
        <v>0.2771490966845344</v>
      </c>
      <c r="I32" s="36"/>
    </row>
    <row r="33" spans="1:9" s="1" customFormat="1" ht="80.25" customHeight="1">
      <c r="A33" s="153" t="s">
        <v>73</v>
      </c>
      <c r="B33" s="146" t="s">
        <v>166</v>
      </c>
      <c r="C33" s="153" t="s">
        <v>73</v>
      </c>
      <c r="D33" s="32">
        <v>1892.7</v>
      </c>
      <c r="E33" s="32">
        <v>493.5</v>
      </c>
      <c r="F33" s="32">
        <v>139.6</v>
      </c>
      <c r="G33" s="84">
        <f aca="true" t="shared" si="2" ref="G33:G63">F33/D33</f>
        <v>0.073757066624399</v>
      </c>
      <c r="H33" s="84">
        <f aca="true" t="shared" si="3" ref="H33:H63">F33/E33</f>
        <v>0.2828774062816616</v>
      </c>
      <c r="I33" s="36"/>
    </row>
    <row r="34" spans="1:9" s="1" customFormat="1" ht="18.75" customHeight="1">
      <c r="A34" s="153" t="s">
        <v>75</v>
      </c>
      <c r="B34" s="146" t="s">
        <v>36</v>
      </c>
      <c r="C34" s="153" t="s">
        <v>75</v>
      </c>
      <c r="D34" s="32">
        <v>10</v>
      </c>
      <c r="E34" s="32">
        <v>5</v>
      </c>
      <c r="F34" s="32">
        <v>0</v>
      </c>
      <c r="G34" s="84">
        <f t="shared" si="2"/>
        <v>0</v>
      </c>
      <c r="H34" s="84">
        <f t="shared" si="3"/>
        <v>0</v>
      </c>
      <c r="I34" s="36"/>
    </row>
    <row r="35" spans="1:9" s="1" customFormat="1" ht="25.5">
      <c r="A35" s="153" t="s">
        <v>132</v>
      </c>
      <c r="B35" s="146" t="s">
        <v>125</v>
      </c>
      <c r="C35" s="153"/>
      <c r="D35" s="32">
        <f>D36+D37</f>
        <v>5.2</v>
      </c>
      <c r="E35" s="32">
        <f>E36+E37</f>
        <v>5.2</v>
      </c>
      <c r="F35" s="32">
        <f>F36+F37</f>
        <v>0</v>
      </c>
      <c r="G35" s="84">
        <f t="shared" si="2"/>
        <v>0</v>
      </c>
      <c r="H35" s="84">
        <f t="shared" si="3"/>
        <v>0</v>
      </c>
      <c r="I35" s="36"/>
    </row>
    <row r="36" spans="1:9" s="16" customFormat="1" ht="30.75" customHeight="1">
      <c r="A36" s="85"/>
      <c r="B36" s="58" t="s">
        <v>219</v>
      </c>
      <c r="C36" s="85" t="s">
        <v>220</v>
      </c>
      <c r="D36" s="86">
        <v>5.2</v>
      </c>
      <c r="E36" s="86">
        <v>5.2</v>
      </c>
      <c r="F36" s="86">
        <v>0</v>
      </c>
      <c r="G36" s="84">
        <f t="shared" si="2"/>
        <v>0</v>
      </c>
      <c r="H36" s="84">
        <f t="shared" si="3"/>
        <v>0</v>
      </c>
      <c r="I36" s="139"/>
    </row>
    <row r="37" spans="1:9" s="16" customFormat="1" ht="39" customHeight="1" hidden="1">
      <c r="A37" s="85"/>
      <c r="B37" s="58" t="s">
        <v>283</v>
      </c>
      <c r="C37" s="85" t="s">
        <v>282</v>
      </c>
      <c r="D37" s="86">
        <v>0</v>
      </c>
      <c r="E37" s="86">
        <v>0</v>
      </c>
      <c r="F37" s="86">
        <v>0</v>
      </c>
      <c r="G37" s="84" t="e">
        <f t="shared" si="2"/>
        <v>#DIV/0!</v>
      </c>
      <c r="H37" s="84" t="e">
        <f t="shared" si="3"/>
        <v>#DIV/0!</v>
      </c>
      <c r="I37" s="139"/>
    </row>
    <row r="38" spans="1:9" s="1" customFormat="1" ht="18" customHeight="1">
      <c r="A38" s="50" t="s">
        <v>112</v>
      </c>
      <c r="B38" s="45" t="s">
        <v>105</v>
      </c>
      <c r="C38" s="50"/>
      <c r="D38" s="83">
        <f>D39</f>
        <v>161</v>
      </c>
      <c r="E38" s="83">
        <f>E39</f>
        <v>40.5</v>
      </c>
      <c r="F38" s="83">
        <f>F39</f>
        <v>0</v>
      </c>
      <c r="G38" s="84">
        <f t="shared" si="2"/>
        <v>0</v>
      </c>
      <c r="H38" s="84">
        <f t="shared" si="3"/>
        <v>0</v>
      </c>
      <c r="I38" s="36"/>
    </row>
    <row r="39" spans="1:9" s="1" customFormat="1" ht="54" customHeight="1">
      <c r="A39" s="153" t="s">
        <v>113</v>
      </c>
      <c r="B39" s="146" t="s">
        <v>172</v>
      </c>
      <c r="C39" s="153" t="s">
        <v>202</v>
      </c>
      <c r="D39" s="32">
        <v>161</v>
      </c>
      <c r="E39" s="32">
        <v>40.5</v>
      </c>
      <c r="F39" s="32">
        <v>0</v>
      </c>
      <c r="G39" s="84">
        <f t="shared" si="2"/>
        <v>0</v>
      </c>
      <c r="H39" s="84">
        <f t="shared" si="3"/>
        <v>0</v>
      </c>
      <c r="I39" s="36"/>
    </row>
    <row r="40" spans="1:9" s="1" customFormat="1" ht="25.5" hidden="1">
      <c r="A40" s="50" t="s">
        <v>76</v>
      </c>
      <c r="B40" s="45" t="s">
        <v>39</v>
      </c>
      <c r="C40" s="50"/>
      <c r="D40" s="83">
        <f aca="true" t="shared" si="4" ref="D40:F41">D41</f>
        <v>0</v>
      </c>
      <c r="E40" s="83">
        <f t="shared" si="4"/>
        <v>0</v>
      </c>
      <c r="F40" s="83">
        <f t="shared" si="4"/>
        <v>0</v>
      </c>
      <c r="G40" s="84" t="e">
        <f t="shared" si="2"/>
        <v>#DIV/0!</v>
      </c>
      <c r="H40" s="84" t="e">
        <f t="shared" si="3"/>
        <v>#DIV/0!</v>
      </c>
      <c r="I40" s="36"/>
    </row>
    <row r="41" spans="1:9" s="1" customFormat="1" ht="25.5" hidden="1">
      <c r="A41" s="153" t="s">
        <v>114</v>
      </c>
      <c r="B41" s="146" t="s">
        <v>107</v>
      </c>
      <c r="C41" s="153"/>
      <c r="D41" s="32">
        <f>D42</f>
        <v>0</v>
      </c>
      <c r="E41" s="32">
        <f>E42</f>
        <v>0</v>
      </c>
      <c r="F41" s="32">
        <f t="shared" si="4"/>
        <v>0</v>
      </c>
      <c r="G41" s="84" t="e">
        <f t="shared" si="2"/>
        <v>#DIV/0!</v>
      </c>
      <c r="H41" s="84" t="e">
        <f t="shared" si="3"/>
        <v>#DIV/0!</v>
      </c>
      <c r="I41" s="36"/>
    </row>
    <row r="42" spans="1:9" s="16" customFormat="1" ht="54" customHeight="1" hidden="1">
      <c r="A42" s="85"/>
      <c r="B42" s="58" t="s">
        <v>210</v>
      </c>
      <c r="C42" s="85" t="s">
        <v>209</v>
      </c>
      <c r="D42" s="86">
        <v>0</v>
      </c>
      <c r="E42" s="86">
        <v>0</v>
      </c>
      <c r="F42" s="86">
        <v>0</v>
      </c>
      <c r="G42" s="84" t="e">
        <f t="shared" si="2"/>
        <v>#DIV/0!</v>
      </c>
      <c r="H42" s="84" t="e">
        <f t="shared" si="3"/>
        <v>#DIV/0!</v>
      </c>
      <c r="I42" s="139"/>
    </row>
    <row r="43" spans="1:9" s="16" customFormat="1" ht="28.5" customHeight="1" hidden="1">
      <c r="A43" s="50" t="s">
        <v>77</v>
      </c>
      <c r="B43" s="45" t="s">
        <v>41</v>
      </c>
      <c r="C43" s="50"/>
      <c r="D43" s="83">
        <f aca="true" t="shared" si="5" ref="D43:F44">D44</f>
        <v>0</v>
      </c>
      <c r="E43" s="83">
        <f t="shared" si="5"/>
        <v>0</v>
      </c>
      <c r="F43" s="83">
        <f t="shared" si="5"/>
        <v>0</v>
      </c>
      <c r="G43" s="84" t="e">
        <f t="shared" si="2"/>
        <v>#DIV/0!</v>
      </c>
      <c r="H43" s="84" t="e">
        <f t="shared" si="3"/>
        <v>#DIV/0!</v>
      </c>
      <c r="I43" s="139"/>
    </row>
    <row r="44" spans="1:9" s="16" customFormat="1" ht="37.5" customHeight="1" hidden="1">
      <c r="A44" s="150" t="s">
        <v>78</v>
      </c>
      <c r="B44" s="68" t="s">
        <v>127</v>
      </c>
      <c r="C44" s="153"/>
      <c r="D44" s="32">
        <f t="shared" si="5"/>
        <v>0</v>
      </c>
      <c r="E44" s="32">
        <f t="shared" si="5"/>
        <v>0</v>
      </c>
      <c r="F44" s="32">
        <f t="shared" si="5"/>
        <v>0</v>
      </c>
      <c r="G44" s="84" t="e">
        <f t="shared" si="2"/>
        <v>#DIV/0!</v>
      </c>
      <c r="H44" s="84" t="e">
        <f t="shared" si="3"/>
        <v>#DIV/0!</v>
      </c>
      <c r="I44" s="139"/>
    </row>
    <row r="45" spans="1:9" s="16" customFormat="1" ht="42.75" customHeight="1" hidden="1">
      <c r="A45" s="85"/>
      <c r="B45" s="61" t="s">
        <v>127</v>
      </c>
      <c r="C45" s="85" t="s">
        <v>289</v>
      </c>
      <c r="D45" s="86">
        <v>0</v>
      </c>
      <c r="E45" s="86">
        <f>0</f>
        <v>0</v>
      </c>
      <c r="F45" s="86">
        <v>0</v>
      </c>
      <c r="G45" s="84" t="e">
        <f t="shared" si="2"/>
        <v>#DIV/0!</v>
      </c>
      <c r="H45" s="84" t="e">
        <f t="shared" si="3"/>
        <v>#DIV/0!</v>
      </c>
      <c r="I45" s="139"/>
    </row>
    <row r="46" spans="1:9" s="1" customFormat="1" ht="38.25">
      <c r="A46" s="50" t="s">
        <v>79</v>
      </c>
      <c r="B46" s="45" t="s">
        <v>42</v>
      </c>
      <c r="C46" s="50"/>
      <c r="D46" s="83">
        <f>D47</f>
        <v>345</v>
      </c>
      <c r="E46" s="83">
        <f>E47</f>
        <v>105</v>
      </c>
      <c r="F46" s="83">
        <f>F47</f>
        <v>44.8</v>
      </c>
      <c r="G46" s="84">
        <f t="shared" si="2"/>
        <v>0.1298550724637681</v>
      </c>
      <c r="H46" s="84">
        <f t="shared" si="3"/>
        <v>0.42666666666666664</v>
      </c>
      <c r="I46" s="36"/>
    </row>
    <row r="47" spans="1:9" s="1" customFormat="1" ht="12.75">
      <c r="A47" s="153" t="s">
        <v>45</v>
      </c>
      <c r="B47" s="146" t="s">
        <v>46</v>
      </c>
      <c r="C47" s="153"/>
      <c r="D47" s="32">
        <f>D48+D49+D51+D50</f>
        <v>345</v>
      </c>
      <c r="E47" s="32">
        <f>E48+E49+E51+E50</f>
        <v>105</v>
      </c>
      <c r="F47" s="32">
        <f>F48+F49+F51+F50</f>
        <v>44.8</v>
      </c>
      <c r="G47" s="84">
        <f t="shared" si="2"/>
        <v>0.1298550724637681</v>
      </c>
      <c r="H47" s="84">
        <f t="shared" si="3"/>
        <v>0.42666666666666664</v>
      </c>
      <c r="I47" s="36"/>
    </row>
    <row r="48" spans="1:9" s="16" customFormat="1" ht="12.75">
      <c r="A48" s="85"/>
      <c r="B48" s="58" t="s">
        <v>100</v>
      </c>
      <c r="C48" s="85" t="s">
        <v>265</v>
      </c>
      <c r="D48" s="86">
        <v>250</v>
      </c>
      <c r="E48" s="86">
        <v>75</v>
      </c>
      <c r="F48" s="86">
        <v>23.7</v>
      </c>
      <c r="G48" s="84">
        <f t="shared" si="2"/>
        <v>0.0948</v>
      </c>
      <c r="H48" s="84">
        <f t="shared" si="3"/>
        <v>0.316</v>
      </c>
      <c r="I48" s="139"/>
    </row>
    <row r="49" spans="1:9" s="16" customFormat="1" ht="12.75">
      <c r="A49" s="85"/>
      <c r="B49" s="58" t="s">
        <v>270</v>
      </c>
      <c r="C49" s="85" t="s">
        <v>266</v>
      </c>
      <c r="D49" s="86">
        <v>25</v>
      </c>
      <c r="E49" s="86">
        <v>0</v>
      </c>
      <c r="F49" s="86">
        <v>0</v>
      </c>
      <c r="G49" s="84">
        <f t="shared" si="2"/>
        <v>0</v>
      </c>
      <c r="H49" s="84">
        <v>0</v>
      </c>
      <c r="I49" s="139"/>
    </row>
    <row r="50" spans="1:9" s="16" customFormat="1" ht="12.75">
      <c r="A50" s="85"/>
      <c r="B50" s="58" t="s">
        <v>388</v>
      </c>
      <c r="C50" s="85" t="s">
        <v>387</v>
      </c>
      <c r="D50" s="86">
        <v>10</v>
      </c>
      <c r="E50" s="86">
        <v>0</v>
      </c>
      <c r="F50" s="86">
        <v>0</v>
      </c>
      <c r="G50" s="84">
        <f t="shared" si="2"/>
        <v>0</v>
      </c>
      <c r="H50" s="84">
        <v>0</v>
      </c>
      <c r="I50" s="139"/>
    </row>
    <row r="51" spans="1:9" s="16" customFormat="1" ht="31.5" customHeight="1">
      <c r="A51" s="85"/>
      <c r="B51" s="58" t="s">
        <v>184</v>
      </c>
      <c r="C51" s="85" t="s">
        <v>271</v>
      </c>
      <c r="D51" s="86">
        <v>60</v>
      </c>
      <c r="E51" s="86">
        <v>30</v>
      </c>
      <c r="F51" s="86">
        <v>21.1</v>
      </c>
      <c r="G51" s="84">
        <f t="shared" si="2"/>
        <v>0.3516666666666667</v>
      </c>
      <c r="H51" s="84">
        <f t="shared" si="3"/>
        <v>0.7033333333333334</v>
      </c>
      <c r="I51" s="139"/>
    </row>
    <row r="52" spans="1:9" s="1" customFormat="1" ht="25.5">
      <c r="A52" s="62" t="s">
        <v>130</v>
      </c>
      <c r="B52" s="151" t="s">
        <v>128</v>
      </c>
      <c r="C52" s="62"/>
      <c r="D52" s="83">
        <f>D54</f>
        <v>1</v>
      </c>
      <c r="E52" s="83">
        <f>E54</f>
        <v>1</v>
      </c>
      <c r="F52" s="83">
        <f>F54</f>
        <v>0</v>
      </c>
      <c r="G52" s="84">
        <f t="shared" si="2"/>
        <v>0</v>
      </c>
      <c r="H52" s="84">
        <f t="shared" si="3"/>
        <v>0</v>
      </c>
      <c r="I52" s="36"/>
    </row>
    <row r="53" spans="1:9" s="1" customFormat="1" ht="25.5">
      <c r="A53" s="150" t="s">
        <v>124</v>
      </c>
      <c r="B53" s="146" t="s">
        <v>131</v>
      </c>
      <c r="C53" s="153"/>
      <c r="D53" s="32">
        <f>D54</f>
        <v>1</v>
      </c>
      <c r="E53" s="32">
        <f>E54</f>
        <v>1</v>
      </c>
      <c r="F53" s="32">
        <f>F54</f>
        <v>0</v>
      </c>
      <c r="G53" s="84">
        <f t="shared" si="2"/>
        <v>0</v>
      </c>
      <c r="H53" s="84">
        <f t="shared" si="3"/>
        <v>0</v>
      </c>
      <c r="I53" s="36"/>
    </row>
    <row r="54" spans="1:9" s="16" customFormat="1" ht="31.5" customHeight="1">
      <c r="A54" s="85"/>
      <c r="B54" s="58" t="s">
        <v>279</v>
      </c>
      <c r="C54" s="85" t="s">
        <v>272</v>
      </c>
      <c r="D54" s="86">
        <v>1</v>
      </c>
      <c r="E54" s="86">
        <v>1</v>
      </c>
      <c r="F54" s="86">
        <v>0</v>
      </c>
      <c r="G54" s="84">
        <f t="shared" si="2"/>
        <v>0</v>
      </c>
      <c r="H54" s="84">
        <f t="shared" si="3"/>
        <v>0</v>
      </c>
      <c r="I54" s="139"/>
    </row>
    <row r="55" spans="1:9" s="1" customFormat="1" ht="12.75" hidden="1">
      <c r="A55" s="50" t="s">
        <v>47</v>
      </c>
      <c r="B55" s="45" t="s">
        <v>48</v>
      </c>
      <c r="C55" s="50"/>
      <c r="D55" s="83">
        <f aca="true" t="shared" si="6" ref="D55:F56">D56</f>
        <v>0</v>
      </c>
      <c r="E55" s="83">
        <f t="shared" si="6"/>
        <v>0</v>
      </c>
      <c r="F55" s="83">
        <f t="shared" si="6"/>
        <v>0</v>
      </c>
      <c r="G55" s="84" t="e">
        <f t="shared" si="2"/>
        <v>#DIV/0!</v>
      </c>
      <c r="H55" s="84" t="e">
        <f t="shared" si="3"/>
        <v>#DIV/0!</v>
      </c>
      <c r="I55" s="36"/>
    </row>
    <row r="56" spans="1:9" s="1" customFormat="1" ht="12.75" hidden="1">
      <c r="A56" s="153" t="s">
        <v>52</v>
      </c>
      <c r="B56" s="146" t="s">
        <v>53</v>
      </c>
      <c r="C56" s="153"/>
      <c r="D56" s="32">
        <f t="shared" si="6"/>
        <v>0</v>
      </c>
      <c r="E56" s="32">
        <f t="shared" si="6"/>
        <v>0</v>
      </c>
      <c r="F56" s="32">
        <f t="shared" si="6"/>
        <v>0</v>
      </c>
      <c r="G56" s="84" t="e">
        <f t="shared" si="2"/>
        <v>#DIV/0!</v>
      </c>
      <c r="H56" s="84" t="e">
        <f t="shared" si="3"/>
        <v>#DIV/0!</v>
      </c>
      <c r="I56" s="36"/>
    </row>
    <row r="57" spans="1:9" s="16" customFormat="1" ht="40.5" customHeight="1" hidden="1">
      <c r="A57" s="85"/>
      <c r="B57" s="58" t="s">
        <v>273</v>
      </c>
      <c r="C57" s="85" t="s">
        <v>274</v>
      </c>
      <c r="D57" s="86">
        <v>0</v>
      </c>
      <c r="E57" s="86">
        <v>0</v>
      </c>
      <c r="F57" s="86">
        <v>0</v>
      </c>
      <c r="G57" s="84" t="e">
        <f t="shared" si="2"/>
        <v>#DIV/0!</v>
      </c>
      <c r="H57" s="84" t="e">
        <f t="shared" si="3"/>
        <v>#DIV/0!</v>
      </c>
      <c r="I57" s="139"/>
    </row>
    <row r="58" spans="1:9" s="1" customFormat="1" ht="12.75">
      <c r="A58" s="50">
        <v>1000</v>
      </c>
      <c r="B58" s="45" t="s">
        <v>62</v>
      </c>
      <c r="C58" s="50"/>
      <c r="D58" s="83">
        <f>D59</f>
        <v>18</v>
      </c>
      <c r="E58" s="83">
        <f>E59</f>
        <v>4.5</v>
      </c>
      <c r="F58" s="83">
        <f>F59</f>
        <v>1.5</v>
      </c>
      <c r="G58" s="84">
        <f t="shared" si="2"/>
        <v>0.08333333333333333</v>
      </c>
      <c r="H58" s="84">
        <f t="shared" si="3"/>
        <v>0.3333333333333333</v>
      </c>
      <c r="I58" s="36"/>
    </row>
    <row r="59" spans="1:9" s="1" customFormat="1" ht="12.75">
      <c r="A59" s="153">
        <v>1001</v>
      </c>
      <c r="B59" s="146" t="s">
        <v>187</v>
      </c>
      <c r="C59" s="153" t="s">
        <v>63</v>
      </c>
      <c r="D59" s="32">
        <v>18</v>
      </c>
      <c r="E59" s="32">
        <v>4.5</v>
      </c>
      <c r="F59" s="32">
        <v>1.5</v>
      </c>
      <c r="G59" s="84">
        <f t="shared" si="2"/>
        <v>0.08333333333333333</v>
      </c>
      <c r="H59" s="84">
        <f t="shared" si="3"/>
        <v>0.3333333333333333</v>
      </c>
      <c r="I59" s="36"/>
    </row>
    <row r="60" spans="1:9" s="1" customFormat="1" ht="25.5">
      <c r="A60" s="50"/>
      <c r="B60" s="45" t="s">
        <v>101</v>
      </c>
      <c r="C60" s="50"/>
      <c r="D60" s="32">
        <f>D61</f>
        <v>2412.4</v>
      </c>
      <c r="E60" s="32">
        <f>E61</f>
        <v>1283</v>
      </c>
      <c r="F60" s="32">
        <f>F61</f>
        <v>900</v>
      </c>
      <c r="G60" s="84">
        <f t="shared" si="2"/>
        <v>0.3730724589620295</v>
      </c>
      <c r="H60" s="84">
        <f t="shared" si="3"/>
        <v>0.7014809041309431</v>
      </c>
      <c r="I60" s="36"/>
    </row>
    <row r="61" spans="1:9" s="16" customFormat="1" ht="25.5" customHeight="1">
      <c r="A61" s="85"/>
      <c r="B61" s="58" t="s">
        <v>102</v>
      </c>
      <c r="C61" s="85"/>
      <c r="D61" s="86">
        <v>2412.4</v>
      </c>
      <c r="E61" s="86">
        <v>1283</v>
      </c>
      <c r="F61" s="86">
        <v>900</v>
      </c>
      <c r="G61" s="84">
        <f t="shared" si="2"/>
        <v>0.3730724589620295</v>
      </c>
      <c r="H61" s="84">
        <f t="shared" si="3"/>
        <v>0.7014809041309431</v>
      </c>
      <c r="I61" s="139"/>
    </row>
    <row r="62" spans="1:9" s="11" customFormat="1" ht="15.75">
      <c r="A62" s="50"/>
      <c r="B62" s="69" t="s">
        <v>69</v>
      </c>
      <c r="C62" s="87"/>
      <c r="D62" s="88">
        <f>D32+D38+D40+D46+D55+D52+D58+D60+D43</f>
        <v>4845.3</v>
      </c>
      <c r="E62" s="88">
        <f>E32+E38+E40+E46+E55+E52+E58+E60+E43</f>
        <v>1937.7</v>
      </c>
      <c r="F62" s="88">
        <f>F32+F38+F40+F46+F55+F52+F58+F60+F43</f>
        <v>1085.9</v>
      </c>
      <c r="G62" s="84">
        <f t="shared" si="2"/>
        <v>0.22411408994283122</v>
      </c>
      <c r="H62" s="84">
        <f t="shared" si="3"/>
        <v>0.5604066676988182</v>
      </c>
      <c r="I62" s="140"/>
    </row>
    <row r="63" spans="1:9" s="1" customFormat="1" ht="25.5">
      <c r="A63" s="154"/>
      <c r="B63" s="146" t="s">
        <v>84</v>
      </c>
      <c r="C63" s="153"/>
      <c r="D63" s="91">
        <f>D60</f>
        <v>2412.4</v>
      </c>
      <c r="E63" s="91">
        <f>E60</f>
        <v>1283</v>
      </c>
      <c r="F63" s="91">
        <f>F60</f>
        <v>900</v>
      </c>
      <c r="G63" s="84">
        <f t="shared" si="2"/>
        <v>0.3730724589620295</v>
      </c>
      <c r="H63" s="84">
        <f t="shared" si="3"/>
        <v>0.7014809041309431</v>
      </c>
      <c r="I63" s="36"/>
    </row>
    <row r="64" spans="1:9" s="1" customFormat="1" ht="12.75">
      <c r="A64" s="37"/>
      <c r="B64" s="36"/>
      <c r="C64" s="37"/>
      <c r="D64" s="36"/>
      <c r="E64" s="36"/>
      <c r="F64" s="36"/>
      <c r="G64" s="36"/>
      <c r="H64" s="36"/>
      <c r="I64" s="36"/>
    </row>
    <row r="65" spans="1:9" s="1" customFormat="1" ht="12.75">
      <c r="A65" s="37"/>
      <c r="B65" s="36"/>
      <c r="C65" s="37"/>
      <c r="D65" s="36"/>
      <c r="E65" s="36"/>
      <c r="F65" s="36"/>
      <c r="G65" s="36"/>
      <c r="H65" s="36"/>
      <c r="I65" s="36"/>
    </row>
    <row r="66" spans="1:9" s="1" customFormat="1" ht="15">
      <c r="A66" s="37"/>
      <c r="B66" s="38" t="s">
        <v>94</v>
      </c>
      <c r="C66" s="39"/>
      <c r="D66" s="36"/>
      <c r="E66" s="36"/>
      <c r="F66" s="36">
        <v>1000.1</v>
      </c>
      <c r="G66" s="36"/>
      <c r="H66" s="36"/>
      <c r="I66" s="36"/>
    </row>
    <row r="67" spans="1:9" s="1" customFormat="1" ht="15">
      <c r="A67" s="37"/>
      <c r="B67" s="38"/>
      <c r="C67" s="39"/>
      <c r="D67" s="36"/>
      <c r="E67" s="36"/>
      <c r="F67" s="36"/>
      <c r="G67" s="36"/>
      <c r="H67" s="36"/>
      <c r="I67" s="36"/>
    </row>
    <row r="68" spans="1:9" s="1" customFormat="1" ht="15">
      <c r="A68" s="37"/>
      <c r="B68" s="38" t="s">
        <v>85</v>
      </c>
      <c r="C68" s="39"/>
      <c r="D68" s="36"/>
      <c r="E68" s="36"/>
      <c r="F68" s="36"/>
      <c r="G68" s="36"/>
      <c r="H68" s="36"/>
      <c r="I68" s="36"/>
    </row>
    <row r="69" spans="1:9" s="1" customFormat="1" ht="15">
      <c r="A69" s="37"/>
      <c r="B69" s="38" t="s">
        <v>86</v>
      </c>
      <c r="C69" s="39"/>
      <c r="D69" s="36"/>
      <c r="E69" s="36"/>
      <c r="F69" s="36"/>
      <c r="G69" s="36"/>
      <c r="H69" s="36"/>
      <c r="I69" s="36"/>
    </row>
    <row r="70" spans="1:9" s="1" customFormat="1" ht="15">
      <c r="A70" s="37"/>
      <c r="B70" s="38"/>
      <c r="C70" s="39"/>
      <c r="D70" s="36"/>
      <c r="E70" s="36"/>
      <c r="F70" s="36"/>
      <c r="G70" s="36"/>
      <c r="H70" s="36"/>
      <c r="I70" s="36"/>
    </row>
    <row r="71" spans="1:9" s="1" customFormat="1" ht="15">
      <c r="A71" s="37"/>
      <c r="B71" s="38" t="s">
        <v>87</v>
      </c>
      <c r="C71" s="39"/>
      <c r="D71" s="36"/>
      <c r="E71" s="36"/>
      <c r="F71" s="36"/>
      <c r="G71" s="36"/>
      <c r="H71" s="36"/>
      <c r="I71" s="36"/>
    </row>
    <row r="72" spans="1:9" s="1" customFormat="1" ht="15">
      <c r="A72" s="37"/>
      <c r="B72" s="38" t="s">
        <v>88</v>
      </c>
      <c r="C72" s="39"/>
      <c r="D72" s="36"/>
      <c r="E72" s="36"/>
      <c r="F72" s="36"/>
      <c r="G72" s="36"/>
      <c r="H72" s="36"/>
      <c r="I72" s="36"/>
    </row>
    <row r="73" spans="1:9" s="1" customFormat="1" ht="15">
      <c r="A73" s="37"/>
      <c r="B73" s="38"/>
      <c r="C73" s="39"/>
      <c r="D73" s="36"/>
      <c r="E73" s="36"/>
      <c r="F73" s="36"/>
      <c r="G73" s="36"/>
      <c r="H73" s="36"/>
      <c r="I73" s="36"/>
    </row>
    <row r="74" spans="1:9" s="1" customFormat="1" ht="15">
      <c r="A74" s="37"/>
      <c r="B74" s="38" t="s">
        <v>89</v>
      </c>
      <c r="C74" s="39"/>
      <c r="D74" s="36"/>
      <c r="E74" s="36"/>
      <c r="F74" s="36"/>
      <c r="G74" s="36"/>
      <c r="H74" s="36"/>
      <c r="I74" s="36"/>
    </row>
    <row r="75" spans="1:9" s="1" customFormat="1" ht="15">
      <c r="A75" s="37"/>
      <c r="B75" s="38" t="s">
        <v>90</v>
      </c>
      <c r="C75" s="39"/>
      <c r="D75" s="36"/>
      <c r="E75" s="36"/>
      <c r="F75" s="36"/>
      <c r="G75" s="36"/>
      <c r="H75" s="36"/>
      <c r="I75" s="36"/>
    </row>
    <row r="76" spans="1:9" s="1" customFormat="1" ht="15">
      <c r="A76" s="37"/>
      <c r="B76" s="38"/>
      <c r="C76" s="39"/>
      <c r="D76" s="36"/>
      <c r="E76" s="36"/>
      <c r="F76" s="36"/>
      <c r="G76" s="36"/>
      <c r="H76" s="36"/>
      <c r="I76" s="36"/>
    </row>
    <row r="77" spans="1:9" s="1" customFormat="1" ht="15">
      <c r="A77" s="37"/>
      <c r="B77" s="38" t="s">
        <v>91</v>
      </c>
      <c r="C77" s="39"/>
      <c r="D77" s="36"/>
      <c r="E77" s="36"/>
      <c r="F77" s="36"/>
      <c r="G77" s="36"/>
      <c r="H77" s="36"/>
      <c r="I77" s="36"/>
    </row>
    <row r="78" spans="1:9" s="1" customFormat="1" ht="15">
      <c r="A78" s="37"/>
      <c r="B78" s="38" t="s">
        <v>92</v>
      </c>
      <c r="C78" s="39"/>
      <c r="D78" s="36"/>
      <c r="E78" s="36"/>
      <c r="F78" s="36"/>
      <c r="G78" s="36"/>
      <c r="H78" s="36"/>
      <c r="I78" s="36"/>
    </row>
    <row r="79" spans="1:9" s="1" customFormat="1" ht="12.75">
      <c r="A79" s="37"/>
      <c r="B79" s="36"/>
      <c r="C79" s="37"/>
      <c r="D79" s="36"/>
      <c r="E79" s="36"/>
      <c r="F79" s="36"/>
      <c r="G79" s="36"/>
      <c r="H79" s="36"/>
      <c r="I79" s="36"/>
    </row>
    <row r="80" spans="1:9" s="1" customFormat="1" ht="12.75">
      <c r="A80" s="37"/>
      <c r="B80" s="36"/>
      <c r="C80" s="37"/>
      <c r="D80" s="36"/>
      <c r="E80" s="36"/>
      <c r="F80" s="36"/>
      <c r="G80" s="36"/>
      <c r="H80" s="36"/>
      <c r="I80" s="36"/>
    </row>
    <row r="81" spans="1:9" s="1" customFormat="1" ht="15">
      <c r="A81" s="37"/>
      <c r="B81" s="38" t="s">
        <v>93</v>
      </c>
      <c r="C81" s="39"/>
      <c r="D81" s="36"/>
      <c r="E81" s="36"/>
      <c r="F81" s="92">
        <f>F66+F27-F62</f>
        <v>175.5999999999999</v>
      </c>
      <c r="G81" s="36"/>
      <c r="H81" s="92"/>
      <c r="I81" s="36"/>
    </row>
    <row r="82" spans="1:9" s="1" customFormat="1" ht="12.75">
      <c r="A82" s="37"/>
      <c r="B82" s="36"/>
      <c r="C82" s="37"/>
      <c r="D82" s="36"/>
      <c r="E82" s="36"/>
      <c r="F82" s="36"/>
      <c r="G82" s="36"/>
      <c r="H82" s="36"/>
      <c r="I82" s="36"/>
    </row>
    <row r="83" spans="1:9" s="1" customFormat="1" ht="12.75">
      <c r="A83" s="37"/>
      <c r="B83" s="36"/>
      <c r="C83" s="37"/>
      <c r="D83" s="36"/>
      <c r="E83" s="36"/>
      <c r="F83" s="36"/>
      <c r="G83" s="36"/>
      <c r="H83" s="36"/>
      <c r="I83" s="36"/>
    </row>
    <row r="84" spans="1:9" s="1" customFormat="1" ht="15">
      <c r="A84" s="37"/>
      <c r="B84" s="38" t="s">
        <v>95</v>
      </c>
      <c r="C84" s="39"/>
      <c r="D84" s="36"/>
      <c r="E84" s="36"/>
      <c r="F84" s="36"/>
      <c r="G84" s="36"/>
      <c r="H84" s="36"/>
      <c r="I84" s="36"/>
    </row>
    <row r="85" spans="1:9" s="1" customFormat="1" ht="15">
      <c r="A85" s="37"/>
      <c r="B85" s="38" t="s">
        <v>96</v>
      </c>
      <c r="C85" s="39"/>
      <c r="D85" s="36"/>
      <c r="E85" s="36"/>
      <c r="F85" s="36"/>
      <c r="G85" s="36"/>
      <c r="H85" s="36"/>
      <c r="I85" s="36"/>
    </row>
    <row r="86" spans="1:9" s="1" customFormat="1" ht="15">
      <c r="A86" s="37"/>
      <c r="B86" s="38" t="s">
        <v>97</v>
      </c>
      <c r="C86" s="39"/>
      <c r="D86" s="36"/>
      <c r="E86" s="36"/>
      <c r="F86" s="36"/>
      <c r="G86" s="36"/>
      <c r="H86" s="36"/>
      <c r="I86" s="36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65">
      <selection activeCell="F80" sqref="F80"/>
    </sheetView>
  </sheetViews>
  <sheetFormatPr defaultColWidth="9.140625" defaultRowHeight="12.75"/>
  <cols>
    <col min="1" max="1" width="7.28125" style="36" customWidth="1"/>
    <col min="2" max="2" width="34.57421875" style="36" customWidth="1"/>
    <col min="3" max="3" width="11.57421875" style="37" customWidth="1"/>
    <col min="4" max="5" width="12.7109375" style="36" customWidth="1"/>
    <col min="6" max="7" width="11.421875" style="36" customWidth="1"/>
    <col min="8" max="8" width="10.7109375" style="36" customWidth="1"/>
    <col min="9" max="9" width="9.140625" style="36" customWidth="1"/>
    <col min="10" max="16384" width="9.140625" style="1" customWidth="1"/>
  </cols>
  <sheetData>
    <row r="1" spans="1:9" s="5" customFormat="1" ht="60" customHeight="1">
      <c r="A1" s="155" t="s">
        <v>394</v>
      </c>
      <c r="B1" s="155"/>
      <c r="C1" s="155"/>
      <c r="D1" s="155"/>
      <c r="E1" s="155"/>
      <c r="F1" s="155"/>
      <c r="G1" s="155"/>
      <c r="H1" s="155"/>
      <c r="I1" s="141"/>
    </row>
    <row r="2" spans="1:8" ht="12.75" customHeight="1">
      <c r="A2" s="40"/>
      <c r="B2" s="166" t="s">
        <v>3</v>
      </c>
      <c r="C2" s="41"/>
      <c r="D2" s="159" t="s">
        <v>4</v>
      </c>
      <c r="E2" s="157" t="s">
        <v>370</v>
      </c>
      <c r="F2" s="159" t="s">
        <v>5</v>
      </c>
      <c r="G2" s="186" t="s">
        <v>150</v>
      </c>
      <c r="H2" s="157" t="s">
        <v>371</v>
      </c>
    </row>
    <row r="3" spans="1:8" ht="28.5" customHeight="1">
      <c r="A3" s="149"/>
      <c r="B3" s="166"/>
      <c r="C3" s="41"/>
      <c r="D3" s="159"/>
      <c r="E3" s="158"/>
      <c r="F3" s="159"/>
      <c r="G3" s="187"/>
      <c r="H3" s="158"/>
    </row>
    <row r="4" spans="1:8" ht="15">
      <c r="A4" s="149"/>
      <c r="B4" s="145" t="s">
        <v>83</v>
      </c>
      <c r="C4" s="152"/>
      <c r="D4" s="147">
        <f>D5+D6+D7+D8+D9+D10+D11+D12+D13+D14+D15+D16+D17+D18+D19</f>
        <v>2276.3</v>
      </c>
      <c r="E4" s="147">
        <f>E5+E6+E7+E8+E9+E10+E11+E12+E13+E14+E15+E16+E17+E18+E19</f>
        <v>325</v>
      </c>
      <c r="F4" s="147">
        <f>F5+F6+F7+F8+F9+F10+F11+F12+F13+F14+F15+F16+F17+F18+F19</f>
        <v>149.9</v>
      </c>
      <c r="G4" s="35">
        <f>F4/D4</f>
        <v>0.0658524799015947</v>
      </c>
      <c r="H4" s="35">
        <f>F4/E4</f>
        <v>0.4612307692307692</v>
      </c>
    </row>
    <row r="5" spans="1:8" ht="15">
      <c r="A5" s="149"/>
      <c r="B5" s="146" t="s">
        <v>7</v>
      </c>
      <c r="C5" s="153"/>
      <c r="D5" s="32">
        <v>66</v>
      </c>
      <c r="E5" s="32">
        <v>16</v>
      </c>
      <c r="F5" s="32">
        <v>3.5</v>
      </c>
      <c r="G5" s="35">
        <f aca="true" t="shared" si="0" ref="G5:G27">F5/D5</f>
        <v>0.05303030303030303</v>
      </c>
      <c r="H5" s="35">
        <f aca="true" t="shared" si="1" ref="H5:H27">F5/E5</f>
        <v>0.21875</v>
      </c>
    </row>
    <row r="6" spans="1:8" ht="15">
      <c r="A6" s="149"/>
      <c r="B6" s="146" t="s">
        <v>304</v>
      </c>
      <c r="C6" s="153"/>
      <c r="D6" s="32">
        <v>590.3</v>
      </c>
      <c r="E6" s="32">
        <v>147</v>
      </c>
      <c r="F6" s="32">
        <v>70.3</v>
      </c>
      <c r="G6" s="35">
        <f t="shared" si="0"/>
        <v>0.11909198712519059</v>
      </c>
      <c r="H6" s="35">
        <f t="shared" si="1"/>
        <v>0.4782312925170068</v>
      </c>
    </row>
    <row r="7" spans="1:8" ht="15">
      <c r="A7" s="149"/>
      <c r="B7" s="146" t="s">
        <v>9</v>
      </c>
      <c r="C7" s="153"/>
      <c r="D7" s="32">
        <v>150</v>
      </c>
      <c r="E7" s="32">
        <v>20</v>
      </c>
      <c r="F7" s="32">
        <v>28.4</v>
      </c>
      <c r="G7" s="35">
        <f t="shared" si="0"/>
        <v>0.18933333333333333</v>
      </c>
      <c r="H7" s="35">
        <f t="shared" si="1"/>
        <v>1.42</v>
      </c>
    </row>
    <row r="8" spans="1:8" ht="15">
      <c r="A8" s="149"/>
      <c r="B8" s="146" t="s">
        <v>10</v>
      </c>
      <c r="C8" s="153"/>
      <c r="D8" s="32">
        <v>160</v>
      </c>
      <c r="E8" s="32">
        <v>10</v>
      </c>
      <c r="F8" s="32">
        <v>4.9</v>
      </c>
      <c r="G8" s="35">
        <f t="shared" si="0"/>
        <v>0.030625000000000003</v>
      </c>
      <c r="H8" s="35">
        <f t="shared" si="1"/>
        <v>0.49000000000000005</v>
      </c>
    </row>
    <row r="9" spans="1:8" ht="15">
      <c r="A9" s="149"/>
      <c r="B9" s="146" t="s">
        <v>11</v>
      </c>
      <c r="C9" s="153"/>
      <c r="D9" s="32">
        <v>1300</v>
      </c>
      <c r="E9" s="32">
        <v>130</v>
      </c>
      <c r="F9" s="32">
        <v>40.5</v>
      </c>
      <c r="G9" s="35">
        <f t="shared" si="0"/>
        <v>0.031153846153846153</v>
      </c>
      <c r="H9" s="35">
        <f t="shared" si="1"/>
        <v>0.31153846153846154</v>
      </c>
    </row>
    <row r="10" spans="1:8" ht="15">
      <c r="A10" s="149"/>
      <c r="B10" s="146" t="s">
        <v>108</v>
      </c>
      <c r="C10" s="153"/>
      <c r="D10" s="32">
        <v>10</v>
      </c>
      <c r="E10" s="32">
        <v>2</v>
      </c>
      <c r="F10" s="32">
        <v>2.3</v>
      </c>
      <c r="G10" s="35">
        <f t="shared" si="0"/>
        <v>0.22999999999999998</v>
      </c>
      <c r="H10" s="35">
        <f t="shared" si="1"/>
        <v>1.15</v>
      </c>
    </row>
    <row r="11" spans="1:8" ht="15">
      <c r="A11" s="149"/>
      <c r="B11" s="146" t="s">
        <v>12</v>
      </c>
      <c r="C11" s="153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9"/>
      <c r="B12" s="146" t="s">
        <v>13</v>
      </c>
      <c r="C12" s="153"/>
      <c r="D12" s="32">
        <v>0</v>
      </c>
      <c r="E12" s="32">
        <v>0</v>
      </c>
      <c r="F12" s="32">
        <v>0</v>
      </c>
      <c r="G12" s="35">
        <v>0</v>
      </c>
      <c r="H12" s="35">
        <v>0</v>
      </c>
    </row>
    <row r="13" spans="1:8" ht="15">
      <c r="A13" s="149"/>
      <c r="B13" s="146" t="s">
        <v>14</v>
      </c>
      <c r="C13" s="153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9"/>
      <c r="B14" s="146" t="s">
        <v>16</v>
      </c>
      <c r="C14" s="153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49"/>
      <c r="B15" s="146" t="s">
        <v>17</v>
      </c>
      <c r="C15" s="153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9"/>
      <c r="B16" s="146" t="s">
        <v>18</v>
      </c>
      <c r="C16" s="153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49"/>
      <c r="B17" s="146" t="s">
        <v>357</v>
      </c>
      <c r="C17" s="153"/>
      <c r="D17" s="32">
        <v>0</v>
      </c>
      <c r="E17" s="32">
        <v>0</v>
      </c>
      <c r="F17" s="32">
        <v>0</v>
      </c>
      <c r="G17" s="35">
        <v>0</v>
      </c>
      <c r="H17" s="35">
        <v>0</v>
      </c>
    </row>
    <row r="18" spans="1:8" ht="15">
      <c r="A18" s="149"/>
      <c r="B18" s="146" t="s">
        <v>122</v>
      </c>
      <c r="C18" s="153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9"/>
      <c r="B19" s="146" t="s">
        <v>23</v>
      </c>
      <c r="C19" s="153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9"/>
      <c r="B20" s="45" t="s">
        <v>82</v>
      </c>
      <c r="C20" s="50"/>
      <c r="D20" s="32">
        <f>D21+D22+D23+D25+D24</f>
        <v>1182.1</v>
      </c>
      <c r="E20" s="32">
        <f>E21+E22+E23+E25+E24</f>
        <v>295.6</v>
      </c>
      <c r="F20" s="32">
        <f>F21+F22+F23+F25+F24</f>
        <v>0</v>
      </c>
      <c r="G20" s="35">
        <f t="shared" si="0"/>
        <v>0</v>
      </c>
      <c r="H20" s="35">
        <f t="shared" si="1"/>
        <v>0</v>
      </c>
    </row>
    <row r="21" spans="1:8" ht="15">
      <c r="A21" s="149"/>
      <c r="B21" s="146" t="s">
        <v>25</v>
      </c>
      <c r="C21" s="153"/>
      <c r="D21" s="32">
        <v>1021.1</v>
      </c>
      <c r="E21" s="32">
        <v>255.3</v>
      </c>
      <c r="F21" s="32">
        <v>0</v>
      </c>
      <c r="G21" s="35">
        <f t="shared" si="0"/>
        <v>0</v>
      </c>
      <c r="H21" s="35">
        <f t="shared" si="1"/>
        <v>0</v>
      </c>
    </row>
    <row r="22" spans="1:8" ht="15">
      <c r="A22" s="149"/>
      <c r="B22" s="146" t="s">
        <v>103</v>
      </c>
      <c r="C22" s="153"/>
      <c r="D22" s="32">
        <v>161</v>
      </c>
      <c r="E22" s="32">
        <v>40.3</v>
      </c>
      <c r="F22" s="32">
        <v>0</v>
      </c>
      <c r="G22" s="35">
        <f t="shared" si="0"/>
        <v>0</v>
      </c>
      <c r="H22" s="35">
        <f t="shared" si="1"/>
        <v>0</v>
      </c>
    </row>
    <row r="23" spans="1:8" ht="15">
      <c r="A23" s="149"/>
      <c r="B23" s="146" t="s">
        <v>68</v>
      </c>
      <c r="C23" s="153"/>
      <c r="D23" s="32">
        <v>0</v>
      </c>
      <c r="E23" s="32">
        <v>0</v>
      </c>
      <c r="F23" s="32">
        <v>0</v>
      </c>
      <c r="G23" s="35">
        <v>0</v>
      </c>
      <c r="H23" s="35">
        <v>0</v>
      </c>
    </row>
    <row r="24" spans="1:8" ht="32.25" customHeight="1" thickBot="1">
      <c r="A24" s="149"/>
      <c r="B24" s="80" t="s">
        <v>158</v>
      </c>
      <c r="C24" s="81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5.5">
      <c r="A25" s="149"/>
      <c r="B25" s="146" t="s">
        <v>28</v>
      </c>
      <c r="C25" s="15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49"/>
      <c r="B26" s="47" t="s">
        <v>29</v>
      </c>
      <c r="C26" s="82"/>
      <c r="D26" s="147">
        <f>D4+D20</f>
        <v>3458.4</v>
      </c>
      <c r="E26" s="147">
        <f>E4+E20</f>
        <v>620.6</v>
      </c>
      <c r="F26" s="147">
        <f>F4+F20</f>
        <v>149.9</v>
      </c>
      <c r="G26" s="35">
        <f t="shared" si="0"/>
        <v>0.04334374277122369</v>
      </c>
      <c r="H26" s="35">
        <f t="shared" si="1"/>
        <v>0.24154044473090558</v>
      </c>
    </row>
    <row r="27" spans="1:8" ht="15">
      <c r="A27" s="149"/>
      <c r="B27" s="146" t="s">
        <v>109</v>
      </c>
      <c r="C27" s="153"/>
      <c r="D27" s="32">
        <f>D4</f>
        <v>2276.3</v>
      </c>
      <c r="E27" s="32">
        <f>E4</f>
        <v>325</v>
      </c>
      <c r="F27" s="32">
        <f>F4</f>
        <v>149.9</v>
      </c>
      <c r="G27" s="35">
        <f t="shared" si="0"/>
        <v>0.0658524799015947</v>
      </c>
      <c r="H27" s="35">
        <f t="shared" si="1"/>
        <v>0.4612307692307692</v>
      </c>
    </row>
    <row r="28" spans="1:8" ht="12.75">
      <c r="A28" s="167"/>
      <c r="B28" s="173"/>
      <c r="C28" s="173"/>
      <c r="D28" s="173"/>
      <c r="E28" s="173"/>
      <c r="F28" s="173"/>
      <c r="G28" s="173"/>
      <c r="H28" s="174"/>
    </row>
    <row r="29" spans="1:8" ht="17.25" customHeight="1">
      <c r="A29" s="156" t="s">
        <v>162</v>
      </c>
      <c r="B29" s="166" t="s">
        <v>30</v>
      </c>
      <c r="C29" s="162" t="s">
        <v>201</v>
      </c>
      <c r="D29" s="160" t="s">
        <v>4</v>
      </c>
      <c r="E29" s="157" t="s">
        <v>370</v>
      </c>
      <c r="F29" s="195" t="s">
        <v>5</v>
      </c>
      <c r="G29" s="186" t="s">
        <v>150</v>
      </c>
      <c r="H29" s="157" t="s">
        <v>371</v>
      </c>
    </row>
    <row r="30" spans="1:8" ht="15" customHeight="1">
      <c r="A30" s="156"/>
      <c r="B30" s="166"/>
      <c r="C30" s="163"/>
      <c r="D30" s="160"/>
      <c r="E30" s="158"/>
      <c r="F30" s="196"/>
      <c r="G30" s="187"/>
      <c r="H30" s="158"/>
    </row>
    <row r="31" spans="1:8" ht="25.5">
      <c r="A31" s="50" t="s">
        <v>70</v>
      </c>
      <c r="B31" s="45" t="s">
        <v>31</v>
      </c>
      <c r="C31" s="50"/>
      <c r="D31" s="83">
        <f>D32+D33+D34</f>
        <v>2030.8000000000002</v>
      </c>
      <c r="E31" s="83">
        <f>E32+E33+E34</f>
        <v>585.2</v>
      </c>
      <c r="F31" s="83">
        <f>F32+F33+F34</f>
        <v>121.5</v>
      </c>
      <c r="G31" s="84">
        <f>F31/D31</f>
        <v>0.05982863896001575</v>
      </c>
      <c r="H31" s="84">
        <f>F31/E31</f>
        <v>0.20762132604237865</v>
      </c>
    </row>
    <row r="32" spans="1:8" ht="63.75" customHeight="1">
      <c r="A32" s="153" t="s">
        <v>73</v>
      </c>
      <c r="B32" s="146" t="s">
        <v>166</v>
      </c>
      <c r="C32" s="153" t="s">
        <v>73</v>
      </c>
      <c r="D32" s="32">
        <v>2016.4</v>
      </c>
      <c r="E32" s="32">
        <v>580.2</v>
      </c>
      <c r="F32" s="32">
        <v>121.5</v>
      </c>
      <c r="G32" s="84">
        <f aca="true" t="shared" si="2" ref="G32:G61">F32/D32</f>
        <v>0.06025590160682404</v>
      </c>
      <c r="H32" s="84">
        <f aca="true" t="shared" si="3" ref="H32:H61">F32/E32</f>
        <v>0.20941054808686657</v>
      </c>
    </row>
    <row r="33" spans="1:8" ht="12.75">
      <c r="A33" s="153" t="s">
        <v>75</v>
      </c>
      <c r="B33" s="146" t="s">
        <v>36</v>
      </c>
      <c r="C33" s="153" t="s">
        <v>75</v>
      </c>
      <c r="D33" s="32">
        <v>10</v>
      </c>
      <c r="E33" s="32">
        <v>5</v>
      </c>
      <c r="F33" s="32">
        <v>0</v>
      </c>
      <c r="G33" s="84">
        <f t="shared" si="2"/>
        <v>0</v>
      </c>
      <c r="H33" s="84">
        <f t="shared" si="3"/>
        <v>0</v>
      </c>
    </row>
    <row r="34" spans="1:8" ht="12.75">
      <c r="A34" s="153" t="s">
        <v>132</v>
      </c>
      <c r="B34" s="146" t="s">
        <v>129</v>
      </c>
      <c r="C34" s="153"/>
      <c r="D34" s="32">
        <f>D35+D36</f>
        <v>4.4</v>
      </c>
      <c r="E34" s="32">
        <f>E35+E36</f>
        <v>0</v>
      </c>
      <c r="F34" s="32">
        <v>0</v>
      </c>
      <c r="G34" s="84">
        <f t="shared" si="2"/>
        <v>0</v>
      </c>
      <c r="H34" s="84">
        <v>0</v>
      </c>
    </row>
    <row r="35" spans="1:9" s="16" customFormat="1" ht="25.5">
      <c r="A35" s="85"/>
      <c r="B35" s="58" t="s">
        <v>118</v>
      </c>
      <c r="C35" s="85" t="s">
        <v>220</v>
      </c>
      <c r="D35" s="86">
        <v>4.4</v>
      </c>
      <c r="E35" s="86">
        <v>0</v>
      </c>
      <c r="F35" s="86">
        <v>0</v>
      </c>
      <c r="G35" s="84">
        <f t="shared" si="2"/>
        <v>0</v>
      </c>
      <c r="H35" s="84">
        <v>0</v>
      </c>
      <c r="I35" s="139"/>
    </row>
    <row r="36" spans="1:9" s="16" customFormat="1" ht="21" customHeight="1" hidden="1">
      <c r="A36" s="85"/>
      <c r="B36" s="58" t="s">
        <v>211</v>
      </c>
      <c r="C36" s="85" t="s">
        <v>196</v>
      </c>
      <c r="D36" s="86">
        <v>0</v>
      </c>
      <c r="E36" s="86">
        <v>0</v>
      </c>
      <c r="F36" s="86">
        <v>0</v>
      </c>
      <c r="G36" s="84" t="e">
        <f t="shared" si="2"/>
        <v>#DIV/0!</v>
      </c>
      <c r="H36" s="84" t="e">
        <f t="shared" si="3"/>
        <v>#DIV/0!</v>
      </c>
      <c r="I36" s="139"/>
    </row>
    <row r="37" spans="1:8" ht="25.5" customHeight="1">
      <c r="A37" s="50" t="s">
        <v>112</v>
      </c>
      <c r="B37" s="45" t="s">
        <v>105</v>
      </c>
      <c r="C37" s="50"/>
      <c r="D37" s="83">
        <f>D38</f>
        <v>161</v>
      </c>
      <c r="E37" s="83">
        <f>E38</f>
        <v>40.5</v>
      </c>
      <c r="F37" s="83">
        <f>F38</f>
        <v>0</v>
      </c>
      <c r="G37" s="84">
        <f t="shared" si="2"/>
        <v>0</v>
      </c>
      <c r="H37" s="84">
        <f t="shared" si="3"/>
        <v>0</v>
      </c>
    </row>
    <row r="38" spans="1:8" ht="38.25">
      <c r="A38" s="153" t="s">
        <v>113</v>
      </c>
      <c r="B38" s="146" t="s">
        <v>172</v>
      </c>
      <c r="C38" s="153" t="s">
        <v>276</v>
      </c>
      <c r="D38" s="32">
        <v>161</v>
      </c>
      <c r="E38" s="32">
        <v>40.5</v>
      </c>
      <c r="F38" s="32">
        <v>0</v>
      </c>
      <c r="G38" s="84">
        <f t="shared" si="2"/>
        <v>0</v>
      </c>
      <c r="H38" s="84">
        <f t="shared" si="3"/>
        <v>0</v>
      </c>
    </row>
    <row r="39" spans="1:8" ht="25.5" hidden="1">
      <c r="A39" s="50" t="s">
        <v>76</v>
      </c>
      <c r="B39" s="45" t="s">
        <v>39</v>
      </c>
      <c r="C39" s="50"/>
      <c r="D39" s="83">
        <f aca="true" t="shared" si="4" ref="D39:F40">D40</f>
        <v>0</v>
      </c>
      <c r="E39" s="83">
        <f t="shared" si="4"/>
        <v>0</v>
      </c>
      <c r="F39" s="83">
        <f t="shared" si="4"/>
        <v>0</v>
      </c>
      <c r="G39" s="84" t="e">
        <f t="shared" si="2"/>
        <v>#DIV/0!</v>
      </c>
      <c r="H39" s="84" t="e">
        <f t="shared" si="3"/>
        <v>#DIV/0!</v>
      </c>
    </row>
    <row r="40" spans="1:8" ht="12.75" hidden="1">
      <c r="A40" s="153" t="s">
        <v>114</v>
      </c>
      <c r="B40" s="146" t="s">
        <v>107</v>
      </c>
      <c r="C40" s="153"/>
      <c r="D40" s="32">
        <f t="shared" si="4"/>
        <v>0</v>
      </c>
      <c r="E40" s="32">
        <f t="shared" si="4"/>
        <v>0</v>
      </c>
      <c r="F40" s="32">
        <f t="shared" si="4"/>
        <v>0</v>
      </c>
      <c r="G40" s="84" t="e">
        <f t="shared" si="2"/>
        <v>#DIV/0!</v>
      </c>
      <c r="H40" s="84" t="e">
        <f t="shared" si="3"/>
        <v>#DIV/0!</v>
      </c>
    </row>
    <row r="41" spans="1:9" s="16" customFormat="1" ht="38.25" hidden="1">
      <c r="A41" s="85"/>
      <c r="B41" s="58" t="s">
        <v>116</v>
      </c>
      <c r="C41" s="85" t="s">
        <v>212</v>
      </c>
      <c r="D41" s="86">
        <v>0</v>
      </c>
      <c r="E41" s="86">
        <v>0</v>
      </c>
      <c r="F41" s="86">
        <v>0</v>
      </c>
      <c r="G41" s="84" t="e">
        <f t="shared" si="2"/>
        <v>#DIV/0!</v>
      </c>
      <c r="H41" s="84" t="e">
        <f t="shared" si="3"/>
        <v>#DIV/0!</v>
      </c>
      <c r="I41" s="139"/>
    </row>
    <row r="42" spans="1:9" s="16" customFormat="1" ht="12.75" hidden="1">
      <c r="A42" s="50" t="s">
        <v>77</v>
      </c>
      <c r="B42" s="45" t="s">
        <v>41</v>
      </c>
      <c r="C42" s="50"/>
      <c r="D42" s="83">
        <f aca="true" t="shared" si="5" ref="D42:F43">D43</f>
        <v>0</v>
      </c>
      <c r="E42" s="83">
        <f t="shared" si="5"/>
        <v>0</v>
      </c>
      <c r="F42" s="83">
        <f t="shared" si="5"/>
        <v>0</v>
      </c>
      <c r="G42" s="84" t="e">
        <f t="shared" si="2"/>
        <v>#DIV/0!</v>
      </c>
      <c r="H42" s="84" t="e">
        <f t="shared" si="3"/>
        <v>#DIV/0!</v>
      </c>
      <c r="I42" s="139"/>
    </row>
    <row r="43" spans="1:9" s="16" customFormat="1" ht="31.5" customHeight="1" hidden="1">
      <c r="A43" s="150" t="s">
        <v>78</v>
      </c>
      <c r="B43" s="68" t="s">
        <v>127</v>
      </c>
      <c r="C43" s="153"/>
      <c r="D43" s="32">
        <f t="shared" si="5"/>
        <v>0</v>
      </c>
      <c r="E43" s="32">
        <f t="shared" si="5"/>
        <v>0</v>
      </c>
      <c r="F43" s="32">
        <f t="shared" si="5"/>
        <v>0</v>
      </c>
      <c r="G43" s="84" t="e">
        <f t="shared" si="2"/>
        <v>#DIV/0!</v>
      </c>
      <c r="H43" s="84" t="e">
        <f t="shared" si="3"/>
        <v>#DIV/0!</v>
      </c>
      <c r="I43" s="139"/>
    </row>
    <row r="44" spans="1:9" s="16" customFormat="1" ht="33" customHeight="1" hidden="1">
      <c r="A44" s="85"/>
      <c r="B44" s="61" t="s">
        <v>127</v>
      </c>
      <c r="C44" s="85" t="s">
        <v>289</v>
      </c>
      <c r="D44" s="86">
        <f>0</f>
        <v>0</v>
      </c>
      <c r="E44" s="86">
        <f>0</f>
        <v>0</v>
      </c>
      <c r="F44" s="86">
        <f>0</f>
        <v>0</v>
      </c>
      <c r="G44" s="84" t="e">
        <f t="shared" si="2"/>
        <v>#DIV/0!</v>
      </c>
      <c r="H44" s="84" t="e">
        <f t="shared" si="3"/>
        <v>#DIV/0!</v>
      </c>
      <c r="I44" s="139"/>
    </row>
    <row r="45" spans="1:8" ht="25.5">
      <c r="A45" s="50" t="s">
        <v>79</v>
      </c>
      <c r="B45" s="45" t="s">
        <v>42</v>
      </c>
      <c r="C45" s="50"/>
      <c r="D45" s="83">
        <f>D46</f>
        <v>310</v>
      </c>
      <c r="E45" s="83">
        <f>E46</f>
        <v>120</v>
      </c>
      <c r="F45" s="83">
        <f>F46</f>
        <v>51.9</v>
      </c>
      <c r="G45" s="84">
        <f t="shared" si="2"/>
        <v>0.16741935483870968</v>
      </c>
      <c r="H45" s="84">
        <f t="shared" si="3"/>
        <v>0.4325</v>
      </c>
    </row>
    <row r="46" spans="1:8" ht="12.75">
      <c r="A46" s="153" t="s">
        <v>45</v>
      </c>
      <c r="B46" s="146" t="s">
        <v>46</v>
      </c>
      <c r="C46" s="153"/>
      <c r="D46" s="32">
        <f>D47+D48+D50+D49</f>
        <v>310</v>
      </c>
      <c r="E46" s="32">
        <f>E47+E48+E50+E49</f>
        <v>120</v>
      </c>
      <c r="F46" s="32">
        <f>F47+F48+F50+F49</f>
        <v>51.9</v>
      </c>
      <c r="G46" s="84">
        <f t="shared" si="2"/>
        <v>0.16741935483870968</v>
      </c>
      <c r="H46" s="84">
        <f t="shared" si="3"/>
        <v>0.4325</v>
      </c>
    </row>
    <row r="47" spans="1:9" s="16" customFormat="1" ht="12.75">
      <c r="A47" s="85"/>
      <c r="B47" s="58" t="s">
        <v>100</v>
      </c>
      <c r="C47" s="85" t="s">
        <v>265</v>
      </c>
      <c r="D47" s="86">
        <v>260</v>
      </c>
      <c r="E47" s="86">
        <v>90</v>
      </c>
      <c r="F47" s="86">
        <v>26.9</v>
      </c>
      <c r="G47" s="84">
        <f t="shared" si="2"/>
        <v>0.10346153846153845</v>
      </c>
      <c r="H47" s="84">
        <f t="shared" si="3"/>
        <v>0.29888888888888887</v>
      </c>
      <c r="I47" s="139"/>
    </row>
    <row r="48" spans="1:9" s="16" customFormat="1" ht="22.5" customHeight="1">
      <c r="A48" s="85"/>
      <c r="B48" s="58" t="s">
        <v>270</v>
      </c>
      <c r="C48" s="85" t="s">
        <v>266</v>
      </c>
      <c r="D48" s="86">
        <v>10</v>
      </c>
      <c r="E48" s="86">
        <v>0</v>
      </c>
      <c r="F48" s="86">
        <v>0</v>
      </c>
      <c r="G48" s="84">
        <f t="shared" si="2"/>
        <v>0</v>
      </c>
      <c r="H48" s="84">
        <v>0</v>
      </c>
      <c r="I48" s="139"/>
    </row>
    <row r="49" spans="1:9" s="16" customFormat="1" ht="22.5" customHeight="1">
      <c r="A49" s="85"/>
      <c r="B49" s="58" t="s">
        <v>388</v>
      </c>
      <c r="C49" s="85" t="s">
        <v>387</v>
      </c>
      <c r="D49" s="86">
        <v>10</v>
      </c>
      <c r="E49" s="86">
        <v>0</v>
      </c>
      <c r="F49" s="86">
        <v>0</v>
      </c>
      <c r="G49" s="84">
        <f t="shared" si="2"/>
        <v>0</v>
      </c>
      <c r="H49" s="84">
        <v>0</v>
      </c>
      <c r="I49" s="139"/>
    </row>
    <row r="50" spans="1:9" s="16" customFormat="1" ht="29.25" customHeight="1">
      <c r="A50" s="85"/>
      <c r="B50" s="58" t="s">
        <v>184</v>
      </c>
      <c r="C50" s="85" t="s">
        <v>271</v>
      </c>
      <c r="D50" s="86">
        <v>30</v>
      </c>
      <c r="E50" s="86">
        <v>30</v>
      </c>
      <c r="F50" s="86">
        <v>25</v>
      </c>
      <c r="G50" s="84">
        <f t="shared" si="2"/>
        <v>0.8333333333333334</v>
      </c>
      <c r="H50" s="84">
        <f t="shared" si="3"/>
        <v>0.8333333333333334</v>
      </c>
      <c r="I50" s="139"/>
    </row>
    <row r="51" spans="1:8" ht="27" customHeight="1">
      <c r="A51" s="62" t="s">
        <v>130</v>
      </c>
      <c r="B51" s="151" t="s">
        <v>128</v>
      </c>
      <c r="C51" s="62"/>
      <c r="D51" s="32">
        <f aca="true" t="shared" si="6" ref="D51:F52">D52</f>
        <v>1</v>
      </c>
      <c r="E51" s="32">
        <f t="shared" si="6"/>
        <v>1</v>
      </c>
      <c r="F51" s="32">
        <f t="shared" si="6"/>
        <v>0</v>
      </c>
      <c r="G51" s="84">
        <f t="shared" si="2"/>
        <v>0</v>
      </c>
      <c r="H51" s="84">
        <f t="shared" si="3"/>
        <v>0</v>
      </c>
    </row>
    <row r="52" spans="1:8" ht="29.25" customHeight="1">
      <c r="A52" s="150" t="s">
        <v>124</v>
      </c>
      <c r="B52" s="68" t="s">
        <v>131</v>
      </c>
      <c r="C52" s="150"/>
      <c r="D52" s="32">
        <f t="shared" si="6"/>
        <v>1</v>
      </c>
      <c r="E52" s="32">
        <f t="shared" si="6"/>
        <v>1</v>
      </c>
      <c r="F52" s="32">
        <f t="shared" si="6"/>
        <v>0</v>
      </c>
      <c r="G52" s="84">
        <f t="shared" si="2"/>
        <v>0</v>
      </c>
      <c r="H52" s="84">
        <f t="shared" si="3"/>
        <v>0</v>
      </c>
    </row>
    <row r="53" spans="1:9" s="16" customFormat="1" ht="30.75" customHeight="1">
      <c r="A53" s="85"/>
      <c r="B53" s="58" t="s">
        <v>279</v>
      </c>
      <c r="C53" s="85" t="s">
        <v>272</v>
      </c>
      <c r="D53" s="86">
        <v>1</v>
      </c>
      <c r="E53" s="86">
        <v>1</v>
      </c>
      <c r="F53" s="86">
        <v>0</v>
      </c>
      <c r="G53" s="84">
        <f t="shared" si="2"/>
        <v>0</v>
      </c>
      <c r="H53" s="84">
        <f t="shared" si="3"/>
        <v>0</v>
      </c>
      <c r="I53" s="139"/>
    </row>
    <row r="54" spans="1:8" ht="17.25" customHeight="1" hidden="1">
      <c r="A54" s="50" t="s">
        <v>47</v>
      </c>
      <c r="B54" s="45" t="s">
        <v>48</v>
      </c>
      <c r="C54" s="50"/>
      <c r="D54" s="83">
        <f aca="true" t="shared" si="7" ref="D54:F55">D55</f>
        <v>0</v>
      </c>
      <c r="E54" s="83">
        <f t="shared" si="7"/>
        <v>0</v>
      </c>
      <c r="F54" s="83">
        <f t="shared" si="7"/>
        <v>0</v>
      </c>
      <c r="G54" s="84" t="e">
        <f t="shared" si="2"/>
        <v>#DIV/0!</v>
      </c>
      <c r="H54" s="84" t="e">
        <f t="shared" si="3"/>
        <v>#DIV/0!</v>
      </c>
    </row>
    <row r="55" spans="1:8" ht="18" customHeight="1" hidden="1">
      <c r="A55" s="153" t="s">
        <v>52</v>
      </c>
      <c r="B55" s="146" t="s">
        <v>53</v>
      </c>
      <c r="C55" s="153"/>
      <c r="D55" s="32">
        <f t="shared" si="7"/>
        <v>0</v>
      </c>
      <c r="E55" s="32">
        <f t="shared" si="7"/>
        <v>0</v>
      </c>
      <c r="F55" s="32">
        <f t="shared" si="7"/>
        <v>0</v>
      </c>
      <c r="G55" s="84" t="e">
        <f t="shared" si="2"/>
        <v>#DIV/0!</v>
      </c>
      <c r="H55" s="84" t="e">
        <f t="shared" si="3"/>
        <v>#DIV/0!</v>
      </c>
    </row>
    <row r="56" spans="1:9" s="16" customFormat="1" ht="30.75" customHeight="1" hidden="1">
      <c r="A56" s="85"/>
      <c r="B56" s="58" t="s">
        <v>273</v>
      </c>
      <c r="C56" s="85" t="s">
        <v>274</v>
      </c>
      <c r="D56" s="86">
        <v>0</v>
      </c>
      <c r="E56" s="86">
        <v>0</v>
      </c>
      <c r="F56" s="86">
        <v>0</v>
      </c>
      <c r="G56" s="84" t="e">
        <f t="shared" si="2"/>
        <v>#DIV/0!</v>
      </c>
      <c r="H56" s="84" t="e">
        <f t="shared" si="3"/>
        <v>#DIV/0!</v>
      </c>
      <c r="I56" s="139"/>
    </row>
    <row r="57" spans="1:9" s="16" customFormat="1" ht="24" customHeight="1">
      <c r="A57" s="50">
        <v>1001</v>
      </c>
      <c r="B57" s="45" t="s">
        <v>187</v>
      </c>
      <c r="C57" s="153" t="s">
        <v>367</v>
      </c>
      <c r="D57" s="32">
        <v>36</v>
      </c>
      <c r="E57" s="32">
        <v>9</v>
      </c>
      <c r="F57" s="32">
        <v>2.5</v>
      </c>
      <c r="G57" s="84">
        <f t="shared" si="2"/>
        <v>0.06944444444444445</v>
      </c>
      <c r="H57" s="84">
        <f t="shared" si="3"/>
        <v>0.2777777777777778</v>
      </c>
      <c r="I57" s="139"/>
    </row>
    <row r="58" spans="1:8" ht="12.75">
      <c r="A58" s="50"/>
      <c r="B58" s="45" t="s">
        <v>101</v>
      </c>
      <c r="C58" s="50"/>
      <c r="D58" s="83">
        <f>D59</f>
        <v>919.6</v>
      </c>
      <c r="E58" s="83">
        <f>E59</f>
        <v>259</v>
      </c>
      <c r="F58" s="83">
        <f>F59</f>
        <v>0</v>
      </c>
      <c r="G58" s="84">
        <f t="shared" si="2"/>
        <v>0</v>
      </c>
      <c r="H58" s="84">
        <f t="shared" si="3"/>
        <v>0</v>
      </c>
    </row>
    <row r="59" spans="1:9" s="16" customFormat="1" ht="25.5">
      <c r="A59" s="85"/>
      <c r="B59" s="58" t="s">
        <v>102</v>
      </c>
      <c r="C59" s="85" t="s">
        <v>206</v>
      </c>
      <c r="D59" s="86">
        <v>919.6</v>
      </c>
      <c r="E59" s="86">
        <v>259</v>
      </c>
      <c r="F59" s="86">
        <v>0</v>
      </c>
      <c r="G59" s="84">
        <f t="shared" si="2"/>
        <v>0</v>
      </c>
      <c r="H59" s="84">
        <f t="shared" si="3"/>
        <v>0</v>
      </c>
      <c r="I59" s="139"/>
    </row>
    <row r="60" spans="1:8" ht="22.5" customHeight="1">
      <c r="A60" s="153"/>
      <c r="B60" s="69" t="s">
        <v>69</v>
      </c>
      <c r="C60" s="87"/>
      <c r="D60" s="88">
        <f>D31+D37+D39+D45+D51+D54+D58+D57</f>
        <v>3458.4</v>
      </c>
      <c r="E60" s="88">
        <f>E31+E37+E39+E45+E51+E54+E58+E57</f>
        <v>1014.7</v>
      </c>
      <c r="F60" s="88">
        <f>F31+F37+F39+F45+F51+F54+F58+F57</f>
        <v>175.9</v>
      </c>
      <c r="G60" s="84">
        <f t="shared" si="2"/>
        <v>0.0508616701364793</v>
      </c>
      <c r="H60" s="84">
        <f t="shared" si="3"/>
        <v>0.17335172957524392</v>
      </c>
    </row>
    <row r="61" spans="1:8" ht="15">
      <c r="A61" s="89"/>
      <c r="B61" s="146" t="s">
        <v>84</v>
      </c>
      <c r="C61" s="153"/>
      <c r="D61" s="90">
        <f>D58</f>
        <v>919.6</v>
      </c>
      <c r="E61" s="90">
        <f>E58</f>
        <v>259</v>
      </c>
      <c r="F61" s="90">
        <f>F58</f>
        <v>0</v>
      </c>
      <c r="G61" s="84">
        <f t="shared" si="2"/>
        <v>0</v>
      </c>
      <c r="H61" s="84">
        <f t="shared" si="3"/>
        <v>0</v>
      </c>
    </row>
    <row r="64" spans="2:6" ht="15">
      <c r="B64" s="38" t="s">
        <v>94</v>
      </c>
      <c r="C64" s="39"/>
      <c r="F64" s="36">
        <v>115.1</v>
      </c>
    </row>
    <row r="65" spans="2:3" ht="15">
      <c r="B65" s="38"/>
      <c r="C65" s="39"/>
    </row>
    <row r="66" spans="2:3" ht="15">
      <c r="B66" s="38" t="s">
        <v>85</v>
      </c>
      <c r="C66" s="39"/>
    </row>
    <row r="67" spans="2:3" ht="15">
      <c r="B67" s="38" t="s">
        <v>86</v>
      </c>
      <c r="C67" s="39"/>
    </row>
    <row r="68" spans="2:3" ht="15">
      <c r="B68" s="38"/>
      <c r="C68" s="39"/>
    </row>
    <row r="69" spans="2:3" ht="15">
      <c r="B69" s="38" t="s">
        <v>87</v>
      </c>
      <c r="C69" s="39"/>
    </row>
    <row r="70" spans="2:3" ht="15">
      <c r="B70" s="38" t="s">
        <v>88</v>
      </c>
      <c r="C70" s="39"/>
    </row>
    <row r="71" spans="2:3" ht="15">
      <c r="B71" s="38"/>
      <c r="C71" s="39"/>
    </row>
    <row r="72" spans="2:3" ht="15">
      <c r="B72" s="38" t="s">
        <v>89</v>
      </c>
      <c r="C72" s="39"/>
    </row>
    <row r="73" spans="2:3" ht="15">
      <c r="B73" s="38" t="s">
        <v>90</v>
      </c>
      <c r="C73" s="39"/>
    </row>
    <row r="74" spans="2:3" ht="15">
      <c r="B74" s="38"/>
      <c r="C74" s="39"/>
    </row>
    <row r="75" spans="2:3" ht="15">
      <c r="B75" s="38" t="s">
        <v>91</v>
      </c>
      <c r="C75" s="39"/>
    </row>
    <row r="76" spans="2:3" ht="15">
      <c r="B76" s="38" t="s">
        <v>92</v>
      </c>
      <c r="C76" s="39"/>
    </row>
    <row r="79" spans="2:8" ht="15">
      <c r="B79" s="38" t="s">
        <v>93</v>
      </c>
      <c r="C79" s="39"/>
      <c r="F79" s="43">
        <f>F64+F26-F60</f>
        <v>89.1</v>
      </c>
      <c r="H79" s="43"/>
    </row>
    <row r="82" spans="2:3" ht="15">
      <c r="B82" s="38" t="s">
        <v>95</v>
      </c>
      <c r="C82" s="39"/>
    </row>
    <row r="83" spans="2:3" ht="15">
      <c r="B83" s="38" t="s">
        <v>96</v>
      </c>
      <c r="C83" s="39"/>
    </row>
    <row r="84" spans="2:3" ht="15">
      <c r="B84" s="38" t="s">
        <v>97</v>
      </c>
      <c r="C84" s="39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36"/>
  <sheetViews>
    <sheetView tabSelected="1" zoomScalePageLayoutView="0" workbookViewId="0" topLeftCell="A124">
      <selection activeCell="E132" sqref="E132"/>
    </sheetView>
  </sheetViews>
  <sheetFormatPr defaultColWidth="9.140625" defaultRowHeight="12.75"/>
  <cols>
    <col min="1" max="1" width="5.8515625" style="37" customWidth="1"/>
    <col min="2" max="2" width="52.421875" style="36" customWidth="1"/>
    <col min="3" max="3" width="13.421875" style="36" customWidth="1"/>
    <col min="4" max="4" width="14.8515625" style="36" customWidth="1"/>
    <col min="5" max="5" width="14.140625" style="36" customWidth="1"/>
    <col min="6" max="6" width="11.28125" style="72" customWidth="1"/>
    <col min="7" max="7" width="11.421875" style="72" customWidth="1"/>
    <col min="8" max="16384" width="9.140625" style="36" customWidth="1"/>
  </cols>
  <sheetData>
    <row r="1" spans="1:7" s="134" customFormat="1" ht="57.75" customHeight="1">
      <c r="A1" s="155" t="s">
        <v>397</v>
      </c>
      <c r="B1" s="155"/>
      <c r="C1" s="155"/>
      <c r="D1" s="155"/>
      <c r="E1" s="155"/>
      <c r="F1" s="155"/>
      <c r="G1" s="155"/>
    </row>
    <row r="2" spans="1:7" ht="15" customHeight="1">
      <c r="A2" s="198"/>
      <c r="B2" s="166" t="s">
        <v>3</v>
      </c>
      <c r="C2" s="159" t="s">
        <v>4</v>
      </c>
      <c r="D2" s="157" t="s">
        <v>370</v>
      </c>
      <c r="E2" s="159" t="s">
        <v>5</v>
      </c>
      <c r="F2" s="157" t="s">
        <v>150</v>
      </c>
      <c r="G2" s="157" t="s">
        <v>371</v>
      </c>
    </row>
    <row r="3" spans="1:7" ht="15" customHeight="1">
      <c r="A3" s="199"/>
      <c r="B3" s="166"/>
      <c r="C3" s="159"/>
      <c r="D3" s="158"/>
      <c r="E3" s="159"/>
      <c r="F3" s="158"/>
      <c r="G3" s="158"/>
    </row>
    <row r="4" spans="1:7" ht="15">
      <c r="A4" s="154"/>
      <c r="B4" s="145" t="s">
        <v>83</v>
      </c>
      <c r="C4" s="147">
        <f>C5+C6+C7+C8+C9+C10+C11+C12+C13+C14+C15+C16+C17+C18+C19+C20+C21+C23</f>
        <v>219025.8</v>
      </c>
      <c r="D4" s="147">
        <f>D5+D6+D7+D8+D9+D10+D11+D12+D13+D14+D15+D16+D17+D18+D19+D20+D21+D23</f>
        <v>46205</v>
      </c>
      <c r="E4" s="147">
        <f>E5+E6+E7+E8+E9+E10+E11+E12+E13+E14+E15+E16+E17+E18+E19+E20+E21+E23</f>
        <v>18657.899999999994</v>
      </c>
      <c r="F4" s="44">
        <f>E4/C4</f>
        <v>0.08518585481710372</v>
      </c>
      <c r="G4" s="44">
        <f>E4/D4</f>
        <v>0.4038069473000756</v>
      </c>
    </row>
    <row r="5" spans="1:7" ht="15">
      <c r="A5" s="154"/>
      <c r="B5" s="146" t="s">
        <v>7</v>
      </c>
      <c r="C5" s="32">
        <v>144100</v>
      </c>
      <c r="D5" s="32">
        <v>32441</v>
      </c>
      <c r="E5" s="32">
        <v>8029.2</v>
      </c>
      <c r="F5" s="44">
        <f aca="true" t="shared" si="0" ref="F5:F35">E5/C5</f>
        <v>0.055719639139486465</v>
      </c>
      <c r="G5" s="44">
        <f aca="true" t="shared" si="1" ref="G5:G35">E5/D5</f>
        <v>0.24750161832249312</v>
      </c>
    </row>
    <row r="6" spans="1:7" ht="15">
      <c r="A6" s="154"/>
      <c r="B6" s="146" t="s">
        <v>8</v>
      </c>
      <c r="C6" s="32">
        <v>19000</v>
      </c>
      <c r="D6" s="32">
        <v>4000</v>
      </c>
      <c r="E6" s="32">
        <v>4144.8</v>
      </c>
      <c r="F6" s="44">
        <f t="shared" si="0"/>
        <v>0.21814736842105265</v>
      </c>
      <c r="G6" s="44">
        <f t="shared" si="1"/>
        <v>1.0362</v>
      </c>
    </row>
    <row r="7" spans="1:7" ht="15">
      <c r="A7" s="154"/>
      <c r="B7" s="146" t="s">
        <v>9</v>
      </c>
      <c r="C7" s="32">
        <v>5000</v>
      </c>
      <c r="D7" s="32">
        <v>1430</v>
      </c>
      <c r="E7" s="32">
        <v>212.6</v>
      </c>
      <c r="F7" s="44">
        <f t="shared" si="0"/>
        <v>0.04252</v>
      </c>
      <c r="G7" s="44">
        <f t="shared" si="1"/>
        <v>0.14867132867132868</v>
      </c>
    </row>
    <row r="8" spans="1:7" ht="15">
      <c r="A8" s="154"/>
      <c r="B8" s="146" t="s">
        <v>304</v>
      </c>
      <c r="C8" s="32">
        <v>11415.9</v>
      </c>
      <c r="D8" s="32">
        <v>2832</v>
      </c>
      <c r="E8" s="32">
        <v>1361.7</v>
      </c>
      <c r="F8" s="44">
        <f t="shared" si="0"/>
        <v>0.11928100281186767</v>
      </c>
      <c r="G8" s="44">
        <f t="shared" si="1"/>
        <v>0.48082627118644067</v>
      </c>
    </row>
    <row r="9" spans="1:7" ht="15">
      <c r="A9" s="154"/>
      <c r="B9" s="146" t="s">
        <v>10</v>
      </c>
      <c r="C9" s="32">
        <v>6000</v>
      </c>
      <c r="D9" s="32">
        <v>160</v>
      </c>
      <c r="E9" s="32">
        <v>145.4</v>
      </c>
      <c r="F9" s="44">
        <f t="shared" si="0"/>
        <v>0.024233333333333336</v>
      </c>
      <c r="G9" s="44">
        <f t="shared" si="1"/>
        <v>0.9087500000000001</v>
      </c>
    </row>
    <row r="10" spans="1:7" ht="15">
      <c r="A10" s="154"/>
      <c r="B10" s="146" t="s">
        <v>11</v>
      </c>
      <c r="C10" s="32">
        <v>21000</v>
      </c>
      <c r="D10" s="32">
        <v>3118</v>
      </c>
      <c r="E10" s="32">
        <v>1831.2</v>
      </c>
      <c r="F10" s="44">
        <f t="shared" si="0"/>
        <v>0.0872</v>
      </c>
      <c r="G10" s="44">
        <f t="shared" si="1"/>
        <v>0.587299550994227</v>
      </c>
    </row>
    <row r="11" spans="1:7" ht="15">
      <c r="A11" s="154"/>
      <c r="B11" s="146" t="s">
        <v>108</v>
      </c>
      <c r="C11" s="32">
        <v>3185</v>
      </c>
      <c r="D11" s="32">
        <v>512</v>
      </c>
      <c r="E11" s="32">
        <v>165.8</v>
      </c>
      <c r="F11" s="44">
        <f t="shared" si="0"/>
        <v>0.05205651491365777</v>
      </c>
      <c r="G11" s="44">
        <f t="shared" si="1"/>
        <v>0.323828125</v>
      </c>
    </row>
    <row r="12" spans="1:7" ht="15">
      <c r="A12" s="154"/>
      <c r="B12" s="146" t="s">
        <v>12</v>
      </c>
      <c r="C12" s="32">
        <v>0</v>
      </c>
      <c r="D12" s="32">
        <v>0</v>
      </c>
      <c r="E12" s="32">
        <v>0</v>
      </c>
      <c r="F12" s="44">
        <v>0</v>
      </c>
      <c r="G12" s="44">
        <v>0</v>
      </c>
    </row>
    <row r="13" spans="1:7" ht="15">
      <c r="A13" s="154"/>
      <c r="B13" s="146" t="s">
        <v>13</v>
      </c>
      <c r="C13" s="32">
        <v>5000</v>
      </c>
      <c r="D13" s="32">
        <v>900</v>
      </c>
      <c r="E13" s="32">
        <v>2396.1</v>
      </c>
      <c r="F13" s="44">
        <f t="shared" si="0"/>
        <v>0.47922</v>
      </c>
      <c r="G13" s="44">
        <f t="shared" si="1"/>
        <v>2.662333333333333</v>
      </c>
    </row>
    <row r="14" spans="1:7" ht="15">
      <c r="A14" s="154"/>
      <c r="B14" s="146" t="s">
        <v>14</v>
      </c>
      <c r="C14" s="32">
        <v>700</v>
      </c>
      <c r="D14" s="32">
        <v>150</v>
      </c>
      <c r="E14" s="32">
        <v>70.5</v>
      </c>
      <c r="F14" s="44">
        <f t="shared" si="0"/>
        <v>0.10071428571428571</v>
      </c>
      <c r="G14" s="44">
        <f t="shared" si="1"/>
        <v>0.47</v>
      </c>
    </row>
    <row r="15" spans="1:7" ht="15">
      <c r="A15" s="154"/>
      <c r="B15" s="146" t="s">
        <v>15</v>
      </c>
      <c r="C15" s="32">
        <v>0</v>
      </c>
      <c r="D15" s="32">
        <v>0</v>
      </c>
      <c r="E15" s="32">
        <v>1.6</v>
      </c>
      <c r="F15" s="44">
        <v>0</v>
      </c>
      <c r="G15" s="44">
        <v>0</v>
      </c>
    </row>
    <row r="16" spans="1:7" ht="15">
      <c r="A16" s="154"/>
      <c r="B16" s="146" t="s">
        <v>16</v>
      </c>
      <c r="C16" s="32">
        <v>400</v>
      </c>
      <c r="D16" s="32">
        <v>100</v>
      </c>
      <c r="E16" s="32">
        <v>26.3</v>
      </c>
      <c r="F16" s="44">
        <f t="shared" si="0"/>
        <v>0.06575</v>
      </c>
      <c r="G16" s="44">
        <f t="shared" si="1"/>
        <v>0.263</v>
      </c>
    </row>
    <row r="17" spans="1:7" ht="15">
      <c r="A17" s="154"/>
      <c r="B17" s="146" t="s">
        <v>17</v>
      </c>
      <c r="C17" s="32">
        <v>1139.9</v>
      </c>
      <c r="D17" s="32">
        <v>200</v>
      </c>
      <c r="E17" s="32">
        <v>122.8</v>
      </c>
      <c r="F17" s="44">
        <f t="shared" si="0"/>
        <v>0.10772874813580137</v>
      </c>
      <c r="G17" s="44">
        <f t="shared" si="1"/>
        <v>0.614</v>
      </c>
    </row>
    <row r="18" spans="1:7" ht="15" hidden="1">
      <c r="A18" s="154"/>
      <c r="B18" s="146" t="s">
        <v>18</v>
      </c>
      <c r="C18" s="32"/>
      <c r="D18" s="32"/>
      <c r="E18" s="32"/>
      <c r="F18" s="44">
        <v>0</v>
      </c>
      <c r="G18" s="44">
        <v>0</v>
      </c>
    </row>
    <row r="19" spans="1:7" ht="15">
      <c r="A19" s="154"/>
      <c r="B19" s="146" t="s">
        <v>19</v>
      </c>
      <c r="C19" s="32">
        <v>0</v>
      </c>
      <c r="D19" s="32">
        <v>0</v>
      </c>
      <c r="E19" s="32">
        <v>60.1</v>
      </c>
      <c r="F19" s="44">
        <v>0</v>
      </c>
      <c r="G19" s="44">
        <v>0</v>
      </c>
    </row>
    <row r="20" spans="1:7" ht="15">
      <c r="A20" s="154"/>
      <c r="B20" s="146" t="s">
        <v>356</v>
      </c>
      <c r="C20" s="32">
        <v>200</v>
      </c>
      <c r="D20" s="32">
        <v>45</v>
      </c>
      <c r="E20" s="32">
        <v>6.3</v>
      </c>
      <c r="F20" s="44">
        <f t="shared" si="0"/>
        <v>0.0315</v>
      </c>
      <c r="G20" s="44">
        <f t="shared" si="1"/>
        <v>0.13999999999999999</v>
      </c>
    </row>
    <row r="21" spans="1:7" ht="15">
      <c r="A21" s="154"/>
      <c r="B21" s="146" t="s">
        <v>21</v>
      </c>
      <c r="C21" s="32">
        <v>1885</v>
      </c>
      <c r="D21" s="32">
        <v>317</v>
      </c>
      <c r="E21" s="32">
        <v>84.3</v>
      </c>
      <c r="F21" s="44">
        <f t="shared" si="0"/>
        <v>0.044721485411140585</v>
      </c>
      <c r="G21" s="44">
        <f t="shared" si="1"/>
        <v>0.26593059936908514</v>
      </c>
    </row>
    <row r="22" spans="1:7" ht="15">
      <c r="A22" s="154"/>
      <c r="B22" s="146" t="s">
        <v>22</v>
      </c>
      <c r="C22" s="32">
        <v>865.2</v>
      </c>
      <c r="D22" s="32">
        <v>105</v>
      </c>
      <c r="E22" s="32">
        <v>25.8</v>
      </c>
      <c r="F22" s="44">
        <f t="shared" si="0"/>
        <v>0.029819694868238558</v>
      </c>
      <c r="G22" s="44">
        <f t="shared" si="1"/>
        <v>0.24571428571428572</v>
      </c>
    </row>
    <row r="23" spans="1:7" ht="15">
      <c r="A23" s="154"/>
      <c r="B23" s="146" t="s">
        <v>23</v>
      </c>
      <c r="C23" s="32">
        <f>МР!D23+'МО г.Ртищево'!D19+'Кр-звезда'!D19+Макарово!D20+Октябрьский!D19+Салтыковка!D19+Урусово!D20+'Ш-Голицыно'!D19</f>
        <v>0</v>
      </c>
      <c r="D23" s="32">
        <v>0</v>
      </c>
      <c r="E23" s="32">
        <v>-0.8</v>
      </c>
      <c r="F23" s="44">
        <v>0</v>
      </c>
      <c r="G23" s="44">
        <v>0</v>
      </c>
    </row>
    <row r="24" spans="1:7" ht="15">
      <c r="A24" s="154"/>
      <c r="B24" s="45" t="s">
        <v>82</v>
      </c>
      <c r="C24" s="32">
        <f>C25+C26+C28+C30+C29+C31</f>
        <v>480358.6</v>
      </c>
      <c r="D24" s="32">
        <f>D25+D26+D28+D30+D29+D31</f>
        <v>116777.1</v>
      </c>
      <c r="E24" s="32">
        <f>E25+E26+E28+E30+E29+E31</f>
        <v>15297.599999999997</v>
      </c>
      <c r="F24" s="44">
        <f t="shared" si="0"/>
        <v>0.03184620822860254</v>
      </c>
      <c r="G24" s="44">
        <f t="shared" si="1"/>
        <v>0.13099828647911274</v>
      </c>
    </row>
    <row r="25" spans="1:7" ht="21" customHeight="1">
      <c r="A25" s="154"/>
      <c r="B25" s="146" t="s">
        <v>25</v>
      </c>
      <c r="C25" s="32">
        <f>МР!D25+'МО г.Ртищево'!D21+'Кр-звезда'!D21+Макарово!D22+Октябрьский!D21+Салтыковка!D21+Урусово!D22+'Ш-Голицыно'!D21</f>
        <v>87010.80000000002</v>
      </c>
      <c r="D25" s="32">
        <f>МР!E25+'МО г.Ртищево'!E21+'Кр-звезда'!E21+Макарово!E22+Октябрьский!E21+Салтыковка!E21+Урусово!E22+'Ш-Голицыно'!E21</f>
        <v>21752.799999999996</v>
      </c>
      <c r="E25" s="32">
        <f>МР!F25+'МО г.Ртищево'!F21+'Кр-звезда'!F21+Макарово!F22+Октябрьский!F21+Салтыковка!F21+Урусово!F22+'Ш-Голицыно'!F21</f>
        <v>6847</v>
      </c>
      <c r="F25" s="44">
        <f t="shared" si="0"/>
        <v>0.07869138084007961</v>
      </c>
      <c r="G25" s="44">
        <f t="shared" si="1"/>
        <v>0.31476407634879194</v>
      </c>
    </row>
    <row r="26" spans="1:7" ht="23.25" customHeight="1">
      <c r="A26" s="154"/>
      <c r="B26" s="146" t="s">
        <v>26</v>
      </c>
      <c r="C26" s="32">
        <f>МР!D26+966</f>
        <v>363445.3</v>
      </c>
      <c r="D26" s="32">
        <f>МР!E26+241.6</f>
        <v>90861.40000000001</v>
      </c>
      <c r="E26" s="32">
        <f>МР!F26</f>
        <v>7042.3</v>
      </c>
      <c r="F26" s="44">
        <f t="shared" si="0"/>
        <v>0.01937650590061283</v>
      </c>
      <c r="G26" s="44">
        <f t="shared" si="1"/>
        <v>0.07750595962642001</v>
      </c>
    </row>
    <row r="27" spans="1:7" ht="23.25" customHeight="1">
      <c r="A27" s="154"/>
      <c r="B27" s="146" t="s">
        <v>163</v>
      </c>
      <c r="C27" s="32">
        <f>'Кр-звезда'!D23+Макарово!D23+Октябрьский!D22+Салтыковка!D22+Урусово!D23+'Ш-Голицыно'!D22</f>
        <v>966</v>
      </c>
      <c r="D27" s="32">
        <f>'Кр-звезда'!E23+Макарово!E23+Октябрьский!E22+Салтыковка!E22+Урусово!E23+'Ш-Голицыно'!E22</f>
        <v>241.60000000000002</v>
      </c>
      <c r="E27" s="32">
        <f>'Кр-звезда'!F23+Макарово!F23+Октябрьский!F22+Салтыковка!F22+Урусово!F23+'Ш-Голицыно'!F22</f>
        <v>0</v>
      </c>
      <c r="F27" s="44">
        <f t="shared" si="0"/>
        <v>0</v>
      </c>
      <c r="G27" s="44">
        <f t="shared" si="1"/>
        <v>0</v>
      </c>
    </row>
    <row r="28" spans="1:7" ht="22.5" customHeight="1">
      <c r="A28" s="154"/>
      <c r="B28" s="146" t="s">
        <v>27</v>
      </c>
      <c r="C28" s="32">
        <f>МР!D27+'МО г.Ртищево'!D22+'МО г.Ртищево'!D23</f>
        <v>17264</v>
      </c>
      <c r="D28" s="32">
        <f>МР!E27+'МО г.Ртищево'!E22+'МО г.Ртищево'!E23</f>
        <v>0</v>
      </c>
      <c r="E28" s="32">
        <f>МР!F27+'МО г.Ртищево'!F22+'МО г.Ртищево'!F23</f>
        <v>0</v>
      </c>
      <c r="F28" s="44">
        <f t="shared" si="0"/>
        <v>0</v>
      </c>
      <c r="G28" s="44">
        <v>0</v>
      </c>
    </row>
    <row r="29" spans="1:7" ht="15.75" customHeight="1">
      <c r="A29" s="154"/>
      <c r="B29" s="146" t="s">
        <v>68</v>
      </c>
      <c r="C29" s="32">
        <f>МР!D29+'МО г.Ртищево'!D24+'Кр-звезда'!D22+Макарово!D24+Октябрьский!D23+Салтыковка!D23+Урусово!D24+'Ш-Голицыно'!D23+МР!D30</f>
        <v>14285</v>
      </c>
      <c r="D29" s="32">
        <f>МР!E29+'МО г.Ртищево'!E24+'Кр-звезда'!E22+Макарово!E24+Октябрьский!E23+Салтыковка!E23+Урусово!E24+'Ш-Голицыно'!E23+МР!E30</f>
        <v>5809.400000000001</v>
      </c>
      <c r="E29" s="32">
        <f>МР!F29+'МО г.Ртищево'!F24+'Кр-звезда'!F22+Макарово!F24+Октябрьский!F23+Салтыковка!F23+Урусово!F24+'Ш-Голицыно'!F23+МР!F30</f>
        <v>3050</v>
      </c>
      <c r="F29" s="44">
        <f t="shared" si="0"/>
        <v>0.2135106755337767</v>
      </c>
      <c r="G29" s="44">
        <f t="shared" si="1"/>
        <v>0.5250111887630392</v>
      </c>
    </row>
    <row r="30" spans="1:7" ht="28.5" customHeight="1">
      <c r="A30" s="154"/>
      <c r="B30" s="146" t="s">
        <v>396</v>
      </c>
      <c r="C30" s="32">
        <f>МР!D31</f>
        <v>1.6</v>
      </c>
      <c r="D30" s="32">
        <f>МР!E31</f>
        <v>1.6</v>
      </c>
      <c r="E30" s="32">
        <f>МР!F31</f>
        <v>6.4</v>
      </c>
      <c r="F30" s="44">
        <f t="shared" si="0"/>
        <v>4</v>
      </c>
      <c r="G30" s="44">
        <f t="shared" si="1"/>
        <v>4</v>
      </c>
    </row>
    <row r="31" spans="1:7" ht="33" customHeight="1" thickBot="1">
      <c r="A31" s="154"/>
      <c r="B31" s="46" t="s">
        <v>158</v>
      </c>
      <c r="C31" s="32">
        <f>МР!D32+'Кр-звезда'!D25+Макарово!D26+Октябрьский!D25+Салтыковка!D25+Урусово!D25+'Ш-Голицыно'!D24</f>
        <v>-1648.1</v>
      </c>
      <c r="D31" s="32">
        <f>МР!E32+'Кр-звезда'!E25+Макарово!E26+Октябрьский!E25+Салтыковка!E25+Урусово!E25+'Ш-Голицыно'!E24</f>
        <v>-1648.1</v>
      </c>
      <c r="E31" s="32">
        <f>МР!F32+'Кр-звезда'!F25+Макарово!F26+Октябрьский!F25+Салтыковка!F25+Урусово!F25+'Ш-Голицыно'!F24</f>
        <v>-1648.1</v>
      </c>
      <c r="F31" s="44">
        <f t="shared" si="0"/>
        <v>1</v>
      </c>
      <c r="G31" s="44">
        <f t="shared" si="1"/>
        <v>1</v>
      </c>
    </row>
    <row r="32" spans="1:7" ht="18.75">
      <c r="A32" s="154"/>
      <c r="B32" s="47" t="s">
        <v>29</v>
      </c>
      <c r="C32" s="147">
        <f>C4+C24</f>
        <v>699384.3999999999</v>
      </c>
      <c r="D32" s="32">
        <f>МР!E33</f>
        <v>145445.80000000002</v>
      </c>
      <c r="E32" s="147">
        <f>E4+E24</f>
        <v>33955.49999999999</v>
      </c>
      <c r="F32" s="44">
        <f t="shared" si="0"/>
        <v>0.04855055388710414</v>
      </c>
      <c r="G32" s="44">
        <f t="shared" si="1"/>
        <v>0.23345809916821242</v>
      </c>
    </row>
    <row r="33" spans="1:7" ht="15.75">
      <c r="A33" s="154"/>
      <c r="B33" s="48" t="s">
        <v>287</v>
      </c>
      <c r="C33" s="147">
        <v>20081</v>
      </c>
      <c r="D33" s="32">
        <v>7229.5</v>
      </c>
      <c r="E33" s="147">
        <v>3050</v>
      </c>
      <c r="F33" s="44">
        <f t="shared" si="0"/>
        <v>0.15188486629151934</v>
      </c>
      <c r="G33" s="44">
        <f t="shared" si="1"/>
        <v>0.4218825644927035</v>
      </c>
    </row>
    <row r="34" spans="1:7" ht="18.75">
      <c r="A34" s="154"/>
      <c r="B34" s="49" t="s">
        <v>288</v>
      </c>
      <c r="C34" s="147">
        <f>C32-C33</f>
        <v>679303.3999999999</v>
      </c>
      <c r="D34" s="147">
        <f>D32-D33</f>
        <v>138216.30000000002</v>
      </c>
      <c r="E34" s="147">
        <f>E32-E33</f>
        <v>30905.499999999993</v>
      </c>
      <c r="F34" s="44">
        <f t="shared" si="0"/>
        <v>0.04549587121159705</v>
      </c>
      <c r="G34" s="44">
        <f t="shared" si="1"/>
        <v>0.2236024260524988</v>
      </c>
    </row>
    <row r="35" spans="1:7" ht="15">
      <c r="A35" s="154"/>
      <c r="B35" s="146" t="s">
        <v>109</v>
      </c>
      <c r="C35" s="32">
        <f>C4</f>
        <v>219025.8</v>
      </c>
      <c r="D35" s="32">
        <f>D4</f>
        <v>46205</v>
      </c>
      <c r="E35" s="32">
        <f>E4</f>
        <v>18657.899999999994</v>
      </c>
      <c r="F35" s="44">
        <f t="shared" si="0"/>
        <v>0.08518585481710372</v>
      </c>
      <c r="G35" s="44">
        <f t="shared" si="1"/>
        <v>0.4038069473000756</v>
      </c>
    </row>
    <row r="36" spans="1:7" ht="12.75">
      <c r="A36" s="197"/>
      <c r="B36" s="173"/>
      <c r="C36" s="173"/>
      <c r="D36" s="173"/>
      <c r="E36" s="173"/>
      <c r="F36" s="173"/>
      <c r="G36" s="174"/>
    </row>
    <row r="37" spans="1:7" ht="15" customHeight="1">
      <c r="A37" s="190" t="s">
        <v>162</v>
      </c>
      <c r="B37" s="166" t="s">
        <v>30</v>
      </c>
      <c r="C37" s="160" t="s">
        <v>4</v>
      </c>
      <c r="D37" s="157" t="s">
        <v>370</v>
      </c>
      <c r="E37" s="160" t="s">
        <v>5</v>
      </c>
      <c r="F37" s="157" t="s">
        <v>150</v>
      </c>
      <c r="G37" s="157" t="s">
        <v>371</v>
      </c>
    </row>
    <row r="38" spans="1:7" ht="13.5" customHeight="1">
      <c r="A38" s="190"/>
      <c r="B38" s="166"/>
      <c r="C38" s="160"/>
      <c r="D38" s="158"/>
      <c r="E38" s="160"/>
      <c r="F38" s="158"/>
      <c r="G38" s="158"/>
    </row>
    <row r="39" spans="1:7" ht="21" customHeight="1">
      <c r="A39" s="50" t="s">
        <v>70</v>
      </c>
      <c r="B39" s="45" t="s">
        <v>31</v>
      </c>
      <c r="C39" s="51">
        <f>C40+C41+C43+C45+C46+C44+C42</f>
        <v>50770.299999999996</v>
      </c>
      <c r="D39" s="51">
        <f>D40+D41+D43+D45+D46+D44+D42</f>
        <v>14262.400000000001</v>
      </c>
      <c r="E39" s="51">
        <f>E40+E41+E43+E45+E46+E44+E42</f>
        <v>4978.9</v>
      </c>
      <c r="F39" s="52">
        <f>E39/C39</f>
        <v>0.09806717707005867</v>
      </c>
      <c r="G39" s="52">
        <f>E39/D39</f>
        <v>0.3490927193179268</v>
      </c>
    </row>
    <row r="40" spans="1:7" s="135" customFormat="1" ht="13.5">
      <c r="A40" s="53" t="s">
        <v>72</v>
      </c>
      <c r="B40" s="54" t="s">
        <v>32</v>
      </c>
      <c r="C40" s="143">
        <f>МР!D39+'МО г.Ртищево'!D33</f>
        <v>1474.5</v>
      </c>
      <c r="D40" s="143">
        <f>МР!E39+'МО г.Ртищево'!E33</f>
        <v>390.6</v>
      </c>
      <c r="E40" s="143">
        <f>МР!F39+'МО г.Ртищево'!F33</f>
        <v>160.89999999999998</v>
      </c>
      <c r="F40" s="52">
        <f aca="true" t="shared" si="2" ref="F40:F102">E40/C40</f>
        <v>0.10912173618175651</v>
      </c>
      <c r="G40" s="52">
        <f aca="true" t="shared" si="3" ref="G40:G102">E40/D40</f>
        <v>0.4119303635432667</v>
      </c>
    </row>
    <row r="41" spans="1:7" s="135" customFormat="1" ht="13.5">
      <c r="A41" s="53" t="s">
        <v>73</v>
      </c>
      <c r="B41" s="54" t="s">
        <v>33</v>
      </c>
      <c r="C41" s="143">
        <f>МР!D40+'Кр-звезда'!D33+Макарово!D33+Октябрьский!D32+Салтыковка!D32+Урусово!D33+'Ш-Голицыно'!D32+'МО г.Ртищево'!D34</f>
        <v>32021.2</v>
      </c>
      <c r="D41" s="143">
        <f>МР!E40+'Кр-звезда'!E33+Макарово!E33+Октябрьский!E32+Салтыковка!E32+Урусово!E33+'Ш-Голицыно'!E32+'МО г.Ртищево'!E34</f>
        <v>8840.500000000002</v>
      </c>
      <c r="E41" s="143">
        <f>МР!F40+'Кр-звезда'!F33+Макарово!F33+Октябрьский!F32+Салтыковка!F32+Урусово!F33+'Ш-Голицыно'!F32+'МО г.Ртищево'!F34</f>
        <v>2732.2</v>
      </c>
      <c r="F41" s="52">
        <f t="shared" si="2"/>
        <v>0.08532472237142892</v>
      </c>
      <c r="G41" s="52">
        <f t="shared" si="3"/>
        <v>0.3090549177082743</v>
      </c>
    </row>
    <row r="42" spans="1:7" s="135" customFormat="1" ht="13.5">
      <c r="A42" s="53" t="s">
        <v>336</v>
      </c>
      <c r="B42" s="54" t="s">
        <v>342</v>
      </c>
      <c r="C42" s="143">
        <f>МР!D42</f>
        <v>0</v>
      </c>
      <c r="D42" s="143">
        <f>МР!E42</f>
        <v>0</v>
      </c>
      <c r="E42" s="143">
        <f>МР!F42</f>
        <v>0</v>
      </c>
      <c r="F42" s="52">
        <v>0</v>
      </c>
      <c r="G42" s="52">
        <v>0</v>
      </c>
    </row>
    <row r="43" spans="1:7" s="135" customFormat="1" ht="13.5">
      <c r="A43" s="53" t="s">
        <v>74</v>
      </c>
      <c r="B43" s="54" t="s">
        <v>35</v>
      </c>
      <c r="C43" s="143">
        <f>МР!D43</f>
        <v>6460.5</v>
      </c>
      <c r="D43" s="143">
        <f>МР!E43</f>
        <v>1732.4</v>
      </c>
      <c r="E43" s="143">
        <f>МР!F43</f>
        <v>395.7</v>
      </c>
      <c r="F43" s="52">
        <f t="shared" si="2"/>
        <v>0.0612491293243557</v>
      </c>
      <c r="G43" s="52">
        <f t="shared" si="3"/>
        <v>0.22841145232048024</v>
      </c>
    </row>
    <row r="44" spans="1:7" ht="25.5" hidden="1">
      <c r="A44" s="153" t="s">
        <v>213</v>
      </c>
      <c r="B44" s="146" t="s">
        <v>214</v>
      </c>
      <c r="C44" s="55">
        <f>МР!D44</f>
        <v>0</v>
      </c>
      <c r="D44" s="55">
        <f>МР!E44</f>
        <v>0</v>
      </c>
      <c r="E44" s="55">
        <f>МР!F44</f>
        <v>0</v>
      </c>
      <c r="F44" s="52" t="e">
        <f t="shared" si="2"/>
        <v>#DIV/0!</v>
      </c>
      <c r="G44" s="52" t="e">
        <f t="shared" si="3"/>
        <v>#DIV/0!</v>
      </c>
    </row>
    <row r="45" spans="1:7" s="135" customFormat="1" ht="13.5">
      <c r="A45" s="53" t="s">
        <v>75</v>
      </c>
      <c r="B45" s="54" t="s">
        <v>36</v>
      </c>
      <c r="C45" s="143">
        <f>МР!D45+'МО г.Ртищево'!D35+'Кр-звезда'!D34+Макарово!D34+Октябрьский!D33+Салтыковка!D33+Урусово!D34+'Ш-Голицыно'!D33</f>
        <v>360</v>
      </c>
      <c r="D45" s="143">
        <f>МР!E45+'МО г.Ртищево'!E35+'Кр-звезда'!E34+Макарово!E34+Октябрьский!E33+Салтыковка!E33+Урусово!E34+'Ш-Голицыно'!E33</f>
        <v>102.5</v>
      </c>
      <c r="E45" s="143">
        <f>МР!F45+'МО г.Ртищево'!F35+'Кр-звезда'!F34+Макарово!F34+Октябрьский!F33+Салтыковка!F33+Урусово!F34+'Ш-Голицыно'!F33</f>
        <v>0</v>
      </c>
      <c r="F45" s="52">
        <f t="shared" si="2"/>
        <v>0</v>
      </c>
      <c r="G45" s="52">
        <f t="shared" si="3"/>
        <v>0</v>
      </c>
    </row>
    <row r="46" spans="1:7" s="135" customFormat="1" ht="13.5">
      <c r="A46" s="53" t="s">
        <v>132</v>
      </c>
      <c r="B46" s="54" t="s">
        <v>37</v>
      </c>
      <c r="C46" s="143">
        <f>C47++C48+C49+C50+C51+C52+C53</f>
        <v>10454.1</v>
      </c>
      <c r="D46" s="143">
        <f>D47++D48+D49+D50+D51+D52+D53</f>
        <v>3196.4</v>
      </c>
      <c r="E46" s="143">
        <f>E47++E48+E49+E50+E51+E52+E53</f>
        <v>1690.1</v>
      </c>
      <c r="F46" s="52">
        <f t="shared" si="2"/>
        <v>0.16166862761978554</v>
      </c>
      <c r="G46" s="52">
        <f t="shared" si="3"/>
        <v>0.5287510949818546</v>
      </c>
    </row>
    <row r="47" spans="1:7" ht="12.75">
      <c r="A47" s="153"/>
      <c r="B47" s="146" t="s">
        <v>155</v>
      </c>
      <c r="C47" s="55">
        <f>МР!D47+'МО г.Ртищево'!D37</f>
        <v>6730.2</v>
      </c>
      <c r="D47" s="55">
        <f>МР!E47+'МО г.Ртищево'!E37</f>
        <v>1931</v>
      </c>
      <c r="E47" s="55">
        <f>МР!F47+'МО г.Ртищево'!F37</f>
        <v>1035.1</v>
      </c>
      <c r="F47" s="52">
        <f t="shared" si="2"/>
        <v>0.15379929274018603</v>
      </c>
      <c r="G47" s="52">
        <f t="shared" si="3"/>
        <v>0.5360435007767995</v>
      </c>
    </row>
    <row r="48" spans="1:7" ht="12.75">
      <c r="A48" s="153"/>
      <c r="B48" s="146" t="s">
        <v>38</v>
      </c>
      <c r="C48" s="55">
        <f>'Кр-звезда'!D36+Макарово!D36+Октябрьский!D35+Салтыковка!D35+Урусово!D36+'Ш-Голицыно'!D35+МР!D49+'МО г.Ртищево'!D41</f>
        <v>28.1</v>
      </c>
      <c r="D48" s="55">
        <f>'Кр-звезда'!E36+Макарово!E36+Октябрьский!E35+Салтыковка!E35+Урусово!E36+'Ш-Голицыно'!E35+МР!E49+'МО г.Ртищево'!E41</f>
        <v>10.4</v>
      </c>
      <c r="E48" s="55">
        <f>'Кр-звезда'!F36+Макарово!F36+Октябрьский!F35+Салтыковка!F35+Урусово!F36+'Ш-Голицыно'!F35+МР!F49+'МО г.Ртищево'!F41</f>
        <v>0</v>
      </c>
      <c r="F48" s="52">
        <f t="shared" si="2"/>
        <v>0</v>
      </c>
      <c r="G48" s="52">
        <f t="shared" si="3"/>
        <v>0</v>
      </c>
    </row>
    <row r="49" spans="1:7" ht="12.75">
      <c r="A49" s="153"/>
      <c r="B49" s="146" t="s">
        <v>110</v>
      </c>
      <c r="C49" s="55">
        <f>МР!D50</f>
        <v>120</v>
      </c>
      <c r="D49" s="55">
        <f>МР!E50</f>
        <v>30</v>
      </c>
      <c r="E49" s="55">
        <f>МР!F50</f>
        <v>0</v>
      </c>
      <c r="F49" s="52">
        <f t="shared" si="2"/>
        <v>0</v>
      </c>
      <c r="G49" s="52">
        <f t="shared" si="3"/>
        <v>0</v>
      </c>
    </row>
    <row r="50" spans="1:7" ht="25.5">
      <c r="A50" s="153"/>
      <c r="B50" s="146" t="s">
        <v>294</v>
      </c>
      <c r="C50" s="55">
        <f>МР!D51+'МО г.Ртищево'!D43</f>
        <v>3031.9</v>
      </c>
      <c r="D50" s="55">
        <f>МР!E51+'МО г.Ртищево'!E43</f>
        <v>816.1</v>
      </c>
      <c r="E50" s="55">
        <f>МР!F51+'МО г.Ртищево'!F43</f>
        <v>274.9</v>
      </c>
      <c r="F50" s="52">
        <f t="shared" si="2"/>
        <v>0.09066921732247105</v>
      </c>
      <c r="G50" s="52">
        <f t="shared" si="3"/>
        <v>0.3368459747579953</v>
      </c>
    </row>
    <row r="51" spans="1:7" ht="20.25" customHeight="1">
      <c r="A51" s="153"/>
      <c r="B51" s="146" t="s">
        <v>293</v>
      </c>
      <c r="C51" s="144">
        <f>'МО г.Ртищево'!D44</f>
        <v>180</v>
      </c>
      <c r="D51" s="144">
        <f>'МО г.Ртищево'!E44</f>
        <v>45</v>
      </c>
      <c r="E51" s="144">
        <f>'МО г.Ртищево'!F44</f>
        <v>16.5</v>
      </c>
      <c r="F51" s="52">
        <f t="shared" si="2"/>
        <v>0.09166666666666666</v>
      </c>
      <c r="G51" s="52">
        <f t="shared" si="3"/>
        <v>0.36666666666666664</v>
      </c>
    </row>
    <row r="52" spans="1:7" ht="26.25" customHeight="1">
      <c r="A52" s="153"/>
      <c r="B52" s="56" t="s">
        <v>295</v>
      </c>
      <c r="C52" s="144">
        <f>МР!D53</f>
        <v>296.4</v>
      </c>
      <c r="D52" s="144">
        <f>МР!E53</f>
        <v>296.4</v>
      </c>
      <c r="E52" s="144">
        <f>МР!F53</f>
        <v>296.3</v>
      </c>
      <c r="F52" s="52">
        <f t="shared" si="2"/>
        <v>0.9996626180836709</v>
      </c>
      <c r="G52" s="52">
        <f t="shared" si="3"/>
        <v>0.9996626180836709</v>
      </c>
    </row>
    <row r="53" spans="1:7" ht="26.25" customHeight="1">
      <c r="A53" s="153"/>
      <c r="B53" s="56" t="s">
        <v>366</v>
      </c>
      <c r="C53" s="144">
        <f>МР!D54</f>
        <v>67.5</v>
      </c>
      <c r="D53" s="144">
        <f>МР!E54</f>
        <v>67.5</v>
      </c>
      <c r="E53" s="144">
        <f>МР!F54</f>
        <v>67.3</v>
      </c>
      <c r="F53" s="52">
        <f t="shared" si="2"/>
        <v>0.9970370370370369</v>
      </c>
      <c r="G53" s="52">
        <f t="shared" si="3"/>
        <v>0.9970370370370369</v>
      </c>
    </row>
    <row r="54" spans="1:7" ht="21" customHeight="1">
      <c r="A54" s="50" t="s">
        <v>112</v>
      </c>
      <c r="B54" s="45" t="s">
        <v>105</v>
      </c>
      <c r="C54" s="57">
        <f>C55</f>
        <v>966</v>
      </c>
      <c r="D54" s="57">
        <f>D55</f>
        <v>243</v>
      </c>
      <c r="E54" s="57">
        <f>E55</f>
        <v>0</v>
      </c>
      <c r="F54" s="52">
        <f t="shared" si="2"/>
        <v>0</v>
      </c>
      <c r="G54" s="52">
        <f t="shared" si="3"/>
        <v>0</v>
      </c>
    </row>
    <row r="55" spans="1:7" s="135" customFormat="1" ht="27">
      <c r="A55" s="53" t="s">
        <v>113</v>
      </c>
      <c r="B55" s="54" t="s">
        <v>106</v>
      </c>
      <c r="C55" s="143">
        <f>'Кр-звезда'!D38+Макарово!D38+Октябрьский!D37+Салтыковка!D37+Урусово!D39+'Ш-Голицыно'!D38</f>
        <v>966</v>
      </c>
      <c r="D55" s="143">
        <f>'Кр-звезда'!E38+Макарово!E38+Октябрьский!E37+Салтыковка!E37+Урусово!E39+'Ш-Голицыно'!E38</f>
        <v>243</v>
      </c>
      <c r="E55" s="143">
        <f>'Кр-звезда'!F38+Макарово!F38+Октябрьский!F37+Салтыковка!F37+Урусово!F39+'Ш-Голицыно'!F38</f>
        <v>0</v>
      </c>
      <c r="F55" s="52">
        <f t="shared" si="2"/>
        <v>0</v>
      </c>
      <c r="G55" s="52">
        <f t="shared" si="3"/>
        <v>0</v>
      </c>
    </row>
    <row r="56" spans="1:7" ht="21" customHeight="1">
      <c r="A56" s="50" t="s">
        <v>76</v>
      </c>
      <c r="B56" s="45" t="s">
        <v>39</v>
      </c>
      <c r="C56" s="57">
        <f>C57</f>
        <v>634.4</v>
      </c>
      <c r="D56" s="57">
        <f>D57</f>
        <v>135</v>
      </c>
      <c r="E56" s="57">
        <f>E57</f>
        <v>41.8</v>
      </c>
      <c r="F56" s="52">
        <f t="shared" si="2"/>
        <v>0.0658890290037831</v>
      </c>
      <c r="G56" s="52">
        <f t="shared" si="3"/>
        <v>0.3096296296296296</v>
      </c>
    </row>
    <row r="57" spans="1:7" s="135" customFormat="1" ht="30" customHeight="1">
      <c r="A57" s="53" t="s">
        <v>161</v>
      </c>
      <c r="B57" s="54" t="s">
        <v>197</v>
      </c>
      <c r="C57" s="143">
        <f>C58+C59+C60</f>
        <v>634.4</v>
      </c>
      <c r="D57" s="143">
        <f>D58+D59+D60</f>
        <v>135</v>
      </c>
      <c r="E57" s="143">
        <f>E58+E59+E60</f>
        <v>41.8</v>
      </c>
      <c r="F57" s="52">
        <f t="shared" si="2"/>
        <v>0.0658890290037831</v>
      </c>
      <c r="G57" s="52">
        <f t="shared" si="3"/>
        <v>0.3096296296296296</v>
      </c>
    </row>
    <row r="58" spans="1:7" ht="53.25" customHeight="1">
      <c r="A58" s="153"/>
      <c r="B58" s="58" t="s">
        <v>252</v>
      </c>
      <c r="C58" s="55">
        <f>'МО г.Ртищево'!D49</f>
        <v>10</v>
      </c>
      <c r="D58" s="55">
        <f>'МО г.Ртищево'!E49</f>
        <v>0</v>
      </c>
      <c r="E58" s="55">
        <f>'МО г.Ртищево'!F49</f>
        <v>0</v>
      </c>
      <c r="F58" s="52">
        <f t="shared" si="2"/>
        <v>0</v>
      </c>
      <c r="G58" s="52">
        <v>0</v>
      </c>
    </row>
    <row r="59" spans="1:7" ht="38.25" customHeight="1">
      <c r="A59" s="153"/>
      <c r="B59" s="58" t="s">
        <v>247</v>
      </c>
      <c r="C59" s="55">
        <f>'МО г.Ртищево'!D47</f>
        <v>100</v>
      </c>
      <c r="D59" s="55">
        <f>'МО г.Ртищево'!E47</f>
        <v>0</v>
      </c>
      <c r="E59" s="55">
        <f>'МО г.Ртищево'!F47</f>
        <v>0</v>
      </c>
      <c r="F59" s="52">
        <f t="shared" si="2"/>
        <v>0</v>
      </c>
      <c r="G59" s="52">
        <v>0</v>
      </c>
    </row>
    <row r="60" spans="1:7" ht="41.25" customHeight="1">
      <c r="A60" s="153"/>
      <c r="B60" s="58" t="s">
        <v>250</v>
      </c>
      <c r="C60" s="55">
        <f>'МО г.Ртищево'!D48</f>
        <v>524.4</v>
      </c>
      <c r="D60" s="55">
        <f>'МО г.Ртищево'!E48</f>
        <v>135</v>
      </c>
      <c r="E60" s="55">
        <f>'МО г.Ртищево'!F48</f>
        <v>41.8</v>
      </c>
      <c r="F60" s="52">
        <f t="shared" si="2"/>
        <v>0.07971014492753623</v>
      </c>
      <c r="G60" s="52">
        <f t="shared" si="3"/>
        <v>0.3096296296296296</v>
      </c>
    </row>
    <row r="61" spans="1:7" ht="22.5" customHeight="1">
      <c r="A61" s="50" t="s">
        <v>77</v>
      </c>
      <c r="B61" s="45" t="s">
        <v>41</v>
      </c>
      <c r="C61" s="57">
        <f>C62+C67</f>
        <v>33417.4</v>
      </c>
      <c r="D61" s="57">
        <f>D62+D67</f>
        <v>9935</v>
      </c>
      <c r="E61" s="57">
        <f>E62+E67</f>
        <v>882.4</v>
      </c>
      <c r="F61" s="52">
        <f t="shared" si="2"/>
        <v>0.02640540556715962</v>
      </c>
      <c r="G61" s="52">
        <f t="shared" si="3"/>
        <v>0.08881731253145445</v>
      </c>
    </row>
    <row r="62" spans="1:7" s="135" customFormat="1" ht="26.25" customHeight="1">
      <c r="A62" s="53" t="s">
        <v>123</v>
      </c>
      <c r="B62" s="54" t="s">
        <v>297</v>
      </c>
      <c r="C62" s="143">
        <f>C63+C64+C65+C66</f>
        <v>33310</v>
      </c>
      <c r="D62" s="143">
        <f>D63+D64+D65+D66</f>
        <v>9827.6</v>
      </c>
      <c r="E62" s="143">
        <f>E63+E64+E65+E66</f>
        <v>780</v>
      </c>
      <c r="F62" s="52">
        <f t="shared" si="2"/>
        <v>0.023416391474031822</v>
      </c>
      <c r="G62" s="52">
        <f t="shared" si="3"/>
        <v>0.07936830965851276</v>
      </c>
    </row>
    <row r="63" spans="1:7" ht="89.25" customHeight="1">
      <c r="A63" s="153"/>
      <c r="B63" s="59" t="s">
        <v>226</v>
      </c>
      <c r="C63" s="55">
        <f>МР!D66</f>
        <v>17264</v>
      </c>
      <c r="D63" s="55">
        <f>МР!E66</f>
        <v>0</v>
      </c>
      <c r="E63" s="55">
        <f>МР!F66</f>
        <v>0</v>
      </c>
      <c r="F63" s="52">
        <f t="shared" si="2"/>
        <v>0</v>
      </c>
      <c r="G63" s="52">
        <v>0</v>
      </c>
    </row>
    <row r="64" spans="1:7" ht="42" customHeight="1">
      <c r="A64" s="50"/>
      <c r="B64" s="59" t="s">
        <v>254</v>
      </c>
      <c r="C64" s="55">
        <f>'МО г.Ртищево'!D54</f>
        <v>780</v>
      </c>
      <c r="D64" s="55">
        <f>'МО г.Ртищево'!E54</f>
        <v>780</v>
      </c>
      <c r="E64" s="55">
        <f>'МО г.Ртищево'!F54</f>
        <v>780</v>
      </c>
      <c r="F64" s="52">
        <f t="shared" si="2"/>
        <v>1</v>
      </c>
      <c r="G64" s="52">
        <f t="shared" si="3"/>
        <v>1</v>
      </c>
    </row>
    <row r="65" spans="1:7" ht="42" customHeight="1">
      <c r="A65" s="50"/>
      <c r="B65" s="59" t="s">
        <v>374</v>
      </c>
      <c r="C65" s="55">
        <f>МР!D67+'МО г.Ртищево'!D55</f>
        <v>7118.4</v>
      </c>
      <c r="D65" s="55">
        <f>МР!E67+'МО г.Ртищево'!E55</f>
        <v>900</v>
      </c>
      <c r="E65" s="55">
        <f>МР!F67+'МО г.Ртищево'!F55</f>
        <v>0</v>
      </c>
      <c r="F65" s="52">
        <f t="shared" si="2"/>
        <v>0</v>
      </c>
      <c r="G65" s="52">
        <f t="shared" si="3"/>
        <v>0</v>
      </c>
    </row>
    <row r="66" spans="1:7" ht="48.75" customHeight="1">
      <c r="A66" s="50"/>
      <c r="B66" s="58" t="s">
        <v>372</v>
      </c>
      <c r="C66" s="55">
        <f>МР!D68</f>
        <v>8147.6</v>
      </c>
      <c r="D66" s="55">
        <f>МР!E68</f>
        <v>8147.6</v>
      </c>
      <c r="E66" s="55">
        <f>МР!F68</f>
        <v>0</v>
      </c>
      <c r="F66" s="52">
        <f t="shared" si="2"/>
        <v>0</v>
      </c>
      <c r="G66" s="52">
        <f t="shared" si="3"/>
        <v>0</v>
      </c>
    </row>
    <row r="67" spans="1:7" s="135" customFormat="1" ht="28.5" customHeight="1">
      <c r="A67" s="53" t="s">
        <v>78</v>
      </c>
      <c r="B67" s="60" t="s">
        <v>215</v>
      </c>
      <c r="C67" s="143">
        <f>C68+C69</f>
        <v>107.39999999999999</v>
      </c>
      <c r="D67" s="143">
        <f>D68+D69</f>
        <v>107.39999999999999</v>
      </c>
      <c r="E67" s="143">
        <f>E68+E69</f>
        <v>102.39999999999999</v>
      </c>
      <c r="F67" s="52">
        <f t="shared" si="2"/>
        <v>0.9534450651769087</v>
      </c>
      <c r="G67" s="52">
        <f t="shared" si="3"/>
        <v>0.9534450651769087</v>
      </c>
    </row>
    <row r="68" spans="1:7" ht="22.5" customHeight="1">
      <c r="A68" s="50"/>
      <c r="B68" s="61" t="s">
        <v>127</v>
      </c>
      <c r="C68" s="55">
        <f>МР!D71+'Кр-звезда'!D44+Макарово!D44+Октябрьский!D43+Салтыковка!D43+Урусово!D45+'Ш-Голицыно'!D44</f>
        <v>7.6</v>
      </c>
      <c r="D68" s="55">
        <f>МР!E71+'Кр-звезда'!E44+Макарово!E44+Октябрьский!E43+Салтыковка!E43+Урусово!E45+'Ш-Голицыно'!E44</f>
        <v>7.6</v>
      </c>
      <c r="E68" s="55">
        <f>МР!F71+'Кр-звезда'!F44+Макарово!F44+Октябрьский!F43+Салтыковка!F43+Урусово!F45+'Ш-Голицыно'!F44</f>
        <v>2.6</v>
      </c>
      <c r="F68" s="52">
        <f t="shared" si="2"/>
        <v>0.34210526315789475</v>
      </c>
      <c r="G68" s="52">
        <f t="shared" si="3"/>
        <v>0.34210526315789475</v>
      </c>
    </row>
    <row r="69" spans="1:7" ht="46.5" customHeight="1">
      <c r="A69" s="50"/>
      <c r="B69" s="61" t="s">
        <v>377</v>
      </c>
      <c r="C69" s="55">
        <f>МР!D72</f>
        <v>99.8</v>
      </c>
      <c r="D69" s="55">
        <f>МР!E72</f>
        <v>99.8</v>
      </c>
      <c r="E69" s="55">
        <f>МР!F72</f>
        <v>99.8</v>
      </c>
      <c r="F69" s="52">
        <f t="shared" si="2"/>
        <v>1</v>
      </c>
      <c r="G69" s="52">
        <f t="shared" si="3"/>
        <v>1</v>
      </c>
    </row>
    <row r="70" spans="1:7" ht="27" customHeight="1">
      <c r="A70" s="62" t="s">
        <v>79</v>
      </c>
      <c r="B70" s="151" t="s">
        <v>42</v>
      </c>
      <c r="C70" s="57">
        <f>C71+C74+C78</f>
        <v>32456.8</v>
      </c>
      <c r="D70" s="57">
        <f>D71+D74+D78</f>
        <v>9406.4</v>
      </c>
      <c r="E70" s="57">
        <f>E71+E74+E78</f>
        <v>3355.7999999999997</v>
      </c>
      <c r="F70" s="52">
        <f t="shared" si="2"/>
        <v>0.10339281752976263</v>
      </c>
      <c r="G70" s="52">
        <f t="shared" si="3"/>
        <v>0.35675710154788226</v>
      </c>
    </row>
    <row r="71" spans="1:7" s="135" customFormat="1" ht="13.5">
      <c r="A71" s="53" t="s">
        <v>80</v>
      </c>
      <c r="B71" s="54" t="s">
        <v>43</v>
      </c>
      <c r="C71" s="143">
        <f>C72+C73</f>
        <v>4690.8</v>
      </c>
      <c r="D71" s="143">
        <f>D72+D73</f>
        <v>1486.4</v>
      </c>
      <c r="E71" s="143">
        <f>E72+E73</f>
        <v>1276.1</v>
      </c>
      <c r="F71" s="52">
        <f t="shared" si="2"/>
        <v>0.27204314829027026</v>
      </c>
      <c r="G71" s="52">
        <f t="shared" si="3"/>
        <v>0.8585172228202367</v>
      </c>
    </row>
    <row r="72" spans="1:7" ht="23.25" customHeight="1">
      <c r="A72" s="153"/>
      <c r="B72" s="146" t="s">
        <v>180</v>
      </c>
      <c r="C72" s="55">
        <f>МР!D79+'МО г.Ртищево'!D65</f>
        <v>4010.2000000000003</v>
      </c>
      <c r="D72" s="55">
        <f>МР!E79+'МО г.Ртищево'!E65</f>
        <v>805.8</v>
      </c>
      <c r="E72" s="55">
        <f>МР!F79+'МО г.Ртищево'!F65</f>
        <v>595.5</v>
      </c>
      <c r="F72" s="52">
        <f t="shared" si="2"/>
        <v>0.14849633434741408</v>
      </c>
      <c r="G72" s="52">
        <f t="shared" si="3"/>
        <v>0.7390171258376769</v>
      </c>
    </row>
    <row r="73" spans="1:7" ht="42.75" customHeight="1">
      <c r="A73" s="153"/>
      <c r="B73" s="146" t="s">
        <v>323</v>
      </c>
      <c r="C73" s="55">
        <f>'МО г.Ртищево'!D60</f>
        <v>680.6</v>
      </c>
      <c r="D73" s="55">
        <f>'МО г.Ртищево'!E60</f>
        <v>680.6</v>
      </c>
      <c r="E73" s="55">
        <f>'МО г.Ртищево'!F60</f>
        <v>680.6</v>
      </c>
      <c r="F73" s="52">
        <f t="shared" si="2"/>
        <v>1</v>
      </c>
      <c r="G73" s="52">
        <f t="shared" si="3"/>
        <v>1</v>
      </c>
    </row>
    <row r="74" spans="1:7" s="135" customFormat="1" ht="21" customHeight="1">
      <c r="A74" s="53" t="s">
        <v>81</v>
      </c>
      <c r="B74" s="54" t="s">
        <v>298</v>
      </c>
      <c r="C74" s="143">
        <f>C77+C75</f>
        <v>3100</v>
      </c>
      <c r="D74" s="143">
        <f>D77+D75</f>
        <v>1000</v>
      </c>
      <c r="E74" s="143">
        <f>E77+E75</f>
        <v>0</v>
      </c>
      <c r="F74" s="52">
        <f t="shared" si="2"/>
        <v>0</v>
      </c>
      <c r="G74" s="52">
        <f t="shared" si="3"/>
        <v>0</v>
      </c>
    </row>
    <row r="75" spans="1:7" s="135" customFormat="1" ht="29.25" customHeight="1">
      <c r="A75" s="53"/>
      <c r="B75" s="146" t="s">
        <v>284</v>
      </c>
      <c r="C75" s="55">
        <f>МР!D81</f>
        <v>2800</v>
      </c>
      <c r="D75" s="55">
        <f>МР!E81</f>
        <v>700</v>
      </c>
      <c r="E75" s="55">
        <f>МР!F81</f>
        <v>0</v>
      </c>
      <c r="F75" s="52">
        <f t="shared" si="2"/>
        <v>0</v>
      </c>
      <c r="G75" s="52">
        <f t="shared" si="3"/>
        <v>0</v>
      </c>
    </row>
    <row r="76" spans="1:7" ht="44.25" customHeight="1">
      <c r="A76" s="153"/>
      <c r="B76" s="64" t="s">
        <v>365</v>
      </c>
      <c r="C76" s="55">
        <f>МР!D82</f>
        <v>2800</v>
      </c>
      <c r="D76" s="55">
        <f>МР!E82</f>
        <v>700</v>
      </c>
      <c r="E76" s="55">
        <f>МР!F82</f>
        <v>0</v>
      </c>
      <c r="F76" s="52">
        <f t="shared" si="2"/>
        <v>0</v>
      </c>
      <c r="G76" s="52">
        <f t="shared" si="3"/>
        <v>0</v>
      </c>
    </row>
    <row r="77" spans="1:7" ht="32.25" customHeight="1">
      <c r="A77" s="153"/>
      <c r="B77" s="146" t="s">
        <v>315</v>
      </c>
      <c r="C77" s="55">
        <f>МР!D83</f>
        <v>300</v>
      </c>
      <c r="D77" s="55">
        <f>МР!E83</f>
        <v>300</v>
      </c>
      <c r="E77" s="55">
        <f>МР!F83</f>
        <v>0</v>
      </c>
      <c r="F77" s="52">
        <f t="shared" si="2"/>
        <v>0</v>
      </c>
      <c r="G77" s="52">
        <f t="shared" si="3"/>
        <v>0</v>
      </c>
    </row>
    <row r="78" spans="1:7" s="135" customFormat="1" ht="21" customHeight="1">
      <c r="A78" s="53" t="s">
        <v>45</v>
      </c>
      <c r="B78" s="65" t="s">
        <v>286</v>
      </c>
      <c r="C78" s="143">
        <f>C79+C86+C88+C89+C87</f>
        <v>24666</v>
      </c>
      <c r="D78" s="143">
        <f>D79+D86+D88+D89+D87</f>
        <v>6920</v>
      </c>
      <c r="E78" s="143">
        <f>E79+E86+E88+E89+E87</f>
        <v>2079.7</v>
      </c>
      <c r="F78" s="52">
        <f t="shared" si="2"/>
        <v>0.08431444093083595</v>
      </c>
      <c r="G78" s="52">
        <f t="shared" si="3"/>
        <v>0.3005346820809248</v>
      </c>
    </row>
    <row r="79" spans="1:7" ht="30.75" customHeight="1">
      <c r="A79" s="153"/>
      <c r="B79" s="63" t="s">
        <v>285</v>
      </c>
      <c r="C79" s="55">
        <f>C80+C82+C83+C84+C85+C81</f>
        <v>900</v>
      </c>
      <c r="D79" s="55">
        <f>D80+D82+D83+D84+D85+D81</f>
        <v>50</v>
      </c>
      <c r="E79" s="55">
        <f>E80+E82+E83+E84+E85+E81</f>
        <v>0</v>
      </c>
      <c r="F79" s="52">
        <f t="shared" si="2"/>
        <v>0</v>
      </c>
      <c r="G79" s="52">
        <f t="shared" si="3"/>
        <v>0</v>
      </c>
    </row>
    <row r="80" spans="1:7" ht="23.25" customHeight="1">
      <c r="A80" s="153"/>
      <c r="B80" s="64" t="s">
        <v>299</v>
      </c>
      <c r="C80" s="55">
        <f>'МО г.Ртищево'!D68</f>
        <v>250</v>
      </c>
      <c r="D80" s="55">
        <f>'МО г.Ртищево'!E68</f>
        <v>0</v>
      </c>
      <c r="E80" s="55">
        <f>'МО г.Ртищево'!F68</f>
        <v>0</v>
      </c>
      <c r="F80" s="52">
        <f t="shared" si="2"/>
        <v>0</v>
      </c>
      <c r="G80" s="52">
        <v>0</v>
      </c>
    </row>
    <row r="81" spans="1:7" ht="30" customHeight="1">
      <c r="A81" s="153"/>
      <c r="B81" s="64" t="s">
        <v>386</v>
      </c>
      <c r="C81" s="55">
        <f>'МО г.Ртищево'!D69</f>
        <v>250</v>
      </c>
      <c r="D81" s="55">
        <f>'МО г.Ртищево'!E69</f>
        <v>0</v>
      </c>
      <c r="E81" s="55">
        <f>'МО г.Ртищево'!F69</f>
        <v>0</v>
      </c>
      <c r="F81" s="52">
        <f t="shared" si="2"/>
        <v>0</v>
      </c>
      <c r="G81" s="52">
        <v>0</v>
      </c>
    </row>
    <row r="82" spans="1:7" ht="23.25" customHeight="1">
      <c r="A82" s="153"/>
      <c r="B82" s="64" t="s">
        <v>300</v>
      </c>
      <c r="C82" s="55">
        <f>'МО г.Ртищево'!D70</f>
        <v>50</v>
      </c>
      <c r="D82" s="55">
        <f>'МО г.Ртищево'!E70</f>
        <v>0</v>
      </c>
      <c r="E82" s="55">
        <f>'МО г.Ртищево'!F70</f>
        <v>0</v>
      </c>
      <c r="F82" s="52">
        <f t="shared" si="2"/>
        <v>0</v>
      </c>
      <c r="G82" s="52">
        <v>0</v>
      </c>
    </row>
    <row r="83" spans="1:7" ht="30.75" customHeight="1">
      <c r="A83" s="153"/>
      <c r="B83" s="64" t="s">
        <v>301</v>
      </c>
      <c r="C83" s="55">
        <f>'МО г.Ртищево'!D71</f>
        <v>100</v>
      </c>
      <c r="D83" s="55">
        <f>'МО г.Ртищево'!E71</f>
        <v>0</v>
      </c>
      <c r="E83" s="55">
        <f>'МО г.Ртищево'!F71</f>
        <v>0</v>
      </c>
      <c r="F83" s="52">
        <f t="shared" si="2"/>
        <v>0</v>
      </c>
      <c r="G83" s="52">
        <v>0</v>
      </c>
    </row>
    <row r="84" spans="1:7" ht="20.25" customHeight="1">
      <c r="A84" s="153"/>
      <c r="B84" s="64" t="s">
        <v>302</v>
      </c>
      <c r="C84" s="55">
        <f>'МО г.Ртищево'!D72</f>
        <v>200</v>
      </c>
      <c r="D84" s="55">
        <f>'МО г.Ртищево'!E72</f>
        <v>0</v>
      </c>
      <c r="E84" s="55">
        <f>'МО г.Ртищево'!F72</f>
        <v>0</v>
      </c>
      <c r="F84" s="52">
        <f t="shared" si="2"/>
        <v>0</v>
      </c>
      <c r="G84" s="52">
        <v>0</v>
      </c>
    </row>
    <row r="85" spans="1:7" ht="19.5" customHeight="1">
      <c r="A85" s="153"/>
      <c r="B85" s="64" t="s">
        <v>303</v>
      </c>
      <c r="C85" s="55">
        <f>'МО г.Ртищево'!D73</f>
        <v>50</v>
      </c>
      <c r="D85" s="55">
        <f>'МО г.Ртищево'!E73</f>
        <v>50</v>
      </c>
      <c r="E85" s="55">
        <f>'МО г.Ртищево'!F73</f>
        <v>0</v>
      </c>
      <c r="F85" s="52">
        <f t="shared" si="2"/>
        <v>0</v>
      </c>
      <c r="G85" s="52">
        <f t="shared" si="3"/>
        <v>0</v>
      </c>
    </row>
    <row r="86" spans="1:7" ht="21" customHeight="1">
      <c r="A86" s="153"/>
      <c r="B86" s="63" t="s">
        <v>182</v>
      </c>
      <c r="C86" s="55">
        <f>'МО г.Ртищево'!D74+'Кр-звезда'!D47+Макарово!D47+Октябрьский!D46+Салтыковка!D46+Урусово!D48+'Ш-Голицыно'!D47</f>
        <v>11306</v>
      </c>
      <c r="D86" s="55">
        <f>'МО г.Ртищево'!E74+'Кр-звезда'!E47+Макарово!E47+Октябрьский!E46+Салтыковка!E46+Урусово!E48+'Ш-Голицыно'!E47</f>
        <v>3690</v>
      </c>
      <c r="E86" s="55">
        <f>'МО г.Ртищево'!F74+'Кр-звезда'!F47+Макарово!F47+Октябрьский!F46+Салтыковка!F46+Урусово!F48+'Ш-Голицыно'!F47</f>
        <v>1049</v>
      </c>
      <c r="F86" s="52">
        <f t="shared" si="2"/>
        <v>0.09278259331328498</v>
      </c>
      <c r="G86" s="52">
        <f t="shared" si="3"/>
        <v>0.28428184281842817</v>
      </c>
    </row>
    <row r="87" spans="1:7" ht="21" customHeight="1">
      <c r="A87" s="153"/>
      <c r="B87" s="63" t="s">
        <v>388</v>
      </c>
      <c r="C87" s="55">
        <f>'Кр-звезда'!D49+Макарово!D49+Октябрьский!D48+Салтыковка!D48+Урусово!D50+'Ш-Голицыно'!D49</f>
        <v>60</v>
      </c>
      <c r="D87" s="55">
        <f>'Кр-звезда'!E49+Макарово!E49+Октябрьский!E48+Салтыковка!E48+Урусово!E50+'Ш-Голицыно'!E49</f>
        <v>0</v>
      </c>
      <c r="E87" s="55">
        <f>'Кр-звезда'!F49+Макарово!F49+Октябрьский!F48+Салтыковка!F48+Урусово!F50+'Ш-Голицыно'!F49</f>
        <v>0</v>
      </c>
      <c r="F87" s="52">
        <f t="shared" si="2"/>
        <v>0</v>
      </c>
      <c r="G87" s="52">
        <v>0</v>
      </c>
    </row>
    <row r="88" spans="1:7" ht="21" customHeight="1">
      <c r="A88" s="153"/>
      <c r="B88" s="63" t="s">
        <v>270</v>
      </c>
      <c r="C88" s="55">
        <f>'Кр-звезда'!D48+Макарово!D48+Октябрьский!D47+Салтыковка!D47+Урусово!D49+'Ш-Голицыно'!D48</f>
        <v>110</v>
      </c>
      <c r="D88" s="55">
        <f>'Кр-звезда'!E48+Макарово!E48+Октябрьский!E47+Салтыковка!E47+Урусово!E49+'Ш-Голицыно'!E48</f>
        <v>0</v>
      </c>
      <c r="E88" s="55">
        <f>'Кр-звезда'!F48+Макарово!F48+Октябрьский!F47+Салтыковка!F47+Урусово!F49+'Ш-Голицыно'!F48</f>
        <v>0</v>
      </c>
      <c r="F88" s="52">
        <f t="shared" si="2"/>
        <v>0</v>
      </c>
      <c r="G88" s="52">
        <v>0</v>
      </c>
    </row>
    <row r="89" spans="1:7" ht="21" customHeight="1">
      <c r="A89" s="153"/>
      <c r="B89" s="63" t="s">
        <v>184</v>
      </c>
      <c r="C89" s="55">
        <f>'МО г.Ртищево'!D75+'Кр-звезда'!D50+Макарово!D50+Октябрьский!D49+Салтыковка!D49+Урусово!D51+'Ш-Голицыно'!D50</f>
        <v>12290</v>
      </c>
      <c r="D89" s="55">
        <f>'МО г.Ртищево'!E75+'Кр-звезда'!E50+Макарово!E50+Октябрьский!E49+Салтыковка!E49+Урусово!E51+'Ш-Голицыно'!E50</f>
        <v>3180</v>
      </c>
      <c r="E89" s="55">
        <f>'МО г.Ртищево'!F75+'Кр-звезда'!F50+Макарово!F50+Октябрьский!F49+Салтыковка!F49+Урусово!F51+'Ш-Голицыно'!F50</f>
        <v>1030.7</v>
      </c>
      <c r="F89" s="52">
        <f t="shared" si="2"/>
        <v>0.08386493083807975</v>
      </c>
      <c r="G89" s="52">
        <f t="shared" si="3"/>
        <v>0.3241194968553459</v>
      </c>
    </row>
    <row r="90" spans="1:7" ht="21.75" customHeight="1">
      <c r="A90" s="62" t="s">
        <v>130</v>
      </c>
      <c r="B90" s="151" t="s">
        <v>128</v>
      </c>
      <c r="C90" s="57">
        <f>C91</f>
        <v>6</v>
      </c>
      <c r="D90" s="57">
        <f>D91</f>
        <v>6</v>
      </c>
      <c r="E90" s="57">
        <f>E91</f>
        <v>0.8999999999999999</v>
      </c>
      <c r="F90" s="52">
        <f t="shared" si="2"/>
        <v>0.15</v>
      </c>
      <c r="G90" s="52">
        <f t="shared" si="3"/>
        <v>0.15</v>
      </c>
    </row>
    <row r="91" spans="1:7" ht="18" customHeight="1">
      <c r="A91" s="66" t="s">
        <v>124</v>
      </c>
      <c r="B91" s="67" t="s">
        <v>279</v>
      </c>
      <c r="C91" s="55">
        <f>'Кр-звезда'!D52+Макарово!D52+Октябрьский!D52+Салтыковка!D51+Урусово!D53+'Ш-Голицыно'!D52</f>
        <v>6</v>
      </c>
      <c r="D91" s="55">
        <f>'Кр-звезда'!E52+Макарово!E52+Октябрьский!E52+Салтыковка!E51+Урусово!E53+'Ш-Голицыно'!E52</f>
        <v>6</v>
      </c>
      <c r="E91" s="55">
        <f>'Кр-звезда'!F52+Макарово!F52+Октябрьский!F52+Салтыковка!F51+Урусово!F53+'Ш-Голицыно'!F52</f>
        <v>0.8999999999999999</v>
      </c>
      <c r="F91" s="52">
        <f t="shared" si="2"/>
        <v>0.15</v>
      </c>
      <c r="G91" s="52">
        <f t="shared" si="3"/>
        <v>0.15</v>
      </c>
    </row>
    <row r="92" spans="1:7" ht="18" customHeight="1">
      <c r="A92" s="50" t="s">
        <v>47</v>
      </c>
      <c r="B92" s="45" t="s">
        <v>48</v>
      </c>
      <c r="C92" s="57">
        <f>C93+C94+C95+C96</f>
        <v>458399.89999999997</v>
      </c>
      <c r="D92" s="57">
        <f>D93+D94+D95+D96</f>
        <v>129280.7</v>
      </c>
      <c r="E92" s="57">
        <f>E93+E94+E95+E96</f>
        <v>16254.8</v>
      </c>
      <c r="F92" s="52">
        <f t="shared" si="2"/>
        <v>0.03545986811951748</v>
      </c>
      <c r="G92" s="52">
        <f t="shared" si="3"/>
        <v>0.1257326112869129</v>
      </c>
    </row>
    <row r="93" spans="1:7" ht="12.75">
      <c r="A93" s="153" t="s">
        <v>49</v>
      </c>
      <c r="B93" s="146" t="s">
        <v>50</v>
      </c>
      <c r="C93" s="55">
        <f>МР!D91</f>
        <v>136120</v>
      </c>
      <c r="D93" s="55">
        <f>МР!E91</f>
        <v>39128.3</v>
      </c>
      <c r="E93" s="55">
        <f>МР!F91</f>
        <v>4711.9</v>
      </c>
      <c r="F93" s="52">
        <f t="shared" si="2"/>
        <v>0.03461578019394652</v>
      </c>
      <c r="G93" s="52">
        <f t="shared" si="3"/>
        <v>0.1204217918999803</v>
      </c>
    </row>
    <row r="94" spans="1:7" ht="12.75">
      <c r="A94" s="153" t="s">
        <v>51</v>
      </c>
      <c r="B94" s="146" t="s">
        <v>154</v>
      </c>
      <c r="C94" s="55">
        <f>МР!D93+'МО г.Ртищево'!D77</f>
        <v>298842.5</v>
      </c>
      <c r="D94" s="55">
        <f>МР!E93+'МО г.Ртищево'!E77</f>
        <v>84047</v>
      </c>
      <c r="E94" s="55">
        <f>МР!F93+'МО г.Ртищево'!F77</f>
        <v>9671.2</v>
      </c>
      <c r="F94" s="52">
        <f t="shared" si="2"/>
        <v>0.03236219747860496</v>
      </c>
      <c r="G94" s="52">
        <f t="shared" si="3"/>
        <v>0.11506894951634206</v>
      </c>
    </row>
    <row r="95" spans="1:7" ht="12.75">
      <c r="A95" s="153" t="s">
        <v>52</v>
      </c>
      <c r="B95" s="146" t="s">
        <v>53</v>
      </c>
      <c r="C95" s="55">
        <f>МР!D94+'Кр-звезда'!D56+Макарово!D56+Октябрьский!D56+Салтыковка!D55+Урусово!D57+'Ш-Голицыно'!D56</f>
        <v>4097.8</v>
      </c>
      <c r="D95" s="55">
        <f>МР!E94+'Кр-звезда'!E56+Макарово!E56+Октябрьский!E56+Салтыковка!E55+Урусово!E57+'Ш-Голицыно'!E56</f>
        <v>229.5</v>
      </c>
      <c r="E95" s="55">
        <f>МР!F94+'Кр-звезда'!F56+Макарово!F56+Октябрьский!F56+Салтыковка!F55+Урусово!F57+'Ш-Голицыно'!F56</f>
        <v>130.3</v>
      </c>
      <c r="F95" s="52">
        <f t="shared" si="2"/>
        <v>0.03179754990482698</v>
      </c>
      <c r="G95" s="52">
        <f t="shared" si="3"/>
        <v>0.5677559912854031</v>
      </c>
    </row>
    <row r="96" spans="1:7" ht="12.75">
      <c r="A96" s="153" t="s">
        <v>54</v>
      </c>
      <c r="B96" s="146" t="s">
        <v>55</v>
      </c>
      <c r="C96" s="55">
        <f>МР!D96</f>
        <v>19339.6</v>
      </c>
      <c r="D96" s="55">
        <f>МР!E96</f>
        <v>5875.9</v>
      </c>
      <c r="E96" s="55">
        <f>МР!F96</f>
        <v>1741.4</v>
      </c>
      <c r="F96" s="52">
        <f t="shared" si="2"/>
        <v>0.09004322736768083</v>
      </c>
      <c r="G96" s="52">
        <f t="shared" si="3"/>
        <v>0.2963631103320343</v>
      </c>
    </row>
    <row r="97" spans="1:7" ht="12.75">
      <c r="A97" s="153"/>
      <c r="B97" s="146" t="s">
        <v>56</v>
      </c>
      <c r="C97" s="55">
        <f>МР!D97</f>
        <v>500</v>
      </c>
      <c r="D97" s="55">
        <f>МР!E97</f>
        <v>61.7</v>
      </c>
      <c r="E97" s="55">
        <f>МР!F97</f>
        <v>12.4</v>
      </c>
      <c r="F97" s="52">
        <f t="shared" si="2"/>
        <v>0.0248</v>
      </c>
      <c r="G97" s="52">
        <f t="shared" si="3"/>
        <v>0.20097244732576985</v>
      </c>
    </row>
    <row r="98" spans="1:7" ht="12.75">
      <c r="A98" s="50" t="s">
        <v>57</v>
      </c>
      <c r="B98" s="45" t="s">
        <v>159</v>
      </c>
      <c r="C98" s="57">
        <f>C99+C100</f>
        <v>62872.8</v>
      </c>
      <c r="D98" s="57">
        <f>D99+D100</f>
        <v>19691.9</v>
      </c>
      <c r="E98" s="57">
        <f>E99+E100</f>
        <v>7139.900000000001</v>
      </c>
      <c r="F98" s="52">
        <f t="shared" si="2"/>
        <v>0.11356103116132892</v>
      </c>
      <c r="G98" s="52">
        <f t="shared" si="3"/>
        <v>0.36258055342552015</v>
      </c>
    </row>
    <row r="99" spans="1:7" ht="12.75">
      <c r="A99" s="153" t="s">
        <v>58</v>
      </c>
      <c r="B99" s="146" t="s">
        <v>59</v>
      </c>
      <c r="C99" s="55">
        <f>МР!D99</f>
        <v>59712.4</v>
      </c>
      <c r="D99" s="55">
        <f>МР!E99</f>
        <v>18692.2</v>
      </c>
      <c r="E99" s="55">
        <f>МР!F99</f>
        <v>6899.6</v>
      </c>
      <c r="F99" s="52">
        <f t="shared" si="2"/>
        <v>0.11554718952847315</v>
      </c>
      <c r="G99" s="52">
        <f t="shared" si="3"/>
        <v>0.36911652988947263</v>
      </c>
    </row>
    <row r="100" spans="1:7" ht="12.75">
      <c r="A100" s="153" t="s">
        <v>60</v>
      </c>
      <c r="B100" s="146" t="s">
        <v>111</v>
      </c>
      <c r="C100" s="55">
        <f>МР!D100</f>
        <v>3160.4</v>
      </c>
      <c r="D100" s="55">
        <f>МР!E100</f>
        <v>999.7</v>
      </c>
      <c r="E100" s="55">
        <f>МР!F100</f>
        <v>240.3</v>
      </c>
      <c r="F100" s="52">
        <f t="shared" si="2"/>
        <v>0.0760346791545374</v>
      </c>
      <c r="G100" s="52">
        <f t="shared" si="3"/>
        <v>0.24037211163349004</v>
      </c>
    </row>
    <row r="101" spans="1:7" ht="16.5" customHeight="1">
      <c r="A101" s="50" t="s">
        <v>61</v>
      </c>
      <c r="B101" s="45" t="s">
        <v>62</v>
      </c>
      <c r="C101" s="57">
        <f>C102+C103+C104+C105</f>
        <v>16403.2</v>
      </c>
      <c r="D101" s="57">
        <f>D102+D103+D104+D105</f>
        <v>4204.9</v>
      </c>
      <c r="E101" s="57">
        <f>E102+E103+E104+E105</f>
        <v>1099.7</v>
      </c>
      <c r="F101" s="52">
        <f t="shared" si="2"/>
        <v>0.06704179672259071</v>
      </c>
      <c r="G101" s="52">
        <f t="shared" si="3"/>
        <v>0.2615282170800733</v>
      </c>
    </row>
    <row r="102" spans="1:7" ht="12.75">
      <c r="A102" s="153" t="s">
        <v>63</v>
      </c>
      <c r="B102" s="68" t="s">
        <v>231</v>
      </c>
      <c r="C102" s="55">
        <f>МР!D103+'МО г.Ртищево'!D79+'Кр-звезда'!D58+Октябрьский!D58+Салтыковка!D57+Урусово!D59+'Ш-Голицыно'!D57</f>
        <v>1390</v>
      </c>
      <c r="D102" s="55">
        <f>МР!E103+'МО г.Ртищево'!E79+'Кр-звезда'!E58+Октябрьский!E58+Салтыковка!E57+Урусово!E59+'Ш-Голицыно'!E57</f>
        <v>425.5</v>
      </c>
      <c r="E102" s="55">
        <f>МР!F103+'МО г.Ртищево'!F79+'Кр-звезда'!F58+Октябрьский!F58+Салтыковка!F57+Урусово!F59+'Ш-Голицыно'!F57</f>
        <v>116.4</v>
      </c>
      <c r="F102" s="52">
        <f t="shared" si="2"/>
        <v>0.08374100719424461</v>
      </c>
      <c r="G102" s="52">
        <f t="shared" si="3"/>
        <v>0.27356051703877793</v>
      </c>
    </row>
    <row r="103" spans="1:7" ht="38.25">
      <c r="A103" s="153" t="s">
        <v>64</v>
      </c>
      <c r="B103" s="68" t="s">
        <v>188</v>
      </c>
      <c r="C103" s="55">
        <f>МР!D105</f>
        <v>11749.3</v>
      </c>
      <c r="D103" s="55">
        <f>МР!E105</f>
        <v>2962</v>
      </c>
      <c r="E103" s="55">
        <f>МР!F105</f>
        <v>969.5</v>
      </c>
      <c r="F103" s="52">
        <f aca="true" t="shared" si="4" ref="F103:F113">E103/C103</f>
        <v>0.08251555411811767</v>
      </c>
      <c r="G103" s="52">
        <f aca="true" t="shared" si="5" ref="G103:G113">E103/D103</f>
        <v>0.3273126266036462</v>
      </c>
    </row>
    <row r="104" spans="1:7" ht="51">
      <c r="A104" s="153"/>
      <c r="B104" s="146" t="s">
        <v>189</v>
      </c>
      <c r="C104" s="55">
        <f>МР!D104</f>
        <v>80</v>
      </c>
      <c r="D104" s="55">
        <f>МР!E104</f>
        <v>21.4</v>
      </c>
      <c r="E104" s="55">
        <f>МР!F104</f>
        <v>13.8</v>
      </c>
      <c r="F104" s="52">
        <f t="shared" si="4"/>
        <v>0.17250000000000001</v>
      </c>
      <c r="G104" s="52">
        <f t="shared" si="5"/>
        <v>0.6448598130841122</v>
      </c>
    </row>
    <row r="105" spans="1:7" ht="38.25">
      <c r="A105" s="153" t="s">
        <v>65</v>
      </c>
      <c r="B105" s="146" t="s">
        <v>117</v>
      </c>
      <c r="C105" s="55">
        <f>МР!D112</f>
        <v>3183.9</v>
      </c>
      <c r="D105" s="55">
        <f>МР!E112</f>
        <v>796</v>
      </c>
      <c r="E105" s="55">
        <f>МР!F112</f>
        <v>0</v>
      </c>
      <c r="F105" s="52">
        <f t="shared" si="4"/>
        <v>0</v>
      </c>
      <c r="G105" s="52">
        <f t="shared" si="5"/>
        <v>0</v>
      </c>
    </row>
    <row r="106" spans="1:7" ht="21" customHeight="1">
      <c r="A106" s="62" t="s">
        <v>66</v>
      </c>
      <c r="B106" s="151" t="s">
        <v>133</v>
      </c>
      <c r="C106" s="57">
        <f>C107+C108</f>
        <v>27101.1</v>
      </c>
      <c r="D106" s="57">
        <f>D107+D108</f>
        <v>8642.5</v>
      </c>
      <c r="E106" s="57">
        <f>E107+E108</f>
        <v>1580.7</v>
      </c>
      <c r="F106" s="52">
        <f t="shared" si="4"/>
        <v>0.05832604580625879</v>
      </c>
      <c r="G106" s="52">
        <f t="shared" si="5"/>
        <v>0.18289846687879666</v>
      </c>
    </row>
    <row r="107" spans="1:7" ht="15.75" customHeight="1">
      <c r="A107" s="153" t="s">
        <v>67</v>
      </c>
      <c r="B107" s="146" t="s">
        <v>134</v>
      </c>
      <c r="C107" s="55">
        <f>'МО г.Ртищево'!D81</f>
        <v>26520</v>
      </c>
      <c r="D107" s="55">
        <f>'МО г.Ртищево'!E81</f>
        <v>8486.3</v>
      </c>
      <c r="E107" s="55">
        <f>'МО г.Ртищево'!F81</f>
        <v>1541.8</v>
      </c>
      <c r="F107" s="52">
        <f t="shared" si="4"/>
        <v>0.05813725490196078</v>
      </c>
      <c r="G107" s="52">
        <f t="shared" si="5"/>
        <v>0.1816810624182506</v>
      </c>
    </row>
    <row r="108" spans="1:7" ht="18.75" customHeight="1">
      <c r="A108" s="153" t="s">
        <v>135</v>
      </c>
      <c r="B108" s="146" t="s">
        <v>136</v>
      </c>
      <c r="C108" s="55">
        <f>МР!D115</f>
        <v>581.1</v>
      </c>
      <c r="D108" s="55">
        <f>МР!E115</f>
        <v>156.2</v>
      </c>
      <c r="E108" s="55">
        <f>МР!F115</f>
        <v>38.9</v>
      </c>
      <c r="F108" s="52">
        <f t="shared" si="4"/>
        <v>0.06694200653932197</v>
      </c>
      <c r="G108" s="52">
        <f t="shared" si="5"/>
        <v>0.24903969270166454</v>
      </c>
    </row>
    <row r="109" spans="1:7" ht="21.75" customHeight="1">
      <c r="A109" s="62" t="s">
        <v>137</v>
      </c>
      <c r="B109" s="151" t="s">
        <v>138</v>
      </c>
      <c r="C109" s="57">
        <f>C110</f>
        <v>322</v>
      </c>
      <c r="D109" s="57">
        <f>D110</f>
        <v>80</v>
      </c>
      <c r="E109" s="57">
        <f>E110</f>
        <v>32.5</v>
      </c>
      <c r="F109" s="52">
        <f t="shared" si="4"/>
        <v>0.10093167701863354</v>
      </c>
      <c r="G109" s="52">
        <f t="shared" si="5"/>
        <v>0.40625</v>
      </c>
    </row>
    <row r="110" spans="1:7" ht="12.75">
      <c r="A110" s="153" t="s">
        <v>139</v>
      </c>
      <c r="B110" s="146" t="s">
        <v>140</v>
      </c>
      <c r="C110" s="55">
        <f>МР!D118+'МО г.Ртищево'!D83</f>
        <v>322</v>
      </c>
      <c r="D110" s="55">
        <f>МР!E118+'МО г.Ртищево'!E83</f>
        <v>80</v>
      </c>
      <c r="E110" s="55">
        <f>МР!F118+'МО г.Ртищево'!F83</f>
        <v>32.5</v>
      </c>
      <c r="F110" s="52">
        <f t="shared" si="4"/>
        <v>0.10093167701863354</v>
      </c>
      <c r="G110" s="52">
        <f t="shared" si="5"/>
        <v>0.40625</v>
      </c>
    </row>
    <row r="111" spans="1:7" ht="32.25" customHeight="1">
      <c r="A111" s="62" t="s">
        <v>141</v>
      </c>
      <c r="B111" s="151" t="s">
        <v>142</v>
      </c>
      <c r="C111" s="57">
        <f>C112</f>
        <v>800</v>
      </c>
      <c r="D111" s="57">
        <f>D112</f>
        <v>200</v>
      </c>
      <c r="E111" s="57">
        <f>E112</f>
        <v>118.9</v>
      </c>
      <c r="F111" s="52">
        <f t="shared" si="4"/>
        <v>0.148625</v>
      </c>
      <c r="G111" s="52">
        <f t="shared" si="5"/>
        <v>0.5945</v>
      </c>
    </row>
    <row r="112" spans="1:7" ht="15" customHeight="1">
      <c r="A112" s="153" t="s">
        <v>144</v>
      </c>
      <c r="B112" s="146" t="s">
        <v>143</v>
      </c>
      <c r="C112" s="55">
        <f>МР!D120</f>
        <v>800</v>
      </c>
      <c r="D112" s="55">
        <f>МР!E120</f>
        <v>200</v>
      </c>
      <c r="E112" s="55">
        <f>МР!F120</f>
        <v>118.9</v>
      </c>
      <c r="F112" s="52">
        <f t="shared" si="4"/>
        <v>0.148625</v>
      </c>
      <c r="G112" s="52">
        <f t="shared" si="5"/>
        <v>0.5945</v>
      </c>
    </row>
    <row r="113" spans="1:7" ht="22.5" customHeight="1">
      <c r="A113" s="153"/>
      <c r="B113" s="69" t="s">
        <v>69</v>
      </c>
      <c r="C113" s="70">
        <f>C39+C90+C54+C56+C61+C70+C92+C98+C101+C106+C109+C111</f>
        <v>684149.8999999999</v>
      </c>
      <c r="D113" s="70">
        <f>D39+D90+D54+D56+D61+D70+D92+D98+D101+D106+D109+D111</f>
        <v>196087.8</v>
      </c>
      <c r="E113" s="70">
        <f>E39+E90+E54+E56+E61+E70+E92+E98+E101+E106+E109+E111</f>
        <v>35486.299999999996</v>
      </c>
      <c r="F113" s="52">
        <f t="shared" si="4"/>
        <v>0.05186918831677093</v>
      </c>
      <c r="G113" s="52">
        <f t="shared" si="5"/>
        <v>0.18097148318253353</v>
      </c>
    </row>
    <row r="114" spans="3:6" ht="12.75">
      <c r="C114" s="43"/>
      <c r="D114" s="43"/>
      <c r="E114" s="43"/>
      <c r="F114" s="71"/>
    </row>
    <row r="115" spans="3:6" ht="12.75">
      <c r="C115" s="43"/>
      <c r="D115" s="43"/>
      <c r="E115" s="43"/>
      <c r="F115" s="73"/>
    </row>
    <row r="116" spans="2:6" ht="15">
      <c r="B116" s="38" t="s">
        <v>94</v>
      </c>
      <c r="C116" s="43"/>
      <c r="D116" s="43"/>
      <c r="E116" s="43">
        <v>10032.6</v>
      </c>
      <c r="F116" s="74"/>
    </row>
    <row r="117" spans="2:6" ht="15">
      <c r="B117" s="38"/>
      <c r="C117" s="43"/>
      <c r="D117" s="43"/>
      <c r="E117" s="43"/>
      <c r="F117" s="74"/>
    </row>
    <row r="118" spans="2:6" ht="15">
      <c r="B118" s="38" t="s">
        <v>85</v>
      </c>
      <c r="C118" s="43"/>
      <c r="D118" s="43"/>
      <c r="E118" s="43"/>
      <c r="F118" s="74"/>
    </row>
    <row r="119" spans="2:7" ht="15">
      <c r="B119" s="38" t="s">
        <v>86</v>
      </c>
      <c r="C119" s="43"/>
      <c r="D119" s="43"/>
      <c r="E119" s="43"/>
      <c r="F119" s="74"/>
      <c r="G119" s="75"/>
    </row>
    <row r="120" spans="2:6" ht="15">
      <c r="B120" s="38"/>
      <c r="C120" s="43"/>
      <c r="D120" s="43"/>
      <c r="E120" s="43"/>
      <c r="F120" s="74"/>
    </row>
    <row r="121" spans="2:6" ht="15">
      <c r="B121" s="38" t="s">
        <v>87</v>
      </c>
      <c r="C121" s="43"/>
      <c r="D121" s="43"/>
      <c r="E121" s="43"/>
      <c r="F121" s="74"/>
    </row>
    <row r="122" spans="2:7" ht="15">
      <c r="B122" s="38" t="s">
        <v>88</v>
      </c>
      <c r="C122" s="43"/>
      <c r="D122" s="43"/>
      <c r="E122" s="43"/>
      <c r="F122" s="74"/>
      <c r="G122" s="76"/>
    </row>
    <row r="123" spans="2:6" ht="15">
      <c r="B123" s="38"/>
      <c r="C123" s="43"/>
      <c r="D123" s="43"/>
      <c r="E123" s="43"/>
      <c r="F123" s="74"/>
    </row>
    <row r="124" spans="2:6" ht="15">
      <c r="B124" s="38" t="s">
        <v>89</v>
      </c>
      <c r="C124" s="43"/>
      <c r="D124" s="43"/>
      <c r="E124" s="43"/>
      <c r="F124" s="74"/>
    </row>
    <row r="125" spans="2:7" ht="15">
      <c r="B125" s="38" t="s">
        <v>90</v>
      </c>
      <c r="C125" s="43"/>
      <c r="D125" s="43"/>
      <c r="E125" s="43"/>
      <c r="F125" s="74"/>
      <c r="G125" s="77"/>
    </row>
    <row r="126" spans="2:6" ht="15">
      <c r="B126" s="38"/>
      <c r="C126" s="43"/>
      <c r="D126" s="43"/>
      <c r="E126" s="43"/>
      <c r="F126" s="74"/>
    </row>
    <row r="127" spans="2:6" ht="15">
      <c r="B127" s="38" t="s">
        <v>91</v>
      </c>
      <c r="C127" s="43"/>
      <c r="D127" s="43"/>
      <c r="E127" s="43"/>
      <c r="F127" s="74"/>
    </row>
    <row r="128" spans="1:7" ht="15">
      <c r="A128" s="36"/>
      <c r="B128" s="38" t="s">
        <v>92</v>
      </c>
      <c r="C128" s="43"/>
      <c r="D128" s="43"/>
      <c r="E128" s="43">
        <v>1000</v>
      </c>
      <c r="F128" s="74"/>
      <c r="G128" s="78"/>
    </row>
    <row r="129" spans="1:6" ht="12" customHeight="1" hidden="1">
      <c r="A129" s="36"/>
      <c r="B129" s="38"/>
      <c r="C129" s="43"/>
      <c r="D129" s="43"/>
      <c r="E129" s="43"/>
      <c r="F129" s="74"/>
    </row>
    <row r="130" spans="1:6" ht="5.25" customHeight="1" hidden="1">
      <c r="A130" s="36"/>
      <c r="B130" s="38"/>
      <c r="C130" s="43"/>
      <c r="D130" s="43"/>
      <c r="E130" s="43"/>
      <c r="F130" s="74"/>
    </row>
    <row r="131" spans="1:7" ht="45" customHeight="1">
      <c r="A131" s="36"/>
      <c r="B131" s="38" t="s">
        <v>93</v>
      </c>
      <c r="C131" s="43"/>
      <c r="D131" s="43"/>
      <c r="E131" s="43">
        <f>E116+E34-E113-E128</f>
        <v>4451.799999999996</v>
      </c>
      <c r="F131" s="74"/>
      <c r="G131" s="79"/>
    </row>
    <row r="132" spans="1:6" ht="12.75">
      <c r="A132" s="36"/>
      <c r="C132" s="43"/>
      <c r="D132" s="43"/>
      <c r="E132" s="43"/>
      <c r="F132" s="74"/>
    </row>
    <row r="133" spans="1:6" ht="12.75" hidden="1">
      <c r="A133" s="36"/>
      <c r="C133" s="43"/>
      <c r="D133" s="43"/>
      <c r="E133" s="43"/>
      <c r="F133" s="74"/>
    </row>
    <row r="134" spans="1:6" ht="15">
      <c r="A134" s="36"/>
      <c r="B134" s="38" t="s">
        <v>95</v>
      </c>
      <c r="C134" s="43"/>
      <c r="D134" s="43"/>
      <c r="E134" s="43"/>
      <c r="F134" s="74"/>
    </row>
    <row r="135" spans="1:6" ht="15">
      <c r="A135" s="36"/>
      <c r="B135" s="38" t="s">
        <v>96</v>
      </c>
      <c r="C135" s="43"/>
      <c r="D135" s="43"/>
      <c r="E135" s="43"/>
      <c r="F135" s="74"/>
    </row>
    <row r="136" spans="1:6" ht="15">
      <c r="A136" s="36"/>
      <c r="B136" s="38" t="s">
        <v>97</v>
      </c>
      <c r="C136" s="43"/>
      <c r="D136" s="43"/>
      <c r="E136" s="43"/>
      <c r="F136" s="74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6:G36"/>
    <mergeCell ref="F37:F38"/>
    <mergeCell ref="G37:G38"/>
    <mergeCell ref="A37:A38"/>
    <mergeCell ref="B37:B38"/>
    <mergeCell ref="C37:C38"/>
    <mergeCell ref="E37:E38"/>
    <mergeCell ref="D37:D38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Гукова</cp:lastModifiedBy>
  <cp:lastPrinted>2015-01-27T06:14:52Z</cp:lastPrinted>
  <dcterms:created xsi:type="dcterms:W3CDTF">1996-10-08T23:32:33Z</dcterms:created>
  <dcterms:modified xsi:type="dcterms:W3CDTF">2015-02-19T05:43:57Z</dcterms:modified>
  <cp:category/>
  <cp:version/>
  <cp:contentType/>
  <cp:contentStatus/>
</cp:coreProperties>
</file>