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<sst xmlns="http://schemas.openxmlformats.org/spreadsheetml/2006/main" count="1787" uniqueCount="596">
  <si>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</si>
  <si>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</si>
  <si>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</si>
  <si>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</si>
  <si>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</si>
  <si>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</si>
  <si>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</si>
  <si>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</si>
  <si>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</si>
  <si>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</si>
  <si>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</si>
  <si>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</si>
  <si>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</si>
  <si>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</si>
  <si>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</si>
  <si>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</si>
  <si>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</si>
  <si>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</si>
  <si>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</si>
  <si>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</si>
  <si>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</si>
  <si>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</si>
  <si>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</si>
  <si>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</si>
  <si>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</si>
  <si>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</si>
  <si>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</si>
  <si>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</si>
  <si>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</si>
  <si>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</si>
  <si>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</si>
  <si>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</si>
  <si>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</si>
  <si>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</si>
  <si>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</si>
  <si>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</si>
  <si>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</si>
  <si>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</si>
  <si>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</si>
  <si>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</si>
  <si>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</si>
  <si>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</si>
  <si>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</si>
  <si>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</si>
  <si>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</si>
  <si>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</si>
  <si>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</si>
  <si>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</si>
  <si>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</si>
  <si>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</si>
  <si>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</si>
  <si>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</si>
  <si>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</si>
  <si>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</si>
  <si>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</si>
  <si>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</si>
  <si>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</si>
  <si>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</si>
  <si>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</si>
  <si>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</si>
  <si>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</si>
  <si>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</si>
  <si>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</si>
  <si>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</si>
  <si>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</si>
  <si>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</si>
  <si>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</si>
  <si>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</si>
  <si>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</si>
  <si>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</si>
  <si>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</si>
  <si>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</si>
  <si>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</si>
  <si>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</si>
  <si>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</si>
  <si>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</si>
  <si>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</si>
  <si>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</si>
  <si>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</si>
  <si>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</si>
  <si>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</si>
  <si>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</si>
  <si>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</si>
  <si>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</si>
  <si>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</si>
  <si>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</si>
  <si>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</si>
  <si>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</si>
  <si>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</si>
  <si>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</si>
  <si>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</si>
  <si>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</si>
  <si>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</si>
  <si>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</si>
  <si>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</si>
  <si>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</si>
  <si>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</si>
  <si>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</si>
  <si>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</si>
  <si>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</si>
  <si>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</si>
  <si>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</si>
  <si>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</si>
  <si>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</si>
  <si>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</si>
  <si>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</si>
  <si>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</si>
  <si>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</si>
  <si>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</si>
  <si>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</si>
  <si>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</si>
  <si>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</si>
  <si>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</si>
  <si>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</si>
  <si>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</si>
  <si>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</si>
  <si>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</si>
  <si>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</si>
  <si>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</si>
  <si>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</si>
  <si>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</si>
  <si>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</si>
  <si>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</si>
  <si>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</si>
  <si>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</si>
  <si>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</si>
  <si>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</si>
  <si>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</si>
  <si>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</si>
  <si>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</si>
  <si>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</si>
  <si>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</si>
  <si>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</si>
  <si>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</si>
  <si>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</si>
  <si>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</si>
  <si>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</si>
  <si>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</si>
  <si>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</si>
  <si>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</si>
  <si>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</si>
  <si>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</si>
  <si>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</si>
  <si>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</si>
  <si>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</si>
  <si>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</si>
  <si>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</si>
  <si>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</si>
  <si>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</si>
  <si>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</si>
  <si>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</si>
  <si>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</si>
  <si>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</si>
  <si>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</si>
  <si>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</si>
  <si>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</si>
  <si>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</si>
  <si>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</si>
  <si>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</si>
  <si>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</si>
  <si>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</si>
  <si>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</si>
  <si>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</si>
  <si>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</si>
  <si>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</si>
  <si>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</si>
  <si>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</si>
  <si>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</si>
  <si>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</si>
  <si>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</si>
  <si>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</si>
  <si>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</si>
  <si>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</si>
  <si>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</si>
  <si>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</si>
  <si>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</si>
  <si>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</si>
  <si>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</si>
  <si>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</si>
  <si>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</si>
  <si>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</si>
  <si>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</si>
  <si>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</si>
  <si>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</si>
  <si>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</si>
  <si>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</si>
  <si>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</si>
  <si>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</si>
  <si>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</si>
  <si>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</si>
  <si>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</si>
  <si>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</si>
  <si>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</si>
  <si>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</si>
  <si>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</si>
  <si>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</si>
  <si>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</si>
  <si>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</si>
  <si>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</si>
  <si>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</si>
  <si>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</si>
  <si>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</si>
  <si>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</si>
  <si>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</si>
  <si>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</si>
  <si>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</si>
  <si>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</si>
  <si>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</si>
  <si>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</si>
  <si>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</si>
  <si>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</si>
  <si>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</si>
  <si>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</si>
  <si>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</si>
  <si>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</si>
  <si>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</si>
  <si>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</si>
  <si>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</si>
  <si>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</si>
  <si>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</si>
  <si>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</si>
  <si>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</si>
  <si>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</si>
  <si>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</si>
  <si>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</si>
  <si>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</si>
  <si>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</si>
  <si>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</si>
  <si>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</si>
  <si>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</si>
  <si>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</si>
  <si>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</si>
  <si>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</si>
  <si>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</si>
  <si>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</si>
  <si>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</si>
  <si>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</si>
  <si>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</si>
  <si>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</si>
  <si>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</si>
  <si>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</si>
  <si>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</si>
  <si>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</si>
  <si>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</si>
  <si>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</si>
  <si>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</si>
  <si>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</si>
  <si>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</si>
  <si>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</si>
  <si>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</si>
  <si>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</si>
  <si>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</si>
  <si>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</si>
  <si>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</si>
  <si>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</si>
  <si>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</si>
  <si>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</si>
  <si>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</si>
  <si>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</si>
  <si>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</si>
  <si>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</si>
  <si>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</si>
  <si>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</si>
  <si>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</si>
  <si>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</si>
  <si>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</si>
  <si>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</si>
  <si>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</si>
  <si>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</si>
  <si>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</si>
  <si>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</si>
  <si>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</si>
  <si>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</si>
  <si>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</si>
  <si>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</si>
  <si>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</si>
  <si>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</si>
  <si>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</si>
  <si>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</si>
  <si>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</si>
  <si>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</si>
  <si>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</si>
  <si>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</si>
  <si>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</si>
  <si>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</si>
  <si>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</si>
  <si>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Обеспечение первичных мер пожарной безопасности в границах населённых пунктов поселения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</si>
  <si>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</si>
  <si>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</si>
  <si>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</si>
  <si>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</si>
  <si>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</si>
  <si>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</si>
  <si>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</si>
  <si>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</si>
  <si>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</si>
  <si>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</si>
  <si>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</si>
  <si>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</si>
  <si>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</si>
  <si>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</si>
  <si>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</si>
  <si>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</si>
  <si>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</si>
  <si>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</si>
  <si>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</si>
  <si>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</si>
  <si>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</si>
  <si>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</si>
  <si>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</si>
  <si>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</si>
  <si>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</si>
  <si>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</si>
  <si>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</si>
  <si>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</si>
  <si>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</si>
  <si>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</si>
  <si>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</si>
  <si>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</si>
  <si>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</si>
  <si>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</si>
  <si>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</si>
  <si>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</si>
  <si>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</si>
  <si>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</si>
  <si>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</si>
  <si>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</si>
  <si>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</si>
  <si>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</si>
  <si>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</si>
  <si>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</si>
  <si>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</si>
  <si>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</si>
  <si>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</si>
  <si>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</si>
  <si>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</si>
  <si>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</si>
  <si>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</si>
  <si>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</si>
  <si>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</si>
  <si>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</si>
  <si>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</si>
  <si>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</si>
  <si>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</si>
  <si>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</si>
  <si>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</si>
  <si>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</si>
  <si>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</si>
  <si>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</si>
  <si>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</si>
  <si>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</si>
  <si>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</si>
  <si>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</si>
  <si>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</si>
  <si>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</si>
  <si>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</si>
  <si>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</si>
  <si>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</si>
  <si>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</si>
  <si>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</si>
  <si>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</si>
  <si>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</si>
  <si>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</si>
  <si>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</si>
  <si>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</si>
  <si>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</si>
  <si>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</si>
  <si>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</si>
  <si>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</si>
  <si>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</si>
  <si>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</si>
  <si>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</si>
  <si>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</si>
  <si>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</si>
  <si>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</si>
  <si>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</si>
  <si>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</si>
  <si>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</si>
  <si>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</si>
  <si>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</si>
  <si>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</si>
  <si>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</si>
  <si>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</si>
  <si>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</si>
  <si>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</si>
  <si>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</si>
  <si>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</si>
  <si>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</si>
  <si>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</si>
  <si>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</si>
  <si>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</si>
  <si>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</si>
  <si>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</si>
  <si>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</si>
  <si>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</si>
  <si>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</si>
  <si>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</si>
  <si>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</si>
  <si>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</si>
  <si>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</si>
  <si>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</si>
  <si>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</si>
  <si>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</si>
  <si>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</si>
  <si>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</si>
  <si>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</si>
  <si>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</si>
  <si>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</si>
  <si>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</si>
  <si>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</si>
  <si>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</si>
  <si>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</si>
  <si>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</si>
  <si>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</si>
  <si>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</si>
  <si>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</si>
  <si>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</si>
  <si>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</si>
  <si>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</si>
  <si>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</si>
  <si>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</si>
  <si>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</si>
  <si>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</si>
  <si>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</si>
  <si>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</si>
  <si>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</si>
  <si>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</si>
  <si>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</si>
  <si>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</si>
  <si>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</si>
  <si>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</si>
  <si>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</si>
  <si>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</si>
  <si>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</si>
  <si>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</si>
  <si>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</si>
  <si>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</si>
  <si>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</si>
  <si>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</si>
  <si>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</si>
  <si>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</si>
  <si>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</si>
  <si>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</si>
  <si>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</si>
  <si>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</si>
  <si>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</si>
  <si>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</si>
  <si>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</si>
  <si>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</si>
  <si>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</si>
  <si>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</si>
  <si>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</si>
  <si>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</si>
  <si>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</si>
  <si>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</si>
  <si>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</si>
  <si>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</si>
  <si>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</si>
  <si>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</si>
  <si>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</si>
  <si>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</si>
  <si>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</si>
  <si>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</si>
  <si>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</si>
  <si>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</si>
  <si>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</si>
  <si>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</si>
  <si>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</si>
  <si>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</si>
  <si>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</si>
  <si>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</si>
  <si>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</si>
  <si>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</si>
  <si>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</si>
  <si>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</si>
  <si>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</si>
  <si>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</si>
  <si>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</si>
  <si>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</si>
  <si>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</si>
  <si>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</si>
  <si>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</si>
  <si>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</si>
  <si>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</si>
  <si>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</si>
  <si>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</si>
  <si>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</si>
  <si>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</si>
  <si>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</si>
  <si>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</si>
  <si>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</si>
  <si>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</si>
  <si>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</si>
  <si>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</si>
  <si>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</si>
  <si>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</si>
  <si>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</si>
  <si>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</si>
  <si>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</si>
  <si>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</si>
  <si>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</si>
  <si>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</si>
  <si>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</si>
  <si>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</si>
  <si>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</si>
  <si>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</si>
  <si>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</si>
  <si>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</si>
  <si>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</si>
  <si>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</si>
  <si>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</si>
  <si>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</si>
  <si>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</si>
  <si>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</si>
  <si>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</si>
  <si>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</si>
  <si>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</si>
  <si>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</si>
  <si>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</si>
  <si>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</si>
  <si>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</si>
  <si>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</si>
  <si>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</si>
  <si>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</si>
  <si>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</si>
  <si>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</si>
  <si>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</si>
  <si>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</si>
  <si>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</si>
  <si>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</si>
  <si>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</si>
  <si>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</si>
  <si>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</si>
  <si>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</si>
  <si>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</si>
  <si>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</si>
  <si>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</si>
  <si>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</si>
  <si>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</si>
  <si>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</si>
  <si>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</si>
  <si>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</si>
  <si>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</si>
  <si>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</si>
  <si>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</si>
  <si>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</si>
  <si>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</si>
  <si>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</si>
  <si>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</si>
  <si>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</si>
  <si>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</si>
  <si>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</si>
  <si>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</si>
  <si>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</si>
  <si>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</si>
  <si>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</si>
  <si>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</si>
  <si>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 xml:space="preserve">СПРАВКА
об исполнении бюджета Ртищевского района
на 01.06.2019 г.
</t>
  </si>
  <si>
    <t xml:space="preserve">СПРАВКА
об исполнении бюджета МО г. Ртищево
на 01.06.2019г.
</t>
  </si>
  <si>
    <t>СПРАВКА
об исполнении бюджета Краснозвездинского МО
на 01.06.2019г.</t>
  </si>
  <si>
    <t xml:space="preserve">СПРАВКА
об исполнении бюджета Макаровского МО
на 01.06.2019г.                                                                                      </t>
  </si>
  <si>
    <t>СПРАВКА
об исполнении бюджета Октябрьского МО
на 01.06.2019г.</t>
  </si>
  <si>
    <t>СПРАВКА
об исполнении бюджета Салтыковского МО
на 01.06.2019г.</t>
  </si>
  <si>
    <t xml:space="preserve">СПРАВКА
об исполнении бюджета Урусовского МО
на 01.06.2019г.
</t>
  </si>
  <si>
    <t xml:space="preserve">СПРАВКА
об исполнении бюджета Шило-Голицынского МО
на 01.06.2019г.
</t>
  </si>
  <si>
    <t xml:space="preserve">СПРАВКА
об исполнении бюджета Ртищевского района (консолидация)
на 01.06.2019г.                                                                                                                      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</si>
  <si>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</si>
  <si>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</si>
  <si>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</si>
  <si>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</si>
  <si>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</si>
  <si>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</si>
  <si>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</si>
  <si>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</si>
  <si>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</si>
  <si>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</si>
  <si>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</si>
  <si>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</si>
  <si>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</si>
  <si>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</si>
  <si>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</si>
  <si>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</si>
  <si>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</si>
  <si>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</si>
  <si>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</si>
  <si>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</si>
  <si>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</si>
  <si>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</si>
  <si>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</si>
  <si>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</si>
  <si>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</si>
  <si>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</si>
  <si>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</si>
  <si>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</si>
  <si>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</si>
  <si>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41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</si>
</sst>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93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93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93" fontId="19" fillId="34" borderId="11" xfId="0" applyNumberFormat="1" applyFont="1" applyFill="1" applyBorder="1" applyAlignment="1">
      <alignment horizontal="center" vertical="center" wrapText="1"/>
    </xf>
    <xf numFmtId="193" fontId="3" fillId="34" borderId="11" xfId="0" applyNumberFormat="1" applyFont="1" applyFill="1" applyBorder="1" applyAlignment="1">
      <alignment horizontal="center" vertical="center" wrapText="1"/>
    </xf>
    <xf numFmtId="193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203" fontId="17" fillId="34" borderId="11" xfId="62" applyNumberFormat="1" applyFont="1" applyFill="1" applyBorder="1" applyAlignment="1" applyProtection="1">
      <alignment vertical="center" wrapText="1"/>
      <protection hidden="1"/>
    </xf>
    <xf numFmtId="49" fontId="15" fillId="34" borderId="11" xfId="62" applyNumberFormat="1" applyFont="1" applyFill="1" applyBorder="1" applyAlignment="1" applyProtection="1">
      <alignment vertical="center" wrapText="1"/>
      <protection hidden="1"/>
    </xf>
    <xf numFmtId="203" fontId="15" fillId="34" borderId="11" xfId="6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203" fontId="15" fillId="34" borderId="11" xfId="62" applyNumberFormat="1" applyFont="1" applyFill="1" applyBorder="1" applyAlignment="1" applyProtection="1">
      <alignment wrapText="1"/>
      <protection hidden="1"/>
    </xf>
    <xf numFmtId="49" fontId="15" fillId="34" borderId="11" xfId="62" applyNumberFormat="1" applyFont="1" applyFill="1" applyBorder="1" applyAlignment="1" applyProtection="1">
      <alignment wrapText="1"/>
      <protection hidden="1"/>
    </xf>
    <xf numFmtId="49" fontId="17" fillId="34" borderId="11" xfId="6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212" fontId="15" fillId="34" borderId="11" xfId="85" applyNumberFormat="1" applyFont="1" applyFill="1" applyBorder="1" applyAlignment="1" applyProtection="1">
      <alignment horizontal="center"/>
      <protection hidden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93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0" fontId="17" fillId="34" borderId="12" xfId="0" applyFont="1" applyFill="1" applyBorder="1" applyAlignment="1">
      <alignment horizontal="left" vertical="top" wrapText="1"/>
    </xf>
    <xf numFmtId="49" fontId="17" fillId="34" borderId="12" xfId="0" applyNumberFormat="1" applyFont="1" applyFill="1" applyBorder="1" applyAlignment="1">
      <alignment horizontal="left" vertical="top" wrapText="1"/>
    </xf>
    <xf numFmtId="212" fontId="2" fillId="34" borderId="11" xfId="87" applyNumberFormat="1" applyFont="1" applyFill="1" applyBorder="1" applyAlignment="1" applyProtection="1">
      <alignment horizontal="center" vertical="center"/>
      <protection hidden="1"/>
    </xf>
    <xf numFmtId="212" fontId="15" fillId="34" borderId="11" xfId="88" applyNumberFormat="1" applyFont="1" applyFill="1" applyBorder="1" applyAlignment="1" applyProtection="1">
      <alignment horizontal="center" wrapText="1"/>
      <protection hidden="1"/>
    </xf>
    <xf numFmtId="212" fontId="15" fillId="34" borderId="11" xfId="88" applyNumberFormat="1" applyFont="1" applyFill="1" applyBorder="1" applyAlignment="1" applyProtection="1">
      <alignment horizontal="center"/>
      <protection hidden="1"/>
    </xf>
    <xf numFmtId="193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212" fontId="15" fillId="34" borderId="11" xfId="89" applyNumberFormat="1" applyFont="1" applyFill="1" applyBorder="1" applyAlignment="1" applyProtection="1">
      <alignment horizontal="center"/>
      <protection hidden="1"/>
    </xf>
    <xf numFmtId="212" fontId="15" fillId="34" borderId="11" xfId="90" applyNumberFormat="1" applyFont="1" applyFill="1" applyBorder="1" applyAlignment="1" applyProtection="1">
      <alignment horizontal="center"/>
      <protection hidden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212" fontId="4" fillId="34" borderId="11" xfId="77" applyNumberFormat="1" applyFont="1" applyFill="1" applyBorder="1" applyAlignment="1" applyProtection="1">
      <alignment horizontal="center"/>
      <protection hidden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212" fontId="4" fillId="34" borderId="11" xfId="91" applyNumberFormat="1" applyFont="1" applyFill="1" applyBorder="1" applyAlignment="1" applyProtection="1">
      <alignment horizontal="center"/>
      <protection hidden="1"/>
    </xf>
    <xf numFmtId="212" fontId="4" fillId="34" borderId="11" xfId="91" applyNumberFormat="1" applyFont="1" applyFill="1" applyBorder="1" applyAlignment="1" applyProtection="1">
      <alignment horizontal="center"/>
      <protection hidden="1"/>
    </xf>
    <xf numFmtId="212" fontId="4" fillId="34" borderId="11" xfId="78" applyNumberFormat="1" applyFont="1" applyFill="1" applyBorder="1" applyAlignment="1" applyProtection="1">
      <alignment horizontal="center"/>
      <protection hidden="1"/>
    </xf>
    <xf numFmtId="49" fontId="17" fillId="34" borderId="11" xfId="0" applyNumberFormat="1" applyFont="1" applyFill="1" applyBorder="1" applyAlignment="1">
      <alignment horizontal="left"/>
    </xf>
    <xf numFmtId="193" fontId="3" fillId="34" borderId="11" xfId="0" applyNumberFormat="1" applyFont="1" applyFill="1" applyBorder="1" applyAlignment="1" applyProtection="1">
      <alignment horizontal="center" vertical="center" wrapText="1"/>
      <protection/>
    </xf>
    <xf numFmtId="212" fontId="1" fillId="34" borderId="11" xfId="92" applyNumberFormat="1" applyFont="1" applyFill="1" applyBorder="1" applyAlignment="1" applyProtection="1">
      <alignment horizontal="center"/>
      <protection hidden="1"/>
    </xf>
    <xf numFmtId="215" fontId="3" fillId="34" borderId="11" xfId="95" applyNumberFormat="1" applyFont="1" applyFill="1" applyBorder="1" applyAlignment="1" applyProtection="1">
      <alignment horizontal="center" vertical="center"/>
      <protection hidden="1"/>
    </xf>
    <xf numFmtId="212" fontId="4" fillId="34" borderId="11" xfId="79" applyNumberFormat="1" applyFont="1" applyFill="1" applyBorder="1" applyAlignment="1" applyProtection="1">
      <alignment horizontal="center"/>
      <protection hidden="1"/>
    </xf>
    <xf numFmtId="49" fontId="3" fillId="34" borderId="11" xfId="0" applyNumberFormat="1" applyFont="1" applyFill="1" applyBorder="1" applyAlignment="1">
      <alignment horizontal="left" vertical="top" wrapText="1"/>
    </xf>
    <xf numFmtId="194" fontId="3" fillId="34" borderId="11" xfId="0" applyNumberFormat="1" applyFont="1" applyFill="1" applyBorder="1" applyAlignment="1">
      <alignment horizontal="center" vertical="center" wrapText="1"/>
    </xf>
    <xf numFmtId="212" fontId="4" fillId="34" borderId="11" xfId="96" applyNumberFormat="1" applyFont="1" applyFill="1" applyBorder="1" applyAlignment="1" applyProtection="1">
      <alignment horizontal="center"/>
      <protection hidden="1"/>
    </xf>
    <xf numFmtId="194" fontId="3" fillId="34" borderId="11" xfId="64" applyNumberFormat="1" applyFont="1" applyFill="1" applyBorder="1" applyAlignment="1" applyProtection="1">
      <alignment horizontal="center" vertical="center"/>
      <protection hidden="1"/>
    </xf>
    <xf numFmtId="194" fontId="3" fillId="34" borderId="11" xfId="65" applyNumberFormat="1" applyFont="1" applyFill="1" applyBorder="1" applyAlignment="1" applyProtection="1">
      <alignment horizontal="center" vertical="center"/>
      <protection hidden="1"/>
    </xf>
    <xf numFmtId="194" fontId="3" fillId="34" borderId="11" xfId="66" applyNumberFormat="1" applyFont="1" applyFill="1" applyBorder="1" applyAlignment="1" applyProtection="1">
      <alignment horizontal="center" vertical="center"/>
      <protection hidden="1"/>
    </xf>
    <xf numFmtId="212" fontId="4" fillId="34" borderId="11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1" xfId="0" applyNumberFormat="1" applyFont="1" applyFill="1" applyBorder="1" applyAlignment="1">
      <alignment horizontal="center" vertical="center" wrapText="1"/>
    </xf>
    <xf numFmtId="212" fontId="4" fillId="34" borderId="11" xfId="68" applyNumberFormat="1" applyFont="1" applyFill="1" applyBorder="1" applyAlignment="1" applyProtection="1">
      <alignment horizontal="center"/>
      <protection hidden="1"/>
    </xf>
    <xf numFmtId="215" fontId="3" fillId="34" borderId="11" xfId="69" applyNumberFormat="1" applyFont="1" applyFill="1" applyBorder="1" applyAlignment="1" applyProtection="1">
      <alignment horizontal="center" vertical="center"/>
      <protection hidden="1"/>
    </xf>
    <xf numFmtId="215" fontId="3" fillId="34" borderId="11" xfId="70" applyNumberFormat="1" applyFont="1" applyFill="1" applyBorder="1" applyAlignment="1" applyProtection="1">
      <alignment horizontal="center" vertical="center"/>
      <protection hidden="1"/>
    </xf>
    <xf numFmtId="215" fontId="3" fillId="34" borderId="11" xfId="71" applyNumberFormat="1" applyFont="1" applyFill="1" applyBorder="1" applyAlignment="1" applyProtection="1">
      <alignment horizontal="center" vertical="center"/>
      <protection hidden="1"/>
    </xf>
    <xf numFmtId="212" fontId="4" fillId="34" borderId="11" xfId="68" applyNumberFormat="1" applyFont="1" applyFill="1" applyBorder="1" applyAlignment="1" applyProtection="1">
      <alignment horizontal="center"/>
      <protection hidden="1"/>
    </xf>
    <xf numFmtId="212" fontId="4" fillId="34" borderId="11" xfId="82" applyNumberFormat="1" applyFont="1" applyFill="1" applyBorder="1" applyAlignment="1" applyProtection="1">
      <alignment horizontal="center"/>
      <protection hidden="1"/>
    </xf>
    <xf numFmtId="194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1" xfId="0" applyNumberFormat="1" applyFont="1" applyFill="1" applyBorder="1" applyAlignment="1">
      <alignment horizontal="centerContinuous" vertical="center" wrapText="1"/>
    </xf>
    <xf numFmtId="9" fontId="10" fillId="34" borderId="11" xfId="0" applyNumberFormat="1" applyFont="1" applyFill="1" applyBorder="1" applyAlignment="1">
      <alignment horizontal="centerContinuous" vertical="center" wrapText="1"/>
    </xf>
    <xf numFmtId="193" fontId="3" fillId="34" borderId="11" xfId="0" applyNumberFormat="1" applyFont="1" applyFill="1" applyBorder="1" applyAlignment="1">
      <alignment horizontal="centerContinuous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93" fontId="19" fillId="34" borderId="11" xfId="0" applyNumberFormat="1" applyFont="1" applyFill="1" applyBorder="1" applyAlignment="1">
      <alignment horizontal="centerContinuous" vertical="center" wrapText="1"/>
    </xf>
    <xf numFmtId="193" fontId="19" fillId="34" borderId="15" xfId="0" applyNumberFormat="1" applyFont="1" applyFill="1" applyBorder="1" applyAlignment="1">
      <alignment horizontal="center" vertical="center" wrapText="1"/>
    </xf>
    <xf numFmtId="212" fontId="4" fillId="34" borderId="11" xfId="72" applyNumberFormat="1" applyFont="1" applyFill="1" applyBorder="1" applyAlignment="1" applyProtection="1">
      <alignment horizontal="center"/>
      <protection hidden="1"/>
    </xf>
    <xf numFmtId="212" fontId="4" fillId="34" borderId="11" xfId="83" applyNumberFormat="1" applyFont="1" applyFill="1" applyBorder="1" applyAlignment="1" applyProtection="1">
      <alignment horizontal="center"/>
      <protection hidden="1"/>
    </xf>
    <xf numFmtId="193" fontId="20" fillId="34" borderId="11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center" vertical="center" wrapText="1"/>
    </xf>
    <xf numFmtId="203" fontId="24" fillId="34" borderId="11" xfId="6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194" fontId="3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left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2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  <xf numFmtId="212" fontId="26" fillId="34" borderId="11" xfId="63" applyNumberFormat="1" applyFont="1" applyFill="1" applyBorder="1" applyAlignment="1" applyProtection="1">
      <alignment horizontal="center"/>
      <protection hidden="1"/>
    </xf>
    <xf numFmtId="215" fontId="19" fillId="34" borderId="11" xfId="86" applyNumberFormat="1" applyFont="1" applyFill="1" applyBorder="1" applyAlignment="1" applyProtection="1">
      <alignment horizontal="center"/>
      <protection hidden="1"/>
    </xf>
    <xf numFmtId="215" fontId="19" fillId="34" borderId="11" xfId="86" applyNumberFormat="1" applyFont="1" applyFill="1" applyBorder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>
      <alignment horizontal="center" vertical="center" wrapText="1"/>
    </xf>
    <xf numFmtId="215" fontId="3" fillId="34" borderId="11" xfId="94" applyNumberFormat="1" applyFont="1" applyFill="1" applyBorder="1" applyAlignment="1" applyProtection="1">
      <alignment horizontal="center" vertical="center"/>
      <protection hidden="1"/>
    </xf>
    <xf numFmtId="215" fontId="3" fillId="34" borderId="11" xfId="80" applyNumberFormat="1" applyFont="1" applyFill="1" applyBorder="1" applyAlignment="1" applyProtection="1">
      <alignment horizontal="center" vertical="center"/>
      <protection hidden="1"/>
    </xf>
    <xf numFmtId="215" fontId="3" fillId="34" borderId="11" xfId="74" applyNumberFormat="1" applyFont="1" applyFill="1" applyBorder="1" applyAlignment="1" applyProtection="1">
      <alignment/>
      <protection hidden="1"/>
    </xf>
    <xf numFmtId="215" fontId="3" fillId="34" borderId="11" xfId="75" applyNumberFormat="1" applyFont="1" applyFill="1" applyBorder="1" applyAlignment="1" applyProtection="1">
      <alignment/>
      <protection hidden="1"/>
    </xf>
    <xf numFmtId="215" fontId="3" fillId="34" borderId="11" xfId="76" applyNumberFormat="1" applyFont="1" applyFill="1" applyBorder="1" applyAlignment="1" applyProtection="1">
      <alignment/>
      <protection hidden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0" xfId="108"/>
    <cellStyle name="Обычный 31" xfId="109"/>
    <cellStyle name="Обычный 32" xfId="110"/>
    <cellStyle name="Обычный 33" xfId="111"/>
    <cellStyle name="Обычный 34" xfId="112"/>
    <cellStyle name="Обычный 35" xfId="113"/>
    <cellStyle name="Обычный 4" xfId="114"/>
    <cellStyle name="Обычный 5" xfId="115"/>
    <cellStyle name="Обычный 6" xfId="116"/>
    <cellStyle name="Обычный 7" xfId="117"/>
    <cellStyle name="Обычный 8" xfId="118"/>
    <cellStyle name="Обычный 9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8"/>
  <sheetViews>
    <sheetView zoomScale="85" zoomScaleNormal="85" workbookViewId="0" topLeftCell="A26">
      <selection activeCell="B34" sqref="B34"/>
    </sheetView>
  </sheetViews>
  <sheetFormatPr defaultColWidth="9.140625" defaultRowHeight="12.75"/>
  <cols>
    <col min="1" max="1" width="6.57421875" style="74" customWidth="1"/>
    <col min="2" max="2" width="46.57421875" style="74" customWidth="1"/>
    <col min="3" max="3" width="15.7109375" style="75" hidden="1" customWidth="1"/>
    <col min="4" max="4" width="18.28125" style="77" customWidth="1"/>
    <col min="5" max="5" width="13.8515625" style="77" customWidth="1"/>
    <col min="6" max="6" width="15.28125" style="77" customWidth="1"/>
    <col min="7" max="7" width="13.8515625" style="77" customWidth="1"/>
    <col min="8" max="8" width="12.57421875" style="77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6" t="s">
        <v>557</v>
      </c>
      <c r="B1" s="176"/>
      <c r="C1" s="176"/>
      <c r="D1" s="176"/>
      <c r="E1" s="176"/>
      <c r="F1" s="176"/>
      <c r="G1" s="176"/>
      <c r="H1" s="176"/>
      <c r="I1" s="12"/>
    </row>
    <row r="2" spans="1:9" ht="12.75" customHeight="1">
      <c r="A2" s="178"/>
      <c r="B2" s="181" t="s">
        <v>2</v>
      </c>
      <c r="C2" s="174" t="s">
        <v>135</v>
      </c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  <c r="I2" s="13"/>
    </row>
    <row r="3" spans="1:9" ht="47.25" customHeight="1">
      <c r="A3" s="178"/>
      <c r="B3" s="182"/>
      <c r="C3" s="175"/>
      <c r="D3" s="177"/>
      <c r="E3" s="182"/>
      <c r="F3" s="177"/>
      <c r="G3" s="182"/>
      <c r="H3" s="182"/>
      <c r="I3" s="13"/>
    </row>
    <row r="4" spans="1:9" ht="24" customHeight="1">
      <c r="A4" s="163"/>
      <c r="B4" s="168" t="s">
        <v>69</v>
      </c>
      <c r="C4" s="167"/>
      <c r="D4" s="51">
        <f>D5+D7+D8+D9+D10+D11+D12+D13+D14+D15+D16+D17+D20+D21+D22+D23+D24+D26+D6</f>
        <v>178206.59999999998</v>
      </c>
      <c r="E4" s="51">
        <f>E5+E7+E8+E9+E10+E11+E12+E13+E14+E15+E16+E17+E20+E21+E22+E23+E24+E26+E6</f>
        <v>87518.3</v>
      </c>
      <c r="F4" s="51">
        <f>F5+F7+F8+F9+F10+F11+F12+F13+F14+F15+F16+F17+F20+F21+F22+F23+F24+F26+F6+F19+F18</f>
        <v>87915.90000000002</v>
      </c>
      <c r="G4" s="52">
        <f>F4/D4</f>
        <v>0.49333694711643694</v>
      </c>
      <c r="H4" s="52">
        <f>F4/E4</f>
        <v>1.0045430498535737</v>
      </c>
      <c r="I4" s="14"/>
    </row>
    <row r="5" spans="1:9" ht="18.75">
      <c r="A5" s="163"/>
      <c r="B5" s="164" t="s">
        <v>321</v>
      </c>
      <c r="C5" s="167"/>
      <c r="D5" s="50">
        <v>119313</v>
      </c>
      <c r="E5" s="50">
        <v>56295</v>
      </c>
      <c r="F5" s="50">
        <v>47289.8</v>
      </c>
      <c r="G5" s="52">
        <f aca="true" t="shared" si="0" ref="G5:G35">F5/D5</f>
        <v>0.3963507748526984</v>
      </c>
      <c r="H5" s="52">
        <f aca="true" t="shared" si="1" ref="H5:H35">F5/E5</f>
        <v>0.8400355271338485</v>
      </c>
      <c r="I5" s="14"/>
    </row>
    <row r="6" spans="1:9" ht="31.5">
      <c r="A6" s="163"/>
      <c r="B6" s="164" t="s">
        <v>322</v>
      </c>
      <c r="C6" s="167"/>
      <c r="D6" s="50">
        <v>100</v>
      </c>
      <c r="E6" s="50">
        <v>50</v>
      </c>
      <c r="F6" s="50">
        <v>189</v>
      </c>
      <c r="G6" s="52">
        <f t="shared" si="0"/>
        <v>1.89</v>
      </c>
      <c r="H6" s="52">
        <f t="shared" si="1"/>
        <v>3.78</v>
      </c>
      <c r="I6" s="14"/>
    </row>
    <row r="7" spans="1:9" ht="31.5">
      <c r="A7" s="163"/>
      <c r="B7" s="164" t="s">
        <v>323</v>
      </c>
      <c r="C7" s="167"/>
      <c r="D7" s="50">
        <v>12500</v>
      </c>
      <c r="E7" s="50">
        <v>6600</v>
      </c>
      <c r="F7" s="50">
        <v>6026.2</v>
      </c>
      <c r="G7" s="52">
        <f t="shared" si="0"/>
        <v>0.48209599999999997</v>
      </c>
      <c r="H7" s="52">
        <f t="shared" si="1"/>
        <v>0.913060606060606</v>
      </c>
      <c r="I7" s="14"/>
    </row>
    <row r="8" spans="1:9" ht="18.75">
      <c r="A8" s="163"/>
      <c r="B8" s="164" t="s">
        <v>6</v>
      </c>
      <c r="C8" s="167"/>
      <c r="D8" s="50">
        <v>10151</v>
      </c>
      <c r="E8" s="50">
        <v>6275</v>
      </c>
      <c r="F8" s="50">
        <v>13608.8</v>
      </c>
      <c r="G8" s="52">
        <f t="shared" si="0"/>
        <v>1.3406363905033987</v>
      </c>
      <c r="H8" s="52">
        <f t="shared" si="1"/>
        <v>2.1687330677290837</v>
      </c>
      <c r="I8" s="14"/>
    </row>
    <row r="9" spans="1:9" ht="18.75" hidden="1">
      <c r="A9" s="163"/>
      <c r="B9" s="164" t="s">
        <v>7</v>
      </c>
      <c r="C9" s="167"/>
      <c r="D9" s="50">
        <v>0</v>
      </c>
      <c r="E9" s="50">
        <v>0</v>
      </c>
      <c r="F9" s="50">
        <v>0</v>
      </c>
      <c r="G9" s="52" t="e">
        <f t="shared" si="0"/>
        <v>#DIV/0!</v>
      </c>
      <c r="H9" s="52" t="e">
        <f t="shared" si="1"/>
        <v>#DIV/0!</v>
      </c>
      <c r="I9" s="14"/>
    </row>
    <row r="10" spans="1:9" ht="18.75">
      <c r="A10" s="163"/>
      <c r="B10" s="164" t="s">
        <v>184</v>
      </c>
      <c r="C10" s="167"/>
      <c r="D10" s="50">
        <v>19241.3</v>
      </c>
      <c r="E10" s="50">
        <v>8683.3</v>
      </c>
      <c r="F10" s="50">
        <v>10180.6</v>
      </c>
      <c r="G10" s="52">
        <f t="shared" si="0"/>
        <v>0.5291014640382927</v>
      </c>
      <c r="H10" s="52">
        <f t="shared" si="1"/>
        <v>1.1724344431264613</v>
      </c>
      <c r="I10" s="14"/>
    </row>
    <row r="11" spans="1:9" ht="18.75" hidden="1">
      <c r="A11" s="163"/>
      <c r="B11" s="164" t="s">
        <v>8</v>
      </c>
      <c r="C11" s="167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  <c r="I11" s="14"/>
    </row>
    <row r="12" spans="1:9" ht="17.25" customHeight="1">
      <c r="A12" s="163"/>
      <c r="B12" s="164" t="s">
        <v>324</v>
      </c>
      <c r="C12" s="167"/>
      <c r="D12" s="50">
        <v>4676</v>
      </c>
      <c r="E12" s="50">
        <v>2000</v>
      </c>
      <c r="F12" s="50">
        <v>1956.6</v>
      </c>
      <c r="G12" s="52">
        <f t="shared" si="0"/>
        <v>0.4184345594525235</v>
      </c>
      <c r="H12" s="52">
        <f t="shared" si="1"/>
        <v>0.9783</v>
      </c>
      <c r="I12" s="14"/>
    </row>
    <row r="13" spans="1:9" ht="18" customHeight="1" hidden="1">
      <c r="A13" s="163"/>
      <c r="B13" s="164" t="s">
        <v>253</v>
      </c>
      <c r="C13" s="167"/>
      <c r="D13" s="50"/>
      <c r="E13" s="50"/>
      <c r="F13" s="50"/>
      <c r="G13" s="52" t="e">
        <f t="shared" si="0"/>
        <v>#DIV/0!</v>
      </c>
      <c r="H13" s="52" t="e">
        <f t="shared" si="1"/>
        <v>#DIV/0!</v>
      </c>
      <c r="I13" s="14"/>
    </row>
    <row r="14" spans="1:9" ht="31.5">
      <c r="A14" s="163"/>
      <c r="B14" s="164" t="s">
        <v>325</v>
      </c>
      <c r="C14" s="167"/>
      <c r="D14" s="50">
        <v>4400</v>
      </c>
      <c r="E14" s="50">
        <v>1800</v>
      </c>
      <c r="F14" s="50">
        <v>1475.1</v>
      </c>
      <c r="G14" s="52">
        <f t="shared" si="0"/>
        <v>0.33525</v>
      </c>
      <c r="H14" s="52">
        <f t="shared" si="1"/>
        <v>0.8194999999999999</v>
      </c>
      <c r="I14" s="14"/>
    </row>
    <row r="15" spans="1:9" ht="30.75" customHeight="1">
      <c r="A15" s="163"/>
      <c r="B15" s="164" t="s">
        <v>331</v>
      </c>
      <c r="C15" s="167"/>
      <c r="D15" s="50">
        <v>400</v>
      </c>
      <c r="E15" s="50">
        <v>200</v>
      </c>
      <c r="F15" s="50">
        <v>168.3</v>
      </c>
      <c r="G15" s="52">
        <f t="shared" si="0"/>
        <v>0.42075</v>
      </c>
      <c r="H15" s="52">
        <f t="shared" si="1"/>
        <v>0.8415</v>
      </c>
      <c r="I15" s="14"/>
    </row>
    <row r="16" spans="1:9" ht="25.5" customHeight="1" hidden="1">
      <c r="A16" s="163"/>
      <c r="B16" s="164" t="s">
        <v>12</v>
      </c>
      <c r="C16" s="167"/>
      <c r="D16" s="50">
        <v>0</v>
      </c>
      <c r="E16" s="50">
        <v>0</v>
      </c>
      <c r="F16" s="50">
        <v>0</v>
      </c>
      <c r="G16" s="52" t="e">
        <f t="shared" si="0"/>
        <v>#DIV/0!</v>
      </c>
      <c r="H16" s="52" t="e">
        <f t="shared" si="1"/>
        <v>#DIV/0!</v>
      </c>
      <c r="I16" s="14"/>
    </row>
    <row r="17" spans="1:9" ht="0.75" customHeight="1" hidden="1">
      <c r="A17" s="163"/>
      <c r="B17" s="164" t="s">
        <v>326</v>
      </c>
      <c r="C17" s="167"/>
      <c r="D17" s="50">
        <v>0</v>
      </c>
      <c r="E17" s="50">
        <v>0</v>
      </c>
      <c r="F17" s="50">
        <v>0</v>
      </c>
      <c r="G17" s="52" t="e">
        <f t="shared" si="0"/>
        <v>#DIV/0!</v>
      </c>
      <c r="H17" s="52" t="e">
        <f t="shared" si="1"/>
        <v>#DIV/0!</v>
      </c>
      <c r="I17" s="14"/>
    </row>
    <row r="18" spans="1:9" ht="37.5" customHeight="1">
      <c r="A18" s="163"/>
      <c r="B18" s="164" t="s">
        <v>527</v>
      </c>
      <c r="C18" s="167"/>
      <c r="D18" s="50">
        <v>0</v>
      </c>
      <c r="E18" s="50">
        <v>0</v>
      </c>
      <c r="F18" s="50">
        <v>41</v>
      </c>
      <c r="G18" s="52">
        <v>0</v>
      </c>
      <c r="H18" s="52">
        <v>0</v>
      </c>
      <c r="I18" s="14"/>
    </row>
    <row r="19" spans="1:9" ht="47.25" customHeight="1">
      <c r="A19" s="163"/>
      <c r="B19" s="164" t="s">
        <v>528</v>
      </c>
      <c r="C19" s="167"/>
      <c r="D19" s="50">
        <v>0</v>
      </c>
      <c r="E19" s="50">
        <v>0</v>
      </c>
      <c r="F19" s="50">
        <v>72.2</v>
      </c>
      <c r="G19" s="52">
        <v>0</v>
      </c>
      <c r="H19" s="52">
        <v>0</v>
      </c>
      <c r="I19" s="14"/>
    </row>
    <row r="20" spans="1:9" ht="30.75" customHeight="1">
      <c r="A20" s="163"/>
      <c r="B20" s="164" t="s">
        <v>327</v>
      </c>
      <c r="C20" s="167"/>
      <c r="D20" s="50">
        <v>660</v>
      </c>
      <c r="E20" s="50">
        <v>292</v>
      </c>
      <c r="F20" s="50">
        <v>447.2</v>
      </c>
      <c r="G20" s="52">
        <f t="shared" si="0"/>
        <v>0.6775757575757576</v>
      </c>
      <c r="H20" s="52">
        <f t="shared" si="1"/>
        <v>1.5315068493150685</v>
      </c>
      <c r="I20" s="14"/>
    </row>
    <row r="21" spans="1:9" ht="18" customHeight="1" hidden="1">
      <c r="A21" s="163"/>
      <c r="B21" s="164" t="s">
        <v>289</v>
      </c>
      <c r="C21" s="167"/>
      <c r="D21" s="50"/>
      <c r="E21" s="50"/>
      <c r="F21" s="50"/>
      <c r="G21" s="52" t="e">
        <f t="shared" si="0"/>
        <v>#DIV/0!</v>
      </c>
      <c r="H21" s="52" t="e">
        <f t="shared" si="1"/>
        <v>#DIV/0!</v>
      </c>
      <c r="I21" s="14"/>
    </row>
    <row r="22" spans="1:9" ht="32.25" customHeight="1">
      <c r="A22" s="163"/>
      <c r="B22" s="164" t="s">
        <v>341</v>
      </c>
      <c r="C22" s="167"/>
      <c r="D22" s="50">
        <v>120</v>
      </c>
      <c r="E22" s="50">
        <v>120</v>
      </c>
      <c r="F22" s="50">
        <v>130.2</v>
      </c>
      <c r="G22" s="52">
        <f t="shared" si="0"/>
        <v>1.085</v>
      </c>
      <c r="H22" s="52">
        <f t="shared" si="1"/>
        <v>1.085</v>
      </c>
      <c r="I22" s="14"/>
    </row>
    <row r="23" spans="1:9" ht="47.25">
      <c r="A23" s="163"/>
      <c r="B23" s="164" t="s">
        <v>329</v>
      </c>
      <c r="C23" s="167"/>
      <c r="D23" s="50">
        <v>4706</v>
      </c>
      <c r="E23" s="50">
        <v>4306</v>
      </c>
      <c r="F23" s="50">
        <v>4765.1</v>
      </c>
      <c r="G23" s="52">
        <f t="shared" si="0"/>
        <v>1.0125584360390991</v>
      </c>
      <c r="H23" s="52">
        <f t="shared" si="1"/>
        <v>1.106618671620994</v>
      </c>
      <c r="I23" s="14"/>
    </row>
    <row r="24" spans="1:9" ht="30.75" customHeight="1">
      <c r="A24" s="163"/>
      <c r="B24" s="164" t="s">
        <v>330</v>
      </c>
      <c r="C24" s="167"/>
      <c r="D24" s="50">
        <v>1939.3</v>
      </c>
      <c r="E24" s="50">
        <v>897</v>
      </c>
      <c r="F24" s="50">
        <v>1565.8</v>
      </c>
      <c r="G24" s="52">
        <f t="shared" si="0"/>
        <v>0.807404733666787</v>
      </c>
      <c r="H24" s="52">
        <f t="shared" si="1"/>
        <v>1.7455964325529543</v>
      </c>
      <c r="I24" s="14"/>
    </row>
    <row r="25" spans="1:9" ht="0.75" customHeight="1" hidden="1">
      <c r="A25" s="163"/>
      <c r="B25" s="164" t="s">
        <v>17</v>
      </c>
      <c r="C25" s="167"/>
      <c r="D25" s="50">
        <v>1177.1</v>
      </c>
      <c r="E25" s="50">
        <v>291</v>
      </c>
      <c r="F25" s="50">
        <v>356.4</v>
      </c>
      <c r="G25" s="52">
        <f t="shared" si="0"/>
        <v>0.30277801376263697</v>
      </c>
      <c r="H25" s="52">
        <f t="shared" si="1"/>
        <v>1.224742268041237</v>
      </c>
      <c r="I25" s="14"/>
    </row>
    <row r="26" spans="1:9" ht="18.75">
      <c r="A26" s="163"/>
      <c r="B26" s="164" t="s">
        <v>18</v>
      </c>
      <c r="C26" s="167"/>
      <c r="D26" s="50">
        <v>0</v>
      </c>
      <c r="E26" s="50">
        <v>0</v>
      </c>
      <c r="F26" s="50">
        <v>0</v>
      </c>
      <c r="G26" s="52">
        <v>0</v>
      </c>
      <c r="H26" s="52">
        <v>0</v>
      </c>
      <c r="I26" s="14"/>
    </row>
    <row r="27" spans="1:9" ht="31.5">
      <c r="A27" s="163"/>
      <c r="B27" s="168" t="s">
        <v>68</v>
      </c>
      <c r="C27" s="53"/>
      <c r="D27" s="50">
        <f>D28+D29+D30+D31+D32+D34+D33</f>
        <v>569445.4</v>
      </c>
      <c r="E27" s="50">
        <f>E28+E29+E30+E31+E32+E34+E33</f>
        <v>283030.4</v>
      </c>
      <c r="F27" s="50">
        <f>F28+F29+F30+F31+F32+F34+F33</f>
        <v>219586.5</v>
      </c>
      <c r="G27" s="52">
        <f t="shared" si="0"/>
        <v>0.38561466999294397</v>
      </c>
      <c r="H27" s="52">
        <f t="shared" si="1"/>
        <v>0.7758406870781371</v>
      </c>
      <c r="I27" s="14"/>
    </row>
    <row r="28" spans="1:9" ht="18.75">
      <c r="A28" s="163"/>
      <c r="B28" s="164" t="s">
        <v>20</v>
      </c>
      <c r="C28" s="167"/>
      <c r="D28" s="50">
        <v>138865.3</v>
      </c>
      <c r="E28" s="50">
        <v>69432.5</v>
      </c>
      <c r="F28" s="50">
        <v>54965</v>
      </c>
      <c r="G28" s="52">
        <f t="shared" si="0"/>
        <v>0.39581522525785784</v>
      </c>
      <c r="H28" s="52">
        <f t="shared" si="1"/>
        <v>0.7916321607316459</v>
      </c>
      <c r="I28" s="14"/>
    </row>
    <row r="29" spans="1:9" ht="18.75">
      <c r="A29" s="163"/>
      <c r="B29" s="164" t="s">
        <v>21</v>
      </c>
      <c r="C29" s="167"/>
      <c r="D29" s="50">
        <v>362727.4</v>
      </c>
      <c r="E29" s="50">
        <v>181363.7</v>
      </c>
      <c r="F29" s="50">
        <v>152239</v>
      </c>
      <c r="G29" s="52">
        <f t="shared" si="0"/>
        <v>0.41970636902533415</v>
      </c>
      <c r="H29" s="52">
        <f t="shared" si="1"/>
        <v>0.8394127380506683</v>
      </c>
      <c r="I29" s="14"/>
    </row>
    <row r="30" spans="1:9" ht="18.75">
      <c r="A30" s="163"/>
      <c r="B30" s="164" t="s">
        <v>22</v>
      </c>
      <c r="C30" s="167"/>
      <c r="D30" s="50">
        <v>58321.7</v>
      </c>
      <c r="E30" s="50">
        <v>28468.7</v>
      </c>
      <c r="F30" s="50">
        <v>12142.5</v>
      </c>
      <c r="G30" s="52">
        <f t="shared" si="0"/>
        <v>0.20819866361920178</v>
      </c>
      <c r="H30" s="52">
        <f t="shared" si="1"/>
        <v>0.42652105645849653</v>
      </c>
      <c r="I30" s="14"/>
    </row>
    <row r="31" spans="1:9" ht="53.25" customHeight="1">
      <c r="A31" s="163"/>
      <c r="B31" s="164" t="s">
        <v>126</v>
      </c>
      <c r="C31" s="53"/>
      <c r="D31" s="50">
        <v>191</v>
      </c>
      <c r="E31" s="50">
        <v>95.5</v>
      </c>
      <c r="F31" s="50">
        <v>0</v>
      </c>
      <c r="G31" s="52">
        <f t="shared" si="0"/>
        <v>0</v>
      </c>
      <c r="H31" s="52">
        <f t="shared" si="1"/>
        <v>0</v>
      </c>
      <c r="I31" s="14"/>
    </row>
    <row r="32" spans="1:9" ht="112.5" customHeight="1">
      <c r="A32" s="163"/>
      <c r="B32" s="164" t="s">
        <v>492</v>
      </c>
      <c r="C32" s="53"/>
      <c r="D32" s="50">
        <v>3500</v>
      </c>
      <c r="E32" s="50">
        <v>1750</v>
      </c>
      <c r="F32" s="50">
        <v>0</v>
      </c>
      <c r="G32" s="52">
        <f t="shared" si="0"/>
        <v>0</v>
      </c>
      <c r="H32" s="52">
        <f t="shared" si="1"/>
        <v>0</v>
      </c>
      <c r="I32" s="14"/>
    </row>
    <row r="33" spans="1:9" ht="47.25" customHeight="1">
      <c r="A33" s="163"/>
      <c r="B33" s="164" t="s">
        <v>593</v>
      </c>
      <c r="C33" s="53"/>
      <c r="D33" s="50">
        <v>5600</v>
      </c>
      <c r="E33" s="50">
        <v>1680</v>
      </c>
      <c r="F33" s="50">
        <v>0</v>
      </c>
      <c r="G33" s="52">
        <f t="shared" si="0"/>
        <v>0</v>
      </c>
      <c r="H33" s="52">
        <f t="shared" si="1"/>
        <v>0</v>
      </c>
      <c r="I33" s="14"/>
    </row>
    <row r="34" spans="1:9" ht="66" customHeight="1">
      <c r="A34" s="163"/>
      <c r="B34" s="164" t="s">
        <v>522</v>
      </c>
      <c r="C34" s="53"/>
      <c r="D34" s="50">
        <v>240</v>
      </c>
      <c r="E34" s="50">
        <v>240</v>
      </c>
      <c r="F34" s="50">
        <v>240</v>
      </c>
      <c r="G34" s="52">
        <f t="shared" si="0"/>
        <v>1</v>
      </c>
      <c r="H34" s="52">
        <f t="shared" si="1"/>
        <v>1</v>
      </c>
      <c r="I34" s="14"/>
    </row>
    <row r="35" spans="1:9" ht="18.75">
      <c r="A35" s="163"/>
      <c r="B35" s="164" t="s">
        <v>23</v>
      </c>
      <c r="C35" s="167"/>
      <c r="D35" s="50">
        <f>D4+D27</f>
        <v>747652</v>
      </c>
      <c r="E35" s="50">
        <f>E4+E27</f>
        <v>370548.7</v>
      </c>
      <c r="F35" s="50">
        <f>F4+F27</f>
        <v>307502.4</v>
      </c>
      <c r="G35" s="52">
        <f t="shared" si="0"/>
        <v>0.4112908144430832</v>
      </c>
      <c r="H35" s="52">
        <f t="shared" si="1"/>
        <v>0.8298569121953471</v>
      </c>
      <c r="I35" s="14"/>
    </row>
    <row r="36" spans="1:9" ht="18.75" hidden="1">
      <c r="A36" s="163"/>
      <c r="B36" s="164" t="s">
        <v>92</v>
      </c>
      <c r="C36" s="167"/>
      <c r="D36" s="50">
        <f>D4</f>
        <v>178206.59999999998</v>
      </c>
      <c r="E36" s="50">
        <f>E4</f>
        <v>87518.3</v>
      </c>
      <c r="F36" s="50">
        <f>F4</f>
        <v>87915.90000000002</v>
      </c>
      <c r="G36" s="52">
        <f>F36/D36</f>
        <v>0.49333694711643694</v>
      </c>
      <c r="H36" s="52">
        <f>F36/E36</f>
        <v>1.0045430498535737</v>
      </c>
      <c r="I36" s="14"/>
    </row>
    <row r="37" spans="1:9" ht="12.75">
      <c r="A37" s="188"/>
      <c r="B37" s="189"/>
      <c r="C37" s="189"/>
      <c r="D37" s="189"/>
      <c r="E37" s="189"/>
      <c r="F37" s="189"/>
      <c r="G37" s="189"/>
      <c r="H37" s="190"/>
      <c r="I37" s="10"/>
    </row>
    <row r="38" spans="1:9" ht="15" customHeight="1">
      <c r="A38" s="179" t="s">
        <v>133</v>
      </c>
      <c r="B38" s="179" t="s">
        <v>24</v>
      </c>
      <c r="C38" s="183" t="s">
        <v>135</v>
      </c>
      <c r="D38" s="180" t="s">
        <v>3</v>
      </c>
      <c r="E38" s="172" t="s">
        <v>525</v>
      </c>
      <c r="F38" s="180" t="s">
        <v>4</v>
      </c>
      <c r="G38" s="172" t="s">
        <v>268</v>
      </c>
      <c r="H38" s="172" t="s">
        <v>526</v>
      </c>
      <c r="I38" s="13"/>
    </row>
    <row r="39" spans="1:9" ht="21.75" customHeight="1">
      <c r="A39" s="179"/>
      <c r="B39" s="179"/>
      <c r="C39" s="184"/>
      <c r="D39" s="180"/>
      <c r="E39" s="173"/>
      <c r="F39" s="180"/>
      <c r="G39" s="173"/>
      <c r="H39" s="173"/>
      <c r="I39" s="13"/>
    </row>
    <row r="40" spans="1:9" ht="19.5" customHeight="1">
      <c r="A40" s="53" t="s">
        <v>56</v>
      </c>
      <c r="B40" s="168" t="s">
        <v>25</v>
      </c>
      <c r="C40" s="53"/>
      <c r="D40" s="51">
        <f>D42+D47+D48+D45+D46+D44+D41</f>
        <v>56819.4</v>
      </c>
      <c r="E40" s="51">
        <f>E42+E47+E48+E45+E46+E44+E41</f>
        <v>28976.200000000004</v>
      </c>
      <c r="F40" s="51">
        <f>F42+F47+F48+F45+F46+F44+F41</f>
        <v>22823.600000000002</v>
      </c>
      <c r="G40" s="54">
        <f aca="true" t="shared" si="2" ref="G40:G119">F40/D40</f>
        <v>0.4016867478361264</v>
      </c>
      <c r="H40" s="54">
        <f>F40/E40</f>
        <v>0.7876671199122037</v>
      </c>
      <c r="I40" s="17"/>
    </row>
    <row r="41" spans="1:9" ht="51.75" customHeight="1">
      <c r="A41" s="167" t="s">
        <v>57</v>
      </c>
      <c r="B41" s="164" t="s">
        <v>220</v>
      </c>
      <c r="C41" s="167" t="s">
        <v>57</v>
      </c>
      <c r="D41" s="50">
        <v>1900</v>
      </c>
      <c r="E41" s="50">
        <v>1000</v>
      </c>
      <c r="F41" s="50">
        <v>897</v>
      </c>
      <c r="G41" s="54">
        <f t="shared" si="2"/>
        <v>0.47210526315789475</v>
      </c>
      <c r="H41" s="54">
        <f aca="true" t="shared" si="3" ref="H41:H104">F41/E41</f>
        <v>0.897</v>
      </c>
      <c r="I41" s="17"/>
    </row>
    <row r="42" spans="1:14" ht="84" customHeight="1">
      <c r="A42" s="167" t="s">
        <v>59</v>
      </c>
      <c r="B42" s="164" t="s">
        <v>136</v>
      </c>
      <c r="C42" s="167" t="s">
        <v>59</v>
      </c>
      <c r="D42" s="50">
        <f>D43</f>
        <v>21559.3</v>
      </c>
      <c r="E42" s="50">
        <f>E43</f>
        <v>11385.6</v>
      </c>
      <c r="F42" s="50">
        <f>F43</f>
        <v>9464.5</v>
      </c>
      <c r="G42" s="54">
        <f t="shared" si="2"/>
        <v>0.43899848325316687</v>
      </c>
      <c r="H42" s="54">
        <f t="shared" si="3"/>
        <v>0.8312693226531759</v>
      </c>
      <c r="I42" s="18"/>
      <c r="J42" s="186"/>
      <c r="K42" s="186"/>
      <c r="L42" s="185"/>
      <c r="M42" s="185"/>
      <c r="N42" s="185"/>
    </row>
    <row r="43" spans="1:14" s="16" customFormat="1" ht="18.75">
      <c r="A43" s="55"/>
      <c r="B43" s="56" t="s">
        <v>26</v>
      </c>
      <c r="C43" s="55" t="s">
        <v>59</v>
      </c>
      <c r="D43" s="49">
        <v>21559.3</v>
      </c>
      <c r="E43" s="49">
        <v>11385.6</v>
      </c>
      <c r="F43" s="49">
        <v>9464.5</v>
      </c>
      <c r="G43" s="54">
        <f t="shared" si="2"/>
        <v>0.43899848325316687</v>
      </c>
      <c r="H43" s="54">
        <f t="shared" si="3"/>
        <v>0.8312693226531759</v>
      </c>
      <c r="I43" s="19"/>
      <c r="J43" s="187"/>
      <c r="K43" s="187"/>
      <c r="L43" s="185"/>
      <c r="M43" s="185"/>
      <c r="N43" s="185"/>
    </row>
    <row r="44" spans="1:14" s="16" customFormat="1" ht="67.5" customHeight="1" hidden="1">
      <c r="A44" s="55" t="s">
        <v>191</v>
      </c>
      <c r="B44" s="164" t="s">
        <v>273</v>
      </c>
      <c r="C44" s="55" t="s">
        <v>274</v>
      </c>
      <c r="D44" s="49">
        <v>0</v>
      </c>
      <c r="E44" s="49">
        <v>0</v>
      </c>
      <c r="F44" s="49">
        <v>0</v>
      </c>
      <c r="G44" s="54" t="e">
        <f t="shared" si="2"/>
        <v>#DIV/0!</v>
      </c>
      <c r="H44" s="54" t="e">
        <f t="shared" si="3"/>
        <v>#DIV/0!</v>
      </c>
      <c r="I44" s="20"/>
      <c r="J44" s="34"/>
      <c r="K44" s="34"/>
      <c r="L44" s="33"/>
      <c r="M44" s="33"/>
      <c r="N44" s="33"/>
    </row>
    <row r="45" spans="1:14" s="29" customFormat="1" ht="54.75" customHeight="1">
      <c r="A45" s="167" t="s">
        <v>60</v>
      </c>
      <c r="B45" s="164" t="s">
        <v>137</v>
      </c>
      <c r="C45" s="167" t="s">
        <v>60</v>
      </c>
      <c r="D45" s="50">
        <v>9074.4</v>
      </c>
      <c r="E45" s="50">
        <v>4625.9</v>
      </c>
      <c r="F45" s="50">
        <v>3122.9</v>
      </c>
      <c r="G45" s="54">
        <f t="shared" si="2"/>
        <v>0.3441439654412413</v>
      </c>
      <c r="H45" s="54">
        <f t="shared" si="3"/>
        <v>0.6750902527075813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167" t="s">
        <v>159</v>
      </c>
      <c r="B46" s="164" t="s">
        <v>160</v>
      </c>
      <c r="C46" s="167" t="s">
        <v>159</v>
      </c>
      <c r="D46" s="50">
        <v>0</v>
      </c>
      <c r="E46" s="50">
        <v>0</v>
      </c>
      <c r="F46" s="50">
        <v>0</v>
      </c>
      <c r="G46" s="54" t="e">
        <f t="shared" si="2"/>
        <v>#DIV/0!</v>
      </c>
      <c r="H46" s="54" t="e">
        <f t="shared" si="3"/>
        <v>#DIV/0!</v>
      </c>
      <c r="I46" s="15"/>
      <c r="J46" s="27"/>
      <c r="K46" s="27"/>
      <c r="L46" s="28"/>
      <c r="M46" s="28"/>
      <c r="N46" s="28"/>
    </row>
    <row r="47" spans="1:9" ht="22.5" customHeight="1">
      <c r="A47" s="167" t="s">
        <v>61</v>
      </c>
      <c r="B47" s="164" t="s">
        <v>138</v>
      </c>
      <c r="C47" s="167" t="s">
        <v>61</v>
      </c>
      <c r="D47" s="50">
        <v>3000</v>
      </c>
      <c r="E47" s="50">
        <v>0</v>
      </c>
      <c r="F47" s="50">
        <v>0</v>
      </c>
      <c r="G47" s="54">
        <f t="shared" si="2"/>
        <v>0</v>
      </c>
      <c r="H47" s="54">
        <v>0</v>
      </c>
      <c r="I47" s="15"/>
    </row>
    <row r="48" spans="1:9" ht="39" customHeight="1">
      <c r="A48" s="57" t="s">
        <v>110</v>
      </c>
      <c r="B48" s="58" t="s">
        <v>28</v>
      </c>
      <c r="C48" s="57"/>
      <c r="D48" s="50">
        <f>D49+D50+D51+D52+D53+D54</f>
        <v>21285.7</v>
      </c>
      <c r="E48" s="50">
        <f>E49+E50+E51+E52+E53+E54</f>
        <v>11964.7</v>
      </c>
      <c r="F48" s="50">
        <f>F49+F50+F51+F52+F53+F54</f>
        <v>9339.2</v>
      </c>
      <c r="G48" s="54">
        <f t="shared" si="2"/>
        <v>0.43875465688232007</v>
      </c>
      <c r="H48" s="54">
        <f t="shared" si="3"/>
        <v>0.7805628223022726</v>
      </c>
      <c r="I48" s="15"/>
    </row>
    <row r="49" spans="1:9" s="16" customFormat="1" ht="51" customHeight="1">
      <c r="A49" s="59"/>
      <c r="B49" s="60" t="s">
        <v>166</v>
      </c>
      <c r="C49" s="59" t="s">
        <v>344</v>
      </c>
      <c r="D49" s="49">
        <v>9973</v>
      </c>
      <c r="E49" s="49">
        <v>5735.9</v>
      </c>
      <c r="F49" s="49">
        <v>5263</v>
      </c>
      <c r="G49" s="54">
        <f t="shared" si="2"/>
        <v>0.5277248571142084</v>
      </c>
      <c r="H49" s="54">
        <f t="shared" si="3"/>
        <v>0.9175543506685961</v>
      </c>
      <c r="I49" s="20"/>
    </row>
    <row r="50" spans="1:9" s="16" customFormat="1" ht="47.25">
      <c r="A50" s="59"/>
      <c r="B50" s="60" t="s">
        <v>569</v>
      </c>
      <c r="C50" s="59" t="s">
        <v>570</v>
      </c>
      <c r="D50" s="49">
        <v>145</v>
      </c>
      <c r="E50" s="49">
        <v>145</v>
      </c>
      <c r="F50" s="49">
        <v>145</v>
      </c>
      <c r="G50" s="54">
        <f t="shared" si="2"/>
        <v>1</v>
      </c>
      <c r="H50" s="54">
        <f t="shared" si="3"/>
        <v>1</v>
      </c>
      <c r="I50" s="20"/>
    </row>
    <row r="51" spans="1:9" s="16" customFormat="1" ht="47.25">
      <c r="A51" s="59"/>
      <c r="B51" s="60" t="s">
        <v>162</v>
      </c>
      <c r="C51" s="59" t="s">
        <v>207</v>
      </c>
      <c r="D51" s="49">
        <v>279</v>
      </c>
      <c r="E51" s="49">
        <v>115</v>
      </c>
      <c r="F51" s="49">
        <v>115</v>
      </c>
      <c r="G51" s="54">
        <f t="shared" si="2"/>
        <v>0.4121863799283154</v>
      </c>
      <c r="H51" s="54">
        <f t="shared" si="3"/>
        <v>1</v>
      </c>
      <c r="I51" s="20"/>
    </row>
    <row r="52" spans="1:9" s="16" customFormat="1" ht="18.75">
      <c r="A52" s="59"/>
      <c r="B52" s="60" t="s">
        <v>139</v>
      </c>
      <c r="C52" s="59" t="s">
        <v>165</v>
      </c>
      <c r="D52" s="49">
        <v>4101.9</v>
      </c>
      <c r="E52" s="49">
        <v>2070.5</v>
      </c>
      <c r="F52" s="49">
        <v>1612.1</v>
      </c>
      <c r="G52" s="54">
        <f t="shared" si="2"/>
        <v>0.3930129939784003</v>
      </c>
      <c r="H52" s="54">
        <f t="shared" si="3"/>
        <v>0.7786042018836029</v>
      </c>
      <c r="I52" s="20"/>
    </row>
    <row r="53" spans="1:9" s="16" customFormat="1" ht="53.25" customHeight="1">
      <c r="A53" s="59"/>
      <c r="B53" s="60" t="s">
        <v>343</v>
      </c>
      <c r="C53" s="59" t="s">
        <v>342</v>
      </c>
      <c r="D53" s="49">
        <v>6496.8</v>
      </c>
      <c r="E53" s="49">
        <v>3692.3</v>
      </c>
      <c r="F53" s="49">
        <v>2096.8</v>
      </c>
      <c r="G53" s="54">
        <f t="shared" si="2"/>
        <v>0.3227435044945204</v>
      </c>
      <c r="H53" s="54">
        <f t="shared" si="3"/>
        <v>0.567884516426076</v>
      </c>
      <c r="I53" s="20"/>
    </row>
    <row r="54" spans="1:9" s="16" customFormat="1" ht="42.75" customHeight="1">
      <c r="A54" s="59"/>
      <c r="B54" s="60" t="s">
        <v>206</v>
      </c>
      <c r="C54" s="59" t="s">
        <v>235</v>
      </c>
      <c r="D54" s="49">
        <v>290</v>
      </c>
      <c r="E54" s="49">
        <v>206</v>
      </c>
      <c r="F54" s="49">
        <v>107.3</v>
      </c>
      <c r="G54" s="54">
        <f t="shared" si="2"/>
        <v>0.37</v>
      </c>
      <c r="H54" s="54">
        <f t="shared" si="3"/>
        <v>0.5208737864077669</v>
      </c>
      <c r="I54" s="20"/>
    </row>
    <row r="55" spans="1:9" ht="39" customHeight="1" hidden="1">
      <c r="A55" s="53" t="s">
        <v>62</v>
      </c>
      <c r="B55" s="168" t="s">
        <v>141</v>
      </c>
      <c r="C55" s="53"/>
      <c r="D55" s="51">
        <f aca="true" t="shared" si="4" ref="D55:F56">D56</f>
        <v>0</v>
      </c>
      <c r="E55" s="51">
        <f t="shared" si="4"/>
        <v>0</v>
      </c>
      <c r="F55" s="51">
        <f t="shared" si="4"/>
        <v>0</v>
      </c>
      <c r="G55" s="54" t="e">
        <f t="shared" si="2"/>
        <v>#DIV/0!</v>
      </c>
      <c r="H55" s="54" t="e">
        <f t="shared" si="3"/>
        <v>#DIV/0!</v>
      </c>
      <c r="I55" s="15"/>
    </row>
    <row r="56" spans="1:9" ht="34.5" customHeight="1" hidden="1">
      <c r="A56" s="167" t="s">
        <v>132</v>
      </c>
      <c r="B56" s="164" t="s">
        <v>142</v>
      </c>
      <c r="C56" s="167"/>
      <c r="D56" s="50">
        <f t="shared" si="4"/>
        <v>0</v>
      </c>
      <c r="E56" s="50">
        <f t="shared" si="4"/>
        <v>0</v>
      </c>
      <c r="F56" s="50">
        <f t="shared" si="4"/>
        <v>0</v>
      </c>
      <c r="G56" s="54" t="e">
        <f t="shared" si="2"/>
        <v>#DIV/0!</v>
      </c>
      <c r="H56" s="54" t="e">
        <f t="shared" si="3"/>
        <v>#DIV/0!</v>
      </c>
      <c r="I56" s="15"/>
    </row>
    <row r="57" spans="1:9" s="16" customFormat="1" ht="84" customHeight="1" hidden="1">
      <c r="A57" s="55"/>
      <c r="B57" s="56" t="s">
        <v>234</v>
      </c>
      <c r="C57" s="55" t="s">
        <v>208</v>
      </c>
      <c r="D57" s="49">
        <f>D58+D59+D60</f>
        <v>0</v>
      </c>
      <c r="E57" s="49">
        <f>E58+E59+E60</f>
        <v>0</v>
      </c>
      <c r="F57" s="49">
        <f>F58+F59+F60</f>
        <v>0</v>
      </c>
      <c r="G57" s="54" t="e">
        <f t="shared" si="2"/>
        <v>#DIV/0!</v>
      </c>
      <c r="H57" s="54" t="e">
        <f t="shared" si="3"/>
        <v>#DIV/0!</v>
      </c>
      <c r="I57" s="20"/>
    </row>
    <row r="58" spans="1:9" s="16" customFormat="1" ht="119.25" customHeight="1" hidden="1">
      <c r="A58" s="55"/>
      <c r="B58" s="56" t="s">
        <v>222</v>
      </c>
      <c r="C58" s="55" t="s">
        <v>221</v>
      </c>
      <c r="D58" s="49">
        <v>0</v>
      </c>
      <c r="E58" s="49">
        <v>0</v>
      </c>
      <c r="F58" s="49">
        <v>0</v>
      </c>
      <c r="G58" s="54" t="e">
        <f t="shared" si="2"/>
        <v>#DIV/0!</v>
      </c>
      <c r="H58" s="54" t="e">
        <f t="shared" si="3"/>
        <v>#DIV/0!</v>
      </c>
      <c r="I58" s="20"/>
    </row>
    <row r="59" spans="1:9" s="16" customFormat="1" ht="38.25" customHeight="1" hidden="1">
      <c r="A59" s="55"/>
      <c r="B59" s="56" t="s">
        <v>224</v>
      </c>
      <c r="C59" s="55" t="s">
        <v>223</v>
      </c>
      <c r="D59" s="49">
        <v>0</v>
      </c>
      <c r="E59" s="49">
        <v>0</v>
      </c>
      <c r="F59" s="49">
        <v>0</v>
      </c>
      <c r="G59" s="54" t="e">
        <f t="shared" si="2"/>
        <v>#DIV/0!</v>
      </c>
      <c r="H59" s="54" t="e">
        <f t="shared" si="3"/>
        <v>#DIV/0!</v>
      </c>
      <c r="I59" s="20"/>
    </row>
    <row r="60" spans="1:9" s="16" customFormat="1" ht="57" customHeight="1" hidden="1">
      <c r="A60" s="55"/>
      <c r="B60" s="56" t="s">
        <v>270</v>
      </c>
      <c r="C60" s="55" t="s">
        <v>269</v>
      </c>
      <c r="D60" s="49">
        <v>0</v>
      </c>
      <c r="E60" s="49">
        <v>0</v>
      </c>
      <c r="F60" s="49">
        <v>0</v>
      </c>
      <c r="G60" s="54" t="e">
        <f t="shared" si="2"/>
        <v>#DIV/0!</v>
      </c>
      <c r="H60" s="54" t="e">
        <f t="shared" si="3"/>
        <v>#DIV/0!</v>
      </c>
      <c r="I60" s="20"/>
    </row>
    <row r="61" spans="1:9" ht="19.5" customHeight="1">
      <c r="A61" s="53" t="s">
        <v>63</v>
      </c>
      <c r="B61" s="168" t="s">
        <v>31</v>
      </c>
      <c r="C61" s="53"/>
      <c r="D61" s="51">
        <f>D67+D69+D72+D88+D62</f>
        <v>38062</v>
      </c>
      <c r="E61" s="51">
        <f>E67+E69+E72+E88+E62</f>
        <v>25281.5</v>
      </c>
      <c r="F61" s="51">
        <f>F67+F69+F72+F88+F62</f>
        <v>1887.7999999999997</v>
      </c>
      <c r="G61" s="54">
        <f t="shared" si="2"/>
        <v>0.04959802427618096</v>
      </c>
      <c r="H61" s="54">
        <f t="shared" si="3"/>
        <v>0.07467120226252397</v>
      </c>
      <c r="I61" s="15"/>
    </row>
    <row r="62" spans="1:9" ht="19.5" customHeight="1">
      <c r="A62" s="53" t="s">
        <v>571</v>
      </c>
      <c r="B62" s="164" t="s">
        <v>572</v>
      </c>
      <c r="C62" s="53"/>
      <c r="D62" s="51">
        <f>D63</f>
        <v>61</v>
      </c>
      <c r="E62" s="51">
        <f>E63</f>
        <v>18.3</v>
      </c>
      <c r="F62" s="51">
        <f>F63</f>
        <v>0</v>
      </c>
      <c r="G62" s="54">
        <f t="shared" si="2"/>
        <v>0</v>
      </c>
      <c r="H62" s="54">
        <f t="shared" si="3"/>
        <v>0</v>
      </c>
      <c r="I62" s="15"/>
    </row>
    <row r="63" spans="1:9" ht="69" customHeight="1">
      <c r="A63" s="53"/>
      <c r="B63" s="164" t="s">
        <v>579</v>
      </c>
      <c r="C63" s="53"/>
      <c r="D63" s="51">
        <f>D64+D65+D66</f>
        <v>61</v>
      </c>
      <c r="E63" s="51">
        <f>E64+E65+E66</f>
        <v>18.3</v>
      </c>
      <c r="F63" s="51">
        <f>F64+F65+F66</f>
        <v>0</v>
      </c>
      <c r="G63" s="54">
        <f t="shared" si="2"/>
        <v>0</v>
      </c>
      <c r="H63" s="54">
        <f t="shared" si="3"/>
        <v>0</v>
      </c>
      <c r="I63" s="15"/>
    </row>
    <row r="64" spans="1:9" ht="19.5" customHeight="1">
      <c r="A64" s="53"/>
      <c r="B64" s="164" t="s">
        <v>574</v>
      </c>
      <c r="C64" s="167" t="s">
        <v>573</v>
      </c>
      <c r="D64" s="50">
        <v>10</v>
      </c>
      <c r="E64" s="50">
        <v>3</v>
      </c>
      <c r="F64" s="50">
        <v>0</v>
      </c>
      <c r="G64" s="54">
        <f t="shared" si="2"/>
        <v>0</v>
      </c>
      <c r="H64" s="54">
        <f t="shared" si="3"/>
        <v>0</v>
      </c>
      <c r="I64" s="15"/>
    </row>
    <row r="65" spans="1:9" ht="50.25" customHeight="1">
      <c r="A65" s="53"/>
      <c r="B65" s="164" t="s">
        <v>577</v>
      </c>
      <c r="C65" s="212" t="s">
        <v>575</v>
      </c>
      <c r="D65" s="50">
        <v>35</v>
      </c>
      <c r="E65" s="50">
        <v>10.5</v>
      </c>
      <c r="F65" s="50">
        <v>0</v>
      </c>
      <c r="G65" s="54">
        <f t="shared" si="2"/>
        <v>0</v>
      </c>
      <c r="H65" s="54">
        <f t="shared" si="3"/>
        <v>0</v>
      </c>
      <c r="I65" s="15"/>
    </row>
    <row r="66" spans="1:9" ht="45.75" customHeight="1">
      <c r="A66" s="53"/>
      <c r="B66" s="164" t="s">
        <v>578</v>
      </c>
      <c r="C66" s="212" t="s">
        <v>576</v>
      </c>
      <c r="D66" s="50">
        <v>16</v>
      </c>
      <c r="E66" s="50">
        <v>4.8</v>
      </c>
      <c r="F66" s="50">
        <v>0</v>
      </c>
      <c r="G66" s="54">
        <f t="shared" si="2"/>
        <v>0</v>
      </c>
      <c r="H66" s="54">
        <f t="shared" si="3"/>
        <v>0</v>
      </c>
      <c r="I66" s="15"/>
    </row>
    <row r="67" spans="1:9" ht="21.75" customHeight="1">
      <c r="A67" s="167" t="s">
        <v>192</v>
      </c>
      <c r="B67" s="164" t="s">
        <v>251</v>
      </c>
      <c r="C67" s="167"/>
      <c r="D67" s="50">
        <f>D68</f>
        <v>48.7</v>
      </c>
      <c r="E67" s="50">
        <f>E68</f>
        <v>23.1</v>
      </c>
      <c r="F67" s="50">
        <f>F68</f>
        <v>0</v>
      </c>
      <c r="G67" s="54">
        <f t="shared" si="2"/>
        <v>0</v>
      </c>
      <c r="H67" s="54">
        <f t="shared" si="3"/>
        <v>0</v>
      </c>
      <c r="I67" s="15"/>
    </row>
    <row r="68" spans="1:9" ht="39" customHeight="1">
      <c r="A68" s="167"/>
      <c r="B68" s="56" t="s">
        <v>210</v>
      </c>
      <c r="C68" s="55" t="s">
        <v>209</v>
      </c>
      <c r="D68" s="49">
        <v>48.7</v>
      </c>
      <c r="E68" s="49">
        <v>23.1</v>
      </c>
      <c r="F68" s="49">
        <v>0</v>
      </c>
      <c r="G68" s="54">
        <f t="shared" si="2"/>
        <v>0</v>
      </c>
      <c r="H68" s="54">
        <f t="shared" si="3"/>
        <v>0</v>
      </c>
      <c r="I68" s="15"/>
    </row>
    <row r="69" spans="1:9" ht="27.75" customHeight="1">
      <c r="A69" s="167" t="s">
        <v>225</v>
      </c>
      <c r="B69" s="164" t="s">
        <v>252</v>
      </c>
      <c r="C69" s="167"/>
      <c r="D69" s="50">
        <f aca="true" t="shared" si="5" ref="D69:F70">D70</f>
        <v>1200</v>
      </c>
      <c r="E69" s="50">
        <f t="shared" si="5"/>
        <v>318.5</v>
      </c>
      <c r="F69" s="50">
        <f t="shared" si="5"/>
        <v>115.8</v>
      </c>
      <c r="G69" s="54">
        <f t="shared" si="2"/>
        <v>0.0965</v>
      </c>
      <c r="H69" s="54">
        <f t="shared" si="3"/>
        <v>0.36357927786499217</v>
      </c>
      <c r="I69" s="15"/>
    </row>
    <row r="70" spans="1:9" ht="42.75" customHeight="1">
      <c r="A70" s="167"/>
      <c r="B70" s="61" t="s">
        <v>291</v>
      </c>
      <c r="C70" s="62" t="s">
        <v>292</v>
      </c>
      <c r="D70" s="49">
        <f t="shared" si="5"/>
        <v>1200</v>
      </c>
      <c r="E70" s="49">
        <f t="shared" si="5"/>
        <v>318.5</v>
      </c>
      <c r="F70" s="49">
        <f t="shared" si="5"/>
        <v>115.8</v>
      </c>
      <c r="G70" s="54">
        <f t="shared" si="2"/>
        <v>0.0965</v>
      </c>
      <c r="H70" s="54">
        <f t="shared" si="3"/>
        <v>0.36357927786499217</v>
      </c>
      <c r="I70" s="15"/>
    </row>
    <row r="71" spans="1:9" ht="91.5" customHeight="1">
      <c r="A71" s="167"/>
      <c r="B71" s="63" t="s">
        <v>345</v>
      </c>
      <c r="C71" s="62" t="s">
        <v>346</v>
      </c>
      <c r="D71" s="49">
        <v>1200</v>
      </c>
      <c r="E71" s="49">
        <v>318.5</v>
      </c>
      <c r="F71" s="49">
        <v>115.8</v>
      </c>
      <c r="G71" s="54">
        <f t="shared" si="2"/>
        <v>0.0965</v>
      </c>
      <c r="H71" s="54">
        <f t="shared" si="3"/>
        <v>0.36357927786499217</v>
      </c>
      <c r="I71" s="15"/>
    </row>
    <row r="72" spans="1:9" ht="40.5" customHeight="1">
      <c r="A72" s="167" t="s">
        <v>101</v>
      </c>
      <c r="B72" s="164" t="s">
        <v>153</v>
      </c>
      <c r="C72" s="167"/>
      <c r="D72" s="50">
        <f>D73+D76+D78</f>
        <v>34687.3</v>
      </c>
      <c r="E72" s="50">
        <f>E73+E76+E78</f>
        <v>24148.300000000003</v>
      </c>
      <c r="F72" s="50">
        <f>F73+F76+F78</f>
        <v>1617.8999999999999</v>
      </c>
      <c r="G72" s="54">
        <f t="shared" si="2"/>
        <v>0.046642431091494574</v>
      </c>
      <c r="H72" s="54">
        <f t="shared" si="3"/>
        <v>0.06699850507075031</v>
      </c>
      <c r="I72" s="15"/>
    </row>
    <row r="73" spans="1:9" ht="96" customHeight="1">
      <c r="A73" s="167"/>
      <c r="B73" s="164" t="s">
        <v>234</v>
      </c>
      <c r="C73" s="167" t="s">
        <v>208</v>
      </c>
      <c r="D73" s="50">
        <f>D74+D75</f>
        <v>700</v>
      </c>
      <c r="E73" s="50">
        <f>E74+E75</f>
        <v>525</v>
      </c>
      <c r="F73" s="50">
        <f>F74+F75</f>
        <v>99.6</v>
      </c>
      <c r="G73" s="54">
        <f t="shared" si="2"/>
        <v>0.14228571428571427</v>
      </c>
      <c r="H73" s="54">
        <f t="shared" si="3"/>
        <v>0.1897142857142857</v>
      </c>
      <c r="I73" s="15"/>
    </row>
    <row r="74" spans="1:9" ht="143.25" customHeight="1">
      <c r="A74" s="165"/>
      <c r="B74" s="56" t="s">
        <v>348</v>
      </c>
      <c r="C74" s="55" t="s">
        <v>347</v>
      </c>
      <c r="D74" s="49">
        <v>500</v>
      </c>
      <c r="E74" s="49">
        <v>325</v>
      </c>
      <c r="F74" s="49">
        <v>0</v>
      </c>
      <c r="G74" s="54">
        <f t="shared" si="2"/>
        <v>0</v>
      </c>
      <c r="H74" s="54">
        <f t="shared" si="3"/>
        <v>0</v>
      </c>
      <c r="I74" s="15"/>
    </row>
    <row r="75" spans="1:9" s="22" customFormat="1" ht="57" customHeight="1">
      <c r="A75" s="165"/>
      <c r="B75" s="63" t="s">
        <v>350</v>
      </c>
      <c r="C75" s="55" t="s">
        <v>349</v>
      </c>
      <c r="D75" s="49">
        <v>200</v>
      </c>
      <c r="E75" s="49">
        <v>200</v>
      </c>
      <c r="F75" s="49">
        <v>99.6</v>
      </c>
      <c r="G75" s="54">
        <f t="shared" si="2"/>
        <v>0.498</v>
      </c>
      <c r="H75" s="54">
        <f t="shared" si="3"/>
        <v>0.498</v>
      </c>
      <c r="I75" s="21"/>
    </row>
    <row r="76" spans="1:9" s="22" customFormat="1" ht="90" customHeight="1">
      <c r="A76" s="165"/>
      <c r="B76" s="61" t="s">
        <v>357</v>
      </c>
      <c r="C76" s="167" t="s">
        <v>356</v>
      </c>
      <c r="D76" s="50">
        <f>D77</f>
        <v>15585</v>
      </c>
      <c r="E76" s="50">
        <f>E77</f>
        <v>8334.6</v>
      </c>
      <c r="F76" s="50">
        <f>F77</f>
        <v>0</v>
      </c>
      <c r="G76" s="54">
        <f t="shared" si="2"/>
        <v>0</v>
      </c>
      <c r="H76" s="54">
        <f t="shared" si="3"/>
        <v>0</v>
      </c>
      <c r="I76" s="21"/>
    </row>
    <row r="77" spans="1:9" s="22" customFormat="1" ht="104.25" customHeight="1">
      <c r="A77" s="165"/>
      <c r="B77" s="63" t="s">
        <v>352</v>
      </c>
      <c r="C77" s="55" t="s">
        <v>351</v>
      </c>
      <c r="D77" s="49">
        <v>15585</v>
      </c>
      <c r="E77" s="49">
        <v>8334.6</v>
      </c>
      <c r="F77" s="49">
        <v>0</v>
      </c>
      <c r="G77" s="54">
        <f t="shared" si="2"/>
        <v>0</v>
      </c>
      <c r="H77" s="54">
        <f t="shared" si="3"/>
        <v>0</v>
      </c>
      <c r="I77" s="21"/>
    </row>
    <row r="78" spans="1:9" s="22" customFormat="1" ht="87.75" customHeight="1">
      <c r="A78" s="165"/>
      <c r="B78" s="61" t="s">
        <v>306</v>
      </c>
      <c r="C78" s="167" t="s">
        <v>355</v>
      </c>
      <c r="D78" s="50">
        <f>D80+D81+D82+D83+D84+D85+D86+D87+D79</f>
        <v>18402.300000000003</v>
      </c>
      <c r="E78" s="50">
        <f>E80+E81+E82+E83+E84+E85+E86+E87+E79</f>
        <v>15288.7</v>
      </c>
      <c r="F78" s="50">
        <f>F80+F81+F82+F83+F84+F85+F86+F87+F79</f>
        <v>1518.3</v>
      </c>
      <c r="G78" s="54">
        <f t="shared" si="2"/>
        <v>0.0825059910989387</v>
      </c>
      <c r="H78" s="54">
        <f t="shared" si="3"/>
        <v>0.09930863971429879</v>
      </c>
      <c r="I78" s="21"/>
    </row>
    <row r="79" spans="1:9" s="22" customFormat="1" ht="72.75" customHeight="1">
      <c r="A79" s="165"/>
      <c r="B79" s="63" t="s">
        <v>458</v>
      </c>
      <c r="C79" s="167" t="s">
        <v>457</v>
      </c>
      <c r="D79" s="50">
        <v>74.5</v>
      </c>
      <c r="E79" s="50">
        <v>74.5</v>
      </c>
      <c r="F79" s="50">
        <v>0</v>
      </c>
      <c r="G79" s="54">
        <f t="shared" si="2"/>
        <v>0</v>
      </c>
      <c r="H79" s="54">
        <f t="shared" si="3"/>
        <v>0</v>
      </c>
      <c r="I79" s="21"/>
    </row>
    <row r="80" spans="1:9" s="22" customFormat="1" ht="68.25" customHeight="1">
      <c r="A80" s="165"/>
      <c r="B80" s="63" t="s">
        <v>354</v>
      </c>
      <c r="C80" s="55" t="s">
        <v>353</v>
      </c>
      <c r="D80" s="49">
        <v>4200</v>
      </c>
      <c r="E80" s="49">
        <v>1960</v>
      </c>
      <c r="F80" s="49">
        <v>0</v>
      </c>
      <c r="G80" s="54">
        <f t="shared" si="2"/>
        <v>0</v>
      </c>
      <c r="H80" s="54">
        <f t="shared" si="3"/>
        <v>0</v>
      </c>
      <c r="I80" s="21"/>
    </row>
    <row r="81" spans="1:9" s="22" customFormat="1" ht="51.75" customHeight="1">
      <c r="A81" s="165"/>
      <c r="B81" s="63" t="s">
        <v>359</v>
      </c>
      <c r="C81" s="62" t="s">
        <v>358</v>
      </c>
      <c r="D81" s="49">
        <v>589.4</v>
      </c>
      <c r="E81" s="49">
        <v>348.1</v>
      </c>
      <c r="F81" s="49">
        <v>0</v>
      </c>
      <c r="G81" s="54">
        <f t="shared" si="2"/>
        <v>0</v>
      </c>
      <c r="H81" s="54">
        <f t="shared" si="3"/>
        <v>0</v>
      </c>
      <c r="I81" s="21"/>
    </row>
    <row r="82" spans="1:9" s="22" customFormat="1" ht="37.5" customHeight="1">
      <c r="A82" s="165"/>
      <c r="B82" s="63" t="s">
        <v>360</v>
      </c>
      <c r="C82" s="62" t="s">
        <v>361</v>
      </c>
      <c r="D82" s="49">
        <v>1600</v>
      </c>
      <c r="E82" s="49">
        <v>1520</v>
      </c>
      <c r="F82" s="49">
        <v>1518.3</v>
      </c>
      <c r="G82" s="54">
        <f t="shared" si="2"/>
        <v>0.9489375</v>
      </c>
      <c r="H82" s="54">
        <f t="shared" si="3"/>
        <v>0.9988815789473684</v>
      </c>
      <c r="I82" s="21"/>
    </row>
    <row r="83" spans="1:9" s="22" customFormat="1" ht="70.5" customHeight="1">
      <c r="A83" s="165"/>
      <c r="B83" s="63" t="s">
        <v>256</v>
      </c>
      <c r="C83" s="62" t="s">
        <v>255</v>
      </c>
      <c r="D83" s="49">
        <v>10571.5</v>
      </c>
      <c r="E83" s="49">
        <v>10571.5</v>
      </c>
      <c r="F83" s="49">
        <v>0</v>
      </c>
      <c r="G83" s="54">
        <f t="shared" si="2"/>
        <v>0</v>
      </c>
      <c r="H83" s="54">
        <f t="shared" si="3"/>
        <v>0</v>
      </c>
      <c r="I83" s="21"/>
    </row>
    <row r="84" spans="1:9" s="22" customFormat="1" ht="93" customHeight="1">
      <c r="A84" s="165"/>
      <c r="B84" s="63" t="s">
        <v>258</v>
      </c>
      <c r="C84" s="62" t="s">
        <v>257</v>
      </c>
      <c r="D84" s="49">
        <v>105.7</v>
      </c>
      <c r="E84" s="49">
        <v>68.7</v>
      </c>
      <c r="F84" s="49">
        <v>0</v>
      </c>
      <c r="G84" s="54">
        <f t="shared" si="2"/>
        <v>0</v>
      </c>
      <c r="H84" s="54">
        <f t="shared" si="3"/>
        <v>0</v>
      </c>
      <c r="I84" s="21"/>
    </row>
    <row r="85" spans="1:9" s="24" customFormat="1" ht="50.25" customHeight="1">
      <c r="A85" s="64"/>
      <c r="B85" s="65" t="s">
        <v>363</v>
      </c>
      <c r="C85" s="66" t="s">
        <v>362</v>
      </c>
      <c r="D85" s="49">
        <v>500</v>
      </c>
      <c r="E85" s="49">
        <v>175</v>
      </c>
      <c r="F85" s="49">
        <v>0</v>
      </c>
      <c r="G85" s="54">
        <f t="shared" si="2"/>
        <v>0</v>
      </c>
      <c r="H85" s="54">
        <f t="shared" si="3"/>
        <v>0</v>
      </c>
      <c r="I85" s="23"/>
    </row>
    <row r="86" spans="1:9" s="24" customFormat="1" ht="72.75" customHeight="1">
      <c r="A86" s="64"/>
      <c r="B86" s="65" t="s">
        <v>365</v>
      </c>
      <c r="C86" s="66" t="s">
        <v>364</v>
      </c>
      <c r="D86" s="49">
        <v>215.9</v>
      </c>
      <c r="E86" s="49">
        <v>215.9</v>
      </c>
      <c r="F86" s="49">
        <v>0</v>
      </c>
      <c r="G86" s="54">
        <f t="shared" si="2"/>
        <v>0</v>
      </c>
      <c r="H86" s="54">
        <f t="shared" si="3"/>
        <v>0</v>
      </c>
      <c r="I86" s="23"/>
    </row>
    <row r="87" spans="1:9" s="24" customFormat="1" ht="42" customHeight="1">
      <c r="A87" s="64"/>
      <c r="B87" s="65" t="s">
        <v>367</v>
      </c>
      <c r="C87" s="66" t="s">
        <v>366</v>
      </c>
      <c r="D87" s="49">
        <v>545.3</v>
      </c>
      <c r="E87" s="49">
        <v>355</v>
      </c>
      <c r="F87" s="49">
        <v>0</v>
      </c>
      <c r="G87" s="54">
        <f t="shared" si="2"/>
        <v>0</v>
      </c>
      <c r="H87" s="54">
        <f t="shared" si="3"/>
        <v>0</v>
      </c>
      <c r="I87" s="23"/>
    </row>
    <row r="88" spans="1:9" s="22" customFormat="1" ht="30.75" customHeight="1">
      <c r="A88" s="165" t="s">
        <v>64</v>
      </c>
      <c r="B88" s="61" t="s">
        <v>161</v>
      </c>
      <c r="C88" s="67"/>
      <c r="D88" s="50">
        <f>D89+D90+D91+D92</f>
        <v>2065</v>
      </c>
      <c r="E88" s="50">
        <f>E89+E90+E91+E92</f>
        <v>773.3</v>
      </c>
      <c r="F88" s="50">
        <f>F89+F90+F91+F92</f>
        <v>154.1</v>
      </c>
      <c r="G88" s="54">
        <f t="shared" si="2"/>
        <v>0.07462469733656174</v>
      </c>
      <c r="H88" s="54">
        <f t="shared" si="3"/>
        <v>0.19927583085477824</v>
      </c>
      <c r="I88" s="25"/>
    </row>
    <row r="89" spans="1:9" s="24" customFormat="1" ht="37.5" customHeight="1">
      <c r="A89" s="64"/>
      <c r="B89" s="68" t="s">
        <v>105</v>
      </c>
      <c r="C89" s="64" t="s">
        <v>211</v>
      </c>
      <c r="D89" s="49">
        <v>550</v>
      </c>
      <c r="E89" s="49">
        <v>192.5</v>
      </c>
      <c r="F89" s="49">
        <v>35</v>
      </c>
      <c r="G89" s="54">
        <f t="shared" si="2"/>
        <v>0.06363636363636363</v>
      </c>
      <c r="H89" s="54">
        <f t="shared" si="3"/>
        <v>0.18181818181818182</v>
      </c>
      <c r="I89" s="23"/>
    </row>
    <row r="90" spans="1:9" s="24" customFormat="1" ht="32.25" customHeight="1">
      <c r="A90" s="64"/>
      <c r="B90" s="68" t="s">
        <v>229</v>
      </c>
      <c r="C90" s="64" t="s">
        <v>368</v>
      </c>
      <c r="D90" s="49">
        <v>15</v>
      </c>
      <c r="E90" s="49">
        <v>3.8</v>
      </c>
      <c r="F90" s="49">
        <v>0</v>
      </c>
      <c r="G90" s="54">
        <f t="shared" si="2"/>
        <v>0</v>
      </c>
      <c r="H90" s="54">
        <f t="shared" si="3"/>
        <v>0</v>
      </c>
      <c r="I90" s="23"/>
    </row>
    <row r="91" spans="1:9" s="24" customFormat="1" ht="32.25" customHeight="1">
      <c r="A91" s="64"/>
      <c r="B91" s="68" t="s">
        <v>498</v>
      </c>
      <c r="C91" s="69" t="s">
        <v>496</v>
      </c>
      <c r="D91" s="213">
        <v>900</v>
      </c>
      <c r="E91" s="49">
        <v>397</v>
      </c>
      <c r="F91" s="49">
        <v>119.1</v>
      </c>
      <c r="G91" s="54">
        <f t="shared" si="2"/>
        <v>0.13233333333333333</v>
      </c>
      <c r="H91" s="54">
        <f t="shared" si="3"/>
        <v>0.3</v>
      </c>
      <c r="I91" s="23"/>
    </row>
    <row r="92" spans="1:9" s="24" customFormat="1" ht="111.75" customHeight="1">
      <c r="A92" s="64"/>
      <c r="B92" s="68" t="s">
        <v>499</v>
      </c>
      <c r="C92" s="69" t="s">
        <v>497</v>
      </c>
      <c r="D92" s="214">
        <v>600</v>
      </c>
      <c r="E92" s="49">
        <v>180</v>
      </c>
      <c r="F92" s="49">
        <v>0</v>
      </c>
      <c r="G92" s="54">
        <f t="shared" si="2"/>
        <v>0</v>
      </c>
      <c r="H92" s="54">
        <f t="shared" si="3"/>
        <v>0</v>
      </c>
      <c r="I92" s="23"/>
    </row>
    <row r="93" spans="1:9" ht="30.75" customHeight="1">
      <c r="A93" s="53" t="s">
        <v>65</v>
      </c>
      <c r="B93" s="168" t="s">
        <v>32</v>
      </c>
      <c r="C93" s="53"/>
      <c r="D93" s="51">
        <f>D94+D98</f>
        <v>7596.200000000001</v>
      </c>
      <c r="E93" s="51">
        <f>E94+E98</f>
        <v>3433</v>
      </c>
      <c r="F93" s="51">
        <f>F94+F98</f>
        <v>266.40000000000003</v>
      </c>
      <c r="G93" s="54">
        <f t="shared" si="2"/>
        <v>0.03507016666227851</v>
      </c>
      <c r="H93" s="54">
        <f t="shared" si="3"/>
        <v>0.07759976696766678</v>
      </c>
      <c r="I93" s="15"/>
    </row>
    <row r="94" spans="1:9" ht="18.75" customHeight="1">
      <c r="A94" s="167" t="s">
        <v>66</v>
      </c>
      <c r="B94" s="164" t="s">
        <v>33</v>
      </c>
      <c r="C94" s="53"/>
      <c r="D94" s="50">
        <f>D95+D96</f>
        <v>2000</v>
      </c>
      <c r="E94" s="50">
        <f>E95+E96</f>
        <v>795.8</v>
      </c>
      <c r="F94" s="50">
        <f>F95+F96</f>
        <v>265.1</v>
      </c>
      <c r="G94" s="54">
        <f t="shared" si="2"/>
        <v>0.13255</v>
      </c>
      <c r="H94" s="54">
        <f t="shared" si="3"/>
        <v>0.33312390047750695</v>
      </c>
      <c r="I94" s="15"/>
    </row>
    <row r="95" spans="1:9" ht="30.75" customHeight="1">
      <c r="A95" s="167"/>
      <c r="B95" s="56" t="s">
        <v>145</v>
      </c>
      <c r="C95" s="55" t="s">
        <v>227</v>
      </c>
      <c r="D95" s="49">
        <v>2000</v>
      </c>
      <c r="E95" s="49">
        <v>795.8</v>
      </c>
      <c r="F95" s="49">
        <v>265.1</v>
      </c>
      <c r="G95" s="54">
        <f t="shared" si="2"/>
        <v>0.13255</v>
      </c>
      <c r="H95" s="54">
        <f t="shared" si="3"/>
        <v>0.33312390047750695</v>
      </c>
      <c r="I95" s="15"/>
    </row>
    <row r="96" spans="1:9" ht="66" customHeight="1" hidden="1">
      <c r="A96" s="167"/>
      <c r="B96" s="56" t="s">
        <v>226</v>
      </c>
      <c r="C96" s="55" t="s">
        <v>294</v>
      </c>
      <c r="D96" s="49">
        <f>D97</f>
        <v>0</v>
      </c>
      <c r="E96" s="49">
        <f>E97</f>
        <v>0</v>
      </c>
      <c r="F96" s="49">
        <f>F97</f>
        <v>0</v>
      </c>
      <c r="G96" s="54" t="e">
        <f t="shared" si="2"/>
        <v>#DIV/0!</v>
      </c>
      <c r="H96" s="54" t="e">
        <f t="shared" si="3"/>
        <v>#DIV/0!</v>
      </c>
      <c r="I96" s="15"/>
    </row>
    <row r="97" spans="1:9" ht="54" customHeight="1" hidden="1">
      <c r="A97" s="167"/>
      <c r="B97" s="56" t="s">
        <v>370</v>
      </c>
      <c r="C97" s="55" t="s">
        <v>369</v>
      </c>
      <c r="D97" s="49">
        <v>0</v>
      </c>
      <c r="E97" s="49">
        <v>0</v>
      </c>
      <c r="F97" s="49">
        <v>0</v>
      </c>
      <c r="G97" s="54" t="e">
        <f t="shared" si="2"/>
        <v>#DIV/0!</v>
      </c>
      <c r="H97" s="54" t="e">
        <f t="shared" si="3"/>
        <v>#DIV/0!</v>
      </c>
      <c r="I97" s="15"/>
    </row>
    <row r="98" spans="1:9" ht="18.75">
      <c r="A98" s="167" t="s">
        <v>67</v>
      </c>
      <c r="B98" s="164" t="s">
        <v>34</v>
      </c>
      <c r="C98" s="53"/>
      <c r="D98" s="50">
        <f>D99+D101</f>
        <v>5596.200000000001</v>
      </c>
      <c r="E98" s="50">
        <f>E99+E101</f>
        <v>2637.2</v>
      </c>
      <c r="F98" s="50">
        <f>F99+F101</f>
        <v>1.3</v>
      </c>
      <c r="G98" s="54">
        <f t="shared" si="2"/>
        <v>0.00023230048961795502</v>
      </c>
      <c r="H98" s="54">
        <f t="shared" si="3"/>
        <v>0.0004929470650690127</v>
      </c>
      <c r="I98" s="15"/>
    </row>
    <row r="99" spans="1:9" ht="83.25" customHeight="1">
      <c r="A99" s="53"/>
      <c r="B99" s="56" t="s">
        <v>275</v>
      </c>
      <c r="C99" s="55"/>
      <c r="D99" s="49">
        <f>D100</f>
        <v>110.1</v>
      </c>
      <c r="E99" s="49">
        <f>E100</f>
        <v>45.1</v>
      </c>
      <c r="F99" s="49">
        <f>F100</f>
        <v>1.3</v>
      </c>
      <c r="G99" s="54">
        <f t="shared" si="2"/>
        <v>0.011807447774750228</v>
      </c>
      <c r="H99" s="54">
        <f t="shared" si="3"/>
        <v>0.028824833702882482</v>
      </c>
      <c r="I99" s="15"/>
    </row>
    <row r="100" spans="1:9" s="16" customFormat="1" ht="40.5" customHeight="1">
      <c r="A100" s="55"/>
      <c r="B100" s="56" t="s">
        <v>262</v>
      </c>
      <c r="C100" s="70" t="s">
        <v>261</v>
      </c>
      <c r="D100" s="49">
        <v>110.1</v>
      </c>
      <c r="E100" s="49">
        <v>45.1</v>
      </c>
      <c r="F100" s="49">
        <v>1.3</v>
      </c>
      <c r="G100" s="54">
        <f t="shared" si="2"/>
        <v>0.011807447774750228</v>
      </c>
      <c r="H100" s="54">
        <f t="shared" si="3"/>
        <v>0.028824833702882482</v>
      </c>
      <c r="I100" s="20"/>
    </row>
    <row r="101" spans="1:9" s="16" customFormat="1" ht="52.5" customHeight="1">
      <c r="A101" s="55"/>
      <c r="B101" s="56" t="s">
        <v>460</v>
      </c>
      <c r="C101" s="70" t="s">
        <v>459</v>
      </c>
      <c r="D101" s="49">
        <v>5486.1</v>
      </c>
      <c r="E101" s="49">
        <v>2592.1</v>
      </c>
      <c r="F101" s="49">
        <v>0</v>
      </c>
      <c r="G101" s="54">
        <f t="shared" si="2"/>
        <v>0</v>
      </c>
      <c r="H101" s="54">
        <f t="shared" si="3"/>
        <v>0</v>
      </c>
      <c r="I101" s="20"/>
    </row>
    <row r="102" spans="1:9" ht="22.5" customHeight="1">
      <c r="A102" s="53" t="s">
        <v>37</v>
      </c>
      <c r="B102" s="168" t="s">
        <v>38</v>
      </c>
      <c r="C102" s="53"/>
      <c r="D102" s="51">
        <f>D103+D104+D107+D108+D105+D106</f>
        <v>520609.00000000006</v>
      </c>
      <c r="E102" s="51">
        <f>E103+E104+E107+E108+E105+E106</f>
        <v>315320.3</v>
      </c>
      <c r="F102" s="51">
        <f>F103+F104+F107+F108+F105+F106</f>
        <v>206224.69999999998</v>
      </c>
      <c r="G102" s="54">
        <f t="shared" si="2"/>
        <v>0.39612204168579485</v>
      </c>
      <c r="H102" s="54">
        <f t="shared" si="3"/>
        <v>0.6540165666466764</v>
      </c>
      <c r="I102" s="15"/>
    </row>
    <row r="103" spans="1:9" ht="20.25" customHeight="1">
      <c r="A103" s="167" t="s">
        <v>39</v>
      </c>
      <c r="B103" s="164" t="s">
        <v>127</v>
      </c>
      <c r="C103" s="55" t="s">
        <v>39</v>
      </c>
      <c r="D103" s="49">
        <v>165229.7</v>
      </c>
      <c r="E103" s="49">
        <v>88255.3</v>
      </c>
      <c r="F103" s="49">
        <v>64543.9</v>
      </c>
      <c r="G103" s="54">
        <f t="shared" si="2"/>
        <v>0.3906313453331937</v>
      </c>
      <c r="H103" s="54">
        <f t="shared" si="3"/>
        <v>0.7313317160555797</v>
      </c>
      <c r="I103" s="15"/>
    </row>
    <row r="104" spans="1:9" ht="20.25" customHeight="1">
      <c r="A104" s="167" t="s">
        <v>40</v>
      </c>
      <c r="B104" s="164" t="s">
        <v>128</v>
      </c>
      <c r="C104" s="55" t="s">
        <v>40</v>
      </c>
      <c r="D104" s="49">
        <v>297270.4</v>
      </c>
      <c r="E104" s="49">
        <v>193258.3</v>
      </c>
      <c r="F104" s="49">
        <v>119533.9</v>
      </c>
      <c r="G104" s="54">
        <f t="shared" si="2"/>
        <v>0.40210495225895343</v>
      </c>
      <c r="H104" s="54">
        <f t="shared" si="3"/>
        <v>0.6185188423990069</v>
      </c>
      <c r="I104" s="15"/>
    </row>
    <row r="105" spans="1:9" ht="20.25" customHeight="1">
      <c r="A105" s="167" t="s">
        <v>230</v>
      </c>
      <c r="B105" s="164" t="s">
        <v>231</v>
      </c>
      <c r="C105" s="55" t="s">
        <v>230</v>
      </c>
      <c r="D105" s="49">
        <v>28399.4</v>
      </c>
      <c r="E105" s="49">
        <v>16064</v>
      </c>
      <c r="F105" s="49">
        <v>12149.4</v>
      </c>
      <c r="G105" s="54">
        <f t="shared" si="2"/>
        <v>0.4278048127777347</v>
      </c>
      <c r="H105" s="54">
        <f aca="true" t="shared" si="6" ref="H105:H135">F105/E105</f>
        <v>0.756312250996016</v>
      </c>
      <c r="I105" s="15"/>
    </row>
    <row r="106" spans="1:9" ht="36" customHeight="1">
      <c r="A106" s="167" t="s">
        <v>580</v>
      </c>
      <c r="B106" s="164" t="s">
        <v>581</v>
      </c>
      <c r="C106" s="55" t="s">
        <v>580</v>
      </c>
      <c r="D106" s="49">
        <v>61.3</v>
      </c>
      <c r="E106" s="49">
        <v>58.7</v>
      </c>
      <c r="F106" s="49">
        <v>57.3</v>
      </c>
      <c r="G106" s="54">
        <f t="shared" si="2"/>
        <v>0.9347471451876019</v>
      </c>
      <c r="H106" s="54">
        <f t="shared" si="6"/>
        <v>0.9761499148211242</v>
      </c>
      <c r="I106" s="15"/>
    </row>
    <row r="107" spans="1:9" ht="20.25" customHeight="1">
      <c r="A107" s="167" t="s">
        <v>41</v>
      </c>
      <c r="B107" s="164" t="s">
        <v>197</v>
      </c>
      <c r="C107" s="55" t="s">
        <v>41</v>
      </c>
      <c r="D107" s="49">
        <v>4810.2</v>
      </c>
      <c r="E107" s="49">
        <v>4594.9</v>
      </c>
      <c r="F107" s="49">
        <v>444.2</v>
      </c>
      <c r="G107" s="54">
        <f t="shared" si="2"/>
        <v>0.09234543262234418</v>
      </c>
      <c r="H107" s="54">
        <f t="shared" si="6"/>
        <v>0.0966723976582733</v>
      </c>
      <c r="I107" s="15"/>
    </row>
    <row r="108" spans="1:9" ht="20.25" customHeight="1">
      <c r="A108" s="167" t="s">
        <v>43</v>
      </c>
      <c r="B108" s="164" t="s">
        <v>233</v>
      </c>
      <c r="C108" s="55" t="s">
        <v>43</v>
      </c>
      <c r="D108" s="49">
        <v>24838</v>
      </c>
      <c r="E108" s="49">
        <v>13089.1</v>
      </c>
      <c r="F108" s="49">
        <v>9496</v>
      </c>
      <c r="G108" s="54">
        <f t="shared" si="2"/>
        <v>0.382317416861261</v>
      </c>
      <c r="H108" s="54">
        <f t="shared" si="6"/>
        <v>0.7254891474585724</v>
      </c>
      <c r="I108" s="15"/>
    </row>
    <row r="109" spans="1:9" ht="20.25" customHeight="1">
      <c r="A109" s="53" t="s">
        <v>44</v>
      </c>
      <c r="B109" s="168" t="s">
        <v>130</v>
      </c>
      <c r="C109" s="53"/>
      <c r="D109" s="51">
        <f>D110++D111</f>
        <v>97992</v>
      </c>
      <c r="E109" s="51">
        <f>E110++E111</f>
        <v>58460.899999999994</v>
      </c>
      <c r="F109" s="51">
        <f>F110++F111</f>
        <v>41422.5</v>
      </c>
      <c r="G109" s="54">
        <f t="shared" si="2"/>
        <v>0.42271307861866275</v>
      </c>
      <c r="H109" s="54">
        <f t="shared" si="6"/>
        <v>0.7085505012752114</v>
      </c>
      <c r="I109" s="15"/>
    </row>
    <row r="110" spans="1:9" ht="20.25" customHeight="1">
      <c r="A110" s="167" t="s">
        <v>45</v>
      </c>
      <c r="B110" s="164" t="s">
        <v>46</v>
      </c>
      <c r="C110" s="55" t="s">
        <v>45</v>
      </c>
      <c r="D110" s="49">
        <v>77667.4</v>
      </c>
      <c r="E110" s="49">
        <v>46066.6</v>
      </c>
      <c r="F110" s="49">
        <v>30773.9</v>
      </c>
      <c r="G110" s="54">
        <f t="shared" si="2"/>
        <v>0.39622673090640353</v>
      </c>
      <c r="H110" s="54">
        <f t="shared" si="6"/>
        <v>0.6680306339082981</v>
      </c>
      <c r="I110" s="15"/>
    </row>
    <row r="111" spans="1:9" ht="20.25" customHeight="1">
      <c r="A111" s="167" t="s">
        <v>47</v>
      </c>
      <c r="B111" s="164" t="s">
        <v>276</v>
      </c>
      <c r="C111" s="55" t="s">
        <v>47</v>
      </c>
      <c r="D111" s="49">
        <v>20324.6</v>
      </c>
      <c r="E111" s="49">
        <v>12394.3</v>
      </c>
      <c r="F111" s="49">
        <v>10648.6</v>
      </c>
      <c r="G111" s="54">
        <f t="shared" si="2"/>
        <v>0.5239266701435699</v>
      </c>
      <c r="H111" s="54">
        <f t="shared" si="6"/>
        <v>0.8591529977489654</v>
      </c>
      <c r="I111" s="15"/>
    </row>
    <row r="112" spans="1:9" ht="20.25" customHeight="1">
      <c r="A112" s="71" t="s">
        <v>48</v>
      </c>
      <c r="B112" s="166" t="s">
        <v>49</v>
      </c>
      <c r="C112" s="71"/>
      <c r="D112" s="51">
        <f>D113+D116+D119+D120+D123+D121+D122+D114+D117+D118+D115</f>
        <v>24094.000000000004</v>
      </c>
      <c r="E112" s="51">
        <f>E113+E116+E119+E120+E123+E121+E122+E114+E117+E118+E115</f>
        <v>15634</v>
      </c>
      <c r="F112" s="51">
        <f>F113+F116+F119+F120+F123+F121+F122+F114+F117+F118+F115</f>
        <v>11598.199999999999</v>
      </c>
      <c r="G112" s="54">
        <f t="shared" si="2"/>
        <v>0.48137295592263624</v>
      </c>
      <c r="H112" s="54">
        <f t="shared" si="6"/>
        <v>0.7418574900857106</v>
      </c>
      <c r="I112" s="15"/>
    </row>
    <row r="113" spans="1:9" ht="34.5" customHeight="1">
      <c r="A113" s="165" t="s">
        <v>50</v>
      </c>
      <c r="B113" s="72" t="s">
        <v>167</v>
      </c>
      <c r="C113" s="165" t="s">
        <v>50</v>
      </c>
      <c r="D113" s="50">
        <v>1686</v>
      </c>
      <c r="E113" s="50">
        <v>847.9</v>
      </c>
      <c r="F113" s="50">
        <v>712.6</v>
      </c>
      <c r="G113" s="54">
        <f t="shared" si="2"/>
        <v>0.42265717674970343</v>
      </c>
      <c r="H113" s="54">
        <f t="shared" si="6"/>
        <v>0.8404292959075363</v>
      </c>
      <c r="I113" s="15"/>
    </row>
    <row r="114" spans="1:9" ht="44.25" customHeight="1">
      <c r="A114" s="165" t="s">
        <v>51</v>
      </c>
      <c r="B114" s="72" t="s">
        <v>232</v>
      </c>
      <c r="C114" s="165" t="s">
        <v>51</v>
      </c>
      <c r="D114" s="50">
        <v>15066.3</v>
      </c>
      <c r="E114" s="50">
        <v>10178.5</v>
      </c>
      <c r="F114" s="50">
        <v>7771.3</v>
      </c>
      <c r="G114" s="54">
        <f t="shared" si="2"/>
        <v>0.5158068006079795</v>
      </c>
      <c r="H114" s="54">
        <f t="shared" si="6"/>
        <v>0.7635014982561281</v>
      </c>
      <c r="I114" s="15"/>
    </row>
    <row r="115" spans="1:9" ht="25.5" customHeight="1">
      <c r="A115" s="165" t="s">
        <v>52</v>
      </c>
      <c r="B115" s="72" t="s">
        <v>582</v>
      </c>
      <c r="C115" s="165" t="s">
        <v>52</v>
      </c>
      <c r="D115" s="50">
        <v>10.4</v>
      </c>
      <c r="E115" s="50">
        <v>6.4</v>
      </c>
      <c r="F115" s="50">
        <v>3.8</v>
      </c>
      <c r="G115" s="54">
        <f t="shared" si="2"/>
        <v>0.36538461538461536</v>
      </c>
      <c r="H115" s="54">
        <f t="shared" si="6"/>
        <v>0.5937499999999999</v>
      </c>
      <c r="I115" s="15"/>
    </row>
    <row r="116" spans="1:9" ht="50.25" customHeight="1">
      <c r="A116" s="165" t="s">
        <v>52</v>
      </c>
      <c r="B116" s="72" t="s">
        <v>371</v>
      </c>
      <c r="C116" s="165" t="s">
        <v>307</v>
      </c>
      <c r="D116" s="50">
        <v>15</v>
      </c>
      <c r="E116" s="50">
        <v>0</v>
      </c>
      <c r="F116" s="50">
        <v>0</v>
      </c>
      <c r="G116" s="54">
        <f t="shared" si="2"/>
        <v>0</v>
      </c>
      <c r="H116" s="54">
        <v>0</v>
      </c>
      <c r="I116" s="15"/>
    </row>
    <row r="117" spans="1:9" ht="51" customHeight="1">
      <c r="A117" s="165" t="s">
        <v>52</v>
      </c>
      <c r="B117" s="72" t="s">
        <v>308</v>
      </c>
      <c r="C117" s="165" t="s">
        <v>309</v>
      </c>
      <c r="D117" s="50">
        <v>425.7</v>
      </c>
      <c r="E117" s="50">
        <v>425.7</v>
      </c>
      <c r="F117" s="50">
        <v>0</v>
      </c>
      <c r="G117" s="54">
        <f t="shared" si="2"/>
        <v>0</v>
      </c>
      <c r="H117" s="54">
        <f t="shared" si="6"/>
        <v>0</v>
      </c>
      <c r="I117" s="15"/>
    </row>
    <row r="118" spans="1:9" ht="51" customHeight="1">
      <c r="A118" s="165" t="s">
        <v>52</v>
      </c>
      <c r="B118" s="72" t="s">
        <v>311</v>
      </c>
      <c r="C118" s="165" t="s">
        <v>310</v>
      </c>
      <c r="D118" s="50">
        <v>418.9</v>
      </c>
      <c r="E118" s="50">
        <v>418.9</v>
      </c>
      <c r="F118" s="50">
        <v>0</v>
      </c>
      <c r="G118" s="54">
        <f t="shared" si="2"/>
        <v>0</v>
      </c>
      <c r="H118" s="54">
        <f t="shared" si="6"/>
        <v>0</v>
      </c>
      <c r="I118" s="15"/>
    </row>
    <row r="119" spans="1:9" s="26" customFormat="1" ht="22.5" customHeight="1" hidden="1">
      <c r="A119" s="167" t="s">
        <v>51</v>
      </c>
      <c r="B119" s="164" t="s">
        <v>185</v>
      </c>
      <c r="C119" s="167" t="s">
        <v>186</v>
      </c>
      <c r="D119" s="50">
        <v>0</v>
      </c>
      <c r="E119" s="50">
        <v>0</v>
      </c>
      <c r="F119" s="50">
        <v>0</v>
      </c>
      <c r="G119" s="54" t="e">
        <f t="shared" si="2"/>
        <v>#DIV/0!</v>
      </c>
      <c r="H119" s="54" t="e">
        <f t="shared" si="6"/>
        <v>#DIV/0!</v>
      </c>
      <c r="I119" s="15"/>
    </row>
    <row r="120" spans="1:9" s="26" customFormat="1" ht="35.25" customHeight="1" hidden="1">
      <c r="A120" s="167" t="s">
        <v>51</v>
      </c>
      <c r="B120" s="164" t="s">
        <v>148</v>
      </c>
      <c r="C120" s="167" t="s">
        <v>149</v>
      </c>
      <c r="D120" s="50">
        <v>0</v>
      </c>
      <c r="E120" s="50">
        <v>0</v>
      </c>
      <c r="F120" s="50">
        <v>0</v>
      </c>
      <c r="G120" s="54" t="e">
        <f aca="true" t="shared" si="7" ref="G120:G135">F120/D120</f>
        <v>#DIV/0!</v>
      </c>
      <c r="H120" s="54" t="e">
        <f t="shared" si="6"/>
        <v>#DIV/0!</v>
      </c>
      <c r="I120" s="15"/>
    </row>
    <row r="121" spans="1:9" s="26" customFormat="1" ht="30.75" customHeight="1" hidden="1">
      <c r="A121" s="167" t="s">
        <v>51</v>
      </c>
      <c r="B121" s="164" t="s">
        <v>187</v>
      </c>
      <c r="C121" s="167" t="s">
        <v>188</v>
      </c>
      <c r="D121" s="50">
        <v>0</v>
      </c>
      <c r="E121" s="50">
        <v>0</v>
      </c>
      <c r="F121" s="50">
        <v>0</v>
      </c>
      <c r="G121" s="54" t="e">
        <f t="shared" si="7"/>
        <v>#DIV/0!</v>
      </c>
      <c r="H121" s="54" t="e">
        <f t="shared" si="6"/>
        <v>#DIV/0!</v>
      </c>
      <c r="I121" s="15"/>
    </row>
    <row r="122" spans="1:9" s="26" customFormat="1" ht="44.25" customHeight="1" hidden="1">
      <c r="A122" s="167" t="s">
        <v>51</v>
      </c>
      <c r="B122" s="164" t="s">
        <v>190</v>
      </c>
      <c r="C122" s="167" t="s">
        <v>189</v>
      </c>
      <c r="D122" s="50">
        <v>0</v>
      </c>
      <c r="E122" s="50">
        <v>0</v>
      </c>
      <c r="F122" s="50">
        <v>0</v>
      </c>
      <c r="G122" s="54" t="e">
        <f t="shared" si="7"/>
        <v>#DIV/0!</v>
      </c>
      <c r="H122" s="54" t="e">
        <f t="shared" si="6"/>
        <v>#DIV/0!</v>
      </c>
      <c r="I122" s="15"/>
    </row>
    <row r="123" spans="1:9" ht="36" customHeight="1">
      <c r="A123" s="167" t="s">
        <v>52</v>
      </c>
      <c r="B123" s="164" t="s">
        <v>213</v>
      </c>
      <c r="C123" s="167" t="s">
        <v>212</v>
      </c>
      <c r="D123" s="50">
        <v>6471.7</v>
      </c>
      <c r="E123" s="50">
        <v>3756.6</v>
      </c>
      <c r="F123" s="50">
        <v>3110.5</v>
      </c>
      <c r="G123" s="54">
        <f t="shared" si="7"/>
        <v>0.4806310552096049</v>
      </c>
      <c r="H123" s="54">
        <f t="shared" si="6"/>
        <v>0.8280093701751584</v>
      </c>
      <c r="I123" s="15"/>
    </row>
    <row r="124" spans="1:9" ht="26.25" customHeight="1">
      <c r="A124" s="53" t="s">
        <v>53</v>
      </c>
      <c r="B124" s="168" t="s">
        <v>111</v>
      </c>
      <c r="C124" s="53"/>
      <c r="D124" s="51">
        <f>D125</f>
        <v>750</v>
      </c>
      <c r="E124" s="51">
        <f>E125</f>
        <v>383.6</v>
      </c>
      <c r="F124" s="51">
        <f>F125</f>
        <v>274.4</v>
      </c>
      <c r="G124" s="54">
        <f t="shared" si="7"/>
        <v>0.3658666666666666</v>
      </c>
      <c r="H124" s="54">
        <f t="shared" si="6"/>
        <v>0.7153284671532846</v>
      </c>
      <c r="I124" s="15"/>
    </row>
    <row r="125" spans="1:9" ht="34.5" customHeight="1">
      <c r="A125" s="167" t="s">
        <v>113</v>
      </c>
      <c r="B125" s="164" t="s">
        <v>114</v>
      </c>
      <c r="C125" s="167" t="s">
        <v>113</v>
      </c>
      <c r="D125" s="50">
        <v>750</v>
      </c>
      <c r="E125" s="50">
        <v>383.6</v>
      </c>
      <c r="F125" s="50">
        <v>274.4</v>
      </c>
      <c r="G125" s="54">
        <f t="shared" si="7"/>
        <v>0.3658666666666666</v>
      </c>
      <c r="H125" s="54">
        <f t="shared" si="6"/>
        <v>0.7153284671532846</v>
      </c>
      <c r="I125" s="15"/>
    </row>
    <row r="126" spans="1:9" ht="27" customHeight="1">
      <c r="A126" s="53" t="s">
        <v>115</v>
      </c>
      <c r="B126" s="168" t="s">
        <v>116</v>
      </c>
      <c r="C126" s="53"/>
      <c r="D126" s="51">
        <f>D127</f>
        <v>670</v>
      </c>
      <c r="E126" s="51">
        <f>E127</f>
        <v>428.5</v>
      </c>
      <c r="F126" s="51">
        <f>F127</f>
        <v>425.3</v>
      </c>
      <c r="G126" s="54">
        <f t="shared" si="7"/>
        <v>0.6347761194029851</v>
      </c>
      <c r="H126" s="54">
        <f t="shared" si="6"/>
        <v>0.9925320886814469</v>
      </c>
      <c r="I126" s="15"/>
    </row>
    <row r="127" spans="1:9" ht="17.25" customHeight="1">
      <c r="A127" s="167" t="s">
        <v>117</v>
      </c>
      <c r="B127" s="164" t="s">
        <v>118</v>
      </c>
      <c r="C127" s="167" t="s">
        <v>117</v>
      </c>
      <c r="D127" s="50">
        <v>670</v>
      </c>
      <c r="E127" s="50">
        <v>428.5</v>
      </c>
      <c r="F127" s="50">
        <v>425.3</v>
      </c>
      <c r="G127" s="54">
        <f t="shared" si="7"/>
        <v>0.6347761194029851</v>
      </c>
      <c r="H127" s="54">
        <f t="shared" si="6"/>
        <v>0.9925320886814469</v>
      </c>
      <c r="I127" s="15"/>
    </row>
    <row r="128" spans="1:9" ht="55.5" customHeight="1">
      <c r="A128" s="53" t="s">
        <v>119</v>
      </c>
      <c r="B128" s="168" t="s">
        <v>120</v>
      </c>
      <c r="C128" s="53"/>
      <c r="D128" s="51">
        <f>D129</f>
        <v>5</v>
      </c>
      <c r="E128" s="51">
        <f>E129</f>
        <v>1.5</v>
      </c>
      <c r="F128" s="51">
        <f>F129</f>
        <v>1.5</v>
      </c>
      <c r="G128" s="54">
        <f t="shared" si="7"/>
        <v>0.3</v>
      </c>
      <c r="H128" s="54">
        <f t="shared" si="6"/>
        <v>1</v>
      </c>
      <c r="I128" s="15"/>
    </row>
    <row r="129" spans="1:9" ht="30.75" customHeight="1">
      <c r="A129" s="167" t="s">
        <v>121</v>
      </c>
      <c r="B129" s="164" t="s">
        <v>150</v>
      </c>
      <c r="C129" s="167" t="s">
        <v>121</v>
      </c>
      <c r="D129" s="50">
        <v>5</v>
      </c>
      <c r="E129" s="50">
        <v>1.5</v>
      </c>
      <c r="F129" s="50">
        <v>1.5</v>
      </c>
      <c r="G129" s="54">
        <f t="shared" si="7"/>
        <v>0.3</v>
      </c>
      <c r="H129" s="54">
        <f t="shared" si="6"/>
        <v>1</v>
      </c>
      <c r="I129" s="15"/>
    </row>
    <row r="130" spans="1:9" ht="26.25" customHeight="1">
      <c r="A130" s="53" t="s">
        <v>122</v>
      </c>
      <c r="B130" s="168" t="s">
        <v>125</v>
      </c>
      <c r="C130" s="53"/>
      <c r="D130" s="51">
        <f>D131+D133+D132</f>
        <v>2575.5</v>
      </c>
      <c r="E130" s="51">
        <f>E131+E133+E132</f>
        <v>1220</v>
      </c>
      <c r="F130" s="51">
        <f>F131+F133+F132</f>
        <v>1020</v>
      </c>
      <c r="G130" s="54">
        <f t="shared" si="7"/>
        <v>0.39603960396039606</v>
      </c>
      <c r="H130" s="54">
        <f t="shared" si="6"/>
        <v>0.8360655737704918</v>
      </c>
      <c r="I130" s="15"/>
    </row>
    <row r="131" spans="1:9" ht="66" customHeight="1">
      <c r="A131" s="167" t="s">
        <v>123</v>
      </c>
      <c r="B131" s="164" t="s">
        <v>214</v>
      </c>
      <c r="C131" s="167" t="s">
        <v>215</v>
      </c>
      <c r="D131" s="50">
        <v>2575.5</v>
      </c>
      <c r="E131" s="50">
        <v>1220</v>
      </c>
      <c r="F131" s="50">
        <v>1020</v>
      </c>
      <c r="G131" s="54">
        <f t="shared" si="7"/>
        <v>0.39603960396039606</v>
      </c>
      <c r="H131" s="54">
        <f t="shared" si="6"/>
        <v>0.8360655737704918</v>
      </c>
      <c r="I131" s="15"/>
    </row>
    <row r="132" spans="1:9" ht="36" customHeight="1" hidden="1">
      <c r="A132" s="167" t="s">
        <v>123</v>
      </c>
      <c r="B132" s="164" t="s">
        <v>216</v>
      </c>
      <c r="C132" s="167" t="s">
        <v>217</v>
      </c>
      <c r="D132" s="50">
        <v>0</v>
      </c>
      <c r="E132" s="50">
        <v>0</v>
      </c>
      <c r="F132" s="50">
        <v>0</v>
      </c>
      <c r="G132" s="54" t="e">
        <f t="shared" si="7"/>
        <v>#DIV/0!</v>
      </c>
      <c r="H132" s="54" t="e">
        <f t="shared" si="6"/>
        <v>#DIV/0!</v>
      </c>
      <c r="I132" s="15"/>
    </row>
    <row r="133" spans="1:9" ht="30.75" customHeight="1" hidden="1">
      <c r="A133" s="167" t="s">
        <v>124</v>
      </c>
      <c r="B133" s="164" t="s">
        <v>168</v>
      </c>
      <c r="C133" s="167" t="s">
        <v>218</v>
      </c>
      <c r="D133" s="50">
        <v>0</v>
      </c>
      <c r="E133" s="50">
        <v>0</v>
      </c>
      <c r="F133" s="50">
        <v>0</v>
      </c>
      <c r="G133" s="54" t="e">
        <f t="shared" si="7"/>
        <v>#DIV/0!</v>
      </c>
      <c r="H133" s="54" t="e">
        <f t="shared" si="6"/>
        <v>#DIV/0!</v>
      </c>
      <c r="I133" s="15"/>
    </row>
    <row r="134" spans="1:9" ht="26.25" customHeight="1">
      <c r="A134" s="71"/>
      <c r="B134" s="166" t="s">
        <v>55</v>
      </c>
      <c r="C134" s="71"/>
      <c r="D134" s="51">
        <f>D40+D55+D61+D93+D102+D109+D112+D124+D126+D128+D130</f>
        <v>749173.1000000001</v>
      </c>
      <c r="E134" s="51">
        <f>E40+E55+E61+E93+E102+E109+E112+E124+E126+E128+E130</f>
        <v>449139.5</v>
      </c>
      <c r="F134" s="51">
        <f>F40+F55+F61+F93+F102+F109+F112+F124+F126+F128+F130</f>
        <v>285944.4</v>
      </c>
      <c r="G134" s="54">
        <f t="shared" si="7"/>
        <v>0.38168001493913756</v>
      </c>
      <c r="H134" s="54">
        <f t="shared" si="6"/>
        <v>0.6366494151594327</v>
      </c>
      <c r="I134" s="15"/>
    </row>
    <row r="135" spans="1:9" ht="19.5" customHeight="1">
      <c r="A135" s="163"/>
      <c r="B135" s="164" t="s">
        <v>70</v>
      </c>
      <c r="C135" s="167"/>
      <c r="D135" s="73">
        <f>D130</f>
        <v>2575.5</v>
      </c>
      <c r="E135" s="73">
        <f>E130</f>
        <v>1220</v>
      </c>
      <c r="F135" s="73">
        <f>F130</f>
        <v>1020</v>
      </c>
      <c r="G135" s="54">
        <f t="shared" si="7"/>
        <v>0.39603960396039606</v>
      </c>
      <c r="H135" s="54">
        <f t="shared" si="6"/>
        <v>0.8360655737704918</v>
      </c>
      <c r="I135" s="15"/>
    </row>
    <row r="136" spans="4:7" ht="18">
      <c r="D136" s="76"/>
      <c r="E136" s="76"/>
      <c r="F136" s="76"/>
      <c r="G136" s="76"/>
    </row>
    <row r="137" spans="4:7" ht="18">
      <c r="D137" s="76"/>
      <c r="E137" s="76"/>
      <c r="F137" s="76"/>
      <c r="G137" s="76"/>
    </row>
    <row r="138" spans="2:7" ht="18">
      <c r="B138" s="78" t="s">
        <v>281</v>
      </c>
      <c r="C138" s="79"/>
      <c r="D138" s="76"/>
      <c r="E138" s="76"/>
      <c r="F138" s="76">
        <v>19083.6</v>
      </c>
      <c r="G138" s="76"/>
    </row>
    <row r="139" spans="2:7" ht="18" hidden="1">
      <c r="B139" s="79" t="s">
        <v>287</v>
      </c>
      <c r="C139" s="79"/>
      <c r="D139" s="76"/>
      <c r="E139" s="76"/>
      <c r="F139" s="76">
        <v>0</v>
      </c>
      <c r="G139" s="76"/>
    </row>
    <row r="140" spans="2:7" ht="18" hidden="1">
      <c r="B140" s="78" t="s">
        <v>71</v>
      </c>
      <c r="C140" s="79"/>
      <c r="D140" s="76"/>
      <c r="E140" s="76"/>
      <c r="F140" s="76"/>
      <c r="G140" s="76"/>
    </row>
    <row r="141" spans="2:9" ht="18.75" hidden="1">
      <c r="B141" s="78" t="s">
        <v>72</v>
      </c>
      <c r="C141" s="79"/>
      <c r="D141" s="76"/>
      <c r="E141" s="76"/>
      <c r="F141" s="76"/>
      <c r="G141" s="76"/>
      <c r="H141" s="80"/>
      <c r="I141" s="6"/>
    </row>
    <row r="142" spans="2:7" ht="18" hidden="1">
      <c r="B142" s="78"/>
      <c r="C142" s="79"/>
      <c r="D142" s="76"/>
      <c r="E142" s="76"/>
      <c r="F142" s="76"/>
      <c r="G142" s="76"/>
    </row>
    <row r="143" spans="2:7" ht="18" hidden="1">
      <c r="B143" s="78" t="s">
        <v>73</v>
      </c>
      <c r="C143" s="79"/>
      <c r="D143" s="76"/>
      <c r="E143" s="76"/>
      <c r="F143" s="76"/>
      <c r="G143" s="76"/>
    </row>
    <row r="144" spans="2:9" ht="18.75" hidden="1">
      <c r="B144" s="78" t="s">
        <v>74</v>
      </c>
      <c r="C144" s="79"/>
      <c r="D144" s="76"/>
      <c r="E144" s="76"/>
      <c r="F144" s="76">
        <v>0</v>
      </c>
      <c r="G144" s="76"/>
      <c r="H144" s="80"/>
      <c r="I144" s="6"/>
    </row>
    <row r="145" spans="2:7" ht="18" hidden="1">
      <c r="B145" s="78"/>
      <c r="C145" s="79"/>
      <c r="D145" s="76"/>
      <c r="E145" s="76"/>
      <c r="F145" s="76"/>
      <c r="G145" s="76"/>
    </row>
    <row r="146" spans="2:7" ht="18" hidden="1">
      <c r="B146" s="78" t="s">
        <v>75</v>
      </c>
      <c r="C146" s="79"/>
      <c r="D146" s="76"/>
      <c r="E146" s="76"/>
      <c r="F146" s="76"/>
      <c r="G146" s="76"/>
    </row>
    <row r="147" spans="2:9" ht="18.75" hidden="1">
      <c r="B147" s="78" t="s">
        <v>76</v>
      </c>
      <c r="C147" s="79"/>
      <c r="D147" s="76"/>
      <c r="E147" s="76"/>
      <c r="F147" s="76"/>
      <c r="G147" s="76"/>
      <c r="H147" s="81"/>
      <c r="I147" s="3"/>
    </row>
    <row r="148" spans="2:7" ht="18" hidden="1">
      <c r="B148" s="78"/>
      <c r="C148" s="79"/>
      <c r="D148" s="76"/>
      <c r="E148" s="76"/>
      <c r="F148" s="76"/>
      <c r="G148" s="76"/>
    </row>
    <row r="149" spans="2:7" ht="18">
      <c r="B149" s="79" t="s">
        <v>288</v>
      </c>
      <c r="C149" s="79"/>
      <c r="D149" s="76"/>
      <c r="E149" s="76"/>
      <c r="F149" s="76">
        <v>4000</v>
      </c>
      <c r="G149" s="76"/>
    </row>
    <row r="150" spans="2:9" ht="18.75">
      <c r="B150" s="78"/>
      <c r="C150" s="79"/>
      <c r="D150" s="76"/>
      <c r="E150" s="76"/>
      <c r="F150" s="76"/>
      <c r="G150" s="76"/>
      <c r="H150" s="82"/>
      <c r="I150" s="3"/>
    </row>
    <row r="151" spans="2:7" ht="18">
      <c r="B151" s="79"/>
      <c r="C151" s="79"/>
      <c r="D151" s="76"/>
      <c r="E151" s="76"/>
      <c r="F151" s="76"/>
      <c r="G151" s="76"/>
    </row>
    <row r="152" spans="2:7" ht="18">
      <c r="B152" s="78"/>
      <c r="C152" s="79"/>
      <c r="D152" s="76"/>
      <c r="E152" s="76"/>
      <c r="F152" s="76"/>
      <c r="G152" s="76"/>
    </row>
    <row r="153" spans="2:9" ht="18.75">
      <c r="B153" s="78" t="s">
        <v>79</v>
      </c>
      <c r="C153" s="79"/>
      <c r="D153" s="76"/>
      <c r="E153" s="76"/>
      <c r="F153" s="76">
        <f>F138+F35+F141+F144-F134-F147-F149+F139</f>
        <v>36641.59999999998</v>
      </c>
      <c r="G153" s="76"/>
      <c r="H153" s="83"/>
      <c r="I153" s="9"/>
    </row>
    <row r="154" spans="4:7" ht="18">
      <c r="D154" s="76"/>
      <c r="E154" s="76"/>
      <c r="F154" s="76"/>
      <c r="G154" s="76"/>
    </row>
    <row r="155" spans="4:7" ht="18">
      <c r="D155" s="76"/>
      <c r="E155" s="76"/>
      <c r="F155" s="76"/>
      <c r="G155" s="76"/>
    </row>
    <row r="156" spans="2:7" ht="18">
      <c r="B156" s="78" t="s">
        <v>80</v>
      </c>
      <c r="C156" s="79"/>
      <c r="D156" s="76"/>
      <c r="E156" s="76"/>
      <c r="F156" s="76"/>
      <c r="G156" s="76"/>
    </row>
    <row r="157" spans="2:7" ht="18">
      <c r="B157" s="78" t="s">
        <v>81</v>
      </c>
      <c r="C157" s="79"/>
      <c r="D157" s="76"/>
      <c r="E157" s="76"/>
      <c r="F157" s="76"/>
      <c r="G157" s="76"/>
    </row>
    <row r="158" spans="2:7" ht="18">
      <c r="B158" s="78" t="s">
        <v>82</v>
      </c>
      <c r="C158" s="79"/>
      <c r="D158" s="76"/>
      <c r="E158" s="76"/>
      <c r="F158" s="76"/>
      <c r="G158" s="76"/>
    </row>
  </sheetData>
  <sheetProtection/>
  <mergeCells count="21">
    <mergeCell ref="G2:G3"/>
    <mergeCell ref="A38:A39"/>
    <mergeCell ref="C38:C39"/>
    <mergeCell ref="L42:N43"/>
    <mergeCell ref="F38:F39"/>
    <mergeCell ref="J42:K42"/>
    <mergeCell ref="H2:H3"/>
    <mergeCell ref="J43:K43"/>
    <mergeCell ref="E2:E3"/>
    <mergeCell ref="A37:H37"/>
    <mergeCell ref="D2:D3"/>
    <mergeCell ref="G38:G39"/>
    <mergeCell ref="C2:C3"/>
    <mergeCell ref="A1:H1"/>
    <mergeCell ref="F2:F3"/>
    <mergeCell ref="A2:A3"/>
    <mergeCell ref="H38:H39"/>
    <mergeCell ref="B38:B39"/>
    <mergeCell ref="E38:E39"/>
    <mergeCell ref="D38:D39"/>
    <mergeCell ref="B2:B3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57"/>
  <sheetViews>
    <sheetView zoomScale="85" zoomScaleNormal="85" zoomScalePageLayoutView="0" workbookViewId="0" topLeftCell="A22">
      <selection activeCell="C22" sqref="C1:C16384"/>
    </sheetView>
  </sheetViews>
  <sheetFormatPr defaultColWidth="9.140625" defaultRowHeight="12.75"/>
  <cols>
    <col min="1" max="1" width="6.7109375" style="74" customWidth="1"/>
    <col min="2" max="2" width="45.8515625" style="74" customWidth="1"/>
    <col min="3" max="3" width="15.421875" style="75" hidden="1" customWidth="1"/>
    <col min="4" max="4" width="14.421875" style="77" customWidth="1"/>
    <col min="5" max="5" width="12.140625" style="77" customWidth="1"/>
    <col min="6" max="6" width="13.57421875" style="77" customWidth="1"/>
    <col min="7" max="7" width="11.57421875" style="77" customWidth="1"/>
    <col min="8" max="8" width="11.8515625" style="77" customWidth="1"/>
    <col min="9" max="9" width="12.28125" style="38" customWidth="1"/>
    <col min="10" max="16384" width="9.140625" style="1" customWidth="1"/>
  </cols>
  <sheetData>
    <row r="1" spans="1:9" s="8" customFormat="1" ht="64.5" customHeight="1">
      <c r="A1" s="176" t="s">
        <v>558</v>
      </c>
      <c r="B1" s="176"/>
      <c r="C1" s="176"/>
      <c r="D1" s="176"/>
      <c r="E1" s="176"/>
      <c r="F1" s="176"/>
      <c r="G1" s="176"/>
      <c r="H1" s="176"/>
      <c r="I1" s="39"/>
    </row>
    <row r="2" spans="1:8" ht="12.75" customHeight="1">
      <c r="A2" s="163"/>
      <c r="B2" s="181" t="s">
        <v>2</v>
      </c>
      <c r="C2" s="183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41.25" customHeight="1">
      <c r="A3" s="163"/>
      <c r="B3" s="182"/>
      <c r="C3" s="184"/>
      <c r="D3" s="177"/>
      <c r="E3" s="182"/>
      <c r="F3" s="177"/>
      <c r="G3" s="182"/>
      <c r="H3" s="182"/>
    </row>
    <row r="4" spans="1:8" ht="18.75">
      <c r="A4" s="163"/>
      <c r="B4" s="168" t="s">
        <v>69</v>
      </c>
      <c r="C4" s="167"/>
      <c r="D4" s="51">
        <f>D5+D6+D7+D8+D9+D10+D11+D12+D13+D16+D17+D18+D19+D20+D21+D14+D15</f>
        <v>73964.1</v>
      </c>
      <c r="E4" s="51">
        <f>E5+E6+E7+E8+E9+E10+E11+E12+E13+E16+E17+E18+E19+E20+E21+E14</f>
        <v>27990</v>
      </c>
      <c r="F4" s="51">
        <f>F5+F6+F7+F8+F9+F10+F11+F12+F13+F16+F17+F18+F19+F20+F21+F14+F15</f>
        <v>27657.4</v>
      </c>
      <c r="G4" s="52">
        <f aca="true" t="shared" si="0" ref="G4:G27">F4/D4</f>
        <v>0.3739300552565366</v>
      </c>
      <c r="H4" s="52">
        <f>F4/E4</f>
        <v>0.9881171847088246</v>
      </c>
    </row>
    <row r="5" spans="1:8" ht="18.75">
      <c r="A5" s="163"/>
      <c r="B5" s="164" t="s">
        <v>321</v>
      </c>
      <c r="C5" s="167"/>
      <c r="D5" s="50">
        <v>42923</v>
      </c>
      <c r="E5" s="50">
        <v>18800</v>
      </c>
      <c r="F5" s="50">
        <v>17028.9</v>
      </c>
      <c r="G5" s="52">
        <f t="shared" si="0"/>
        <v>0.3967313561493838</v>
      </c>
      <c r="H5" s="52">
        <f aca="true" t="shared" si="1" ref="H5:H26">F5/E5</f>
        <v>0.9057925531914894</v>
      </c>
    </row>
    <row r="6" spans="1:8" ht="18.75">
      <c r="A6" s="163"/>
      <c r="B6" s="164" t="s">
        <v>184</v>
      </c>
      <c r="C6" s="167"/>
      <c r="D6" s="50">
        <v>4809.1</v>
      </c>
      <c r="E6" s="50">
        <v>2400</v>
      </c>
      <c r="F6" s="50">
        <v>2544.5</v>
      </c>
      <c r="G6" s="52">
        <f t="shared" si="0"/>
        <v>0.5291010792040091</v>
      </c>
      <c r="H6" s="52">
        <f t="shared" si="1"/>
        <v>1.0602083333333334</v>
      </c>
    </row>
    <row r="7" spans="1:8" ht="18.75">
      <c r="A7" s="163"/>
      <c r="B7" s="164" t="s">
        <v>6</v>
      </c>
      <c r="C7" s="167"/>
      <c r="D7" s="50">
        <v>1142</v>
      </c>
      <c r="E7" s="50">
        <v>880</v>
      </c>
      <c r="F7" s="50">
        <v>1710.8</v>
      </c>
      <c r="G7" s="52">
        <f t="shared" si="0"/>
        <v>1.4980735551663746</v>
      </c>
      <c r="H7" s="52">
        <f t="shared" si="1"/>
        <v>1.944090909090909</v>
      </c>
    </row>
    <row r="8" spans="1:8" ht="18.75">
      <c r="A8" s="163"/>
      <c r="B8" s="164" t="s">
        <v>332</v>
      </c>
      <c r="C8" s="167"/>
      <c r="D8" s="50">
        <v>8682</v>
      </c>
      <c r="E8" s="50">
        <v>630</v>
      </c>
      <c r="F8" s="50">
        <v>1304.1</v>
      </c>
      <c r="G8" s="52">
        <f t="shared" si="0"/>
        <v>0.1502073255010366</v>
      </c>
      <c r="H8" s="52">
        <f t="shared" si="1"/>
        <v>2.07</v>
      </c>
    </row>
    <row r="9" spans="1:8" ht="18.75">
      <c r="A9" s="163"/>
      <c r="B9" s="164" t="s">
        <v>8</v>
      </c>
      <c r="C9" s="167"/>
      <c r="D9" s="50">
        <v>12208</v>
      </c>
      <c r="E9" s="50">
        <v>3330</v>
      </c>
      <c r="F9" s="50">
        <v>3330.4</v>
      </c>
      <c r="G9" s="52">
        <f t="shared" si="0"/>
        <v>0.27280471821756225</v>
      </c>
      <c r="H9" s="52">
        <f t="shared" si="1"/>
        <v>1.0001201201201202</v>
      </c>
    </row>
    <row r="10" spans="1:8" ht="18.75" hidden="1">
      <c r="A10" s="163"/>
      <c r="B10" s="164" t="s">
        <v>91</v>
      </c>
      <c r="C10" s="167"/>
      <c r="D10" s="50">
        <v>0</v>
      </c>
      <c r="E10" s="50">
        <v>0</v>
      </c>
      <c r="F10" s="50">
        <v>0</v>
      </c>
      <c r="G10" s="52" t="e">
        <f t="shared" si="0"/>
        <v>#DIV/0!</v>
      </c>
      <c r="H10" s="52" t="e">
        <f t="shared" si="1"/>
        <v>#DIV/0!</v>
      </c>
    </row>
    <row r="11" spans="1:8" ht="18.75" hidden="1">
      <c r="A11" s="163"/>
      <c r="B11" s="164" t="s">
        <v>83</v>
      </c>
      <c r="C11" s="167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</row>
    <row r="12" spans="1:8" ht="31.5">
      <c r="A12" s="163"/>
      <c r="B12" s="164" t="s">
        <v>325</v>
      </c>
      <c r="C12" s="167"/>
      <c r="D12" s="50">
        <v>1900</v>
      </c>
      <c r="E12" s="50">
        <v>800</v>
      </c>
      <c r="F12" s="50">
        <v>592.7</v>
      </c>
      <c r="G12" s="52">
        <f t="shared" si="0"/>
        <v>0.31194736842105264</v>
      </c>
      <c r="H12" s="52">
        <f t="shared" si="1"/>
        <v>0.7408750000000001</v>
      </c>
    </row>
    <row r="13" spans="1:8" ht="31.5">
      <c r="A13" s="163"/>
      <c r="B13" s="164" t="s">
        <v>331</v>
      </c>
      <c r="C13" s="167"/>
      <c r="D13" s="50">
        <v>1600</v>
      </c>
      <c r="E13" s="50">
        <v>800</v>
      </c>
      <c r="F13" s="50">
        <v>774</v>
      </c>
      <c r="G13" s="52">
        <f t="shared" si="0"/>
        <v>0.48375</v>
      </c>
      <c r="H13" s="52">
        <f t="shared" si="1"/>
        <v>0.9675</v>
      </c>
    </row>
    <row r="14" spans="1:8" ht="18.75" hidden="1">
      <c r="A14" s="163"/>
      <c r="B14" s="164" t="s">
        <v>12</v>
      </c>
      <c r="C14" s="167"/>
      <c r="D14" s="50"/>
      <c r="E14" s="50"/>
      <c r="F14" s="50"/>
      <c r="G14" s="52" t="e">
        <f t="shared" si="0"/>
        <v>#DIV/0!</v>
      </c>
      <c r="H14" s="52" t="e">
        <f t="shared" si="1"/>
        <v>#DIV/0!</v>
      </c>
    </row>
    <row r="15" spans="1:8" ht="30" customHeight="1">
      <c r="A15" s="163"/>
      <c r="B15" s="164" t="s">
        <v>331</v>
      </c>
      <c r="C15" s="167"/>
      <c r="D15" s="50">
        <v>0</v>
      </c>
      <c r="E15" s="50">
        <v>0</v>
      </c>
      <c r="F15" s="50">
        <v>117.2</v>
      </c>
      <c r="G15" s="52">
        <v>0</v>
      </c>
      <c r="H15" s="52">
        <v>0</v>
      </c>
    </row>
    <row r="16" spans="1:8" ht="47.25">
      <c r="A16" s="163"/>
      <c r="B16" s="164" t="s">
        <v>528</v>
      </c>
      <c r="C16" s="167"/>
      <c r="D16" s="50">
        <v>300</v>
      </c>
      <c r="E16" s="50">
        <v>150</v>
      </c>
      <c r="F16" s="50">
        <v>100</v>
      </c>
      <c r="G16" s="52">
        <f t="shared" si="0"/>
        <v>0.3333333333333333</v>
      </c>
      <c r="H16" s="52">
        <f t="shared" si="1"/>
        <v>0.6666666666666666</v>
      </c>
    </row>
    <row r="17" spans="1:8" ht="18.75" hidden="1">
      <c r="A17" s="163"/>
      <c r="B17" s="164" t="s">
        <v>14</v>
      </c>
      <c r="C17" s="167"/>
      <c r="D17" s="50">
        <v>0</v>
      </c>
      <c r="E17" s="50">
        <v>0</v>
      </c>
      <c r="F17" s="50">
        <v>0</v>
      </c>
      <c r="G17" s="52" t="e">
        <f t="shared" si="0"/>
        <v>#DIV/0!</v>
      </c>
      <c r="H17" s="52" t="e">
        <f t="shared" si="1"/>
        <v>#DIV/0!</v>
      </c>
    </row>
    <row r="18" spans="1:8" ht="18.75" hidden="1">
      <c r="A18" s="163"/>
      <c r="B18" s="164" t="s">
        <v>104</v>
      </c>
      <c r="C18" s="167"/>
      <c r="D18" s="50">
        <v>0</v>
      </c>
      <c r="E18" s="50">
        <v>0</v>
      </c>
      <c r="F18" s="50">
        <v>0</v>
      </c>
      <c r="G18" s="52" t="e">
        <f t="shared" si="0"/>
        <v>#DIV/0!</v>
      </c>
      <c r="H18" s="52" t="e">
        <f t="shared" si="1"/>
        <v>#DIV/0!</v>
      </c>
    </row>
    <row r="19" spans="1:8" ht="20.25" customHeight="1">
      <c r="A19" s="163"/>
      <c r="B19" s="164" t="s">
        <v>333</v>
      </c>
      <c r="C19" s="167"/>
      <c r="D19" s="50">
        <v>400</v>
      </c>
      <c r="E19" s="50">
        <v>200</v>
      </c>
      <c r="F19" s="50">
        <v>142.8</v>
      </c>
      <c r="G19" s="52">
        <f t="shared" si="0"/>
        <v>0.35700000000000004</v>
      </c>
      <c r="H19" s="52">
        <f t="shared" si="1"/>
        <v>0.7140000000000001</v>
      </c>
    </row>
    <row r="20" spans="1:8" ht="18.75">
      <c r="A20" s="163"/>
      <c r="B20" s="164" t="s">
        <v>334</v>
      </c>
      <c r="C20" s="167"/>
      <c r="D20" s="50">
        <v>0</v>
      </c>
      <c r="E20" s="50">
        <v>0</v>
      </c>
      <c r="F20" s="50">
        <v>12</v>
      </c>
      <c r="G20" s="52">
        <v>0</v>
      </c>
      <c r="H20" s="52">
        <v>0</v>
      </c>
    </row>
    <row r="21" spans="1:8" ht="18.75" hidden="1">
      <c r="A21" s="163"/>
      <c r="B21" s="164" t="s">
        <v>18</v>
      </c>
      <c r="C21" s="167"/>
      <c r="D21" s="50">
        <v>0</v>
      </c>
      <c r="E21" s="50">
        <v>0</v>
      </c>
      <c r="F21" s="50">
        <v>0</v>
      </c>
      <c r="G21" s="52" t="e">
        <f t="shared" si="0"/>
        <v>#DIV/0!</v>
      </c>
      <c r="H21" s="52" t="e">
        <f t="shared" si="1"/>
        <v>#DIV/0!</v>
      </c>
    </row>
    <row r="22" spans="1:8" ht="33.75" customHeight="1">
      <c r="A22" s="163"/>
      <c r="B22" s="168" t="s">
        <v>68</v>
      </c>
      <c r="C22" s="53"/>
      <c r="D22" s="50">
        <f>D23+D24+D25</f>
        <v>19615.1</v>
      </c>
      <c r="E22" s="50">
        <f>E23+E24+E25</f>
        <v>6631</v>
      </c>
      <c r="F22" s="50">
        <f>F23+F24+F25</f>
        <v>1443.6</v>
      </c>
      <c r="G22" s="52">
        <f t="shared" si="0"/>
        <v>0.07359636198642883</v>
      </c>
      <c r="H22" s="52">
        <f t="shared" si="1"/>
        <v>0.21770472025335544</v>
      </c>
    </row>
    <row r="23" spans="1:8" ht="18.75">
      <c r="A23" s="163"/>
      <c r="B23" s="164" t="s">
        <v>20</v>
      </c>
      <c r="C23" s="167"/>
      <c r="D23" s="50">
        <v>1851.8</v>
      </c>
      <c r="E23" s="50">
        <v>925.9</v>
      </c>
      <c r="F23" s="50">
        <v>733</v>
      </c>
      <c r="G23" s="52">
        <f t="shared" si="0"/>
        <v>0.39583108327033156</v>
      </c>
      <c r="H23" s="52">
        <f t="shared" si="1"/>
        <v>0.7916621665406631</v>
      </c>
    </row>
    <row r="24" spans="1:8" ht="65.25" customHeight="1">
      <c r="A24" s="163"/>
      <c r="B24" s="84" t="s">
        <v>340</v>
      </c>
      <c r="C24" s="85"/>
      <c r="D24" s="50">
        <v>1818.1</v>
      </c>
      <c r="E24" s="50">
        <v>909.1</v>
      </c>
      <c r="F24" s="50">
        <v>710.6</v>
      </c>
      <c r="G24" s="52">
        <f t="shared" si="0"/>
        <v>0.3908475881414664</v>
      </c>
      <c r="H24" s="52">
        <f t="shared" si="1"/>
        <v>0.7816521834781652</v>
      </c>
    </row>
    <row r="25" spans="1:8" ht="51" customHeight="1">
      <c r="A25" s="163"/>
      <c r="B25" s="84" t="s">
        <v>524</v>
      </c>
      <c r="C25" s="85"/>
      <c r="D25" s="50">
        <v>15945.2</v>
      </c>
      <c r="E25" s="50">
        <v>4796</v>
      </c>
      <c r="F25" s="50">
        <v>0</v>
      </c>
      <c r="G25" s="52">
        <f t="shared" si="0"/>
        <v>0</v>
      </c>
      <c r="H25" s="52">
        <f t="shared" si="1"/>
        <v>0</v>
      </c>
    </row>
    <row r="26" spans="1:8" ht="18.75">
      <c r="A26" s="163"/>
      <c r="B26" s="164" t="s">
        <v>23</v>
      </c>
      <c r="C26" s="167"/>
      <c r="D26" s="50">
        <f>D4+D22</f>
        <v>93579.20000000001</v>
      </c>
      <c r="E26" s="50">
        <f>E4+E22</f>
        <v>34621</v>
      </c>
      <c r="F26" s="50">
        <f>F4+F22</f>
        <v>29101</v>
      </c>
      <c r="G26" s="52">
        <f t="shared" si="0"/>
        <v>0.310977225708277</v>
      </c>
      <c r="H26" s="52">
        <f t="shared" si="1"/>
        <v>0.8405591981745184</v>
      </c>
    </row>
    <row r="27" spans="1:8" ht="18.75" hidden="1">
      <c r="A27" s="163"/>
      <c r="B27" s="164" t="s">
        <v>92</v>
      </c>
      <c r="C27" s="167"/>
      <c r="D27" s="50">
        <f>D4</f>
        <v>73964.1</v>
      </c>
      <c r="E27" s="50">
        <f>E4</f>
        <v>27990</v>
      </c>
      <c r="F27" s="50">
        <f>F4</f>
        <v>27657.4</v>
      </c>
      <c r="G27" s="52">
        <f t="shared" si="0"/>
        <v>0.3739300552565366</v>
      </c>
      <c r="H27" s="52">
        <f>F27/E27</f>
        <v>0.9881171847088246</v>
      </c>
    </row>
    <row r="28" spans="1:8" ht="12.75">
      <c r="A28" s="188"/>
      <c r="B28" s="191"/>
      <c r="C28" s="191"/>
      <c r="D28" s="191"/>
      <c r="E28" s="191"/>
      <c r="F28" s="191"/>
      <c r="G28" s="191"/>
      <c r="H28" s="192"/>
    </row>
    <row r="29" spans="1:8" ht="15" customHeight="1">
      <c r="A29" s="193" t="s">
        <v>133</v>
      </c>
      <c r="B29" s="194" t="s">
        <v>24</v>
      </c>
      <c r="C29" s="174" t="s">
        <v>135</v>
      </c>
      <c r="D29" s="180" t="s">
        <v>3</v>
      </c>
      <c r="E29" s="172" t="s">
        <v>525</v>
      </c>
      <c r="F29" s="180" t="s">
        <v>4</v>
      </c>
      <c r="G29" s="172" t="s">
        <v>268</v>
      </c>
      <c r="H29" s="172" t="s">
        <v>526</v>
      </c>
    </row>
    <row r="30" spans="1:8" ht="45" customHeight="1">
      <c r="A30" s="193"/>
      <c r="B30" s="194"/>
      <c r="C30" s="175"/>
      <c r="D30" s="180"/>
      <c r="E30" s="173"/>
      <c r="F30" s="180"/>
      <c r="G30" s="173"/>
      <c r="H30" s="173"/>
    </row>
    <row r="31" spans="1:8" ht="18.75">
      <c r="A31" s="53" t="s">
        <v>56</v>
      </c>
      <c r="B31" s="168" t="s">
        <v>25</v>
      </c>
      <c r="C31" s="53"/>
      <c r="D31" s="51">
        <f>D32+D36+D37+D34</f>
        <v>1778.7</v>
      </c>
      <c r="E31" s="51">
        <f>E32+E36+E37+E34</f>
        <v>845</v>
      </c>
      <c r="F31" s="51">
        <f>F32+F36+F37+F34</f>
        <v>754.1999999999999</v>
      </c>
      <c r="G31" s="52">
        <f>F31/D31</f>
        <v>0.42401754090065774</v>
      </c>
      <c r="H31" s="52">
        <f>F31/E31</f>
        <v>0.8925443786982248</v>
      </c>
    </row>
    <row r="32" spans="1:8" ht="69" customHeight="1" hidden="1">
      <c r="A32" s="167" t="s">
        <v>58</v>
      </c>
      <c r="B32" s="164" t="s">
        <v>263</v>
      </c>
      <c r="C32" s="53"/>
      <c r="D32" s="50">
        <f>D33</f>
        <v>0</v>
      </c>
      <c r="E32" s="50">
        <f>E33</f>
        <v>0</v>
      </c>
      <c r="F32" s="50">
        <f>F33</f>
        <v>0</v>
      </c>
      <c r="G32" s="52" t="e">
        <f aca="true" t="shared" si="2" ref="G32:G95">F32/D32</f>
        <v>#DIV/0!</v>
      </c>
      <c r="H32" s="52" t="e">
        <f aca="true" t="shared" si="3" ref="H32:H95">F32/E32</f>
        <v>#DIV/0!</v>
      </c>
    </row>
    <row r="33" spans="1:8" ht="55.5" customHeight="1" hidden="1">
      <c r="A33" s="55"/>
      <c r="B33" s="56" t="s">
        <v>169</v>
      </c>
      <c r="C33" s="55" t="s">
        <v>58</v>
      </c>
      <c r="D33" s="49">
        <v>0</v>
      </c>
      <c r="E33" s="49">
        <v>0</v>
      </c>
      <c r="F33" s="49">
        <v>0</v>
      </c>
      <c r="G33" s="52" t="e">
        <f t="shared" si="2"/>
        <v>#DIV/0!</v>
      </c>
      <c r="H33" s="52" t="e">
        <f t="shared" si="3"/>
        <v>#DIV/0!</v>
      </c>
    </row>
    <row r="34" spans="1:8" ht="39.75" customHeight="1" hidden="1">
      <c r="A34" s="55" t="s">
        <v>159</v>
      </c>
      <c r="B34" s="56" t="s">
        <v>267</v>
      </c>
      <c r="C34" s="55" t="s">
        <v>159</v>
      </c>
      <c r="D34" s="49">
        <f>D35</f>
        <v>0</v>
      </c>
      <c r="E34" s="49">
        <f>E35</f>
        <v>0</v>
      </c>
      <c r="F34" s="49">
        <f>F35</f>
        <v>0</v>
      </c>
      <c r="G34" s="52" t="e">
        <f t="shared" si="2"/>
        <v>#DIV/0!</v>
      </c>
      <c r="H34" s="52" t="e">
        <f t="shared" si="3"/>
        <v>#DIV/0!</v>
      </c>
    </row>
    <row r="35" spans="1:8" ht="40.5" customHeight="1" hidden="1">
      <c r="A35" s="55"/>
      <c r="B35" s="56" t="s">
        <v>296</v>
      </c>
      <c r="C35" s="55" t="s">
        <v>295</v>
      </c>
      <c r="D35" s="49">
        <v>0</v>
      </c>
      <c r="E35" s="49">
        <v>0</v>
      </c>
      <c r="F35" s="49">
        <v>0</v>
      </c>
      <c r="G35" s="52" t="e">
        <f t="shared" si="2"/>
        <v>#DIV/0!</v>
      </c>
      <c r="H35" s="52" t="e">
        <f t="shared" si="3"/>
        <v>#DIV/0!</v>
      </c>
    </row>
    <row r="36" spans="1:8" ht="33.75" customHeight="1">
      <c r="A36" s="167" t="s">
        <v>61</v>
      </c>
      <c r="B36" s="164" t="s">
        <v>151</v>
      </c>
      <c r="C36" s="167" t="s">
        <v>61</v>
      </c>
      <c r="D36" s="50">
        <v>100</v>
      </c>
      <c r="E36" s="50">
        <v>0</v>
      </c>
      <c r="F36" s="50">
        <v>0</v>
      </c>
      <c r="G36" s="52">
        <f t="shared" si="2"/>
        <v>0</v>
      </c>
      <c r="H36" s="52">
        <v>0</v>
      </c>
    </row>
    <row r="37" spans="1:9" ht="37.5" customHeight="1">
      <c r="A37" s="167" t="s">
        <v>110</v>
      </c>
      <c r="B37" s="164" t="s">
        <v>98</v>
      </c>
      <c r="C37" s="167"/>
      <c r="D37" s="50">
        <f>D38+D40+D41+D43+D39+D42</f>
        <v>1678.7</v>
      </c>
      <c r="E37" s="50">
        <f>E38+E40+E41+E43+E39+E42</f>
        <v>845</v>
      </c>
      <c r="F37" s="50">
        <f>F38+F40+F41+F43+F39+F42</f>
        <v>754.1999999999999</v>
      </c>
      <c r="G37" s="52">
        <f t="shared" si="2"/>
        <v>0.44927622565080116</v>
      </c>
      <c r="H37" s="52">
        <f t="shared" si="3"/>
        <v>0.8925443786982248</v>
      </c>
      <c r="I37" s="40"/>
    </row>
    <row r="38" spans="1:9" s="16" customFormat="1" ht="55.5" customHeight="1">
      <c r="A38" s="55"/>
      <c r="B38" s="56" t="s">
        <v>372</v>
      </c>
      <c r="C38" s="55" t="s">
        <v>344</v>
      </c>
      <c r="D38" s="49">
        <v>850</v>
      </c>
      <c r="E38" s="49">
        <v>472</v>
      </c>
      <c r="F38" s="49">
        <v>433.7</v>
      </c>
      <c r="G38" s="52">
        <f t="shared" si="2"/>
        <v>0.510235294117647</v>
      </c>
      <c r="H38" s="52">
        <f t="shared" si="3"/>
        <v>0.9188559322033898</v>
      </c>
      <c r="I38" s="41"/>
    </row>
    <row r="39" spans="1:9" s="16" customFormat="1" ht="39.75" customHeight="1" hidden="1">
      <c r="A39" s="55"/>
      <c r="B39" s="56" t="s">
        <v>260</v>
      </c>
      <c r="C39" s="55" t="s">
        <v>259</v>
      </c>
      <c r="D39" s="49">
        <v>0</v>
      </c>
      <c r="E39" s="49">
        <v>0</v>
      </c>
      <c r="F39" s="49">
        <v>0</v>
      </c>
      <c r="G39" s="52" t="e">
        <f t="shared" si="2"/>
        <v>#DIV/0!</v>
      </c>
      <c r="H39" s="52" t="e">
        <f t="shared" si="3"/>
        <v>#DIV/0!</v>
      </c>
      <c r="I39" s="41"/>
    </row>
    <row r="40" spans="1:9" s="16" customFormat="1" ht="51.75" customHeight="1">
      <c r="A40" s="55"/>
      <c r="B40" s="56" t="s">
        <v>250</v>
      </c>
      <c r="C40" s="55" t="s">
        <v>235</v>
      </c>
      <c r="D40" s="49">
        <v>521.7</v>
      </c>
      <c r="E40" s="49">
        <v>209</v>
      </c>
      <c r="F40" s="49">
        <v>201.1</v>
      </c>
      <c r="G40" s="52">
        <f t="shared" si="2"/>
        <v>0.38547057695993864</v>
      </c>
      <c r="H40" s="52">
        <f t="shared" si="3"/>
        <v>0.9622009569377991</v>
      </c>
      <c r="I40" s="41"/>
    </row>
    <row r="41" spans="1:9" s="16" customFormat="1" ht="31.5" customHeight="1">
      <c r="A41" s="55"/>
      <c r="B41" s="56" t="s">
        <v>163</v>
      </c>
      <c r="C41" s="55" t="s">
        <v>198</v>
      </c>
      <c r="D41" s="49">
        <v>50</v>
      </c>
      <c r="E41" s="49">
        <v>35</v>
      </c>
      <c r="F41" s="49">
        <v>31.1</v>
      </c>
      <c r="G41" s="52">
        <f t="shared" si="2"/>
        <v>0.622</v>
      </c>
      <c r="H41" s="52">
        <f t="shared" si="3"/>
        <v>0.8885714285714286</v>
      </c>
      <c r="I41" s="41"/>
    </row>
    <row r="42" spans="1:9" s="16" customFormat="1" ht="53.25" customHeight="1">
      <c r="A42" s="55"/>
      <c r="B42" s="56" t="s">
        <v>162</v>
      </c>
      <c r="C42" s="55" t="s">
        <v>207</v>
      </c>
      <c r="D42" s="49">
        <v>17</v>
      </c>
      <c r="E42" s="49">
        <v>17</v>
      </c>
      <c r="F42" s="49">
        <v>7</v>
      </c>
      <c r="G42" s="52">
        <f t="shared" si="2"/>
        <v>0.4117647058823529</v>
      </c>
      <c r="H42" s="52">
        <f t="shared" si="3"/>
        <v>0.4117647058823529</v>
      </c>
      <c r="I42" s="41"/>
    </row>
    <row r="43" spans="1:9" s="16" customFormat="1" ht="31.5">
      <c r="A43" s="55"/>
      <c r="B43" s="56" t="s">
        <v>181</v>
      </c>
      <c r="C43" s="55" t="s">
        <v>201</v>
      </c>
      <c r="D43" s="49">
        <v>240</v>
      </c>
      <c r="E43" s="49">
        <v>112</v>
      </c>
      <c r="F43" s="49">
        <v>81.3</v>
      </c>
      <c r="G43" s="52">
        <f t="shared" si="2"/>
        <v>0.33875</v>
      </c>
      <c r="H43" s="52">
        <f t="shared" si="3"/>
        <v>0.7258928571428571</v>
      </c>
      <c r="I43" s="41"/>
    </row>
    <row r="44" spans="1:8" ht="37.5" customHeight="1">
      <c r="A44" s="71" t="s">
        <v>62</v>
      </c>
      <c r="B44" s="166" t="s">
        <v>30</v>
      </c>
      <c r="C44" s="71"/>
      <c r="D44" s="51">
        <f>D45</f>
        <v>730</v>
      </c>
      <c r="E44" s="51">
        <f>E45</f>
        <v>291.8</v>
      </c>
      <c r="F44" s="51">
        <f>F45</f>
        <v>221.5</v>
      </c>
      <c r="G44" s="52">
        <f t="shared" si="2"/>
        <v>0.3034246575342466</v>
      </c>
      <c r="H44" s="52">
        <f t="shared" si="3"/>
        <v>0.7590815627141878</v>
      </c>
    </row>
    <row r="45" spans="1:8" ht="57.75" customHeight="1">
      <c r="A45" s="167" t="s">
        <v>132</v>
      </c>
      <c r="B45" s="164" t="s">
        <v>152</v>
      </c>
      <c r="C45" s="167"/>
      <c r="D45" s="50">
        <f>D46+D51</f>
        <v>730</v>
      </c>
      <c r="E45" s="50">
        <f>E46+E51</f>
        <v>291.8</v>
      </c>
      <c r="F45" s="50">
        <f>F46+F51</f>
        <v>221.5</v>
      </c>
      <c r="G45" s="52">
        <f t="shared" si="2"/>
        <v>0.3034246575342466</v>
      </c>
      <c r="H45" s="52">
        <f t="shared" si="3"/>
        <v>0.7590815627141878</v>
      </c>
    </row>
    <row r="46" spans="1:8" ht="100.5" customHeight="1">
      <c r="A46" s="167"/>
      <c r="B46" s="164" t="s">
        <v>272</v>
      </c>
      <c r="C46" s="167" t="s">
        <v>271</v>
      </c>
      <c r="D46" s="50">
        <f>D47+D48+D49+D50</f>
        <v>730</v>
      </c>
      <c r="E46" s="50">
        <f>E47+E48+E49+E50</f>
        <v>291.8</v>
      </c>
      <c r="F46" s="50">
        <f>F47+F48+F49+F50</f>
        <v>221.5</v>
      </c>
      <c r="G46" s="52">
        <f t="shared" si="2"/>
        <v>0.3034246575342466</v>
      </c>
      <c r="H46" s="52">
        <f t="shared" si="3"/>
        <v>0.7590815627141878</v>
      </c>
    </row>
    <row r="47" spans="1:9" s="16" customFormat="1" ht="36" customHeight="1">
      <c r="A47" s="55"/>
      <c r="B47" s="56" t="s">
        <v>236</v>
      </c>
      <c r="C47" s="55" t="s">
        <v>237</v>
      </c>
      <c r="D47" s="49">
        <v>150</v>
      </c>
      <c r="E47" s="49">
        <v>52.5</v>
      </c>
      <c r="F47" s="49">
        <v>0</v>
      </c>
      <c r="G47" s="52">
        <f t="shared" si="2"/>
        <v>0</v>
      </c>
      <c r="H47" s="52">
        <f t="shared" si="3"/>
        <v>0</v>
      </c>
      <c r="I47" s="42"/>
    </row>
    <row r="48" spans="1:9" s="16" customFormat="1" ht="66.75" customHeight="1">
      <c r="A48" s="55"/>
      <c r="B48" s="56" t="s">
        <v>238</v>
      </c>
      <c r="C48" s="55" t="s">
        <v>239</v>
      </c>
      <c r="D48" s="49">
        <v>570</v>
      </c>
      <c r="E48" s="49">
        <v>235.8</v>
      </c>
      <c r="F48" s="49">
        <v>221.5</v>
      </c>
      <c r="G48" s="52">
        <f t="shared" si="2"/>
        <v>0.38859649122807016</v>
      </c>
      <c r="H48" s="52">
        <f t="shared" si="3"/>
        <v>0.9393553859202713</v>
      </c>
      <c r="I48" s="42"/>
    </row>
    <row r="49" spans="1:9" s="16" customFormat="1" ht="66.75" customHeight="1" hidden="1">
      <c r="A49" s="55"/>
      <c r="B49" s="56" t="s">
        <v>241</v>
      </c>
      <c r="C49" s="55" t="s">
        <v>240</v>
      </c>
      <c r="D49" s="49">
        <v>0</v>
      </c>
      <c r="E49" s="49">
        <v>0</v>
      </c>
      <c r="F49" s="49">
        <v>0</v>
      </c>
      <c r="G49" s="52" t="e">
        <f t="shared" si="2"/>
        <v>#DIV/0!</v>
      </c>
      <c r="H49" s="52" t="e">
        <f t="shared" si="3"/>
        <v>#DIV/0!</v>
      </c>
      <c r="I49" s="42"/>
    </row>
    <row r="50" spans="1:9" s="16" customFormat="1" ht="51.75" customHeight="1">
      <c r="A50" s="55"/>
      <c r="B50" s="56" t="s">
        <v>242</v>
      </c>
      <c r="C50" s="55" t="s">
        <v>243</v>
      </c>
      <c r="D50" s="49">
        <v>10</v>
      </c>
      <c r="E50" s="49">
        <v>3.5</v>
      </c>
      <c r="F50" s="49">
        <v>0</v>
      </c>
      <c r="G50" s="52">
        <f t="shared" si="2"/>
        <v>0</v>
      </c>
      <c r="H50" s="52">
        <f t="shared" si="3"/>
        <v>0</v>
      </c>
      <c r="I50" s="42"/>
    </row>
    <row r="51" spans="1:9" s="16" customFormat="1" ht="41.25" customHeight="1" hidden="1">
      <c r="A51" s="55"/>
      <c r="B51" s="56" t="s">
        <v>313</v>
      </c>
      <c r="C51" s="55" t="s">
        <v>312</v>
      </c>
      <c r="D51" s="49">
        <v>0</v>
      </c>
      <c r="E51" s="49">
        <v>0</v>
      </c>
      <c r="F51" s="49">
        <v>0</v>
      </c>
      <c r="G51" s="52" t="e">
        <f t="shared" si="2"/>
        <v>#DIV/0!</v>
      </c>
      <c r="H51" s="52" t="e">
        <f t="shared" si="3"/>
        <v>#DIV/0!</v>
      </c>
      <c r="I51" s="42"/>
    </row>
    <row r="52" spans="1:8" ht="34.5" customHeight="1">
      <c r="A52" s="53" t="s">
        <v>63</v>
      </c>
      <c r="B52" s="168" t="s">
        <v>31</v>
      </c>
      <c r="C52" s="53"/>
      <c r="D52" s="51">
        <f>D53+D55+D72</f>
        <v>18209.699999999997</v>
      </c>
      <c r="E52" s="51">
        <f>E53+E55+E72</f>
        <v>13502.499999999998</v>
      </c>
      <c r="F52" s="51">
        <f>F53+F55+F72</f>
        <v>1198.6</v>
      </c>
      <c r="G52" s="52">
        <f t="shared" si="2"/>
        <v>0.06582206186812524</v>
      </c>
      <c r="H52" s="52">
        <f t="shared" si="3"/>
        <v>0.08876874652842066</v>
      </c>
    </row>
    <row r="53" spans="1:8" ht="34.5" customHeight="1">
      <c r="A53" s="53" t="s">
        <v>225</v>
      </c>
      <c r="B53" s="168" t="s">
        <v>252</v>
      </c>
      <c r="C53" s="53"/>
      <c r="D53" s="51">
        <f>D54</f>
        <v>8.1</v>
      </c>
      <c r="E53" s="51">
        <f>E54</f>
        <v>8.1</v>
      </c>
      <c r="F53" s="51">
        <f>F54</f>
        <v>8.1</v>
      </c>
      <c r="G53" s="52">
        <f t="shared" si="2"/>
        <v>1</v>
      </c>
      <c r="H53" s="52">
        <f t="shared" si="3"/>
        <v>1</v>
      </c>
    </row>
    <row r="54" spans="1:8" ht="75.75" customHeight="1">
      <c r="A54" s="53"/>
      <c r="B54" s="164" t="s">
        <v>374</v>
      </c>
      <c r="C54" s="167" t="s">
        <v>373</v>
      </c>
      <c r="D54" s="50">
        <v>8.1</v>
      </c>
      <c r="E54" s="50">
        <v>8.1</v>
      </c>
      <c r="F54" s="50">
        <v>8.1</v>
      </c>
      <c r="G54" s="52">
        <f t="shared" si="2"/>
        <v>1</v>
      </c>
      <c r="H54" s="52">
        <f t="shared" si="3"/>
        <v>1</v>
      </c>
    </row>
    <row r="55" spans="1:8" ht="39.75" customHeight="1">
      <c r="A55" s="53" t="s">
        <v>101</v>
      </c>
      <c r="B55" s="168" t="s">
        <v>153</v>
      </c>
      <c r="C55" s="53"/>
      <c r="D55" s="51">
        <f>D56+D58+D65+D67</f>
        <v>17864.6</v>
      </c>
      <c r="E55" s="51">
        <f>E56+E58+E65+E67</f>
        <v>13172.399999999998</v>
      </c>
      <c r="F55" s="51">
        <f>F56+F58+F65+F67</f>
        <v>1190.5</v>
      </c>
      <c r="G55" s="52">
        <f t="shared" si="2"/>
        <v>0.06664017106456345</v>
      </c>
      <c r="H55" s="52">
        <f t="shared" si="3"/>
        <v>0.0903783668883423</v>
      </c>
    </row>
    <row r="56" spans="1:8" ht="84.75" customHeight="1">
      <c r="A56" s="53"/>
      <c r="B56" s="164" t="s">
        <v>234</v>
      </c>
      <c r="C56" s="53" t="s">
        <v>208</v>
      </c>
      <c r="D56" s="51">
        <f>D57</f>
        <v>200</v>
      </c>
      <c r="E56" s="51">
        <f>E57</f>
        <v>100</v>
      </c>
      <c r="F56" s="51">
        <f>F57</f>
        <v>0</v>
      </c>
      <c r="G56" s="52">
        <f t="shared" si="2"/>
        <v>0</v>
      </c>
      <c r="H56" s="52">
        <f t="shared" si="3"/>
        <v>0</v>
      </c>
    </row>
    <row r="57" spans="1:8" ht="111.75" customHeight="1">
      <c r="A57" s="53"/>
      <c r="B57" s="164" t="s">
        <v>500</v>
      </c>
      <c r="C57" s="86" t="s">
        <v>347</v>
      </c>
      <c r="D57" s="50">
        <v>200</v>
      </c>
      <c r="E57" s="50">
        <v>100</v>
      </c>
      <c r="F57" s="50">
        <v>0</v>
      </c>
      <c r="G57" s="52">
        <f t="shared" si="2"/>
        <v>0</v>
      </c>
      <c r="H57" s="52">
        <f t="shared" si="3"/>
        <v>0</v>
      </c>
    </row>
    <row r="58" spans="1:8" ht="57" customHeight="1">
      <c r="A58" s="53"/>
      <c r="B58" s="164" t="s">
        <v>202</v>
      </c>
      <c r="C58" s="167" t="s">
        <v>297</v>
      </c>
      <c r="D58" s="50">
        <f>D59+D60+D61+D63+D62+D64</f>
        <v>9216.300000000001</v>
      </c>
      <c r="E58" s="50">
        <f>E59+E60+E61+E63+E62+E64</f>
        <v>4624.099999999999</v>
      </c>
      <c r="F58" s="50">
        <f>F59+F60+F61+F63+F62+F64</f>
        <v>1158.3</v>
      </c>
      <c r="G58" s="52">
        <f t="shared" si="2"/>
        <v>0.1256795026203574</v>
      </c>
      <c r="H58" s="52">
        <f t="shared" si="3"/>
        <v>0.25049198763002534</v>
      </c>
    </row>
    <row r="59" spans="1:8" ht="85.5" customHeight="1">
      <c r="A59" s="167"/>
      <c r="B59" s="56" t="s">
        <v>376</v>
      </c>
      <c r="C59" s="55" t="s">
        <v>375</v>
      </c>
      <c r="D59" s="49">
        <v>6422.4</v>
      </c>
      <c r="E59" s="49">
        <v>2889.9</v>
      </c>
      <c r="F59" s="49">
        <v>0</v>
      </c>
      <c r="G59" s="52">
        <f t="shared" si="2"/>
        <v>0</v>
      </c>
      <c r="H59" s="52">
        <f t="shared" si="3"/>
        <v>0</v>
      </c>
    </row>
    <row r="60" spans="1:8" ht="40.5" customHeight="1">
      <c r="A60" s="53"/>
      <c r="B60" s="56" t="s">
        <v>359</v>
      </c>
      <c r="C60" s="55" t="s">
        <v>358</v>
      </c>
      <c r="D60" s="49">
        <v>2000</v>
      </c>
      <c r="E60" s="49">
        <v>1400</v>
      </c>
      <c r="F60" s="49">
        <v>1041.1</v>
      </c>
      <c r="G60" s="52">
        <f t="shared" si="2"/>
        <v>0.52055</v>
      </c>
      <c r="H60" s="52">
        <f t="shared" si="3"/>
        <v>0.743642857142857</v>
      </c>
    </row>
    <row r="61" spans="1:8" ht="51.75" customHeight="1">
      <c r="A61" s="53"/>
      <c r="B61" s="56" t="s">
        <v>363</v>
      </c>
      <c r="C61" s="55" t="s">
        <v>362</v>
      </c>
      <c r="D61" s="49">
        <v>390</v>
      </c>
      <c r="E61" s="49">
        <v>130</v>
      </c>
      <c r="F61" s="49">
        <v>0</v>
      </c>
      <c r="G61" s="52">
        <f t="shared" si="2"/>
        <v>0</v>
      </c>
      <c r="H61" s="52">
        <f t="shared" si="3"/>
        <v>0</v>
      </c>
    </row>
    <row r="62" spans="1:8" ht="29.25" customHeight="1">
      <c r="A62" s="53"/>
      <c r="B62" s="56" t="s">
        <v>378</v>
      </c>
      <c r="C62" s="55" t="s">
        <v>377</v>
      </c>
      <c r="D62" s="49">
        <v>286.7</v>
      </c>
      <c r="E62" s="49">
        <v>87</v>
      </c>
      <c r="F62" s="49">
        <v>0</v>
      </c>
      <c r="G62" s="52">
        <f t="shared" si="2"/>
        <v>0</v>
      </c>
      <c r="H62" s="52">
        <f t="shared" si="3"/>
        <v>0</v>
      </c>
    </row>
    <row r="63" spans="1:8" ht="29.25" customHeight="1">
      <c r="A63" s="53"/>
      <c r="B63" s="56" t="s">
        <v>379</v>
      </c>
      <c r="C63" s="55" t="s">
        <v>567</v>
      </c>
      <c r="D63" s="49">
        <v>107.2</v>
      </c>
      <c r="E63" s="49">
        <v>107.2</v>
      </c>
      <c r="F63" s="49">
        <v>107.2</v>
      </c>
      <c r="G63" s="52">
        <f t="shared" si="2"/>
        <v>1</v>
      </c>
      <c r="H63" s="52">
        <f t="shared" si="3"/>
        <v>1</v>
      </c>
    </row>
    <row r="64" spans="1:8" ht="29.25" customHeight="1">
      <c r="A64" s="53"/>
      <c r="B64" s="56" t="s">
        <v>462</v>
      </c>
      <c r="C64" s="55" t="s">
        <v>461</v>
      </c>
      <c r="D64" s="49">
        <v>10</v>
      </c>
      <c r="E64" s="49">
        <v>10</v>
      </c>
      <c r="F64" s="49">
        <v>10</v>
      </c>
      <c r="G64" s="52">
        <f t="shared" si="2"/>
        <v>1</v>
      </c>
      <c r="H64" s="52">
        <f t="shared" si="3"/>
        <v>1</v>
      </c>
    </row>
    <row r="65" spans="1:8" ht="54.75" customHeight="1">
      <c r="A65" s="53"/>
      <c r="B65" s="56" t="s">
        <v>502</v>
      </c>
      <c r="C65" s="55" t="s">
        <v>501</v>
      </c>
      <c r="D65" s="49">
        <f>D66</f>
        <v>325</v>
      </c>
      <c r="E65" s="49">
        <f>E66</f>
        <v>325</v>
      </c>
      <c r="F65" s="49">
        <f>F66</f>
        <v>0</v>
      </c>
      <c r="G65" s="52">
        <f t="shared" si="2"/>
        <v>0</v>
      </c>
      <c r="H65" s="52">
        <f t="shared" si="3"/>
        <v>0</v>
      </c>
    </row>
    <row r="66" spans="1:8" ht="39.75" customHeight="1">
      <c r="A66" s="53"/>
      <c r="B66" s="56" t="s">
        <v>504</v>
      </c>
      <c r="C66" s="55" t="s">
        <v>503</v>
      </c>
      <c r="D66" s="49">
        <v>325</v>
      </c>
      <c r="E66" s="49">
        <v>325</v>
      </c>
      <c r="F66" s="49">
        <v>0</v>
      </c>
      <c r="G66" s="52">
        <f t="shared" si="2"/>
        <v>0</v>
      </c>
      <c r="H66" s="52">
        <f t="shared" si="3"/>
        <v>0</v>
      </c>
    </row>
    <row r="67" spans="1:8" ht="63" customHeight="1">
      <c r="A67" s="53"/>
      <c r="B67" s="56" t="s">
        <v>314</v>
      </c>
      <c r="C67" s="55" t="s">
        <v>509</v>
      </c>
      <c r="D67" s="49">
        <f>D69+D70+D71+D68</f>
        <v>8123.299999999999</v>
      </c>
      <c r="E67" s="49">
        <f>E69+E70+E71+E68</f>
        <v>8123.299999999999</v>
      </c>
      <c r="F67" s="49">
        <f>F69+F70+F71+F68</f>
        <v>32.2</v>
      </c>
      <c r="G67" s="52">
        <f t="shared" si="2"/>
        <v>0.003963906294240026</v>
      </c>
      <c r="H67" s="52">
        <f t="shared" si="3"/>
        <v>0.003963906294240026</v>
      </c>
    </row>
    <row r="68" spans="1:8" ht="33.75" customHeight="1">
      <c r="A68" s="53"/>
      <c r="B68" s="56" t="s">
        <v>229</v>
      </c>
      <c r="C68" s="55" t="s">
        <v>514</v>
      </c>
      <c r="D68" s="49">
        <v>225.4</v>
      </c>
      <c r="E68" s="49">
        <v>225.4</v>
      </c>
      <c r="F68" s="49">
        <v>32.2</v>
      </c>
      <c r="G68" s="52">
        <f t="shared" si="2"/>
        <v>0.14285714285714288</v>
      </c>
      <c r="H68" s="52">
        <f t="shared" si="3"/>
        <v>0.14285714285714288</v>
      </c>
    </row>
    <row r="69" spans="1:8" ht="59.25" customHeight="1">
      <c r="A69" s="53"/>
      <c r="B69" s="56" t="s">
        <v>506</v>
      </c>
      <c r="C69" s="87" t="s">
        <v>529</v>
      </c>
      <c r="D69" s="49">
        <v>156.4</v>
      </c>
      <c r="E69" s="49">
        <v>156.4</v>
      </c>
      <c r="F69" s="49">
        <v>0</v>
      </c>
      <c r="G69" s="52">
        <f t="shared" si="2"/>
        <v>0</v>
      </c>
      <c r="H69" s="52">
        <f t="shared" si="3"/>
        <v>0</v>
      </c>
    </row>
    <row r="70" spans="1:8" ht="56.25" customHeight="1">
      <c r="A70" s="53"/>
      <c r="B70" s="56" t="s">
        <v>507</v>
      </c>
      <c r="C70" s="87" t="s">
        <v>530</v>
      </c>
      <c r="D70" s="49">
        <v>7662.5</v>
      </c>
      <c r="E70" s="49">
        <v>7662.5</v>
      </c>
      <c r="F70" s="49">
        <v>0</v>
      </c>
      <c r="G70" s="52">
        <f t="shared" si="2"/>
        <v>0</v>
      </c>
      <c r="H70" s="52">
        <f t="shared" si="3"/>
        <v>0</v>
      </c>
    </row>
    <row r="71" spans="1:8" ht="56.25" customHeight="1">
      <c r="A71" s="53"/>
      <c r="B71" s="56" t="s">
        <v>508</v>
      </c>
      <c r="C71" s="88" t="s">
        <v>505</v>
      </c>
      <c r="D71" s="49">
        <v>79</v>
      </c>
      <c r="E71" s="49">
        <v>79</v>
      </c>
      <c r="F71" s="49">
        <v>0</v>
      </c>
      <c r="G71" s="52">
        <f t="shared" si="2"/>
        <v>0</v>
      </c>
      <c r="H71" s="52">
        <f t="shared" si="3"/>
        <v>0</v>
      </c>
    </row>
    <row r="72" spans="1:8" ht="45.75" customHeight="1">
      <c r="A72" s="53" t="s">
        <v>64</v>
      </c>
      <c r="B72" s="164" t="s">
        <v>161</v>
      </c>
      <c r="C72" s="55"/>
      <c r="D72" s="89">
        <f>D73+D74+D75+D76</f>
        <v>337</v>
      </c>
      <c r="E72" s="89">
        <f>E73+E74+E75+E76</f>
        <v>322</v>
      </c>
      <c r="F72" s="89">
        <f>F73+F74+F75+F76</f>
        <v>0</v>
      </c>
      <c r="G72" s="52">
        <f t="shared" si="2"/>
        <v>0</v>
      </c>
      <c r="H72" s="52">
        <f t="shared" si="3"/>
        <v>0</v>
      </c>
    </row>
    <row r="73" spans="1:8" ht="37.5" customHeight="1">
      <c r="A73" s="53"/>
      <c r="B73" s="56" t="s">
        <v>105</v>
      </c>
      <c r="C73" s="55" t="s">
        <v>211</v>
      </c>
      <c r="D73" s="49">
        <v>40</v>
      </c>
      <c r="E73" s="49">
        <v>25</v>
      </c>
      <c r="F73" s="49">
        <v>0</v>
      </c>
      <c r="G73" s="52">
        <f t="shared" si="2"/>
        <v>0</v>
      </c>
      <c r="H73" s="52">
        <f t="shared" si="3"/>
        <v>0</v>
      </c>
    </row>
    <row r="74" spans="1:8" ht="64.5" customHeight="1">
      <c r="A74" s="53"/>
      <c r="B74" s="56" t="s">
        <v>532</v>
      </c>
      <c r="C74" s="55" t="s">
        <v>531</v>
      </c>
      <c r="D74" s="49">
        <v>99</v>
      </c>
      <c r="E74" s="49">
        <v>99</v>
      </c>
      <c r="F74" s="49">
        <v>0</v>
      </c>
      <c r="G74" s="52">
        <f t="shared" si="2"/>
        <v>0</v>
      </c>
      <c r="H74" s="52">
        <f t="shared" si="3"/>
        <v>0</v>
      </c>
    </row>
    <row r="75" spans="1:8" ht="37.5" customHeight="1">
      <c r="A75" s="53"/>
      <c r="B75" s="56" t="s">
        <v>534</v>
      </c>
      <c r="C75" s="55" t="s">
        <v>533</v>
      </c>
      <c r="D75" s="49">
        <v>99</v>
      </c>
      <c r="E75" s="49">
        <v>99</v>
      </c>
      <c r="F75" s="49">
        <v>0</v>
      </c>
      <c r="G75" s="52">
        <f t="shared" si="2"/>
        <v>0</v>
      </c>
      <c r="H75" s="52">
        <f t="shared" si="3"/>
        <v>0</v>
      </c>
    </row>
    <row r="76" spans="1:8" ht="51.75" customHeight="1">
      <c r="A76" s="53"/>
      <c r="B76" s="56" t="s">
        <v>536</v>
      </c>
      <c r="C76" s="55" t="s">
        <v>535</v>
      </c>
      <c r="D76" s="49">
        <v>99</v>
      </c>
      <c r="E76" s="49">
        <v>99</v>
      </c>
      <c r="F76" s="49">
        <v>0</v>
      </c>
      <c r="G76" s="52">
        <f t="shared" si="2"/>
        <v>0</v>
      </c>
      <c r="H76" s="52">
        <f t="shared" si="3"/>
        <v>0</v>
      </c>
    </row>
    <row r="77" spans="1:8" ht="30.75" customHeight="1">
      <c r="A77" s="53" t="s">
        <v>65</v>
      </c>
      <c r="B77" s="168" t="s">
        <v>32</v>
      </c>
      <c r="C77" s="53"/>
      <c r="D77" s="51">
        <f>D78+D83+D92</f>
        <v>53132</v>
      </c>
      <c r="E77" s="51">
        <f>E78+E83+E92</f>
        <v>45772</v>
      </c>
      <c r="F77" s="51">
        <f>F78+F83+F92</f>
        <v>19661.3</v>
      </c>
      <c r="G77" s="52">
        <f t="shared" si="2"/>
        <v>0.3700462997816758</v>
      </c>
      <c r="H77" s="52">
        <f t="shared" si="3"/>
        <v>0.429548632351656</v>
      </c>
    </row>
    <row r="78" spans="1:8" ht="21.75" customHeight="1">
      <c r="A78" s="53" t="s">
        <v>66</v>
      </c>
      <c r="B78" s="168" t="s">
        <v>33</v>
      </c>
      <c r="C78" s="53"/>
      <c r="D78" s="50">
        <f>D81+D80+D79+D82</f>
        <v>1245.3</v>
      </c>
      <c r="E78" s="50">
        <f>E81+E80+E79+E82</f>
        <v>604</v>
      </c>
      <c r="F78" s="50">
        <f>F81+F80+F79+F82</f>
        <v>244.6</v>
      </c>
      <c r="G78" s="52">
        <f t="shared" si="2"/>
        <v>0.19641853368666184</v>
      </c>
      <c r="H78" s="52">
        <f t="shared" si="3"/>
        <v>0.40496688741721854</v>
      </c>
    </row>
    <row r="79" spans="1:8" ht="70.5" customHeight="1">
      <c r="A79" s="53"/>
      <c r="B79" s="56" t="s">
        <v>203</v>
      </c>
      <c r="C79" s="55" t="s">
        <v>204</v>
      </c>
      <c r="D79" s="49">
        <v>600</v>
      </c>
      <c r="E79" s="49">
        <v>287.7</v>
      </c>
      <c r="F79" s="49">
        <v>243.2</v>
      </c>
      <c r="G79" s="52">
        <f t="shared" si="2"/>
        <v>0.4053333333333333</v>
      </c>
      <c r="H79" s="52">
        <f t="shared" si="3"/>
        <v>0.8453249913103927</v>
      </c>
    </row>
    <row r="80" spans="1:8" ht="70.5" customHeight="1" hidden="1">
      <c r="A80" s="167"/>
      <c r="B80" s="56" t="s">
        <v>299</v>
      </c>
      <c r="C80" s="90" t="s">
        <v>298</v>
      </c>
      <c r="D80" s="49">
        <v>0</v>
      </c>
      <c r="E80" s="49">
        <v>0</v>
      </c>
      <c r="F80" s="49">
        <v>0</v>
      </c>
      <c r="G80" s="52" t="e">
        <f t="shared" si="2"/>
        <v>#DIV/0!</v>
      </c>
      <c r="H80" s="52" t="e">
        <f t="shared" si="3"/>
        <v>#DIV/0!</v>
      </c>
    </row>
    <row r="81" spans="1:8" ht="37.5" customHeight="1">
      <c r="A81" s="53"/>
      <c r="B81" s="56" t="s">
        <v>145</v>
      </c>
      <c r="C81" s="55" t="s">
        <v>205</v>
      </c>
      <c r="D81" s="49">
        <v>645.3</v>
      </c>
      <c r="E81" s="49">
        <v>316.3</v>
      </c>
      <c r="F81" s="49">
        <v>1.4</v>
      </c>
      <c r="G81" s="52">
        <f t="shared" si="2"/>
        <v>0.0021695335502866886</v>
      </c>
      <c r="H81" s="52">
        <f t="shared" si="3"/>
        <v>0.004426177679418273</v>
      </c>
    </row>
    <row r="82" spans="1:8" ht="51" customHeight="1" hidden="1">
      <c r="A82" s="53"/>
      <c r="B82" s="56" t="s">
        <v>339</v>
      </c>
      <c r="C82" s="55" t="s">
        <v>338</v>
      </c>
      <c r="D82" s="49">
        <v>0</v>
      </c>
      <c r="E82" s="49"/>
      <c r="F82" s="49">
        <v>0</v>
      </c>
      <c r="G82" s="52" t="e">
        <f t="shared" si="2"/>
        <v>#DIV/0!</v>
      </c>
      <c r="H82" s="52" t="e">
        <f t="shared" si="3"/>
        <v>#DIV/0!</v>
      </c>
    </row>
    <row r="83" spans="1:8" ht="27" customHeight="1">
      <c r="A83" s="53" t="s">
        <v>67</v>
      </c>
      <c r="B83" s="164" t="s">
        <v>264</v>
      </c>
      <c r="C83" s="167"/>
      <c r="D83" s="50">
        <f>D84+D90+D91</f>
        <v>8450</v>
      </c>
      <c r="E83" s="50">
        <f>E84+E90+E91</f>
        <v>7400</v>
      </c>
      <c r="F83" s="50">
        <f>F84+F90+F91</f>
        <v>100</v>
      </c>
      <c r="G83" s="52">
        <f t="shared" si="2"/>
        <v>0.011834319526627219</v>
      </c>
      <c r="H83" s="52">
        <f t="shared" si="3"/>
        <v>0.013513513513513514</v>
      </c>
    </row>
    <row r="84" spans="1:9" s="16" customFormat="1" ht="51" customHeight="1">
      <c r="A84" s="91"/>
      <c r="B84" s="56" t="s">
        <v>246</v>
      </c>
      <c r="C84" s="55" t="s">
        <v>228</v>
      </c>
      <c r="D84" s="49">
        <f>D85+D86+D87+D88+D89</f>
        <v>8000</v>
      </c>
      <c r="E84" s="49">
        <f>E85+E86+E87+E88+E89</f>
        <v>6950</v>
      </c>
      <c r="F84" s="49">
        <f>F85+F86+F87+F88+F89</f>
        <v>0</v>
      </c>
      <c r="G84" s="52">
        <f t="shared" si="2"/>
        <v>0</v>
      </c>
      <c r="H84" s="52">
        <f t="shared" si="3"/>
        <v>0</v>
      </c>
      <c r="I84" s="42"/>
    </row>
    <row r="85" spans="1:9" s="16" customFormat="1" ht="56.25" customHeight="1" hidden="1">
      <c r="A85" s="91"/>
      <c r="B85" s="56" t="s">
        <v>244</v>
      </c>
      <c r="C85" s="55" t="s">
        <v>245</v>
      </c>
      <c r="D85" s="49">
        <v>0</v>
      </c>
      <c r="E85" s="49">
        <v>0</v>
      </c>
      <c r="F85" s="49">
        <v>0</v>
      </c>
      <c r="G85" s="52" t="e">
        <f t="shared" si="2"/>
        <v>#DIV/0!</v>
      </c>
      <c r="H85" s="52" t="e">
        <f t="shared" si="3"/>
        <v>#DIV/0!</v>
      </c>
      <c r="I85" s="42"/>
    </row>
    <row r="86" spans="1:9" s="16" customFormat="1" ht="70.5" customHeight="1" hidden="1">
      <c r="A86" s="91"/>
      <c r="B86" s="56" t="s">
        <v>278</v>
      </c>
      <c r="C86" s="55" t="s">
        <v>277</v>
      </c>
      <c r="D86" s="49">
        <v>0</v>
      </c>
      <c r="E86" s="49">
        <v>0</v>
      </c>
      <c r="F86" s="49">
        <v>0</v>
      </c>
      <c r="G86" s="52" t="e">
        <f t="shared" si="2"/>
        <v>#DIV/0!</v>
      </c>
      <c r="H86" s="52" t="e">
        <f t="shared" si="3"/>
        <v>#DIV/0!</v>
      </c>
      <c r="I86" s="42"/>
    </row>
    <row r="87" spans="1:9" s="16" customFormat="1" ht="56.25" customHeight="1" hidden="1">
      <c r="A87" s="91"/>
      <c r="B87" s="56" t="s">
        <v>280</v>
      </c>
      <c r="C87" s="55" t="s">
        <v>279</v>
      </c>
      <c r="D87" s="49">
        <v>0</v>
      </c>
      <c r="E87" s="49">
        <v>0</v>
      </c>
      <c r="F87" s="49">
        <v>0</v>
      </c>
      <c r="G87" s="52" t="e">
        <f t="shared" si="2"/>
        <v>#DIV/0!</v>
      </c>
      <c r="H87" s="52" t="e">
        <f t="shared" si="3"/>
        <v>#DIV/0!</v>
      </c>
      <c r="I87" s="42"/>
    </row>
    <row r="88" spans="1:9" s="16" customFormat="1" ht="75" customHeight="1">
      <c r="A88" s="91"/>
      <c r="B88" s="56" t="s">
        <v>381</v>
      </c>
      <c r="C88" s="55" t="s">
        <v>380</v>
      </c>
      <c r="D88" s="49">
        <v>3000</v>
      </c>
      <c r="E88" s="49">
        <v>1950</v>
      </c>
      <c r="F88" s="49">
        <v>0</v>
      </c>
      <c r="G88" s="52">
        <f t="shared" si="2"/>
        <v>0</v>
      </c>
      <c r="H88" s="52">
        <f t="shared" si="3"/>
        <v>0</v>
      </c>
      <c r="I88" s="42"/>
    </row>
    <row r="89" spans="1:9" s="16" customFormat="1" ht="51.75" customHeight="1">
      <c r="A89" s="91"/>
      <c r="B89" s="56" t="s">
        <v>319</v>
      </c>
      <c r="C89" s="55" t="s">
        <v>318</v>
      </c>
      <c r="D89" s="49">
        <v>5000</v>
      </c>
      <c r="E89" s="49">
        <v>5000</v>
      </c>
      <c r="F89" s="49">
        <v>0</v>
      </c>
      <c r="G89" s="52">
        <f t="shared" si="2"/>
        <v>0</v>
      </c>
      <c r="H89" s="52">
        <f t="shared" si="3"/>
        <v>0</v>
      </c>
      <c r="I89" s="42"/>
    </row>
    <row r="90" spans="1:9" s="16" customFormat="1" ht="67.5" customHeight="1">
      <c r="A90" s="91"/>
      <c r="B90" s="56" t="s">
        <v>512</v>
      </c>
      <c r="C90" s="92" t="s">
        <v>510</v>
      </c>
      <c r="D90" s="49">
        <v>100</v>
      </c>
      <c r="E90" s="49">
        <v>100</v>
      </c>
      <c r="F90" s="49">
        <v>100</v>
      </c>
      <c r="G90" s="52">
        <f t="shared" si="2"/>
        <v>1</v>
      </c>
      <c r="H90" s="52">
        <f t="shared" si="3"/>
        <v>1</v>
      </c>
      <c r="I90" s="42"/>
    </row>
    <row r="91" spans="1:9" s="16" customFormat="1" ht="72" customHeight="1">
      <c r="A91" s="91"/>
      <c r="B91" s="56" t="s">
        <v>513</v>
      </c>
      <c r="C91" s="92" t="s">
        <v>511</v>
      </c>
      <c r="D91" s="49">
        <v>350</v>
      </c>
      <c r="E91" s="49">
        <v>350</v>
      </c>
      <c r="F91" s="49">
        <v>0</v>
      </c>
      <c r="G91" s="52">
        <f t="shared" si="2"/>
        <v>0</v>
      </c>
      <c r="H91" s="52">
        <f t="shared" si="3"/>
        <v>0</v>
      </c>
      <c r="I91" s="42"/>
    </row>
    <row r="92" spans="1:9" s="16" customFormat="1" ht="28.5" customHeight="1">
      <c r="A92" s="91" t="s">
        <v>35</v>
      </c>
      <c r="B92" s="56" t="s">
        <v>36</v>
      </c>
      <c r="C92" s="55"/>
      <c r="D92" s="89">
        <f>D93+D110</f>
        <v>43436.7</v>
      </c>
      <c r="E92" s="89">
        <f>E93+E110</f>
        <v>37768</v>
      </c>
      <c r="F92" s="89">
        <f>F93+F110</f>
        <v>19316.7</v>
      </c>
      <c r="G92" s="52">
        <f t="shared" si="2"/>
        <v>0.44470919752191124</v>
      </c>
      <c r="H92" s="52">
        <f t="shared" si="3"/>
        <v>0.5114567888159288</v>
      </c>
      <c r="I92" s="42"/>
    </row>
    <row r="93" spans="1:9" s="16" customFormat="1" ht="72" customHeight="1">
      <c r="A93" s="53"/>
      <c r="B93" s="168" t="s">
        <v>384</v>
      </c>
      <c r="C93" s="53" t="s">
        <v>411</v>
      </c>
      <c r="D93" s="51">
        <f>D94+D95+D96+D97+D98+D99+D100+D101+D102+D103+D104+D105+D106+D107+D108+D109</f>
        <v>34773.7</v>
      </c>
      <c r="E93" s="51">
        <f>E94+E95+E96+E97+E98+E99+E100+E101+E102+E103+E104+E105+E106+E107+E108+E109</f>
        <v>29105</v>
      </c>
      <c r="F93" s="51">
        <f>F94+F95+F96+F97+F98+F99+F100+F101+F102+F103+F104+F105+F106+F107+F108+F109</f>
        <v>19191.9</v>
      </c>
      <c r="G93" s="52">
        <f t="shared" si="2"/>
        <v>0.5519084825600958</v>
      </c>
      <c r="H93" s="52">
        <f t="shared" si="3"/>
        <v>0.6594021645765333</v>
      </c>
      <c r="I93" s="42"/>
    </row>
    <row r="94" spans="1:9" s="16" customFormat="1" ht="37.5" customHeight="1">
      <c r="A94" s="55"/>
      <c r="B94" s="56" t="s">
        <v>383</v>
      </c>
      <c r="C94" s="55" t="s">
        <v>382</v>
      </c>
      <c r="D94" s="49">
        <v>225</v>
      </c>
      <c r="E94" s="49">
        <v>200</v>
      </c>
      <c r="F94" s="49">
        <v>141.2</v>
      </c>
      <c r="G94" s="52">
        <f t="shared" si="2"/>
        <v>0.6275555555555555</v>
      </c>
      <c r="H94" s="52">
        <f t="shared" si="3"/>
        <v>0.706</v>
      </c>
      <c r="I94" s="42"/>
    </row>
    <row r="95" spans="1:9" s="16" customFormat="1" ht="39.75" customHeight="1">
      <c r="A95" s="55"/>
      <c r="B95" s="56" t="s">
        <v>386</v>
      </c>
      <c r="C95" s="55" t="s">
        <v>385</v>
      </c>
      <c r="D95" s="49">
        <v>125</v>
      </c>
      <c r="E95" s="49">
        <v>125</v>
      </c>
      <c r="F95" s="49">
        <v>100</v>
      </c>
      <c r="G95" s="52">
        <f t="shared" si="2"/>
        <v>0.8</v>
      </c>
      <c r="H95" s="52">
        <f t="shared" si="3"/>
        <v>0.8</v>
      </c>
      <c r="I95" s="42"/>
    </row>
    <row r="96" spans="1:9" s="16" customFormat="1" ht="33.75" customHeight="1">
      <c r="A96" s="55"/>
      <c r="B96" s="56" t="s">
        <v>388</v>
      </c>
      <c r="C96" s="55" t="s">
        <v>387</v>
      </c>
      <c r="D96" s="49">
        <v>125</v>
      </c>
      <c r="E96" s="49">
        <v>125</v>
      </c>
      <c r="F96" s="49">
        <v>0</v>
      </c>
      <c r="G96" s="52">
        <f aca="true" t="shared" si="4" ref="G96:G134">F96/D96</f>
        <v>0</v>
      </c>
      <c r="H96" s="52">
        <f aca="true" t="shared" si="5" ref="H96:H133">F96/E96</f>
        <v>0</v>
      </c>
      <c r="I96" s="42"/>
    </row>
    <row r="97" spans="1:9" s="16" customFormat="1" ht="30.75" customHeight="1">
      <c r="A97" s="55"/>
      <c r="B97" s="56" t="s">
        <v>390</v>
      </c>
      <c r="C97" s="55" t="s">
        <v>389</v>
      </c>
      <c r="D97" s="49">
        <v>400</v>
      </c>
      <c r="E97" s="49">
        <v>280</v>
      </c>
      <c r="F97" s="49">
        <v>199.8</v>
      </c>
      <c r="G97" s="52">
        <f t="shared" si="4"/>
        <v>0.49950000000000006</v>
      </c>
      <c r="H97" s="52">
        <f t="shared" si="5"/>
        <v>0.7135714285714286</v>
      </c>
      <c r="I97" s="42"/>
    </row>
    <row r="98" spans="1:9" s="16" customFormat="1" ht="34.5" customHeight="1">
      <c r="A98" s="55"/>
      <c r="B98" s="56" t="s">
        <v>392</v>
      </c>
      <c r="C98" s="55" t="s">
        <v>391</v>
      </c>
      <c r="D98" s="49">
        <v>225</v>
      </c>
      <c r="E98" s="49">
        <v>225</v>
      </c>
      <c r="F98" s="49">
        <v>199.7</v>
      </c>
      <c r="G98" s="52">
        <f t="shared" si="4"/>
        <v>0.8875555555555555</v>
      </c>
      <c r="H98" s="52">
        <f t="shared" si="5"/>
        <v>0.8875555555555555</v>
      </c>
      <c r="I98" s="42"/>
    </row>
    <row r="99" spans="1:9" s="16" customFormat="1" ht="31.5" customHeight="1">
      <c r="A99" s="55"/>
      <c r="B99" s="56" t="s">
        <v>394</v>
      </c>
      <c r="C99" s="55" t="s">
        <v>393</v>
      </c>
      <c r="D99" s="49">
        <v>9492.8</v>
      </c>
      <c r="E99" s="49">
        <v>8997.6</v>
      </c>
      <c r="F99" s="49">
        <v>7062.3</v>
      </c>
      <c r="G99" s="52">
        <f t="shared" si="4"/>
        <v>0.7439638462834991</v>
      </c>
      <c r="H99" s="52">
        <f t="shared" si="5"/>
        <v>0.7849093091491064</v>
      </c>
      <c r="I99" s="42"/>
    </row>
    <row r="100" spans="1:9" s="16" customFormat="1" ht="39.75" customHeight="1">
      <c r="A100" s="55"/>
      <c r="B100" s="56" t="s">
        <v>396</v>
      </c>
      <c r="C100" s="55" t="s">
        <v>395</v>
      </c>
      <c r="D100" s="49">
        <v>14691.9</v>
      </c>
      <c r="E100" s="49">
        <v>13082.5</v>
      </c>
      <c r="F100" s="49">
        <v>8346.7</v>
      </c>
      <c r="G100" s="52">
        <f t="shared" si="4"/>
        <v>0.568115764468857</v>
      </c>
      <c r="H100" s="52">
        <f t="shared" si="5"/>
        <v>0.6380049684693293</v>
      </c>
      <c r="I100" s="42"/>
    </row>
    <row r="101" spans="1:9" s="16" customFormat="1" ht="57" customHeight="1">
      <c r="A101" s="55"/>
      <c r="B101" s="56" t="s">
        <v>398</v>
      </c>
      <c r="C101" s="55" t="s">
        <v>397</v>
      </c>
      <c r="D101" s="49">
        <v>1000</v>
      </c>
      <c r="E101" s="49">
        <v>550</v>
      </c>
      <c r="F101" s="49">
        <v>0</v>
      </c>
      <c r="G101" s="52">
        <f t="shared" si="4"/>
        <v>0</v>
      </c>
      <c r="H101" s="52">
        <f t="shared" si="5"/>
        <v>0</v>
      </c>
      <c r="I101" s="42"/>
    </row>
    <row r="102" spans="1:9" s="16" customFormat="1" ht="34.5" customHeight="1">
      <c r="A102" s="55"/>
      <c r="B102" s="56" t="s">
        <v>400</v>
      </c>
      <c r="C102" s="55" t="s">
        <v>399</v>
      </c>
      <c r="D102" s="49">
        <v>100</v>
      </c>
      <c r="E102" s="49">
        <v>35</v>
      </c>
      <c r="F102" s="49">
        <v>0</v>
      </c>
      <c r="G102" s="52">
        <f t="shared" si="4"/>
        <v>0</v>
      </c>
      <c r="H102" s="52">
        <f t="shared" si="5"/>
        <v>0</v>
      </c>
      <c r="I102" s="42"/>
    </row>
    <row r="103" spans="1:9" s="16" customFormat="1" ht="38.25" customHeight="1">
      <c r="A103" s="55"/>
      <c r="B103" s="56" t="s">
        <v>402</v>
      </c>
      <c r="C103" s="55" t="s">
        <v>401</v>
      </c>
      <c r="D103" s="49">
        <v>5200</v>
      </c>
      <c r="E103" s="49">
        <v>2540.4</v>
      </c>
      <c r="F103" s="49">
        <v>2322.3</v>
      </c>
      <c r="G103" s="52">
        <f t="shared" si="4"/>
        <v>0.44659615384615386</v>
      </c>
      <c r="H103" s="52">
        <f t="shared" si="5"/>
        <v>0.9141473783656118</v>
      </c>
      <c r="I103" s="42"/>
    </row>
    <row r="104" spans="1:9" s="16" customFormat="1" ht="53.25" customHeight="1">
      <c r="A104" s="55"/>
      <c r="B104" s="56" t="s">
        <v>404</v>
      </c>
      <c r="C104" s="55" t="s">
        <v>403</v>
      </c>
      <c r="D104" s="49">
        <v>1350</v>
      </c>
      <c r="E104" s="49">
        <v>1350</v>
      </c>
      <c r="F104" s="49">
        <v>795.9</v>
      </c>
      <c r="G104" s="52">
        <f t="shared" si="4"/>
        <v>0.5895555555555555</v>
      </c>
      <c r="H104" s="52">
        <f t="shared" si="5"/>
        <v>0.5895555555555555</v>
      </c>
      <c r="I104" s="42"/>
    </row>
    <row r="105" spans="1:9" s="16" customFormat="1" ht="41.25" customHeight="1">
      <c r="A105" s="55"/>
      <c r="B105" s="56" t="s">
        <v>406</v>
      </c>
      <c r="C105" s="55" t="s">
        <v>405</v>
      </c>
      <c r="D105" s="49">
        <v>15</v>
      </c>
      <c r="E105" s="49">
        <v>10.5</v>
      </c>
      <c r="F105" s="49">
        <v>0</v>
      </c>
      <c r="G105" s="52">
        <f t="shared" si="4"/>
        <v>0</v>
      </c>
      <c r="H105" s="52">
        <f t="shared" si="5"/>
        <v>0</v>
      </c>
      <c r="I105" s="42"/>
    </row>
    <row r="106" spans="1:9" s="16" customFormat="1" ht="32.25" customHeight="1">
      <c r="A106" s="55"/>
      <c r="B106" s="56" t="s">
        <v>408</v>
      </c>
      <c r="C106" s="55" t="s">
        <v>407</v>
      </c>
      <c r="D106" s="49">
        <v>100</v>
      </c>
      <c r="E106" s="49">
        <v>35</v>
      </c>
      <c r="F106" s="49">
        <v>0</v>
      </c>
      <c r="G106" s="52">
        <f t="shared" si="4"/>
        <v>0</v>
      </c>
      <c r="H106" s="52">
        <f t="shared" si="5"/>
        <v>0</v>
      </c>
      <c r="I106" s="42"/>
    </row>
    <row r="107" spans="1:9" s="16" customFormat="1" ht="38.25" customHeight="1">
      <c r="A107" s="55"/>
      <c r="B107" s="56" t="s">
        <v>410</v>
      </c>
      <c r="C107" s="55" t="s">
        <v>409</v>
      </c>
      <c r="D107" s="49">
        <v>500</v>
      </c>
      <c r="E107" s="49">
        <v>325</v>
      </c>
      <c r="F107" s="49">
        <v>0</v>
      </c>
      <c r="G107" s="52">
        <f t="shared" si="4"/>
        <v>0</v>
      </c>
      <c r="H107" s="52">
        <f t="shared" si="5"/>
        <v>0</v>
      </c>
      <c r="I107" s="42"/>
    </row>
    <row r="108" spans="1:9" s="16" customFormat="1" ht="85.5" customHeight="1">
      <c r="A108" s="55"/>
      <c r="B108" s="56" t="s">
        <v>538</v>
      </c>
      <c r="C108" s="55" t="s">
        <v>537</v>
      </c>
      <c r="D108" s="49">
        <v>24</v>
      </c>
      <c r="E108" s="49">
        <v>24</v>
      </c>
      <c r="F108" s="49">
        <v>24</v>
      </c>
      <c r="G108" s="52">
        <f t="shared" si="4"/>
        <v>1</v>
      </c>
      <c r="H108" s="52">
        <f t="shared" si="5"/>
        <v>1</v>
      </c>
      <c r="I108" s="42"/>
    </row>
    <row r="109" spans="1:9" s="16" customFormat="1" ht="39" customHeight="1">
      <c r="A109" s="55"/>
      <c r="B109" s="56" t="s">
        <v>540</v>
      </c>
      <c r="C109" s="55" t="s">
        <v>539</v>
      </c>
      <c r="D109" s="49">
        <v>1200</v>
      </c>
      <c r="E109" s="49">
        <v>1200</v>
      </c>
      <c r="F109" s="49">
        <v>0</v>
      </c>
      <c r="G109" s="52">
        <f t="shared" si="4"/>
        <v>0</v>
      </c>
      <c r="H109" s="52">
        <f t="shared" si="5"/>
        <v>0</v>
      </c>
      <c r="I109" s="42"/>
    </row>
    <row r="110" spans="1:9" s="16" customFormat="1" ht="74.25" customHeight="1">
      <c r="A110" s="55"/>
      <c r="B110" s="168" t="s">
        <v>314</v>
      </c>
      <c r="C110" s="55" t="s">
        <v>315</v>
      </c>
      <c r="D110" s="89">
        <f>D111+D112+D116</f>
        <v>8663</v>
      </c>
      <c r="E110" s="89">
        <f>E111+E112+E116</f>
        <v>8663</v>
      </c>
      <c r="F110" s="89">
        <f>F111+F112+F116</f>
        <v>124.8</v>
      </c>
      <c r="G110" s="52">
        <f t="shared" si="4"/>
        <v>0.014406094886298048</v>
      </c>
      <c r="H110" s="52">
        <f t="shared" si="5"/>
        <v>0.014406094886298048</v>
      </c>
      <c r="I110" s="42"/>
    </row>
    <row r="111" spans="1:9" s="16" customFormat="1" ht="81.75" customHeight="1">
      <c r="A111" s="55"/>
      <c r="B111" s="56" t="s">
        <v>515</v>
      </c>
      <c r="C111" s="55" t="s">
        <v>514</v>
      </c>
      <c r="D111" s="89">
        <v>454.6</v>
      </c>
      <c r="E111" s="89">
        <v>454.6</v>
      </c>
      <c r="F111" s="89">
        <v>124.8</v>
      </c>
      <c r="G111" s="52">
        <f t="shared" si="4"/>
        <v>0.2745270567531896</v>
      </c>
      <c r="H111" s="52">
        <f t="shared" si="5"/>
        <v>0.2745270567531896</v>
      </c>
      <c r="I111" s="42"/>
    </row>
    <row r="112" spans="1:9" s="16" customFormat="1" ht="51" customHeight="1">
      <c r="A112" s="55"/>
      <c r="B112" s="164" t="s">
        <v>517</v>
      </c>
      <c r="C112" s="55" t="s">
        <v>516</v>
      </c>
      <c r="D112" s="89">
        <f>D113+D114+D115</f>
        <v>450</v>
      </c>
      <c r="E112" s="89">
        <f>E113+E114+E115</f>
        <v>450</v>
      </c>
      <c r="F112" s="89">
        <f>F113+F114+F115</f>
        <v>0</v>
      </c>
      <c r="G112" s="52">
        <f t="shared" si="4"/>
        <v>0</v>
      </c>
      <c r="H112" s="52">
        <f t="shared" si="5"/>
        <v>0</v>
      </c>
      <c r="I112" s="42"/>
    </row>
    <row r="113" spans="1:9" s="16" customFormat="1" ht="66.75" customHeight="1">
      <c r="A113" s="55"/>
      <c r="B113" s="56" t="s">
        <v>586</v>
      </c>
      <c r="C113" s="93" t="s">
        <v>505</v>
      </c>
      <c r="D113" s="89">
        <v>8.9</v>
      </c>
      <c r="E113" s="89">
        <v>8.9</v>
      </c>
      <c r="F113" s="89">
        <v>0</v>
      </c>
      <c r="G113" s="52">
        <f t="shared" si="4"/>
        <v>0</v>
      </c>
      <c r="H113" s="52">
        <f t="shared" si="5"/>
        <v>0</v>
      </c>
      <c r="I113" s="42"/>
    </row>
    <row r="114" spans="1:9" s="16" customFormat="1" ht="64.5" customHeight="1">
      <c r="A114" s="55"/>
      <c r="B114" s="56" t="s">
        <v>588</v>
      </c>
      <c r="C114" s="93" t="s">
        <v>505</v>
      </c>
      <c r="D114" s="89">
        <v>436.6</v>
      </c>
      <c r="E114" s="89">
        <v>436.6</v>
      </c>
      <c r="F114" s="89">
        <v>0</v>
      </c>
      <c r="G114" s="52">
        <f t="shared" si="4"/>
        <v>0</v>
      </c>
      <c r="H114" s="52">
        <f t="shared" si="5"/>
        <v>0</v>
      </c>
      <c r="I114" s="42"/>
    </row>
    <row r="115" spans="1:9" s="16" customFormat="1" ht="63" customHeight="1">
      <c r="A115" s="55"/>
      <c r="B115" s="56" t="s">
        <v>587</v>
      </c>
      <c r="C115" s="93" t="s">
        <v>505</v>
      </c>
      <c r="D115" s="89">
        <v>4.5</v>
      </c>
      <c r="E115" s="89">
        <v>4.5</v>
      </c>
      <c r="F115" s="89">
        <v>0</v>
      </c>
      <c r="G115" s="52">
        <f t="shared" si="4"/>
        <v>0</v>
      </c>
      <c r="H115" s="52">
        <f t="shared" si="5"/>
        <v>0</v>
      </c>
      <c r="I115" s="42"/>
    </row>
    <row r="116" spans="1:9" s="16" customFormat="1" ht="39.75" customHeight="1">
      <c r="A116" s="55"/>
      <c r="B116" s="164" t="s">
        <v>592</v>
      </c>
      <c r="C116" s="93">
        <v>84200000</v>
      </c>
      <c r="D116" s="89">
        <f>D117+D118+D119</f>
        <v>7758.400000000001</v>
      </c>
      <c r="E116" s="89">
        <f>E117+E118+E119</f>
        <v>7758.400000000001</v>
      </c>
      <c r="F116" s="89">
        <f>F117+F118+F119</f>
        <v>0</v>
      </c>
      <c r="G116" s="52">
        <f t="shared" si="4"/>
        <v>0</v>
      </c>
      <c r="H116" s="52">
        <f t="shared" si="5"/>
        <v>0</v>
      </c>
      <c r="I116" s="42"/>
    </row>
    <row r="117" spans="1:9" s="16" customFormat="1" ht="69" customHeight="1">
      <c r="A117" s="55"/>
      <c r="B117" s="56" t="s">
        <v>589</v>
      </c>
      <c r="C117" s="93" t="s">
        <v>583</v>
      </c>
      <c r="D117" s="89">
        <v>153.6</v>
      </c>
      <c r="E117" s="89">
        <v>153.6</v>
      </c>
      <c r="F117" s="89"/>
      <c r="G117" s="52">
        <f t="shared" si="4"/>
        <v>0</v>
      </c>
      <c r="H117" s="52">
        <f t="shared" si="5"/>
        <v>0</v>
      </c>
      <c r="I117" s="42"/>
    </row>
    <row r="118" spans="1:9" s="16" customFormat="1" ht="69.75" customHeight="1">
      <c r="A118" s="55"/>
      <c r="B118" s="56" t="s">
        <v>590</v>
      </c>
      <c r="C118" s="93" t="s">
        <v>584</v>
      </c>
      <c r="D118" s="89">
        <v>7527.2</v>
      </c>
      <c r="E118" s="89">
        <v>7527.2</v>
      </c>
      <c r="F118" s="89"/>
      <c r="G118" s="52">
        <f t="shared" si="4"/>
        <v>0</v>
      </c>
      <c r="H118" s="52">
        <f t="shared" si="5"/>
        <v>0</v>
      </c>
      <c r="I118" s="42"/>
    </row>
    <row r="119" spans="1:9" s="16" customFormat="1" ht="65.25" customHeight="1">
      <c r="A119" s="55"/>
      <c r="B119" s="56" t="s">
        <v>591</v>
      </c>
      <c r="C119" s="93" t="s">
        <v>585</v>
      </c>
      <c r="D119" s="89">
        <v>77.6</v>
      </c>
      <c r="E119" s="89">
        <v>77.6</v>
      </c>
      <c r="F119" s="89"/>
      <c r="G119" s="52">
        <f t="shared" si="4"/>
        <v>0</v>
      </c>
      <c r="H119" s="52">
        <f t="shared" si="5"/>
        <v>0</v>
      </c>
      <c r="I119" s="42"/>
    </row>
    <row r="120" spans="1:9" s="11" customFormat="1" ht="21.75" customHeight="1" hidden="1">
      <c r="A120" s="53" t="s">
        <v>37</v>
      </c>
      <c r="B120" s="168" t="s">
        <v>38</v>
      </c>
      <c r="C120" s="53"/>
      <c r="D120" s="51">
        <f>D121</f>
        <v>0</v>
      </c>
      <c r="E120" s="51">
        <f>E121</f>
        <v>0</v>
      </c>
      <c r="F120" s="51">
        <f>F121</f>
        <v>0</v>
      </c>
      <c r="G120" s="52">
        <v>0</v>
      </c>
      <c r="H120" s="52">
        <v>0</v>
      </c>
      <c r="I120" s="43"/>
    </row>
    <row r="121" spans="1:9" s="16" customFormat="1" ht="37.5" customHeight="1" hidden="1">
      <c r="A121" s="55" t="s">
        <v>230</v>
      </c>
      <c r="B121" s="56" t="s">
        <v>231</v>
      </c>
      <c r="C121" s="55"/>
      <c r="D121" s="49">
        <v>0</v>
      </c>
      <c r="E121" s="49">
        <v>0</v>
      </c>
      <c r="F121" s="49">
        <v>0</v>
      </c>
      <c r="G121" s="52">
        <v>0</v>
      </c>
      <c r="H121" s="52">
        <v>0</v>
      </c>
      <c r="I121" s="42"/>
    </row>
    <row r="122" spans="1:8" ht="20.25" customHeight="1">
      <c r="A122" s="53">
        <v>1000</v>
      </c>
      <c r="B122" s="168" t="s">
        <v>49</v>
      </c>
      <c r="C122" s="53"/>
      <c r="D122" s="51">
        <f>D123+D124</f>
        <v>405</v>
      </c>
      <c r="E122" s="51">
        <f>E123+E124</f>
        <v>200.7</v>
      </c>
      <c r="F122" s="51">
        <f>F123+F124</f>
        <v>159.70000000000002</v>
      </c>
      <c r="G122" s="52">
        <f t="shared" si="4"/>
        <v>0.39432098765432105</v>
      </c>
      <c r="H122" s="52">
        <f t="shared" si="5"/>
        <v>0.7957149975087197</v>
      </c>
    </row>
    <row r="123" spans="1:8" ht="39.75" customHeight="1">
      <c r="A123" s="167">
        <v>1001</v>
      </c>
      <c r="B123" s="164" t="s">
        <v>167</v>
      </c>
      <c r="C123" s="167" t="s">
        <v>50</v>
      </c>
      <c r="D123" s="50">
        <v>353.7</v>
      </c>
      <c r="E123" s="50">
        <v>175.2</v>
      </c>
      <c r="F123" s="50">
        <v>138.4</v>
      </c>
      <c r="G123" s="52">
        <f t="shared" si="4"/>
        <v>0.3912920554141929</v>
      </c>
      <c r="H123" s="52">
        <f t="shared" si="5"/>
        <v>0.7899543378995435</v>
      </c>
    </row>
    <row r="124" spans="1:8" ht="39.75" customHeight="1">
      <c r="A124" s="167" t="s">
        <v>51</v>
      </c>
      <c r="B124" s="164" t="s">
        <v>336</v>
      </c>
      <c r="C124" s="167" t="s">
        <v>51</v>
      </c>
      <c r="D124" s="50">
        <v>51.3</v>
      </c>
      <c r="E124" s="50">
        <v>25.5</v>
      </c>
      <c r="F124" s="50">
        <v>21.3</v>
      </c>
      <c r="G124" s="52">
        <f t="shared" si="4"/>
        <v>0.41520467836257313</v>
      </c>
      <c r="H124" s="52">
        <f t="shared" si="5"/>
        <v>0.8352941176470589</v>
      </c>
    </row>
    <row r="125" spans="1:8" ht="29.25" customHeight="1">
      <c r="A125" s="53" t="s">
        <v>53</v>
      </c>
      <c r="B125" s="168" t="s">
        <v>111</v>
      </c>
      <c r="C125" s="53"/>
      <c r="D125" s="51">
        <f>D126</f>
        <v>33349.9</v>
      </c>
      <c r="E125" s="51">
        <f>E126</f>
        <v>16686.5</v>
      </c>
      <c r="F125" s="51">
        <f>F126</f>
        <v>14314.6</v>
      </c>
      <c r="G125" s="52">
        <f t="shared" si="4"/>
        <v>0.42922467533635783</v>
      </c>
      <c r="H125" s="52">
        <f t="shared" si="5"/>
        <v>0.8578551523686813</v>
      </c>
    </row>
    <row r="126" spans="1:8" ht="37.5" customHeight="1">
      <c r="A126" s="167" t="s">
        <v>54</v>
      </c>
      <c r="B126" s="164" t="s">
        <v>337</v>
      </c>
      <c r="C126" s="167" t="s">
        <v>54</v>
      </c>
      <c r="D126" s="50">
        <v>33349.9</v>
      </c>
      <c r="E126" s="50">
        <v>16686.5</v>
      </c>
      <c r="F126" s="50">
        <v>14314.6</v>
      </c>
      <c r="G126" s="52">
        <f t="shared" si="4"/>
        <v>0.42922467533635783</v>
      </c>
      <c r="H126" s="52">
        <f t="shared" si="5"/>
        <v>0.8578551523686813</v>
      </c>
    </row>
    <row r="127" spans="1:8" ht="20.25" customHeight="1">
      <c r="A127" s="53" t="s">
        <v>115</v>
      </c>
      <c r="B127" s="168" t="s">
        <v>116</v>
      </c>
      <c r="C127" s="53"/>
      <c r="D127" s="51">
        <f>D128</f>
        <v>90</v>
      </c>
      <c r="E127" s="51">
        <f>E128</f>
        <v>90</v>
      </c>
      <c r="F127" s="51">
        <f>F128</f>
        <v>76.6</v>
      </c>
      <c r="G127" s="52">
        <f t="shared" si="4"/>
        <v>0.851111111111111</v>
      </c>
      <c r="H127" s="52">
        <f t="shared" si="5"/>
        <v>0.851111111111111</v>
      </c>
    </row>
    <row r="128" spans="1:8" ht="18.75" customHeight="1">
      <c r="A128" s="167" t="s">
        <v>117</v>
      </c>
      <c r="B128" s="164" t="s">
        <v>118</v>
      </c>
      <c r="C128" s="167" t="s">
        <v>117</v>
      </c>
      <c r="D128" s="50">
        <v>90</v>
      </c>
      <c r="E128" s="50">
        <v>90</v>
      </c>
      <c r="F128" s="50">
        <v>76.6</v>
      </c>
      <c r="G128" s="52">
        <f t="shared" si="4"/>
        <v>0.851111111111111</v>
      </c>
      <c r="H128" s="52">
        <f t="shared" si="5"/>
        <v>0.851111111111111</v>
      </c>
    </row>
    <row r="129" spans="1:8" ht="25.5" customHeight="1" hidden="1">
      <c r="A129" s="53"/>
      <c r="B129" s="168" t="s">
        <v>84</v>
      </c>
      <c r="C129" s="53"/>
      <c r="D129" s="51">
        <f>D130+D131+D132</f>
        <v>0</v>
      </c>
      <c r="E129" s="51">
        <f>E130+E131+E132</f>
        <v>0</v>
      </c>
      <c r="F129" s="51">
        <f>F130+F131+F132</f>
        <v>0</v>
      </c>
      <c r="G129" s="52" t="e">
        <f t="shared" si="4"/>
        <v>#DIV/0!</v>
      </c>
      <c r="H129" s="52" t="e">
        <f t="shared" si="5"/>
        <v>#DIV/0!</v>
      </c>
    </row>
    <row r="130" spans="1:9" s="16" customFormat="1" ht="30" customHeight="1" hidden="1">
      <c r="A130" s="55"/>
      <c r="B130" s="56" t="s">
        <v>85</v>
      </c>
      <c r="C130" s="55" t="s">
        <v>154</v>
      </c>
      <c r="D130" s="49">
        <v>0</v>
      </c>
      <c r="E130" s="49">
        <v>0</v>
      </c>
      <c r="F130" s="49">
        <v>0</v>
      </c>
      <c r="G130" s="52" t="e">
        <f t="shared" si="4"/>
        <v>#DIV/0!</v>
      </c>
      <c r="H130" s="52" t="e">
        <f t="shared" si="5"/>
        <v>#DIV/0!</v>
      </c>
      <c r="I130" s="42"/>
    </row>
    <row r="131" spans="1:9" s="16" customFormat="1" ht="106.5" customHeight="1" hidden="1">
      <c r="A131" s="55"/>
      <c r="B131" s="94" t="s">
        <v>0</v>
      </c>
      <c r="C131" s="55" t="s">
        <v>143</v>
      </c>
      <c r="D131" s="49">
        <v>0</v>
      </c>
      <c r="E131" s="49">
        <v>0</v>
      </c>
      <c r="F131" s="49">
        <v>0</v>
      </c>
      <c r="G131" s="52" t="e">
        <f t="shared" si="4"/>
        <v>#DIV/0!</v>
      </c>
      <c r="H131" s="52" t="e">
        <f t="shared" si="5"/>
        <v>#DIV/0!</v>
      </c>
      <c r="I131" s="42"/>
    </row>
    <row r="132" spans="1:9" s="16" customFormat="1" ht="91.5" customHeight="1" hidden="1">
      <c r="A132" s="55"/>
      <c r="B132" s="94" t="s">
        <v>1</v>
      </c>
      <c r="C132" s="55" t="s">
        <v>144</v>
      </c>
      <c r="D132" s="49">
        <v>0</v>
      </c>
      <c r="E132" s="49">
        <v>0</v>
      </c>
      <c r="F132" s="49">
        <v>0</v>
      </c>
      <c r="G132" s="52" t="e">
        <f t="shared" si="4"/>
        <v>#DIV/0!</v>
      </c>
      <c r="H132" s="52" t="e">
        <f t="shared" si="5"/>
        <v>#DIV/0!</v>
      </c>
      <c r="I132" s="42"/>
    </row>
    <row r="133" spans="1:8" ht="27" customHeight="1">
      <c r="A133" s="167"/>
      <c r="B133" s="168" t="s">
        <v>55</v>
      </c>
      <c r="C133" s="53"/>
      <c r="D133" s="51">
        <f>D31+D44+D52+D77+D122+D127+D129+D120+D125</f>
        <v>107695.29999999999</v>
      </c>
      <c r="E133" s="51">
        <f>E31+E44+E52+E77+E122+E127+E129+E120+E125</f>
        <v>77388.5</v>
      </c>
      <c r="F133" s="51">
        <f>F31+F44+F52+F77+F122+F127+F129+F120+F125</f>
        <v>36386.5</v>
      </c>
      <c r="G133" s="52">
        <f t="shared" si="4"/>
        <v>0.33786525502969955</v>
      </c>
      <c r="H133" s="52">
        <f t="shared" si="5"/>
        <v>0.4701796778591134</v>
      </c>
    </row>
    <row r="134" spans="1:8" ht="18.75">
      <c r="A134" s="171"/>
      <c r="B134" s="164" t="s">
        <v>70</v>
      </c>
      <c r="C134" s="167"/>
      <c r="D134" s="73">
        <f>D129</f>
        <v>0</v>
      </c>
      <c r="E134" s="73">
        <f>E129</f>
        <v>0</v>
      </c>
      <c r="F134" s="73">
        <f>F129</f>
        <v>0</v>
      </c>
      <c r="G134" s="52">
        <v>0</v>
      </c>
      <c r="H134" s="52">
        <v>0</v>
      </c>
    </row>
    <row r="137" spans="2:6" ht="18">
      <c r="B137" s="78" t="s">
        <v>281</v>
      </c>
      <c r="C137" s="79"/>
      <c r="F137" s="77">
        <v>18881.7</v>
      </c>
    </row>
    <row r="138" spans="2:3" ht="18">
      <c r="B138" s="78"/>
      <c r="C138" s="79"/>
    </row>
    <row r="139" spans="2:3" ht="18" hidden="1">
      <c r="B139" s="78" t="s">
        <v>71</v>
      </c>
      <c r="C139" s="79"/>
    </row>
    <row r="140" spans="2:3" ht="18" hidden="1">
      <c r="B140" s="78" t="s">
        <v>72</v>
      </c>
      <c r="C140" s="79"/>
    </row>
    <row r="141" spans="2:3" ht="18" hidden="1">
      <c r="B141" s="78"/>
      <c r="C141" s="79"/>
    </row>
    <row r="142" spans="2:3" ht="18" hidden="1">
      <c r="B142" s="78" t="s">
        <v>73</v>
      </c>
      <c r="C142" s="79"/>
    </row>
    <row r="143" spans="2:3" ht="18" hidden="1">
      <c r="B143" s="78" t="s">
        <v>74</v>
      </c>
      <c r="C143" s="79"/>
    </row>
    <row r="144" spans="2:3" ht="18" hidden="1">
      <c r="B144" s="78"/>
      <c r="C144" s="79"/>
    </row>
    <row r="145" spans="2:3" ht="18" hidden="1">
      <c r="B145" s="78" t="s">
        <v>75</v>
      </c>
      <c r="C145" s="79"/>
    </row>
    <row r="146" spans="2:3" ht="18" hidden="1">
      <c r="B146" s="78" t="s">
        <v>76</v>
      </c>
      <c r="C146" s="79"/>
    </row>
    <row r="147" spans="2:3" ht="18" hidden="1">
      <c r="B147" s="78"/>
      <c r="C147" s="79"/>
    </row>
    <row r="148" spans="2:3" ht="18" hidden="1">
      <c r="B148" s="78" t="s">
        <v>77</v>
      </c>
      <c r="C148" s="79"/>
    </row>
    <row r="149" spans="2:3" ht="18" hidden="1">
      <c r="B149" s="78" t="s">
        <v>78</v>
      </c>
      <c r="C149" s="79"/>
    </row>
    <row r="150" spans="2:3" ht="18" hidden="1">
      <c r="B150" s="78"/>
      <c r="C150" s="79"/>
    </row>
    <row r="151" spans="2:3" ht="18" hidden="1">
      <c r="B151" s="78"/>
      <c r="C151" s="79"/>
    </row>
    <row r="152" spans="2:8" ht="18">
      <c r="B152" s="78" t="s">
        <v>79</v>
      </c>
      <c r="C152" s="79"/>
      <c r="E152" s="76"/>
      <c r="F152" s="76">
        <f>F137+F26-F133</f>
        <v>11596.199999999997</v>
      </c>
      <c r="H152" s="76"/>
    </row>
    <row r="155" spans="2:3" ht="18">
      <c r="B155" s="78" t="s">
        <v>80</v>
      </c>
      <c r="C155" s="79"/>
    </row>
    <row r="156" spans="2:3" ht="18">
      <c r="B156" s="78" t="s">
        <v>81</v>
      </c>
      <c r="C156" s="79"/>
    </row>
    <row r="157" spans="2:3" ht="18">
      <c r="B157" s="78" t="s">
        <v>82</v>
      </c>
      <c r="C157" s="79"/>
    </row>
  </sheetData>
  <sheetProtection/>
  <mergeCells count="17">
    <mergeCell ref="C2:C3"/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9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6.7109375" style="38" customWidth="1"/>
    <col min="2" max="2" width="37.421875" style="74" customWidth="1"/>
    <col min="3" max="3" width="11.8515625" style="110" hidden="1" customWidth="1"/>
    <col min="4" max="4" width="11.7109375" style="77" customWidth="1"/>
    <col min="5" max="5" width="10.7109375" style="77" customWidth="1"/>
    <col min="6" max="6" width="14.00390625" style="77" customWidth="1"/>
    <col min="7" max="7" width="11.140625" style="77" customWidth="1"/>
    <col min="8" max="8" width="12.7109375" style="77" customWidth="1"/>
    <col min="9" max="9" width="12.57421875" style="38" customWidth="1"/>
    <col min="10" max="16384" width="9.140625" style="1" customWidth="1"/>
  </cols>
  <sheetData>
    <row r="1" spans="1:9" s="7" customFormat="1" ht="67.5" customHeight="1">
      <c r="A1" s="176" t="s">
        <v>559</v>
      </c>
      <c r="B1" s="176"/>
      <c r="C1" s="176"/>
      <c r="D1" s="176"/>
      <c r="E1" s="176"/>
      <c r="F1" s="176"/>
      <c r="G1" s="176"/>
      <c r="H1" s="176"/>
      <c r="I1" s="44"/>
    </row>
    <row r="2" spans="1:8" ht="12.75" customHeight="1">
      <c r="A2" s="95"/>
      <c r="B2" s="181" t="s">
        <v>2</v>
      </c>
      <c r="C2" s="96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34.5" customHeight="1">
      <c r="A3" s="97"/>
      <c r="B3" s="182"/>
      <c r="C3" s="98"/>
      <c r="D3" s="177"/>
      <c r="E3" s="182"/>
      <c r="F3" s="177"/>
      <c r="G3" s="182"/>
      <c r="H3" s="182"/>
    </row>
    <row r="4" spans="1:8" ht="21" customHeight="1">
      <c r="A4" s="97"/>
      <c r="B4" s="168" t="s">
        <v>69</v>
      </c>
      <c r="C4" s="99"/>
      <c r="D4" s="51">
        <f>D5+D6+D7+D8+D9+D10+D11+D12+D13+D14+D15+D16+D17+D18+D19+D20</f>
        <v>4579</v>
      </c>
      <c r="E4" s="51">
        <f>E5+E6+E7+E8+E9+E10+E11+E12+E13+E14+E15+E16+E17+E18+E19+E20</f>
        <v>1408</v>
      </c>
      <c r="F4" s="51">
        <f>F5+F6+F7+F8+F9+F10+F11+F12+F13+F14+F15+F16+F17+F18+F19+F20</f>
        <v>2857.0000000000005</v>
      </c>
      <c r="G4" s="52">
        <f>F4/D4</f>
        <v>0.6239353570648615</v>
      </c>
      <c r="H4" s="52">
        <f>F4/E4</f>
        <v>2.0291193181818183</v>
      </c>
    </row>
    <row r="5" spans="1:8" ht="18.75">
      <c r="A5" s="97"/>
      <c r="B5" s="164" t="s">
        <v>321</v>
      </c>
      <c r="C5" s="100"/>
      <c r="D5" s="50">
        <v>259</v>
      </c>
      <c r="E5" s="50">
        <v>115</v>
      </c>
      <c r="F5" s="50">
        <v>111.9</v>
      </c>
      <c r="G5" s="52">
        <f aca="true" t="shared" si="0" ref="G5:G28">F5/D5</f>
        <v>0.4320463320463321</v>
      </c>
      <c r="H5" s="52">
        <f aca="true" t="shared" si="1" ref="H5:H28">F5/E5</f>
        <v>0.9730434782608696</v>
      </c>
    </row>
    <row r="6" spans="1:8" ht="18.75" hidden="1">
      <c r="A6" s="97"/>
      <c r="B6" s="164" t="s">
        <v>184</v>
      </c>
      <c r="C6" s="100"/>
      <c r="D6" s="50">
        <v>0</v>
      </c>
      <c r="E6" s="50">
        <v>0</v>
      </c>
      <c r="F6" s="50">
        <v>0</v>
      </c>
      <c r="G6" s="52" t="e">
        <f t="shared" si="0"/>
        <v>#DIV/0!</v>
      </c>
      <c r="H6" s="52" t="e">
        <f t="shared" si="1"/>
        <v>#DIV/0!</v>
      </c>
    </row>
    <row r="7" spans="1:8" ht="18.75">
      <c r="A7" s="97"/>
      <c r="B7" s="164" t="s">
        <v>6</v>
      </c>
      <c r="C7" s="100"/>
      <c r="D7" s="50">
        <v>1434</v>
      </c>
      <c r="E7" s="50">
        <v>820</v>
      </c>
      <c r="F7" s="50">
        <v>2359.8</v>
      </c>
      <c r="G7" s="52">
        <f t="shared" si="0"/>
        <v>1.6456066945606695</v>
      </c>
      <c r="H7" s="52">
        <f t="shared" si="1"/>
        <v>2.8778048780487806</v>
      </c>
    </row>
    <row r="8" spans="1:8" ht="24" customHeight="1">
      <c r="A8" s="97"/>
      <c r="B8" s="164" t="s">
        <v>332</v>
      </c>
      <c r="C8" s="100"/>
      <c r="D8" s="50">
        <v>116</v>
      </c>
      <c r="E8" s="50">
        <v>15</v>
      </c>
      <c r="F8" s="50">
        <v>29.5</v>
      </c>
      <c r="G8" s="52">
        <f t="shared" si="0"/>
        <v>0.2543103448275862</v>
      </c>
      <c r="H8" s="52">
        <f t="shared" si="1"/>
        <v>1.9666666666666666</v>
      </c>
    </row>
    <row r="9" spans="1:8" ht="18.75">
      <c r="A9" s="97"/>
      <c r="B9" s="164" t="s">
        <v>8</v>
      </c>
      <c r="C9" s="100"/>
      <c r="D9" s="50">
        <v>2750</v>
      </c>
      <c r="E9" s="50">
        <v>450</v>
      </c>
      <c r="F9" s="50">
        <v>325.9</v>
      </c>
      <c r="G9" s="52">
        <f t="shared" si="0"/>
        <v>0.1185090909090909</v>
      </c>
      <c r="H9" s="52">
        <f t="shared" si="1"/>
        <v>0.7242222222222222</v>
      </c>
    </row>
    <row r="10" spans="1:8" ht="18.75">
      <c r="A10" s="97"/>
      <c r="B10" s="164" t="s">
        <v>324</v>
      </c>
      <c r="C10" s="100"/>
      <c r="D10" s="50">
        <v>15</v>
      </c>
      <c r="E10" s="50">
        <v>6</v>
      </c>
      <c r="F10" s="50">
        <v>12.4</v>
      </c>
      <c r="G10" s="52">
        <f t="shared" si="0"/>
        <v>0.8266666666666667</v>
      </c>
      <c r="H10" s="52">
        <f t="shared" si="1"/>
        <v>2.066666666666667</v>
      </c>
    </row>
    <row r="11" spans="1:8" ht="31.5" hidden="1">
      <c r="A11" s="97"/>
      <c r="B11" s="164" t="s">
        <v>9</v>
      </c>
      <c r="C11" s="100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</row>
    <row r="12" spans="1:8" ht="18.75" hidden="1">
      <c r="A12" s="97"/>
      <c r="B12" s="164" t="s">
        <v>10</v>
      </c>
      <c r="C12" s="100"/>
      <c r="D12" s="50">
        <v>0</v>
      </c>
      <c r="E12" s="50">
        <v>0</v>
      </c>
      <c r="F12" s="50">
        <v>0</v>
      </c>
      <c r="G12" s="52" t="e">
        <f t="shared" si="0"/>
        <v>#DIV/0!</v>
      </c>
      <c r="H12" s="52" t="e">
        <f t="shared" si="1"/>
        <v>#DIV/0!</v>
      </c>
    </row>
    <row r="13" spans="1:8" ht="18.75" hidden="1">
      <c r="A13" s="97"/>
      <c r="B13" s="164" t="s">
        <v>11</v>
      </c>
      <c r="C13" s="100"/>
      <c r="D13" s="50">
        <v>0</v>
      </c>
      <c r="E13" s="50">
        <v>0</v>
      </c>
      <c r="F13" s="50">
        <v>0</v>
      </c>
      <c r="G13" s="52" t="e">
        <f t="shared" si="0"/>
        <v>#DIV/0!</v>
      </c>
      <c r="H13" s="52" t="e">
        <f t="shared" si="1"/>
        <v>#DIV/0!</v>
      </c>
    </row>
    <row r="14" spans="1:8" ht="18.75" hidden="1">
      <c r="A14" s="97"/>
      <c r="B14" s="164" t="s">
        <v>13</v>
      </c>
      <c r="C14" s="100"/>
      <c r="D14" s="50">
        <v>0</v>
      </c>
      <c r="E14" s="50">
        <v>0</v>
      </c>
      <c r="F14" s="50">
        <v>0</v>
      </c>
      <c r="G14" s="52" t="e">
        <f t="shared" si="0"/>
        <v>#DIV/0!</v>
      </c>
      <c r="H14" s="52" t="e">
        <f t="shared" si="1"/>
        <v>#DIV/0!</v>
      </c>
    </row>
    <row r="15" spans="1:8" ht="18.75" hidden="1">
      <c r="A15" s="97"/>
      <c r="B15" s="164" t="s">
        <v>14</v>
      </c>
      <c r="C15" s="100"/>
      <c r="D15" s="50">
        <v>0</v>
      </c>
      <c r="E15" s="50">
        <v>0</v>
      </c>
      <c r="F15" s="50">
        <v>0</v>
      </c>
      <c r="G15" s="52" t="e">
        <f t="shared" si="0"/>
        <v>#DIV/0!</v>
      </c>
      <c r="H15" s="52" t="e">
        <f t="shared" si="1"/>
        <v>#DIV/0!</v>
      </c>
    </row>
    <row r="16" spans="1:8" ht="31.5" hidden="1">
      <c r="A16" s="97"/>
      <c r="B16" s="164" t="s">
        <v>15</v>
      </c>
      <c r="C16" s="100"/>
      <c r="D16" s="50">
        <v>0</v>
      </c>
      <c r="E16" s="50">
        <v>0</v>
      </c>
      <c r="F16" s="50">
        <v>0</v>
      </c>
      <c r="G16" s="52" t="e">
        <f t="shared" si="0"/>
        <v>#DIV/0!</v>
      </c>
      <c r="H16" s="52" t="e">
        <f t="shared" si="1"/>
        <v>#DIV/0!</v>
      </c>
    </row>
    <row r="17" spans="1:8" ht="31.5" hidden="1">
      <c r="A17" s="97"/>
      <c r="B17" s="164" t="s">
        <v>196</v>
      </c>
      <c r="C17" s="100"/>
      <c r="D17" s="50">
        <v>0</v>
      </c>
      <c r="E17" s="50">
        <v>0</v>
      </c>
      <c r="F17" s="50">
        <v>0</v>
      </c>
      <c r="G17" s="52" t="e">
        <f t="shared" si="0"/>
        <v>#DIV/0!</v>
      </c>
      <c r="H17" s="52" t="e">
        <f t="shared" si="1"/>
        <v>#DIV/0!</v>
      </c>
    </row>
    <row r="18" spans="1:8" ht="18.75" hidden="1">
      <c r="A18" s="97"/>
      <c r="B18" s="164" t="s">
        <v>100</v>
      </c>
      <c r="C18" s="100"/>
      <c r="D18" s="50">
        <v>0</v>
      </c>
      <c r="E18" s="50">
        <v>0</v>
      </c>
      <c r="F18" s="50">
        <v>0</v>
      </c>
      <c r="G18" s="52" t="e">
        <f t="shared" si="0"/>
        <v>#DIV/0!</v>
      </c>
      <c r="H18" s="52" t="e">
        <f t="shared" si="1"/>
        <v>#DIV/0!</v>
      </c>
    </row>
    <row r="19" spans="1:8" ht="18.75" hidden="1">
      <c r="A19" s="97"/>
      <c r="B19" s="164" t="s">
        <v>18</v>
      </c>
      <c r="C19" s="100"/>
      <c r="D19" s="50">
        <v>0</v>
      </c>
      <c r="E19" s="50">
        <v>0</v>
      </c>
      <c r="F19" s="50"/>
      <c r="G19" s="52" t="e">
        <f t="shared" si="0"/>
        <v>#DIV/0!</v>
      </c>
      <c r="H19" s="52" t="e">
        <f t="shared" si="1"/>
        <v>#DIV/0!</v>
      </c>
    </row>
    <row r="20" spans="1:8" ht="30.75" customHeight="1">
      <c r="A20" s="97"/>
      <c r="B20" s="164" t="s">
        <v>316</v>
      </c>
      <c r="C20" s="100"/>
      <c r="D20" s="50">
        <v>5</v>
      </c>
      <c r="E20" s="50">
        <v>2</v>
      </c>
      <c r="F20" s="50">
        <v>17.5</v>
      </c>
      <c r="G20" s="52">
        <f t="shared" si="0"/>
        <v>3.5</v>
      </c>
      <c r="H20" s="52">
        <f t="shared" si="1"/>
        <v>8.75</v>
      </c>
    </row>
    <row r="21" spans="1:8" ht="31.5">
      <c r="A21" s="97"/>
      <c r="B21" s="168" t="s">
        <v>68</v>
      </c>
      <c r="C21" s="101"/>
      <c r="D21" s="50">
        <f>D22+D23+D24+D27+D26+D25</f>
        <v>780.9</v>
      </c>
      <c r="E21" s="50">
        <f>E22+E23+E24+E27+E26+E25</f>
        <v>405.5</v>
      </c>
      <c r="F21" s="50">
        <f>F22+F23+F24+F27+F26+F25</f>
        <v>110.2</v>
      </c>
      <c r="G21" s="52">
        <f t="shared" si="0"/>
        <v>0.1411192214111922</v>
      </c>
      <c r="H21" s="52">
        <f t="shared" si="1"/>
        <v>0.2717632552404439</v>
      </c>
    </row>
    <row r="22" spans="1:8" ht="18.75">
      <c r="A22" s="97"/>
      <c r="B22" s="164" t="s">
        <v>20</v>
      </c>
      <c r="C22" s="100"/>
      <c r="D22" s="50">
        <v>123.6</v>
      </c>
      <c r="E22" s="50">
        <v>61.8</v>
      </c>
      <c r="F22" s="50">
        <v>49</v>
      </c>
      <c r="G22" s="52">
        <f t="shared" si="0"/>
        <v>0.3964401294498382</v>
      </c>
      <c r="H22" s="52">
        <f t="shared" si="1"/>
        <v>0.7928802588996764</v>
      </c>
    </row>
    <row r="23" spans="1:8" ht="18.75">
      <c r="A23" s="97"/>
      <c r="B23" s="164" t="s">
        <v>86</v>
      </c>
      <c r="C23" s="100"/>
      <c r="D23" s="50">
        <v>207.3</v>
      </c>
      <c r="E23" s="50">
        <v>103.7</v>
      </c>
      <c r="F23" s="50">
        <v>61.2</v>
      </c>
      <c r="G23" s="52">
        <f t="shared" si="0"/>
        <v>0.2952243125904486</v>
      </c>
      <c r="H23" s="52">
        <f t="shared" si="1"/>
        <v>0.5901639344262295</v>
      </c>
    </row>
    <row r="24" spans="1:8" ht="94.5" hidden="1">
      <c r="A24" s="97"/>
      <c r="B24" s="164" t="s">
        <v>456</v>
      </c>
      <c r="C24" s="100"/>
      <c r="D24" s="50">
        <v>0</v>
      </c>
      <c r="E24" s="50">
        <v>0</v>
      </c>
      <c r="F24" s="50">
        <v>0</v>
      </c>
      <c r="G24" s="52" t="e">
        <f t="shared" si="0"/>
        <v>#DIV/0!</v>
      </c>
      <c r="H24" s="52" t="e">
        <f t="shared" si="1"/>
        <v>#DIV/0!</v>
      </c>
    </row>
    <row r="25" spans="1:8" ht="78.75">
      <c r="A25" s="97"/>
      <c r="B25" s="164" t="s">
        <v>594</v>
      </c>
      <c r="C25" s="100"/>
      <c r="D25" s="50">
        <v>300</v>
      </c>
      <c r="E25" s="50">
        <v>90</v>
      </c>
      <c r="F25" s="50">
        <v>0</v>
      </c>
      <c r="G25" s="52">
        <f t="shared" si="0"/>
        <v>0</v>
      </c>
      <c r="H25" s="52">
        <f t="shared" si="1"/>
        <v>0</v>
      </c>
    </row>
    <row r="26" spans="1:8" ht="47.25">
      <c r="A26" s="97"/>
      <c r="B26" s="164" t="s">
        <v>493</v>
      </c>
      <c r="C26" s="100"/>
      <c r="D26" s="50">
        <v>135</v>
      </c>
      <c r="E26" s="50">
        <v>135</v>
      </c>
      <c r="F26" s="50">
        <v>0</v>
      </c>
      <c r="G26" s="52">
        <f t="shared" si="0"/>
        <v>0</v>
      </c>
      <c r="H26" s="52">
        <f t="shared" si="1"/>
        <v>0</v>
      </c>
    </row>
    <row r="27" spans="1:8" ht="26.25" customHeight="1">
      <c r="A27" s="97"/>
      <c r="B27" s="164" t="s">
        <v>495</v>
      </c>
      <c r="C27" s="100"/>
      <c r="D27" s="50">
        <v>15</v>
      </c>
      <c r="E27" s="50">
        <v>15</v>
      </c>
      <c r="F27" s="50">
        <v>0</v>
      </c>
      <c r="G27" s="52">
        <f t="shared" si="0"/>
        <v>0</v>
      </c>
      <c r="H27" s="52">
        <f t="shared" si="1"/>
        <v>0</v>
      </c>
    </row>
    <row r="28" spans="1:8" ht="18.75">
      <c r="A28" s="102"/>
      <c r="B28" s="168" t="s">
        <v>23</v>
      </c>
      <c r="C28" s="103"/>
      <c r="D28" s="50">
        <f>D4+D21</f>
        <v>5359.9</v>
      </c>
      <c r="E28" s="50">
        <f>E4+E21</f>
        <v>1813.5</v>
      </c>
      <c r="F28" s="50">
        <f>F4+F21</f>
        <v>2967.2000000000003</v>
      </c>
      <c r="G28" s="52">
        <f t="shared" si="0"/>
        <v>0.5535924177689883</v>
      </c>
      <c r="H28" s="52">
        <f t="shared" si="1"/>
        <v>1.6361731458505653</v>
      </c>
    </row>
    <row r="29" spans="1:8" ht="18.75" hidden="1">
      <c r="A29" s="97"/>
      <c r="B29" s="164" t="s">
        <v>92</v>
      </c>
      <c r="C29" s="100"/>
      <c r="D29" s="50">
        <f>D4</f>
        <v>4579</v>
      </c>
      <c r="E29" s="50">
        <f>E4</f>
        <v>1408</v>
      </c>
      <c r="F29" s="50">
        <f>F4</f>
        <v>2857.0000000000005</v>
      </c>
      <c r="G29" s="52">
        <f>F29/D29</f>
        <v>0.6239353570648615</v>
      </c>
      <c r="H29" s="52">
        <f>F29/E29</f>
        <v>2.0291193181818183</v>
      </c>
    </row>
    <row r="30" spans="1:8" ht="12.75">
      <c r="A30" s="188"/>
      <c r="B30" s="191"/>
      <c r="C30" s="191"/>
      <c r="D30" s="191"/>
      <c r="E30" s="191"/>
      <c r="F30" s="191"/>
      <c r="G30" s="191"/>
      <c r="H30" s="192"/>
    </row>
    <row r="31" spans="1:8" ht="15" customHeight="1">
      <c r="A31" s="195" t="s">
        <v>133</v>
      </c>
      <c r="B31" s="197" t="s">
        <v>24</v>
      </c>
      <c r="C31" s="199" t="s">
        <v>155</v>
      </c>
      <c r="D31" s="180" t="s">
        <v>3</v>
      </c>
      <c r="E31" s="172" t="s">
        <v>525</v>
      </c>
      <c r="F31" s="180" t="s">
        <v>4</v>
      </c>
      <c r="G31" s="172" t="s">
        <v>268</v>
      </c>
      <c r="H31" s="172" t="s">
        <v>526</v>
      </c>
    </row>
    <row r="32" spans="1:8" ht="41.25" customHeight="1">
      <c r="A32" s="196"/>
      <c r="B32" s="198"/>
      <c r="C32" s="200"/>
      <c r="D32" s="180"/>
      <c r="E32" s="173"/>
      <c r="F32" s="180"/>
      <c r="G32" s="173"/>
      <c r="H32" s="173"/>
    </row>
    <row r="33" spans="1:8" ht="31.5">
      <c r="A33" s="101" t="s">
        <v>56</v>
      </c>
      <c r="B33" s="168" t="s">
        <v>25</v>
      </c>
      <c r="C33" s="101"/>
      <c r="D33" s="51">
        <f>D34+D35+D38+D39+D36</f>
        <v>3370.5</v>
      </c>
      <c r="E33" s="51">
        <f>E34+E35+E38+E39+E36</f>
        <v>1652.6</v>
      </c>
      <c r="F33" s="51">
        <f>F34+F35+F38+F39+F36</f>
        <v>1234.3</v>
      </c>
      <c r="G33" s="52">
        <f>F33/D33</f>
        <v>0.3662067942441774</v>
      </c>
      <c r="H33" s="52">
        <f>F33/E33</f>
        <v>0.7468836984146194</v>
      </c>
    </row>
    <row r="34" spans="1:8" ht="18.75" hidden="1">
      <c r="A34" s="100" t="s">
        <v>57</v>
      </c>
      <c r="B34" s="164" t="s">
        <v>87</v>
      </c>
      <c r="C34" s="100"/>
      <c r="D34" s="50">
        <v>0</v>
      </c>
      <c r="E34" s="50">
        <v>0</v>
      </c>
      <c r="F34" s="50">
        <v>0</v>
      </c>
      <c r="G34" s="52" t="e">
        <f aca="true" t="shared" si="2" ref="G34:G87">F34/D34</f>
        <v>#DIV/0!</v>
      </c>
      <c r="H34" s="52" t="e">
        <f aca="true" t="shared" si="3" ref="H34:H87">F34/E34</f>
        <v>#DIV/0!</v>
      </c>
    </row>
    <row r="35" spans="1:8" ht="96" customHeight="1">
      <c r="A35" s="100" t="s">
        <v>59</v>
      </c>
      <c r="B35" s="164" t="s">
        <v>136</v>
      </c>
      <c r="C35" s="100" t="s">
        <v>59</v>
      </c>
      <c r="D35" s="50">
        <v>3284</v>
      </c>
      <c r="E35" s="50">
        <v>1618.5</v>
      </c>
      <c r="F35" s="50">
        <v>1223.3</v>
      </c>
      <c r="G35" s="52">
        <f t="shared" si="2"/>
        <v>0.37250304506699145</v>
      </c>
      <c r="H35" s="52">
        <f t="shared" si="3"/>
        <v>0.7558232931726907</v>
      </c>
    </row>
    <row r="36" spans="1:8" ht="33" customHeight="1" hidden="1">
      <c r="A36" s="100" t="s">
        <v>159</v>
      </c>
      <c r="B36" s="164" t="s">
        <v>267</v>
      </c>
      <c r="C36" s="100" t="s">
        <v>159</v>
      </c>
      <c r="D36" s="50">
        <f>D37</f>
        <v>0</v>
      </c>
      <c r="E36" s="50">
        <f>E37</f>
        <v>0</v>
      </c>
      <c r="F36" s="50">
        <f>F37</f>
        <v>0</v>
      </c>
      <c r="G36" s="52" t="e">
        <f t="shared" si="2"/>
        <v>#DIV/0!</v>
      </c>
      <c r="H36" s="52" t="e">
        <f t="shared" si="3"/>
        <v>#DIV/0!</v>
      </c>
    </row>
    <row r="37" spans="1:8" ht="48.75" customHeight="1" hidden="1">
      <c r="A37" s="100"/>
      <c r="B37" s="164" t="s">
        <v>296</v>
      </c>
      <c r="C37" s="100" t="s">
        <v>295</v>
      </c>
      <c r="D37" s="50">
        <v>0</v>
      </c>
      <c r="E37" s="50">
        <v>0</v>
      </c>
      <c r="F37" s="50">
        <v>0</v>
      </c>
      <c r="G37" s="52" t="e">
        <f t="shared" si="2"/>
        <v>#DIV/0!</v>
      </c>
      <c r="H37" s="52" t="e">
        <f t="shared" si="3"/>
        <v>#DIV/0!</v>
      </c>
    </row>
    <row r="38" spans="1:8" ht="27.75" customHeight="1">
      <c r="A38" s="100" t="s">
        <v>61</v>
      </c>
      <c r="B38" s="164" t="s">
        <v>27</v>
      </c>
      <c r="C38" s="100"/>
      <c r="D38" s="50">
        <v>50</v>
      </c>
      <c r="E38" s="50">
        <v>0</v>
      </c>
      <c r="F38" s="50">
        <v>0</v>
      </c>
      <c r="G38" s="52">
        <f t="shared" si="2"/>
        <v>0</v>
      </c>
      <c r="H38" s="52">
        <v>0</v>
      </c>
    </row>
    <row r="39" spans="1:8" ht="31.5">
      <c r="A39" s="100" t="s">
        <v>110</v>
      </c>
      <c r="B39" s="164" t="s">
        <v>103</v>
      </c>
      <c r="C39" s="100"/>
      <c r="D39" s="50">
        <f>D40+D41+D43+D42</f>
        <v>36.5</v>
      </c>
      <c r="E39" s="50">
        <f>E40+E41+E43+E42</f>
        <v>34.1</v>
      </c>
      <c r="F39" s="50">
        <f>F40+F41+F43+F42</f>
        <v>11</v>
      </c>
      <c r="G39" s="52">
        <f t="shared" si="2"/>
        <v>0.3013698630136986</v>
      </c>
      <c r="H39" s="52">
        <f t="shared" si="3"/>
        <v>0.3225806451612903</v>
      </c>
    </row>
    <row r="40" spans="1:9" s="16" customFormat="1" ht="31.5">
      <c r="A40" s="104"/>
      <c r="B40" s="56" t="s">
        <v>96</v>
      </c>
      <c r="C40" s="104" t="s">
        <v>198</v>
      </c>
      <c r="D40" s="49">
        <v>5</v>
      </c>
      <c r="E40" s="49">
        <v>2.6</v>
      </c>
      <c r="F40" s="49">
        <v>2</v>
      </c>
      <c r="G40" s="52">
        <f t="shared" si="2"/>
        <v>0.4</v>
      </c>
      <c r="H40" s="52">
        <f t="shared" si="3"/>
        <v>0.7692307692307692</v>
      </c>
      <c r="I40" s="42"/>
    </row>
    <row r="41" spans="1:9" s="16" customFormat="1" ht="47.25">
      <c r="A41" s="104"/>
      <c r="B41" s="56" t="s">
        <v>162</v>
      </c>
      <c r="C41" s="104" t="s">
        <v>207</v>
      </c>
      <c r="D41" s="49">
        <v>31.5</v>
      </c>
      <c r="E41" s="49">
        <v>31.5</v>
      </c>
      <c r="F41" s="49">
        <v>9</v>
      </c>
      <c r="G41" s="52">
        <f t="shared" si="2"/>
        <v>0.2857142857142857</v>
      </c>
      <c r="H41" s="52">
        <f t="shared" si="3"/>
        <v>0.2857142857142857</v>
      </c>
      <c r="I41" s="42"/>
    </row>
    <row r="42" spans="1:9" s="16" customFormat="1" ht="31.5" hidden="1">
      <c r="A42" s="104"/>
      <c r="B42" s="56" t="s">
        <v>282</v>
      </c>
      <c r="C42" s="104" t="s">
        <v>235</v>
      </c>
      <c r="D42" s="49"/>
      <c r="E42" s="49"/>
      <c r="F42" s="49"/>
      <c r="G42" s="52" t="e">
        <f t="shared" si="2"/>
        <v>#DIV/0!</v>
      </c>
      <c r="H42" s="52" t="e">
        <f t="shared" si="3"/>
        <v>#DIV/0!</v>
      </c>
      <c r="I42" s="42"/>
    </row>
    <row r="43" spans="1:9" s="16" customFormat="1" ht="47.25" hidden="1">
      <c r="A43" s="104"/>
      <c r="B43" s="56" t="s">
        <v>260</v>
      </c>
      <c r="C43" s="104" t="s">
        <v>259</v>
      </c>
      <c r="D43" s="49"/>
      <c r="E43" s="49"/>
      <c r="F43" s="49"/>
      <c r="G43" s="52" t="e">
        <f t="shared" si="2"/>
        <v>#DIV/0!</v>
      </c>
      <c r="H43" s="52" t="e">
        <f t="shared" si="3"/>
        <v>#DIV/0!</v>
      </c>
      <c r="I43" s="42"/>
    </row>
    <row r="44" spans="1:8" ht="18.75">
      <c r="A44" s="101" t="s">
        <v>93</v>
      </c>
      <c r="B44" s="168" t="s">
        <v>88</v>
      </c>
      <c r="C44" s="101"/>
      <c r="D44" s="50">
        <f>D45</f>
        <v>207.3</v>
      </c>
      <c r="E44" s="50">
        <f>E45</f>
        <v>103.7</v>
      </c>
      <c r="F44" s="50">
        <f>F45</f>
        <v>61.2</v>
      </c>
      <c r="G44" s="52">
        <f t="shared" si="2"/>
        <v>0.2952243125904486</v>
      </c>
      <c r="H44" s="52">
        <f t="shared" si="3"/>
        <v>0.5901639344262295</v>
      </c>
    </row>
    <row r="45" spans="1:8" ht="51.75" customHeight="1">
      <c r="A45" s="100" t="s">
        <v>94</v>
      </c>
      <c r="B45" s="164" t="s">
        <v>140</v>
      </c>
      <c r="C45" s="100" t="s">
        <v>478</v>
      </c>
      <c r="D45" s="50">
        <v>207.3</v>
      </c>
      <c r="E45" s="50">
        <v>103.7</v>
      </c>
      <c r="F45" s="50">
        <v>61.2</v>
      </c>
      <c r="G45" s="52">
        <f t="shared" si="2"/>
        <v>0.2952243125904486</v>
      </c>
      <c r="H45" s="52">
        <f t="shared" si="3"/>
        <v>0.5901639344262295</v>
      </c>
    </row>
    <row r="46" spans="1:8" ht="31.5" hidden="1">
      <c r="A46" s="101" t="s">
        <v>62</v>
      </c>
      <c r="B46" s="168" t="s">
        <v>30</v>
      </c>
      <c r="C46" s="101"/>
      <c r="D46" s="51">
        <f aca="true" t="shared" si="4" ref="D46:F47">D47</f>
        <v>0</v>
      </c>
      <c r="E46" s="51">
        <f t="shared" si="4"/>
        <v>0</v>
      </c>
      <c r="F46" s="51">
        <f t="shared" si="4"/>
        <v>0</v>
      </c>
      <c r="G46" s="52" t="e">
        <f t="shared" si="2"/>
        <v>#DIV/0!</v>
      </c>
      <c r="H46" s="52" t="e">
        <f t="shared" si="3"/>
        <v>#DIV/0!</v>
      </c>
    </row>
    <row r="47" spans="1:8" ht="31.5" hidden="1">
      <c r="A47" s="100" t="s">
        <v>95</v>
      </c>
      <c r="B47" s="164" t="s">
        <v>90</v>
      </c>
      <c r="C47" s="100"/>
      <c r="D47" s="50">
        <f t="shared" si="4"/>
        <v>0</v>
      </c>
      <c r="E47" s="50">
        <f t="shared" si="4"/>
        <v>0</v>
      </c>
      <c r="F47" s="50">
        <f t="shared" si="4"/>
        <v>0</v>
      </c>
      <c r="G47" s="52" t="e">
        <f t="shared" si="2"/>
        <v>#DIV/0!</v>
      </c>
      <c r="H47" s="52" t="e">
        <f t="shared" si="3"/>
        <v>#DIV/0!</v>
      </c>
    </row>
    <row r="48" spans="1:9" s="16" customFormat="1" ht="51.75" customHeight="1" hidden="1">
      <c r="A48" s="104"/>
      <c r="B48" s="56" t="s">
        <v>286</v>
      </c>
      <c r="C48" s="104" t="s">
        <v>285</v>
      </c>
      <c r="D48" s="49">
        <v>0</v>
      </c>
      <c r="E48" s="49">
        <v>0</v>
      </c>
      <c r="F48" s="49">
        <v>0</v>
      </c>
      <c r="G48" s="52" t="e">
        <f t="shared" si="2"/>
        <v>#DIV/0!</v>
      </c>
      <c r="H48" s="52" t="e">
        <f t="shared" si="3"/>
        <v>#DIV/0!</v>
      </c>
      <c r="I48" s="42"/>
    </row>
    <row r="49" spans="1:9" s="11" customFormat="1" ht="31.5">
      <c r="A49" s="101" t="s">
        <v>63</v>
      </c>
      <c r="B49" s="168" t="s">
        <v>31</v>
      </c>
      <c r="C49" s="101"/>
      <c r="D49" s="51">
        <f>D50</f>
        <v>73</v>
      </c>
      <c r="E49" s="51">
        <f>E50</f>
        <v>70</v>
      </c>
      <c r="F49" s="51">
        <f>F50</f>
        <v>11</v>
      </c>
      <c r="G49" s="52">
        <f t="shared" si="2"/>
        <v>0.1506849315068493</v>
      </c>
      <c r="H49" s="52">
        <f t="shared" si="3"/>
        <v>0.15714285714285714</v>
      </c>
      <c r="I49" s="43"/>
    </row>
    <row r="50" spans="1:8" ht="31.5">
      <c r="A50" s="105" t="s">
        <v>64</v>
      </c>
      <c r="B50" s="72" t="s">
        <v>105</v>
      </c>
      <c r="C50" s="100"/>
      <c r="D50" s="50">
        <f>D51+D52</f>
        <v>73</v>
      </c>
      <c r="E50" s="50">
        <f>E51+E52</f>
        <v>70</v>
      </c>
      <c r="F50" s="50">
        <f>F51+F52</f>
        <v>11</v>
      </c>
      <c r="G50" s="52">
        <f t="shared" si="2"/>
        <v>0.1506849315068493</v>
      </c>
      <c r="H50" s="52">
        <f t="shared" si="3"/>
        <v>0.15714285714285714</v>
      </c>
    </row>
    <row r="51" spans="1:9" s="16" customFormat="1" ht="94.5">
      <c r="A51" s="104"/>
      <c r="B51" s="68" t="s">
        <v>413</v>
      </c>
      <c r="C51" s="104" t="s">
        <v>412</v>
      </c>
      <c r="D51" s="49">
        <v>3</v>
      </c>
      <c r="E51" s="49">
        <v>0</v>
      </c>
      <c r="F51" s="49">
        <v>0</v>
      </c>
      <c r="G51" s="52">
        <f t="shared" si="2"/>
        <v>0</v>
      </c>
      <c r="H51" s="52">
        <v>0</v>
      </c>
      <c r="I51" s="42"/>
    </row>
    <row r="52" spans="1:9" s="16" customFormat="1" ht="31.5">
      <c r="A52" s="104"/>
      <c r="B52" s="68" t="s">
        <v>105</v>
      </c>
      <c r="C52" s="104" t="s">
        <v>211</v>
      </c>
      <c r="D52" s="49">
        <v>70</v>
      </c>
      <c r="E52" s="49">
        <v>70</v>
      </c>
      <c r="F52" s="49">
        <v>11</v>
      </c>
      <c r="G52" s="52">
        <f t="shared" si="2"/>
        <v>0.15714285714285714</v>
      </c>
      <c r="H52" s="52">
        <f t="shared" si="3"/>
        <v>0.15714285714285714</v>
      </c>
      <c r="I52" s="42"/>
    </row>
    <row r="53" spans="1:8" ht="31.5">
      <c r="A53" s="106" t="s">
        <v>65</v>
      </c>
      <c r="B53" s="168" t="s">
        <v>32</v>
      </c>
      <c r="C53" s="101"/>
      <c r="D53" s="51">
        <f>D54</f>
        <v>2046.1</v>
      </c>
      <c r="E53" s="51">
        <f>E54</f>
        <v>1410.6</v>
      </c>
      <c r="F53" s="51">
        <f>F54</f>
        <v>381.3</v>
      </c>
      <c r="G53" s="52">
        <f t="shared" si="2"/>
        <v>0.18635452812668005</v>
      </c>
      <c r="H53" s="52">
        <f t="shared" si="3"/>
        <v>0.2703105061675883</v>
      </c>
    </row>
    <row r="54" spans="1:8" ht="18.75">
      <c r="A54" s="101" t="s">
        <v>35</v>
      </c>
      <c r="B54" s="168" t="s">
        <v>36</v>
      </c>
      <c r="C54" s="101"/>
      <c r="D54" s="51">
        <f>D55+D71</f>
        <v>2046.1</v>
      </c>
      <c r="E54" s="51">
        <f>E55+E71</f>
        <v>1410.6</v>
      </c>
      <c r="F54" s="51">
        <f>F55+F71</f>
        <v>381.3</v>
      </c>
      <c r="G54" s="52">
        <f t="shared" si="2"/>
        <v>0.18635452812668005</v>
      </c>
      <c r="H54" s="52">
        <f t="shared" si="3"/>
        <v>0.2703105061675883</v>
      </c>
    </row>
    <row r="55" spans="1:8" ht="63">
      <c r="A55" s="100"/>
      <c r="B55" s="164" t="s">
        <v>384</v>
      </c>
      <c r="C55" s="100" t="s">
        <v>411</v>
      </c>
      <c r="D55" s="50">
        <f>D57+D58+D59+D60+D61+D62+D63+D64+D65+D66+D67+D68+D69+D70</f>
        <v>1546.1</v>
      </c>
      <c r="E55" s="50">
        <f>E57+E58+E59+E60+E61+E62+E63+E64+E65+E66+E67+E68+E69+E70</f>
        <v>1155.6</v>
      </c>
      <c r="F55" s="50">
        <f>F57+F58+F59+F60+F61+F62+F63+F64+F65+F66+F67+F68+F69+F70</f>
        <v>381.3</v>
      </c>
      <c r="G55" s="52">
        <f t="shared" si="2"/>
        <v>0.24662052907315182</v>
      </c>
      <c r="H55" s="52">
        <f t="shared" si="3"/>
        <v>0.3299584631360333</v>
      </c>
    </row>
    <row r="56" spans="1:8" ht="18.75" hidden="1">
      <c r="A56" s="100"/>
      <c r="B56" s="56"/>
      <c r="C56" s="104"/>
      <c r="D56" s="49"/>
      <c r="E56" s="49"/>
      <c r="F56" s="49"/>
      <c r="G56" s="52" t="e">
        <f t="shared" si="2"/>
        <v>#DIV/0!</v>
      </c>
      <c r="H56" s="52" t="e">
        <f t="shared" si="3"/>
        <v>#DIV/0!</v>
      </c>
    </row>
    <row r="57" spans="1:8" ht="31.5">
      <c r="A57" s="100"/>
      <c r="B57" s="56" t="s">
        <v>383</v>
      </c>
      <c r="C57" s="104" t="s">
        <v>382</v>
      </c>
      <c r="D57" s="49">
        <v>30</v>
      </c>
      <c r="E57" s="49">
        <v>30</v>
      </c>
      <c r="F57" s="49">
        <v>29.2</v>
      </c>
      <c r="G57" s="52">
        <f t="shared" si="2"/>
        <v>0.9733333333333333</v>
      </c>
      <c r="H57" s="52">
        <f t="shared" si="3"/>
        <v>0.9733333333333333</v>
      </c>
    </row>
    <row r="58" spans="1:8" ht="37.5" customHeight="1">
      <c r="A58" s="100"/>
      <c r="B58" s="56" t="s">
        <v>388</v>
      </c>
      <c r="C58" s="104" t="s">
        <v>387</v>
      </c>
      <c r="D58" s="49">
        <v>10</v>
      </c>
      <c r="E58" s="49">
        <v>3.5</v>
      </c>
      <c r="F58" s="49">
        <v>0</v>
      </c>
      <c r="G58" s="52">
        <f t="shared" si="2"/>
        <v>0</v>
      </c>
      <c r="H58" s="52">
        <f t="shared" si="3"/>
        <v>0</v>
      </c>
    </row>
    <row r="59" spans="1:8" ht="31.5">
      <c r="A59" s="100"/>
      <c r="B59" s="56" t="s">
        <v>390</v>
      </c>
      <c r="C59" s="104" t="s">
        <v>389</v>
      </c>
      <c r="D59" s="49">
        <v>120</v>
      </c>
      <c r="E59" s="49">
        <v>120</v>
      </c>
      <c r="F59" s="49">
        <v>100</v>
      </c>
      <c r="G59" s="52">
        <f t="shared" si="2"/>
        <v>0.8333333333333334</v>
      </c>
      <c r="H59" s="52">
        <f t="shared" si="3"/>
        <v>0.8333333333333334</v>
      </c>
    </row>
    <row r="60" spans="1:9" s="16" customFormat="1" ht="37.5" customHeight="1">
      <c r="A60" s="104"/>
      <c r="B60" s="56" t="s">
        <v>415</v>
      </c>
      <c r="C60" s="104" t="s">
        <v>414</v>
      </c>
      <c r="D60" s="49">
        <v>40</v>
      </c>
      <c r="E60" s="49">
        <v>14</v>
      </c>
      <c r="F60" s="49">
        <v>0</v>
      </c>
      <c r="G60" s="52">
        <f t="shared" si="2"/>
        <v>0</v>
      </c>
      <c r="H60" s="52">
        <f t="shared" si="3"/>
        <v>0</v>
      </c>
      <c r="I60" s="42"/>
    </row>
    <row r="61" spans="1:9" s="16" customFormat="1" ht="27" customHeight="1">
      <c r="A61" s="104"/>
      <c r="B61" s="56" t="s">
        <v>417</v>
      </c>
      <c r="C61" s="104" t="s">
        <v>416</v>
      </c>
      <c r="D61" s="49">
        <v>20</v>
      </c>
      <c r="E61" s="49">
        <v>7</v>
      </c>
      <c r="F61" s="49">
        <v>0</v>
      </c>
      <c r="G61" s="52">
        <f t="shared" si="2"/>
        <v>0</v>
      </c>
      <c r="H61" s="52">
        <f t="shared" si="3"/>
        <v>0</v>
      </c>
      <c r="I61" s="42"/>
    </row>
    <row r="62" spans="1:9" s="16" customFormat="1" ht="37.5" customHeight="1">
      <c r="A62" s="104"/>
      <c r="B62" s="56" t="s">
        <v>396</v>
      </c>
      <c r="C62" s="104" t="s">
        <v>395</v>
      </c>
      <c r="D62" s="49">
        <v>198.5</v>
      </c>
      <c r="E62" s="49">
        <v>80.5</v>
      </c>
      <c r="F62" s="49">
        <v>0</v>
      </c>
      <c r="G62" s="52">
        <f t="shared" si="2"/>
        <v>0</v>
      </c>
      <c r="H62" s="52">
        <f t="shared" si="3"/>
        <v>0</v>
      </c>
      <c r="I62" s="42"/>
    </row>
    <row r="63" spans="1:9" s="16" customFormat="1" ht="42" customHeight="1">
      <c r="A63" s="104"/>
      <c r="B63" s="56" t="s">
        <v>402</v>
      </c>
      <c r="C63" s="104" t="s">
        <v>401</v>
      </c>
      <c r="D63" s="49">
        <v>367.6</v>
      </c>
      <c r="E63" s="49">
        <v>155.1</v>
      </c>
      <c r="F63" s="49">
        <v>126.3</v>
      </c>
      <c r="G63" s="52">
        <f t="shared" si="2"/>
        <v>0.3435799782372143</v>
      </c>
      <c r="H63" s="52">
        <f t="shared" si="3"/>
        <v>0.8143133462282398</v>
      </c>
      <c r="I63" s="42"/>
    </row>
    <row r="64" spans="1:9" s="16" customFormat="1" ht="51.75" customHeight="1">
      <c r="A64" s="104"/>
      <c r="B64" s="56" t="s">
        <v>418</v>
      </c>
      <c r="C64" s="104" t="s">
        <v>419</v>
      </c>
      <c r="D64" s="49">
        <v>25</v>
      </c>
      <c r="E64" s="49">
        <v>10.5</v>
      </c>
      <c r="F64" s="49">
        <v>0</v>
      </c>
      <c r="G64" s="52">
        <f t="shared" si="2"/>
        <v>0</v>
      </c>
      <c r="H64" s="52">
        <f t="shared" si="3"/>
        <v>0</v>
      </c>
      <c r="I64" s="42"/>
    </row>
    <row r="65" spans="1:9" s="16" customFormat="1" ht="42" customHeight="1">
      <c r="A65" s="104"/>
      <c r="B65" s="56" t="s">
        <v>420</v>
      </c>
      <c r="C65" s="104" t="s">
        <v>421</v>
      </c>
      <c r="D65" s="49">
        <v>90</v>
      </c>
      <c r="E65" s="49">
        <v>90</v>
      </c>
      <c r="F65" s="49">
        <v>89.8</v>
      </c>
      <c r="G65" s="52">
        <f t="shared" si="2"/>
        <v>0.9977777777777778</v>
      </c>
      <c r="H65" s="52">
        <f t="shared" si="3"/>
        <v>0.9977777777777778</v>
      </c>
      <c r="I65" s="42"/>
    </row>
    <row r="66" spans="1:9" s="16" customFormat="1" ht="66" customHeight="1" hidden="1">
      <c r="A66" s="104"/>
      <c r="B66" s="56" t="s">
        <v>423</v>
      </c>
      <c r="C66" s="104" t="s">
        <v>422</v>
      </c>
      <c r="D66" s="49">
        <v>0</v>
      </c>
      <c r="E66" s="49">
        <v>0</v>
      </c>
      <c r="F66" s="49">
        <v>0</v>
      </c>
      <c r="G66" s="52" t="e">
        <f t="shared" si="2"/>
        <v>#DIV/0!</v>
      </c>
      <c r="H66" s="52" t="e">
        <f t="shared" si="3"/>
        <v>#DIV/0!</v>
      </c>
      <c r="I66" s="42"/>
    </row>
    <row r="67" spans="1:9" s="16" customFormat="1" ht="67.5" customHeight="1">
      <c r="A67" s="104"/>
      <c r="B67" s="56" t="s">
        <v>425</v>
      </c>
      <c r="C67" s="104" t="s">
        <v>424</v>
      </c>
      <c r="D67" s="49">
        <v>25</v>
      </c>
      <c r="E67" s="49">
        <v>25</v>
      </c>
      <c r="F67" s="49">
        <v>16</v>
      </c>
      <c r="G67" s="52">
        <f t="shared" si="2"/>
        <v>0.64</v>
      </c>
      <c r="H67" s="52">
        <f t="shared" si="3"/>
        <v>0.64</v>
      </c>
      <c r="I67" s="42"/>
    </row>
    <row r="68" spans="1:9" s="16" customFormat="1" ht="27" customHeight="1">
      <c r="A68" s="104"/>
      <c r="B68" s="56" t="s">
        <v>427</v>
      </c>
      <c r="C68" s="104" t="s">
        <v>426</v>
      </c>
      <c r="D68" s="49">
        <v>500</v>
      </c>
      <c r="E68" s="49">
        <v>500</v>
      </c>
      <c r="F68" s="49">
        <v>0</v>
      </c>
      <c r="G68" s="52">
        <f t="shared" si="2"/>
        <v>0</v>
      </c>
      <c r="H68" s="52">
        <f t="shared" si="3"/>
        <v>0</v>
      </c>
      <c r="I68" s="42"/>
    </row>
    <row r="69" spans="1:9" s="16" customFormat="1" ht="31.5" customHeight="1">
      <c r="A69" s="104"/>
      <c r="B69" s="56" t="s">
        <v>429</v>
      </c>
      <c r="C69" s="104" t="s">
        <v>428</v>
      </c>
      <c r="D69" s="49">
        <v>100</v>
      </c>
      <c r="E69" s="49">
        <v>100</v>
      </c>
      <c r="F69" s="49">
        <v>0</v>
      </c>
      <c r="G69" s="52">
        <f t="shared" si="2"/>
        <v>0</v>
      </c>
      <c r="H69" s="52">
        <f t="shared" si="3"/>
        <v>0</v>
      </c>
      <c r="I69" s="42"/>
    </row>
    <row r="70" spans="1:9" s="16" customFormat="1" ht="31.5" customHeight="1">
      <c r="A70" s="104"/>
      <c r="B70" s="56" t="s">
        <v>451</v>
      </c>
      <c r="C70" s="104" t="s">
        <v>449</v>
      </c>
      <c r="D70" s="49">
        <v>20</v>
      </c>
      <c r="E70" s="49">
        <v>20</v>
      </c>
      <c r="F70" s="49">
        <v>20</v>
      </c>
      <c r="G70" s="52">
        <f t="shared" si="2"/>
        <v>1</v>
      </c>
      <c r="H70" s="52">
        <f t="shared" si="3"/>
        <v>1</v>
      </c>
      <c r="I70" s="42"/>
    </row>
    <row r="71" spans="1:9" s="16" customFormat="1" ht="56.25" customHeight="1">
      <c r="A71" s="104"/>
      <c r="B71" s="164" t="s">
        <v>467</v>
      </c>
      <c r="C71" s="100" t="s">
        <v>468</v>
      </c>
      <c r="D71" s="50">
        <f>D73+D74+D81+D72</f>
        <v>500</v>
      </c>
      <c r="E71" s="50">
        <f>E73+E74+E81+E72</f>
        <v>255</v>
      </c>
      <c r="F71" s="50">
        <f>F73+F74+F81+F72</f>
        <v>0</v>
      </c>
      <c r="G71" s="52">
        <f t="shared" si="2"/>
        <v>0</v>
      </c>
      <c r="H71" s="52">
        <f t="shared" si="3"/>
        <v>0</v>
      </c>
      <c r="I71" s="42"/>
    </row>
    <row r="72" spans="1:9" s="16" customFormat="1" ht="67.5" customHeight="1">
      <c r="A72" s="104"/>
      <c r="B72" s="56" t="s">
        <v>568</v>
      </c>
      <c r="C72" s="100" t="s">
        <v>566</v>
      </c>
      <c r="D72" s="50">
        <v>300</v>
      </c>
      <c r="E72" s="50">
        <v>90</v>
      </c>
      <c r="F72" s="50">
        <v>0</v>
      </c>
      <c r="G72" s="52">
        <f t="shared" si="2"/>
        <v>0</v>
      </c>
      <c r="H72" s="52">
        <f t="shared" si="3"/>
        <v>0</v>
      </c>
      <c r="I72" s="42"/>
    </row>
    <row r="73" spans="1:8" ht="147" customHeight="1">
      <c r="A73" s="101"/>
      <c r="B73" s="56" t="s">
        <v>465</v>
      </c>
      <c r="C73" s="107" t="s">
        <v>463</v>
      </c>
      <c r="D73" s="49">
        <v>50</v>
      </c>
      <c r="E73" s="49">
        <v>15</v>
      </c>
      <c r="F73" s="49">
        <v>0</v>
      </c>
      <c r="G73" s="52">
        <f t="shared" si="2"/>
        <v>0</v>
      </c>
      <c r="H73" s="52">
        <f t="shared" si="3"/>
        <v>0</v>
      </c>
    </row>
    <row r="74" spans="1:8" ht="132.75" customHeight="1">
      <c r="A74" s="101"/>
      <c r="B74" s="56" t="s">
        <v>466</v>
      </c>
      <c r="C74" s="107" t="s">
        <v>464</v>
      </c>
      <c r="D74" s="49">
        <v>15</v>
      </c>
      <c r="E74" s="49">
        <v>15</v>
      </c>
      <c r="F74" s="49">
        <v>0</v>
      </c>
      <c r="G74" s="52">
        <f t="shared" si="2"/>
        <v>0</v>
      </c>
      <c r="H74" s="52">
        <f t="shared" si="3"/>
        <v>0</v>
      </c>
    </row>
    <row r="75" spans="1:8" ht="39" customHeight="1" hidden="1">
      <c r="A75" s="108" t="s">
        <v>108</v>
      </c>
      <c r="B75" s="166" t="s">
        <v>106</v>
      </c>
      <c r="C75" s="107" t="s">
        <v>541</v>
      </c>
      <c r="D75" s="50">
        <f aca="true" t="shared" si="5" ref="D75:F76">D76</f>
        <v>0</v>
      </c>
      <c r="E75" s="50">
        <f t="shared" si="5"/>
        <v>0</v>
      </c>
      <c r="F75" s="50">
        <f t="shared" si="5"/>
        <v>0</v>
      </c>
      <c r="G75" s="52" t="e">
        <f t="shared" si="2"/>
        <v>#DIV/0!</v>
      </c>
      <c r="H75" s="52" t="e">
        <f t="shared" si="3"/>
        <v>#DIV/0!</v>
      </c>
    </row>
    <row r="76" spans="1:8" ht="42.75" customHeight="1" hidden="1">
      <c r="A76" s="105" t="s">
        <v>102</v>
      </c>
      <c r="B76" s="72" t="s">
        <v>109</v>
      </c>
      <c r="C76" s="107" t="s">
        <v>542</v>
      </c>
      <c r="D76" s="50">
        <f t="shared" si="5"/>
        <v>0</v>
      </c>
      <c r="E76" s="50">
        <f t="shared" si="5"/>
        <v>0</v>
      </c>
      <c r="F76" s="50">
        <f t="shared" si="5"/>
        <v>0</v>
      </c>
      <c r="G76" s="52" t="e">
        <f t="shared" si="2"/>
        <v>#DIV/0!</v>
      </c>
      <c r="H76" s="52" t="e">
        <f t="shared" si="3"/>
        <v>#DIV/0!</v>
      </c>
    </row>
    <row r="77" spans="1:9" s="16" customFormat="1" ht="42" customHeight="1" hidden="1">
      <c r="A77" s="104"/>
      <c r="B77" s="56" t="s">
        <v>175</v>
      </c>
      <c r="C77" s="107" t="s">
        <v>543</v>
      </c>
      <c r="D77" s="49">
        <v>0</v>
      </c>
      <c r="E77" s="49">
        <v>0</v>
      </c>
      <c r="F77" s="49">
        <v>0</v>
      </c>
      <c r="G77" s="52" t="e">
        <f t="shared" si="2"/>
        <v>#DIV/0!</v>
      </c>
      <c r="H77" s="52" t="e">
        <f t="shared" si="3"/>
        <v>#DIV/0!</v>
      </c>
      <c r="I77" s="42"/>
    </row>
    <row r="78" spans="1:8" ht="17.25" customHeight="1" hidden="1">
      <c r="A78" s="101" t="s">
        <v>37</v>
      </c>
      <c r="B78" s="168" t="s">
        <v>38</v>
      </c>
      <c r="C78" s="107" t="s">
        <v>544</v>
      </c>
      <c r="D78" s="51">
        <f aca="true" t="shared" si="6" ref="D78:F79">D79</f>
        <v>0</v>
      </c>
      <c r="E78" s="51">
        <f t="shared" si="6"/>
        <v>0</v>
      </c>
      <c r="F78" s="51">
        <f t="shared" si="6"/>
        <v>0</v>
      </c>
      <c r="G78" s="52" t="e">
        <f t="shared" si="2"/>
        <v>#DIV/0!</v>
      </c>
      <c r="H78" s="52" t="e">
        <f t="shared" si="3"/>
        <v>#DIV/0!</v>
      </c>
    </row>
    <row r="79" spans="1:8" ht="18.75" customHeight="1" hidden="1">
      <c r="A79" s="100" t="s">
        <v>41</v>
      </c>
      <c r="B79" s="164" t="s">
        <v>42</v>
      </c>
      <c r="C79" s="107" t="s">
        <v>545</v>
      </c>
      <c r="D79" s="50">
        <f t="shared" si="6"/>
        <v>0</v>
      </c>
      <c r="E79" s="50">
        <f t="shared" si="6"/>
        <v>0</v>
      </c>
      <c r="F79" s="50">
        <f t="shared" si="6"/>
        <v>0</v>
      </c>
      <c r="G79" s="52" t="e">
        <f t="shared" si="2"/>
        <v>#DIV/0!</v>
      </c>
      <c r="H79" s="52" t="e">
        <f t="shared" si="3"/>
        <v>#DIV/0!</v>
      </c>
    </row>
    <row r="80" spans="1:9" s="16" customFormat="1" ht="39" customHeight="1" hidden="1">
      <c r="A80" s="104"/>
      <c r="B80" s="56" t="s">
        <v>171</v>
      </c>
      <c r="C80" s="107" t="s">
        <v>546</v>
      </c>
      <c r="D80" s="49">
        <v>0</v>
      </c>
      <c r="E80" s="49">
        <v>0</v>
      </c>
      <c r="F80" s="49">
        <v>0</v>
      </c>
      <c r="G80" s="52" t="e">
        <f t="shared" si="2"/>
        <v>#DIV/0!</v>
      </c>
      <c r="H80" s="52" t="e">
        <f t="shared" si="3"/>
        <v>#DIV/0!</v>
      </c>
      <c r="I80" s="42"/>
    </row>
    <row r="81" spans="1:9" s="16" customFormat="1" ht="144" customHeight="1">
      <c r="A81" s="104"/>
      <c r="B81" s="56" t="s">
        <v>473</v>
      </c>
      <c r="C81" s="107" t="s">
        <v>547</v>
      </c>
      <c r="D81" s="49">
        <v>135</v>
      </c>
      <c r="E81" s="49">
        <v>135</v>
      </c>
      <c r="F81" s="49">
        <v>0</v>
      </c>
      <c r="G81" s="52">
        <f t="shared" si="2"/>
        <v>0</v>
      </c>
      <c r="H81" s="52">
        <f t="shared" si="3"/>
        <v>0</v>
      </c>
      <c r="I81" s="42"/>
    </row>
    <row r="82" spans="1:8" ht="17.25" customHeight="1">
      <c r="A82" s="101">
        <v>1000</v>
      </c>
      <c r="B82" s="168" t="s">
        <v>49</v>
      </c>
      <c r="C82" s="101"/>
      <c r="D82" s="51">
        <f>D83</f>
        <v>36</v>
      </c>
      <c r="E82" s="51">
        <f>E83</f>
        <v>18</v>
      </c>
      <c r="F82" s="51">
        <f>F83</f>
        <v>12</v>
      </c>
      <c r="G82" s="52">
        <f t="shared" si="2"/>
        <v>0.3333333333333333</v>
      </c>
      <c r="H82" s="52">
        <f t="shared" si="3"/>
        <v>0.6666666666666666</v>
      </c>
    </row>
    <row r="83" spans="1:8" ht="16.5" customHeight="1">
      <c r="A83" s="100">
        <v>1001</v>
      </c>
      <c r="B83" s="164" t="s">
        <v>146</v>
      </c>
      <c r="C83" s="100" t="s">
        <v>200</v>
      </c>
      <c r="D83" s="50">
        <v>36</v>
      </c>
      <c r="E83" s="50">
        <v>18</v>
      </c>
      <c r="F83" s="50">
        <v>12</v>
      </c>
      <c r="G83" s="52">
        <f t="shared" si="2"/>
        <v>0.3333333333333333</v>
      </c>
      <c r="H83" s="52">
        <f t="shared" si="3"/>
        <v>0.6666666666666666</v>
      </c>
    </row>
    <row r="84" spans="1:8" ht="30.75" customHeight="1">
      <c r="A84" s="101"/>
      <c r="B84" s="168" t="s">
        <v>84</v>
      </c>
      <c r="C84" s="101"/>
      <c r="D84" s="50">
        <f>D85</f>
        <v>535</v>
      </c>
      <c r="E84" s="50">
        <f>E85</f>
        <v>262.2</v>
      </c>
      <c r="F84" s="50">
        <f>F85</f>
        <v>0</v>
      </c>
      <c r="G84" s="52">
        <f t="shared" si="2"/>
        <v>0</v>
      </c>
      <c r="H84" s="52">
        <f t="shared" si="3"/>
        <v>0</v>
      </c>
    </row>
    <row r="85" spans="1:9" s="16" customFormat="1" ht="36.75" customHeight="1">
      <c r="A85" s="104"/>
      <c r="B85" s="56" t="s">
        <v>85</v>
      </c>
      <c r="C85" s="104" t="s">
        <v>156</v>
      </c>
      <c r="D85" s="49">
        <v>535</v>
      </c>
      <c r="E85" s="49">
        <v>262.2</v>
      </c>
      <c r="F85" s="49">
        <v>0</v>
      </c>
      <c r="G85" s="52">
        <f t="shared" si="2"/>
        <v>0</v>
      </c>
      <c r="H85" s="52">
        <f t="shared" si="3"/>
        <v>0</v>
      </c>
      <c r="I85" s="42"/>
    </row>
    <row r="86" spans="1:8" ht="18.75">
      <c r="A86" s="101"/>
      <c r="B86" s="168" t="s">
        <v>55</v>
      </c>
      <c r="C86" s="53"/>
      <c r="D86" s="51">
        <f>D33+D44+D46+D49+D53++D75+D78+D82+D84</f>
        <v>6267.9</v>
      </c>
      <c r="E86" s="51">
        <f>E33+E44+E46+E49+E53++E75+E78+E82+E84</f>
        <v>3517.0999999999995</v>
      </c>
      <c r="F86" s="51">
        <f>F33+F44+F46+F49+F53++F75+F78+F82+F84</f>
        <v>1699.8</v>
      </c>
      <c r="G86" s="52">
        <f t="shared" si="2"/>
        <v>0.27119130809361985</v>
      </c>
      <c r="H86" s="52">
        <f t="shared" si="3"/>
        <v>0.4832958971880243</v>
      </c>
    </row>
    <row r="87" spans="1:8" ht="15.75" customHeight="1">
      <c r="A87" s="109"/>
      <c r="B87" s="164" t="s">
        <v>70</v>
      </c>
      <c r="C87" s="100"/>
      <c r="D87" s="73">
        <f>D84</f>
        <v>535</v>
      </c>
      <c r="E87" s="73">
        <f>E84</f>
        <v>262.2</v>
      </c>
      <c r="F87" s="73">
        <f>F84</f>
        <v>0</v>
      </c>
      <c r="G87" s="52">
        <f t="shared" si="2"/>
        <v>0</v>
      </c>
      <c r="H87" s="52">
        <f t="shared" si="3"/>
        <v>0</v>
      </c>
    </row>
    <row r="88" spans="1:10" ht="18">
      <c r="A88" s="110"/>
      <c r="J88" s="37"/>
    </row>
    <row r="89" spans="1:6" ht="18">
      <c r="A89" s="110"/>
      <c r="B89" s="78" t="s">
        <v>281</v>
      </c>
      <c r="C89" s="111"/>
      <c r="F89" s="77">
        <v>2028.3</v>
      </c>
    </row>
    <row r="90" spans="1:3" ht="18">
      <c r="A90" s="110"/>
      <c r="B90" s="78"/>
      <c r="C90" s="111"/>
    </row>
    <row r="91" spans="1:3" ht="18" hidden="1">
      <c r="A91" s="110"/>
      <c r="B91" s="78" t="s">
        <v>71</v>
      </c>
      <c r="C91" s="111"/>
    </row>
    <row r="92" spans="1:3" ht="18" hidden="1">
      <c r="A92" s="110"/>
      <c r="B92" s="78" t="s">
        <v>72</v>
      </c>
      <c r="C92" s="111"/>
    </row>
    <row r="93" spans="1:3" ht="18" hidden="1">
      <c r="A93" s="110"/>
      <c r="B93" s="78"/>
      <c r="C93" s="111"/>
    </row>
    <row r="94" spans="1:3" ht="18" hidden="1">
      <c r="A94" s="110"/>
      <c r="B94" s="78" t="s">
        <v>73</v>
      </c>
      <c r="C94" s="111"/>
    </row>
    <row r="95" spans="1:3" ht="18" hidden="1">
      <c r="A95" s="110"/>
      <c r="B95" s="78" t="s">
        <v>74</v>
      </c>
      <c r="C95" s="111"/>
    </row>
    <row r="96" spans="1:3" ht="18" hidden="1">
      <c r="A96" s="110"/>
      <c r="B96" s="78"/>
      <c r="C96" s="111"/>
    </row>
    <row r="97" spans="1:3" ht="18" hidden="1">
      <c r="A97" s="110"/>
      <c r="B97" s="78" t="s">
        <v>75</v>
      </c>
      <c r="C97" s="111"/>
    </row>
    <row r="98" spans="1:3" ht="18" hidden="1">
      <c r="A98" s="110"/>
      <c r="B98" s="78" t="s">
        <v>76</v>
      </c>
      <c r="C98" s="111"/>
    </row>
    <row r="99" spans="1:3" ht="18" hidden="1">
      <c r="A99" s="110"/>
      <c r="B99" s="78"/>
      <c r="C99" s="111"/>
    </row>
    <row r="100" spans="1:3" ht="18" hidden="1">
      <c r="A100" s="110"/>
      <c r="B100" s="78" t="s">
        <v>77</v>
      </c>
      <c r="C100" s="111"/>
    </row>
    <row r="101" spans="1:3" ht="18" hidden="1">
      <c r="A101" s="110"/>
      <c r="B101" s="78" t="s">
        <v>78</v>
      </c>
      <c r="C101" s="111"/>
    </row>
    <row r="102" spans="1:3" ht="18" hidden="1">
      <c r="A102" s="110"/>
      <c r="B102" s="78"/>
      <c r="C102" s="111"/>
    </row>
    <row r="103" spans="1:3" ht="18" hidden="1">
      <c r="A103" s="110"/>
      <c r="B103" s="78"/>
      <c r="C103" s="111"/>
    </row>
    <row r="104" spans="1:8" ht="18">
      <c r="A104" s="110"/>
      <c r="B104" s="78" t="s">
        <v>79</v>
      </c>
      <c r="C104" s="111"/>
      <c r="F104" s="76">
        <f>F89+F28-F86</f>
        <v>3295.7</v>
      </c>
      <c r="H104" s="76"/>
    </row>
    <row r="105" ht="18">
      <c r="A105" s="110"/>
    </row>
    <row r="106" ht="18">
      <c r="A106" s="110"/>
    </row>
    <row r="107" spans="1:3" ht="18">
      <c r="A107" s="110"/>
      <c r="B107" s="78" t="s">
        <v>80</v>
      </c>
      <c r="C107" s="111"/>
    </row>
    <row r="108" spans="1:3" ht="18">
      <c r="A108" s="110"/>
      <c r="B108" s="78" t="s">
        <v>81</v>
      </c>
      <c r="C108" s="111"/>
    </row>
    <row r="109" spans="1:3" ht="18">
      <c r="A109" s="110"/>
      <c r="B109" s="78" t="s">
        <v>82</v>
      </c>
      <c r="C109" s="111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7.8515625" style="74" customWidth="1"/>
    <col min="2" max="2" width="38.140625" style="74" customWidth="1"/>
    <col min="3" max="3" width="12.7109375" style="110" hidden="1" customWidth="1"/>
    <col min="4" max="4" width="11.7109375" style="77" customWidth="1"/>
    <col min="5" max="5" width="12.7109375" style="77" customWidth="1"/>
    <col min="6" max="6" width="13.140625" style="77" customWidth="1"/>
    <col min="7" max="7" width="12.57421875" style="77" customWidth="1"/>
    <col min="8" max="8" width="11.140625" style="77" customWidth="1"/>
    <col min="9" max="9" width="9.140625" style="38" customWidth="1"/>
    <col min="10" max="16384" width="9.140625" style="1" customWidth="1"/>
  </cols>
  <sheetData>
    <row r="1" spans="1:9" s="5" customFormat="1" ht="52.5" customHeight="1">
      <c r="A1" s="176" t="s">
        <v>560</v>
      </c>
      <c r="B1" s="176"/>
      <c r="C1" s="176"/>
      <c r="D1" s="176"/>
      <c r="E1" s="176"/>
      <c r="F1" s="176"/>
      <c r="G1" s="176"/>
      <c r="H1" s="176"/>
      <c r="I1" s="45"/>
    </row>
    <row r="2" spans="1:8" ht="12.75" customHeight="1">
      <c r="A2" s="163"/>
      <c r="B2" s="181" t="s">
        <v>2</v>
      </c>
      <c r="C2" s="201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51" customHeight="1">
      <c r="A3" s="163"/>
      <c r="B3" s="182"/>
      <c r="C3" s="202"/>
      <c r="D3" s="177"/>
      <c r="E3" s="182"/>
      <c r="F3" s="177"/>
      <c r="G3" s="182"/>
      <c r="H3" s="182"/>
    </row>
    <row r="4" spans="1:8" ht="18.75">
      <c r="A4" s="163"/>
      <c r="B4" s="168" t="s">
        <v>69</v>
      </c>
      <c r="C4" s="99"/>
      <c r="D4" s="51">
        <f>D5+D6+D7+D8+D9+D10+D11+D12+D13+D14+D15+D16+D19+D20+D21+D22+D23+D18</f>
        <v>4095</v>
      </c>
      <c r="E4" s="51">
        <f>E5+E6+E7+E8+E9+E10+E11+E12+E13+E14+E15+E16+E19+E20+E21+E22+E18</f>
        <v>1068</v>
      </c>
      <c r="F4" s="51">
        <f>F5+F7+F8+F9+F10+F17+F18+F19</f>
        <v>1606.7</v>
      </c>
      <c r="G4" s="52">
        <f aca="true" t="shared" si="0" ref="G4:G32">F4/D4</f>
        <v>0.3923565323565324</v>
      </c>
      <c r="H4" s="52">
        <f aca="true" t="shared" si="1" ref="H4:H32">F4/E4</f>
        <v>1.5044007490636704</v>
      </c>
    </row>
    <row r="5" spans="1:8" ht="25.5" customHeight="1">
      <c r="A5" s="163"/>
      <c r="B5" s="72" t="s">
        <v>321</v>
      </c>
      <c r="C5" s="100"/>
      <c r="D5" s="50">
        <v>170</v>
      </c>
      <c r="E5" s="50">
        <v>35</v>
      </c>
      <c r="F5" s="50">
        <v>56.7</v>
      </c>
      <c r="G5" s="52">
        <f t="shared" si="0"/>
        <v>0.3335294117647059</v>
      </c>
      <c r="H5" s="52">
        <f t="shared" si="1"/>
        <v>1.62</v>
      </c>
    </row>
    <row r="6" spans="1:8" ht="21" customHeight="1" hidden="1">
      <c r="A6" s="163"/>
      <c r="B6" s="72" t="s">
        <v>184</v>
      </c>
      <c r="C6" s="100"/>
      <c r="D6" s="50">
        <v>0</v>
      </c>
      <c r="E6" s="50">
        <v>0</v>
      </c>
      <c r="F6" s="50">
        <v>0</v>
      </c>
      <c r="G6" s="52" t="e">
        <f t="shared" si="0"/>
        <v>#DIV/0!</v>
      </c>
      <c r="H6" s="52" t="e">
        <f t="shared" si="1"/>
        <v>#DIV/0!</v>
      </c>
    </row>
    <row r="7" spans="1:8" ht="18.75">
      <c r="A7" s="163"/>
      <c r="B7" s="72" t="s">
        <v>6</v>
      </c>
      <c r="C7" s="100"/>
      <c r="D7" s="50">
        <v>759</v>
      </c>
      <c r="E7" s="50">
        <v>530</v>
      </c>
      <c r="F7" s="50">
        <v>1148.4</v>
      </c>
      <c r="G7" s="52">
        <f t="shared" si="0"/>
        <v>1.5130434782608697</v>
      </c>
      <c r="H7" s="52">
        <f t="shared" si="1"/>
        <v>2.166792452830189</v>
      </c>
    </row>
    <row r="8" spans="1:8" ht="18.75">
      <c r="A8" s="163"/>
      <c r="B8" s="72" t="s">
        <v>332</v>
      </c>
      <c r="C8" s="100"/>
      <c r="D8" s="50">
        <v>161</v>
      </c>
      <c r="E8" s="50">
        <v>10</v>
      </c>
      <c r="F8" s="50">
        <v>29.9</v>
      </c>
      <c r="G8" s="52">
        <f t="shared" si="0"/>
        <v>0.1857142857142857</v>
      </c>
      <c r="H8" s="52">
        <f t="shared" si="1"/>
        <v>2.9899999999999998</v>
      </c>
    </row>
    <row r="9" spans="1:8" ht="18.75">
      <c r="A9" s="163"/>
      <c r="B9" s="72" t="s">
        <v>8</v>
      </c>
      <c r="C9" s="100"/>
      <c r="D9" s="50">
        <v>2970</v>
      </c>
      <c r="E9" s="50">
        <v>470</v>
      </c>
      <c r="F9" s="50">
        <v>325.3</v>
      </c>
      <c r="G9" s="52">
        <f t="shared" si="0"/>
        <v>0.10952861952861953</v>
      </c>
      <c r="H9" s="52">
        <f t="shared" si="1"/>
        <v>0.6921276595744681</v>
      </c>
    </row>
    <row r="10" spans="1:8" ht="18.75">
      <c r="A10" s="163"/>
      <c r="B10" s="72" t="s">
        <v>324</v>
      </c>
      <c r="C10" s="100"/>
      <c r="D10" s="50">
        <v>15</v>
      </c>
      <c r="E10" s="50">
        <v>6</v>
      </c>
      <c r="F10" s="50">
        <v>18.1</v>
      </c>
      <c r="G10" s="52">
        <f t="shared" si="0"/>
        <v>1.2066666666666668</v>
      </c>
      <c r="H10" s="52">
        <f t="shared" si="1"/>
        <v>3.016666666666667</v>
      </c>
    </row>
    <row r="11" spans="1:8" ht="31.5" hidden="1">
      <c r="A11" s="163"/>
      <c r="B11" s="72" t="s">
        <v>9</v>
      </c>
      <c r="C11" s="100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</row>
    <row r="12" spans="1:8" ht="18.75" hidden="1">
      <c r="A12" s="163"/>
      <c r="B12" s="72" t="s">
        <v>10</v>
      </c>
      <c r="C12" s="100"/>
      <c r="D12" s="50">
        <v>0</v>
      </c>
      <c r="E12" s="50">
        <v>0</v>
      </c>
      <c r="F12" s="50">
        <v>0</v>
      </c>
      <c r="G12" s="52" t="e">
        <f t="shared" si="0"/>
        <v>#DIV/0!</v>
      </c>
      <c r="H12" s="52" t="e">
        <f t="shared" si="1"/>
        <v>#DIV/0!</v>
      </c>
    </row>
    <row r="13" spans="1:8" ht="31.5" customHeight="1" hidden="1">
      <c r="A13" s="163"/>
      <c r="B13" s="72" t="s">
        <v>335</v>
      </c>
      <c r="C13" s="100"/>
      <c r="D13" s="50">
        <v>0</v>
      </c>
      <c r="E13" s="50">
        <v>0</v>
      </c>
      <c r="F13" s="50">
        <v>0</v>
      </c>
      <c r="G13" s="52" t="e">
        <f t="shared" si="0"/>
        <v>#DIV/0!</v>
      </c>
      <c r="H13" s="52" t="e">
        <f t="shared" si="1"/>
        <v>#DIV/0!</v>
      </c>
    </row>
    <row r="14" spans="1:8" ht="16.5" customHeight="1" hidden="1">
      <c r="A14" s="163"/>
      <c r="B14" s="72" t="s">
        <v>13</v>
      </c>
      <c r="C14" s="100"/>
      <c r="D14" s="50">
        <v>0</v>
      </c>
      <c r="E14" s="50">
        <v>0</v>
      </c>
      <c r="F14" s="50">
        <v>0</v>
      </c>
      <c r="G14" s="52" t="e">
        <f t="shared" si="0"/>
        <v>#DIV/0!</v>
      </c>
      <c r="H14" s="52" t="e">
        <f t="shared" si="1"/>
        <v>#DIV/0!</v>
      </c>
    </row>
    <row r="15" spans="1:8" ht="18" customHeight="1" hidden="1">
      <c r="A15" s="163"/>
      <c r="B15" s="72" t="s">
        <v>14</v>
      </c>
      <c r="C15" s="100"/>
      <c r="D15" s="50">
        <v>0</v>
      </c>
      <c r="E15" s="50">
        <v>0</v>
      </c>
      <c r="F15" s="50">
        <v>0</v>
      </c>
      <c r="G15" s="52" t="e">
        <f t="shared" si="0"/>
        <v>#DIV/0!</v>
      </c>
      <c r="H15" s="52" t="e">
        <f t="shared" si="1"/>
        <v>#DIV/0!</v>
      </c>
    </row>
    <row r="16" spans="1:8" ht="20.25" customHeight="1" hidden="1">
      <c r="A16" s="163"/>
      <c r="B16" s="72" t="s">
        <v>15</v>
      </c>
      <c r="C16" s="100"/>
      <c r="D16" s="50">
        <v>0</v>
      </c>
      <c r="E16" s="50">
        <v>0</v>
      </c>
      <c r="F16" s="50">
        <v>0</v>
      </c>
      <c r="G16" s="52" t="e">
        <f t="shared" si="0"/>
        <v>#DIV/0!</v>
      </c>
      <c r="H16" s="52" t="e">
        <f t="shared" si="1"/>
        <v>#DIV/0!</v>
      </c>
    </row>
    <row r="17" spans="1:8" ht="20.25" customHeight="1">
      <c r="A17" s="163"/>
      <c r="B17" s="72" t="s">
        <v>335</v>
      </c>
      <c r="C17" s="100"/>
      <c r="D17" s="50">
        <v>0</v>
      </c>
      <c r="E17" s="50">
        <v>0</v>
      </c>
      <c r="F17" s="50">
        <v>7.5</v>
      </c>
      <c r="G17" s="52">
        <v>0</v>
      </c>
      <c r="H17" s="52">
        <v>0</v>
      </c>
    </row>
    <row r="18" spans="1:8" ht="34.5" customHeight="1">
      <c r="A18" s="163"/>
      <c r="B18" s="164" t="s">
        <v>316</v>
      </c>
      <c r="C18" s="100"/>
      <c r="D18" s="50">
        <v>10</v>
      </c>
      <c r="E18" s="50">
        <v>7</v>
      </c>
      <c r="F18" s="50">
        <v>13.5</v>
      </c>
      <c r="G18" s="52">
        <f t="shared" si="0"/>
        <v>1.35</v>
      </c>
      <c r="H18" s="52">
        <f t="shared" si="1"/>
        <v>1.9285714285714286</v>
      </c>
    </row>
    <row r="19" spans="1:8" ht="31.5">
      <c r="A19" s="163"/>
      <c r="B19" s="72" t="s">
        <v>341</v>
      </c>
      <c r="C19" s="100"/>
      <c r="D19" s="50">
        <v>10</v>
      </c>
      <c r="E19" s="50">
        <v>10</v>
      </c>
      <c r="F19" s="50">
        <v>7.3</v>
      </c>
      <c r="G19" s="52">
        <f t="shared" si="0"/>
        <v>0.73</v>
      </c>
      <c r="H19" s="52">
        <f t="shared" si="1"/>
        <v>0.73</v>
      </c>
    </row>
    <row r="20" spans="1:8" ht="31.5" hidden="1">
      <c r="A20" s="163"/>
      <c r="B20" s="164" t="s">
        <v>196</v>
      </c>
      <c r="C20" s="100"/>
      <c r="D20" s="50">
        <v>0</v>
      </c>
      <c r="E20" s="50">
        <v>0</v>
      </c>
      <c r="F20" s="50">
        <v>0</v>
      </c>
      <c r="G20" s="52" t="e">
        <f t="shared" si="0"/>
        <v>#DIV/0!</v>
      </c>
      <c r="H20" s="52" t="e">
        <f t="shared" si="1"/>
        <v>#DIV/0!</v>
      </c>
    </row>
    <row r="21" spans="1:8" ht="18.75" hidden="1">
      <c r="A21" s="163"/>
      <c r="B21" s="164" t="s">
        <v>100</v>
      </c>
      <c r="C21" s="100"/>
      <c r="D21" s="50">
        <v>0</v>
      </c>
      <c r="E21" s="50">
        <v>0</v>
      </c>
      <c r="F21" s="50">
        <v>0</v>
      </c>
      <c r="G21" s="52" t="e">
        <f t="shared" si="0"/>
        <v>#DIV/0!</v>
      </c>
      <c r="H21" s="52" t="e">
        <f t="shared" si="1"/>
        <v>#DIV/0!</v>
      </c>
    </row>
    <row r="22" spans="1:8" ht="18.75" hidden="1">
      <c r="A22" s="163"/>
      <c r="B22" s="164" t="s">
        <v>18</v>
      </c>
      <c r="C22" s="100"/>
      <c r="D22" s="50">
        <v>0</v>
      </c>
      <c r="E22" s="50">
        <v>0</v>
      </c>
      <c r="F22" s="50">
        <v>0</v>
      </c>
      <c r="G22" s="52" t="e">
        <f t="shared" si="0"/>
        <v>#DIV/0!</v>
      </c>
      <c r="H22" s="52" t="e">
        <f t="shared" si="1"/>
        <v>#DIV/0!</v>
      </c>
    </row>
    <row r="23" spans="1:8" ht="31.5" hidden="1">
      <c r="A23" s="163"/>
      <c r="B23" s="164" t="s">
        <v>330</v>
      </c>
      <c r="C23" s="100"/>
      <c r="D23" s="50">
        <v>0</v>
      </c>
      <c r="E23" s="50">
        <v>0</v>
      </c>
      <c r="F23" s="50">
        <v>0</v>
      </c>
      <c r="G23" s="52" t="e">
        <f t="shared" si="0"/>
        <v>#DIV/0!</v>
      </c>
      <c r="H23" s="52" t="e">
        <f t="shared" si="1"/>
        <v>#DIV/0!</v>
      </c>
    </row>
    <row r="24" spans="1:8" ht="31.5">
      <c r="A24" s="163"/>
      <c r="B24" s="168" t="s">
        <v>19</v>
      </c>
      <c r="C24" s="101"/>
      <c r="D24" s="50">
        <f>D25+D26+D27+D29+D30+D28</f>
        <v>643.6</v>
      </c>
      <c r="E24" s="50">
        <f>E25+E26+E27+E29+E30+E28</f>
        <v>301.9</v>
      </c>
      <c r="F24" s="50">
        <f>F25+F26+F27+F29+F30+F28</f>
        <v>85.3</v>
      </c>
      <c r="G24" s="52">
        <f t="shared" si="0"/>
        <v>0.13253573648228711</v>
      </c>
      <c r="H24" s="52">
        <f t="shared" si="1"/>
        <v>0.2825438887048692</v>
      </c>
    </row>
    <row r="25" spans="1:8" ht="18.75">
      <c r="A25" s="163"/>
      <c r="B25" s="164" t="s">
        <v>20</v>
      </c>
      <c r="C25" s="100"/>
      <c r="D25" s="50">
        <v>110.7</v>
      </c>
      <c r="E25" s="50">
        <v>55.4</v>
      </c>
      <c r="F25" s="50">
        <v>44</v>
      </c>
      <c r="G25" s="52">
        <f t="shared" si="0"/>
        <v>0.3974706413730804</v>
      </c>
      <c r="H25" s="52">
        <f t="shared" si="1"/>
        <v>0.7942238267148015</v>
      </c>
    </row>
    <row r="26" spans="1:8" ht="18.75">
      <c r="A26" s="163"/>
      <c r="B26" s="164" t="s">
        <v>86</v>
      </c>
      <c r="C26" s="100"/>
      <c r="D26" s="50">
        <v>82.9</v>
      </c>
      <c r="E26" s="50">
        <v>41.5</v>
      </c>
      <c r="F26" s="50">
        <v>41.3</v>
      </c>
      <c r="G26" s="52">
        <f t="shared" si="0"/>
        <v>0.49819059107358254</v>
      </c>
      <c r="H26" s="52">
        <f t="shared" si="1"/>
        <v>0.9951807228915662</v>
      </c>
    </row>
    <row r="27" spans="1:8" ht="87" customHeight="1" hidden="1">
      <c r="A27" s="163"/>
      <c r="B27" s="164" t="s">
        <v>456</v>
      </c>
      <c r="C27" s="100"/>
      <c r="D27" s="50">
        <v>0</v>
      </c>
      <c r="E27" s="50">
        <v>0</v>
      </c>
      <c r="F27" s="50">
        <v>0</v>
      </c>
      <c r="G27" s="52" t="e">
        <f t="shared" si="0"/>
        <v>#DIV/0!</v>
      </c>
      <c r="H27" s="52" t="e">
        <f t="shared" si="1"/>
        <v>#DIV/0!</v>
      </c>
    </row>
    <row r="28" spans="1:8" ht="87" customHeight="1">
      <c r="A28" s="163"/>
      <c r="B28" s="164" t="s">
        <v>594</v>
      </c>
      <c r="C28" s="100"/>
      <c r="D28" s="50">
        <v>350</v>
      </c>
      <c r="E28" s="50">
        <v>105</v>
      </c>
      <c r="F28" s="50">
        <v>0</v>
      </c>
      <c r="G28" s="52">
        <f t="shared" si="0"/>
        <v>0</v>
      </c>
      <c r="H28" s="52">
        <f t="shared" si="1"/>
        <v>0</v>
      </c>
    </row>
    <row r="29" spans="1:8" ht="48" customHeight="1">
      <c r="A29" s="163"/>
      <c r="B29" s="164" t="s">
        <v>493</v>
      </c>
      <c r="C29" s="100"/>
      <c r="D29" s="50">
        <v>85</v>
      </c>
      <c r="E29" s="50">
        <v>85</v>
      </c>
      <c r="F29" s="50">
        <v>0</v>
      </c>
      <c r="G29" s="52">
        <f t="shared" si="0"/>
        <v>0</v>
      </c>
      <c r="H29" s="52">
        <f t="shared" si="1"/>
        <v>0</v>
      </c>
    </row>
    <row r="30" spans="1:8" ht="37.5" customHeight="1">
      <c r="A30" s="163"/>
      <c r="B30" s="164" t="s">
        <v>494</v>
      </c>
      <c r="C30" s="100"/>
      <c r="D30" s="50">
        <v>15</v>
      </c>
      <c r="E30" s="50">
        <v>15</v>
      </c>
      <c r="F30" s="50">
        <v>0</v>
      </c>
      <c r="G30" s="52">
        <f t="shared" si="0"/>
        <v>0</v>
      </c>
      <c r="H30" s="52">
        <f t="shared" si="1"/>
        <v>0</v>
      </c>
    </row>
    <row r="31" spans="1:8" ht="18.75">
      <c r="A31" s="163"/>
      <c r="B31" s="168" t="s">
        <v>23</v>
      </c>
      <c r="C31" s="103"/>
      <c r="D31" s="50">
        <f>D4+D24</f>
        <v>4738.6</v>
      </c>
      <c r="E31" s="50">
        <f>E4+E24</f>
        <v>1369.9</v>
      </c>
      <c r="F31" s="50">
        <f>F4+F24</f>
        <v>1692</v>
      </c>
      <c r="G31" s="52">
        <f t="shared" si="0"/>
        <v>0.35706748828767987</v>
      </c>
      <c r="H31" s="52">
        <f t="shared" si="1"/>
        <v>1.2351266515804074</v>
      </c>
    </row>
    <row r="32" spans="1:8" ht="18.75" hidden="1">
      <c r="A32" s="163"/>
      <c r="B32" s="164" t="s">
        <v>92</v>
      </c>
      <c r="C32" s="100"/>
      <c r="D32" s="50">
        <f>D4</f>
        <v>4095</v>
      </c>
      <c r="E32" s="50">
        <f>E4</f>
        <v>1068</v>
      </c>
      <c r="F32" s="50">
        <f>F4</f>
        <v>1606.7</v>
      </c>
      <c r="G32" s="52">
        <f t="shared" si="0"/>
        <v>0.3923565323565324</v>
      </c>
      <c r="H32" s="52">
        <f t="shared" si="1"/>
        <v>1.5044007490636704</v>
      </c>
    </row>
    <row r="33" spans="1:8" ht="12.75">
      <c r="A33" s="188"/>
      <c r="B33" s="191"/>
      <c r="C33" s="191"/>
      <c r="D33" s="191"/>
      <c r="E33" s="191"/>
      <c r="F33" s="191"/>
      <c r="G33" s="191"/>
      <c r="H33" s="192"/>
    </row>
    <row r="34" spans="1:8" ht="15" customHeight="1">
      <c r="A34" s="203" t="s">
        <v>133</v>
      </c>
      <c r="B34" s="204" t="s">
        <v>24</v>
      </c>
      <c r="C34" s="201" t="s">
        <v>155</v>
      </c>
      <c r="D34" s="180" t="s">
        <v>3</v>
      </c>
      <c r="E34" s="172" t="s">
        <v>525</v>
      </c>
      <c r="F34" s="180" t="s">
        <v>4</v>
      </c>
      <c r="G34" s="172" t="s">
        <v>268</v>
      </c>
      <c r="H34" s="172" t="s">
        <v>526</v>
      </c>
    </row>
    <row r="35" spans="1:8" ht="46.5" customHeight="1">
      <c r="A35" s="203"/>
      <c r="B35" s="204"/>
      <c r="C35" s="202"/>
      <c r="D35" s="180"/>
      <c r="E35" s="173"/>
      <c r="F35" s="180"/>
      <c r="G35" s="173"/>
      <c r="H35" s="173"/>
    </row>
    <row r="36" spans="1:8" ht="39.75" customHeight="1">
      <c r="A36" s="53" t="s">
        <v>56</v>
      </c>
      <c r="B36" s="168" t="s">
        <v>25</v>
      </c>
      <c r="C36" s="101"/>
      <c r="D36" s="51">
        <f>D37+D40+D41+D38</f>
        <v>3047</v>
      </c>
      <c r="E36" s="51">
        <f>E37+E40+E41+E38</f>
        <v>1525.8</v>
      </c>
      <c r="F36" s="51">
        <f>F37+F40+F41+F38</f>
        <v>1172.6</v>
      </c>
      <c r="G36" s="52">
        <f>F36/D36</f>
        <v>0.38483754512635376</v>
      </c>
      <c r="H36" s="52">
        <f>F36/E36</f>
        <v>0.7685148774413422</v>
      </c>
    </row>
    <row r="37" spans="1:8" ht="102.75" customHeight="1">
      <c r="A37" s="167" t="s">
        <v>59</v>
      </c>
      <c r="B37" s="164" t="s">
        <v>136</v>
      </c>
      <c r="C37" s="100" t="s">
        <v>59</v>
      </c>
      <c r="D37" s="50">
        <v>3012</v>
      </c>
      <c r="E37" s="50">
        <v>1523.2</v>
      </c>
      <c r="F37" s="50">
        <v>1171</v>
      </c>
      <c r="G37" s="52">
        <f aca="true" t="shared" si="2" ref="G37:G86">F37/D37</f>
        <v>0.3887782204515272</v>
      </c>
      <c r="H37" s="52">
        <f aca="true" t="shared" si="3" ref="H37:H86">F37/E37</f>
        <v>0.7687762605042017</v>
      </c>
    </row>
    <row r="38" spans="1:8" ht="32.25" customHeight="1" hidden="1">
      <c r="A38" s="167" t="s">
        <v>159</v>
      </c>
      <c r="B38" s="164" t="s">
        <v>267</v>
      </c>
      <c r="C38" s="100" t="s">
        <v>159</v>
      </c>
      <c r="D38" s="50">
        <f>D39</f>
        <v>0</v>
      </c>
      <c r="E38" s="50">
        <f>E39</f>
        <v>0</v>
      </c>
      <c r="F38" s="50">
        <f>F39</f>
        <v>0</v>
      </c>
      <c r="G38" s="52" t="e">
        <f t="shared" si="2"/>
        <v>#DIV/0!</v>
      </c>
      <c r="H38" s="52" t="e">
        <f t="shared" si="3"/>
        <v>#DIV/0!</v>
      </c>
    </row>
    <row r="39" spans="1:8" ht="53.25" customHeight="1" hidden="1">
      <c r="A39" s="167"/>
      <c r="B39" s="164" t="s">
        <v>296</v>
      </c>
      <c r="C39" s="100" t="s">
        <v>295</v>
      </c>
      <c r="D39" s="50">
        <v>0</v>
      </c>
      <c r="E39" s="50">
        <v>0</v>
      </c>
      <c r="F39" s="50">
        <v>0</v>
      </c>
      <c r="G39" s="52" t="e">
        <f t="shared" si="2"/>
        <v>#DIV/0!</v>
      </c>
      <c r="H39" s="52" t="e">
        <f t="shared" si="3"/>
        <v>#DIV/0!</v>
      </c>
    </row>
    <row r="40" spans="1:8" ht="29.25" customHeight="1">
      <c r="A40" s="167" t="s">
        <v>61</v>
      </c>
      <c r="B40" s="164" t="s">
        <v>27</v>
      </c>
      <c r="C40" s="100" t="s">
        <v>61</v>
      </c>
      <c r="D40" s="50">
        <v>30</v>
      </c>
      <c r="E40" s="50">
        <v>0</v>
      </c>
      <c r="F40" s="50">
        <v>0</v>
      </c>
      <c r="G40" s="52">
        <f t="shared" si="2"/>
        <v>0</v>
      </c>
      <c r="H40" s="52">
        <v>0</v>
      </c>
    </row>
    <row r="41" spans="1:8" ht="32.25" customHeight="1">
      <c r="A41" s="167" t="s">
        <v>110</v>
      </c>
      <c r="B41" s="164" t="s">
        <v>107</v>
      </c>
      <c r="C41" s="100"/>
      <c r="D41" s="50">
        <f>D42+D43+D44+D45</f>
        <v>5</v>
      </c>
      <c r="E41" s="50">
        <f>E42+E43+E44+E45</f>
        <v>2.6</v>
      </c>
      <c r="F41" s="50">
        <f>F42+F43+F44+F45</f>
        <v>1.6</v>
      </c>
      <c r="G41" s="52">
        <f t="shared" si="2"/>
        <v>0.32</v>
      </c>
      <c r="H41" s="52">
        <f t="shared" si="3"/>
        <v>0.6153846153846154</v>
      </c>
    </row>
    <row r="42" spans="1:9" s="16" customFormat="1" ht="31.5">
      <c r="A42" s="55"/>
      <c r="B42" s="56" t="s">
        <v>96</v>
      </c>
      <c r="C42" s="104" t="s">
        <v>198</v>
      </c>
      <c r="D42" s="49">
        <v>5</v>
      </c>
      <c r="E42" s="49">
        <v>2.6</v>
      </c>
      <c r="F42" s="49">
        <v>1.6</v>
      </c>
      <c r="G42" s="52">
        <f t="shared" si="2"/>
        <v>0.32</v>
      </c>
      <c r="H42" s="52">
        <f t="shared" si="3"/>
        <v>0.6153846153846154</v>
      </c>
      <c r="I42" s="42"/>
    </row>
    <row r="43" spans="1:9" s="16" customFormat="1" ht="47.25" hidden="1">
      <c r="A43" s="55"/>
      <c r="B43" s="56" t="s">
        <v>162</v>
      </c>
      <c r="C43" s="104" t="s">
        <v>207</v>
      </c>
      <c r="D43" s="49">
        <v>0</v>
      </c>
      <c r="E43" s="49">
        <v>0</v>
      </c>
      <c r="F43" s="49">
        <v>0</v>
      </c>
      <c r="G43" s="52" t="e">
        <f t="shared" si="2"/>
        <v>#DIV/0!</v>
      </c>
      <c r="H43" s="52" t="e">
        <f t="shared" si="3"/>
        <v>#DIV/0!</v>
      </c>
      <c r="I43" s="42"/>
    </row>
    <row r="44" spans="1:9" s="16" customFormat="1" ht="47.25" hidden="1">
      <c r="A44" s="55"/>
      <c r="B44" s="56" t="s">
        <v>260</v>
      </c>
      <c r="C44" s="104" t="s">
        <v>259</v>
      </c>
      <c r="D44" s="49">
        <v>0</v>
      </c>
      <c r="E44" s="49"/>
      <c r="F44" s="49">
        <v>0</v>
      </c>
      <c r="G44" s="52" t="e">
        <f t="shared" si="2"/>
        <v>#DIV/0!</v>
      </c>
      <c r="H44" s="52" t="e">
        <f t="shared" si="3"/>
        <v>#DIV/0!</v>
      </c>
      <c r="I44" s="42"/>
    </row>
    <row r="45" spans="1:9" s="16" customFormat="1" ht="31.5" hidden="1">
      <c r="A45" s="55"/>
      <c r="B45" s="56" t="s">
        <v>282</v>
      </c>
      <c r="C45" s="104" t="s">
        <v>235</v>
      </c>
      <c r="D45" s="49">
        <v>0</v>
      </c>
      <c r="E45" s="49">
        <v>0</v>
      </c>
      <c r="F45" s="49">
        <v>0</v>
      </c>
      <c r="G45" s="52" t="e">
        <f t="shared" si="2"/>
        <v>#DIV/0!</v>
      </c>
      <c r="H45" s="52" t="e">
        <f t="shared" si="3"/>
        <v>#DIV/0!</v>
      </c>
      <c r="I45" s="42"/>
    </row>
    <row r="46" spans="1:8" ht="17.25" customHeight="1">
      <c r="A46" s="53" t="s">
        <v>93</v>
      </c>
      <c r="B46" s="168" t="s">
        <v>88</v>
      </c>
      <c r="C46" s="101"/>
      <c r="D46" s="51">
        <f>D47</f>
        <v>82.9</v>
      </c>
      <c r="E46" s="51">
        <f>E47</f>
        <v>41.5</v>
      </c>
      <c r="F46" s="51">
        <f>F47</f>
        <v>41.3</v>
      </c>
      <c r="G46" s="52">
        <f t="shared" si="2"/>
        <v>0.49819059107358254</v>
      </c>
      <c r="H46" s="52">
        <f t="shared" si="3"/>
        <v>0.9951807228915662</v>
      </c>
    </row>
    <row r="47" spans="1:8" ht="47.25">
      <c r="A47" s="167" t="s">
        <v>94</v>
      </c>
      <c r="B47" s="164" t="s">
        <v>140</v>
      </c>
      <c r="C47" s="100" t="s">
        <v>478</v>
      </c>
      <c r="D47" s="50">
        <v>82.9</v>
      </c>
      <c r="E47" s="50">
        <v>41.5</v>
      </c>
      <c r="F47" s="50">
        <v>41.3</v>
      </c>
      <c r="G47" s="52">
        <f t="shared" si="2"/>
        <v>0.49819059107358254</v>
      </c>
      <c r="H47" s="52">
        <f t="shared" si="3"/>
        <v>0.9951807228915662</v>
      </c>
    </row>
    <row r="48" spans="1:9" ht="31.5" hidden="1">
      <c r="A48" s="53" t="s">
        <v>62</v>
      </c>
      <c r="B48" s="168" t="s">
        <v>30</v>
      </c>
      <c r="C48" s="101"/>
      <c r="D48" s="51">
        <f>D49</f>
        <v>0</v>
      </c>
      <c r="E48" s="51">
        <f>E49</f>
        <v>0</v>
      </c>
      <c r="F48" s="51">
        <f>F49</f>
        <v>0</v>
      </c>
      <c r="G48" s="52" t="e">
        <f t="shared" si="2"/>
        <v>#DIV/0!</v>
      </c>
      <c r="H48" s="52" t="e">
        <f t="shared" si="3"/>
        <v>#DIV/0!</v>
      </c>
      <c r="I48" s="43"/>
    </row>
    <row r="49" spans="1:8" ht="31.5" hidden="1">
      <c r="A49" s="167" t="s">
        <v>95</v>
      </c>
      <c r="B49" s="164" t="s">
        <v>90</v>
      </c>
      <c r="C49" s="100"/>
      <c r="D49" s="50">
        <f>D50</f>
        <v>0</v>
      </c>
      <c r="E49" s="50">
        <f>E50</f>
        <v>0</v>
      </c>
      <c r="F49" s="50">
        <v>0</v>
      </c>
      <c r="G49" s="52" t="e">
        <f t="shared" si="2"/>
        <v>#DIV/0!</v>
      </c>
      <c r="H49" s="52" t="e">
        <f t="shared" si="3"/>
        <v>#DIV/0!</v>
      </c>
    </row>
    <row r="50" spans="1:9" s="16" customFormat="1" ht="54.75" customHeight="1" hidden="1">
      <c r="A50" s="55"/>
      <c r="B50" s="56" t="s">
        <v>174</v>
      </c>
      <c r="C50" s="104" t="s">
        <v>173</v>
      </c>
      <c r="D50" s="49">
        <v>0</v>
      </c>
      <c r="E50" s="49">
        <v>0</v>
      </c>
      <c r="F50" s="49">
        <v>0</v>
      </c>
      <c r="G50" s="52" t="e">
        <f t="shared" si="2"/>
        <v>#DIV/0!</v>
      </c>
      <c r="H50" s="52" t="e">
        <f t="shared" si="3"/>
        <v>#DIV/0!</v>
      </c>
      <c r="I50" s="42"/>
    </row>
    <row r="51" spans="1:9" s="16" customFormat="1" ht="21.75" customHeight="1">
      <c r="A51" s="53" t="s">
        <v>63</v>
      </c>
      <c r="B51" s="168" t="s">
        <v>31</v>
      </c>
      <c r="C51" s="101"/>
      <c r="D51" s="51">
        <f>D52</f>
        <v>43</v>
      </c>
      <c r="E51" s="51">
        <f>E52</f>
        <v>14</v>
      </c>
      <c r="F51" s="51">
        <f>F52</f>
        <v>0</v>
      </c>
      <c r="G51" s="52">
        <f t="shared" si="2"/>
        <v>0</v>
      </c>
      <c r="H51" s="52">
        <f t="shared" si="3"/>
        <v>0</v>
      </c>
      <c r="I51" s="42"/>
    </row>
    <row r="52" spans="1:9" s="16" customFormat="1" ht="33" customHeight="1">
      <c r="A52" s="165" t="s">
        <v>64</v>
      </c>
      <c r="B52" s="72" t="s">
        <v>105</v>
      </c>
      <c r="C52" s="100"/>
      <c r="D52" s="50">
        <f>D53+D54</f>
        <v>43</v>
      </c>
      <c r="E52" s="50">
        <f>E53+E54</f>
        <v>14</v>
      </c>
      <c r="F52" s="50">
        <f>F53+F54</f>
        <v>0</v>
      </c>
      <c r="G52" s="52">
        <f t="shared" si="2"/>
        <v>0</v>
      </c>
      <c r="H52" s="52">
        <f t="shared" si="3"/>
        <v>0</v>
      </c>
      <c r="I52" s="42"/>
    </row>
    <row r="53" spans="1:9" s="16" customFormat="1" ht="32.25" customHeight="1">
      <c r="A53" s="55"/>
      <c r="B53" s="68" t="s">
        <v>105</v>
      </c>
      <c r="C53" s="104" t="s">
        <v>211</v>
      </c>
      <c r="D53" s="49">
        <v>40</v>
      </c>
      <c r="E53" s="49">
        <v>14</v>
      </c>
      <c r="F53" s="49">
        <v>0</v>
      </c>
      <c r="G53" s="52">
        <f t="shared" si="2"/>
        <v>0</v>
      </c>
      <c r="H53" s="52">
        <f t="shared" si="3"/>
        <v>0</v>
      </c>
      <c r="I53" s="42"/>
    </row>
    <row r="54" spans="1:9" s="16" customFormat="1" ht="101.25" customHeight="1">
      <c r="A54" s="55"/>
      <c r="B54" s="68" t="s">
        <v>413</v>
      </c>
      <c r="C54" s="104" t="s">
        <v>412</v>
      </c>
      <c r="D54" s="49">
        <v>3</v>
      </c>
      <c r="E54" s="49">
        <v>0</v>
      </c>
      <c r="F54" s="49">
        <v>0</v>
      </c>
      <c r="G54" s="52">
        <f t="shared" si="2"/>
        <v>0</v>
      </c>
      <c r="H54" s="52">
        <v>0</v>
      </c>
      <c r="I54" s="42"/>
    </row>
    <row r="55" spans="1:8" ht="31.5">
      <c r="A55" s="53" t="s">
        <v>65</v>
      </c>
      <c r="B55" s="168" t="s">
        <v>32</v>
      </c>
      <c r="C55" s="101"/>
      <c r="D55" s="51">
        <f>D56</f>
        <v>1603.2</v>
      </c>
      <c r="E55" s="51">
        <f>E56</f>
        <v>788.2</v>
      </c>
      <c r="F55" s="51">
        <f>F56</f>
        <v>377.4</v>
      </c>
      <c r="G55" s="52">
        <f t="shared" si="2"/>
        <v>0.23540419161676646</v>
      </c>
      <c r="H55" s="52">
        <f t="shared" si="3"/>
        <v>0.4788124841410809</v>
      </c>
    </row>
    <row r="56" spans="1:8" ht="18.75">
      <c r="A56" s="167" t="s">
        <v>35</v>
      </c>
      <c r="B56" s="164" t="s">
        <v>36</v>
      </c>
      <c r="C56" s="100"/>
      <c r="D56" s="50">
        <f>D57+D72</f>
        <v>1603.2</v>
      </c>
      <c r="E56" s="50">
        <f>E57+E72</f>
        <v>788.2</v>
      </c>
      <c r="F56" s="50">
        <f>F57+F72</f>
        <v>377.4</v>
      </c>
      <c r="G56" s="52">
        <f t="shared" si="2"/>
        <v>0.23540419161676646</v>
      </c>
      <c r="H56" s="52">
        <f t="shared" si="3"/>
        <v>0.4788124841410809</v>
      </c>
    </row>
    <row r="57" spans="1:9" s="16" customFormat="1" ht="67.5" customHeight="1">
      <c r="A57" s="55"/>
      <c r="B57" s="56" t="s">
        <v>384</v>
      </c>
      <c r="C57" s="104" t="s">
        <v>411</v>
      </c>
      <c r="D57" s="49">
        <f>D58+D59+D60+D61+D62+D63+D64+D65+D66+D67+D70+D71+D68+D69</f>
        <v>1103.2</v>
      </c>
      <c r="E57" s="49">
        <f>E58+E59+E60+E61+E62+E63+E64+E65+E66+E67+E70+E71+E68+E69</f>
        <v>568.2</v>
      </c>
      <c r="F57" s="49">
        <f>F58+F59+F60+F61+F62+F63+F64+F65+F66+F67+F70+F71+F68+F69</f>
        <v>377.4</v>
      </c>
      <c r="G57" s="52">
        <f t="shared" si="2"/>
        <v>0.34209572153734585</v>
      </c>
      <c r="H57" s="52">
        <f t="shared" si="3"/>
        <v>0.6642027455121435</v>
      </c>
      <c r="I57" s="42"/>
    </row>
    <row r="58" spans="1:9" s="16" customFormat="1" ht="39" customHeight="1">
      <c r="A58" s="55"/>
      <c r="B58" s="56" t="s">
        <v>383</v>
      </c>
      <c r="C58" s="112" t="s">
        <v>382</v>
      </c>
      <c r="D58" s="49">
        <v>15</v>
      </c>
      <c r="E58" s="49">
        <v>15</v>
      </c>
      <c r="F58" s="49">
        <v>0</v>
      </c>
      <c r="G58" s="52">
        <f t="shared" si="2"/>
        <v>0</v>
      </c>
      <c r="H58" s="52">
        <f t="shared" si="3"/>
        <v>0</v>
      </c>
      <c r="I58" s="42"/>
    </row>
    <row r="59" spans="1:9" s="16" customFormat="1" ht="38.25" customHeight="1">
      <c r="A59" s="55"/>
      <c r="B59" s="56" t="s">
        <v>388</v>
      </c>
      <c r="C59" s="112" t="s">
        <v>387</v>
      </c>
      <c r="D59" s="49">
        <v>20</v>
      </c>
      <c r="E59" s="49">
        <v>7</v>
      </c>
      <c r="F59" s="49">
        <v>0</v>
      </c>
      <c r="G59" s="52">
        <f t="shared" si="2"/>
        <v>0</v>
      </c>
      <c r="H59" s="52">
        <f t="shared" si="3"/>
        <v>0</v>
      </c>
      <c r="I59" s="42"/>
    </row>
    <row r="60" spans="1:9" s="16" customFormat="1" ht="35.25" customHeight="1">
      <c r="A60" s="55"/>
      <c r="B60" s="56" t="s">
        <v>390</v>
      </c>
      <c r="C60" s="112" t="s">
        <v>389</v>
      </c>
      <c r="D60" s="49">
        <v>50</v>
      </c>
      <c r="E60" s="49">
        <v>17.5</v>
      </c>
      <c r="F60" s="49">
        <v>0</v>
      </c>
      <c r="G60" s="52">
        <f t="shared" si="2"/>
        <v>0</v>
      </c>
      <c r="H60" s="52">
        <f t="shared" si="3"/>
        <v>0</v>
      </c>
      <c r="I60" s="42"/>
    </row>
    <row r="61" spans="1:9" s="16" customFormat="1" ht="38.25" customHeight="1">
      <c r="A61" s="55"/>
      <c r="B61" s="56" t="s">
        <v>415</v>
      </c>
      <c r="C61" s="112" t="s">
        <v>414</v>
      </c>
      <c r="D61" s="49">
        <v>20</v>
      </c>
      <c r="E61" s="49">
        <v>7</v>
      </c>
      <c r="F61" s="49">
        <v>0</v>
      </c>
      <c r="G61" s="52">
        <f t="shared" si="2"/>
        <v>0</v>
      </c>
      <c r="H61" s="52">
        <f t="shared" si="3"/>
        <v>0</v>
      </c>
      <c r="I61" s="42"/>
    </row>
    <row r="62" spans="1:9" s="16" customFormat="1" ht="29.25" customHeight="1">
      <c r="A62" s="55"/>
      <c r="B62" s="56" t="s">
        <v>432</v>
      </c>
      <c r="C62" s="112" t="s">
        <v>430</v>
      </c>
      <c r="D62" s="49">
        <v>25</v>
      </c>
      <c r="E62" s="49">
        <v>17.5</v>
      </c>
      <c r="F62" s="49">
        <v>0</v>
      </c>
      <c r="G62" s="52">
        <f t="shared" si="2"/>
        <v>0</v>
      </c>
      <c r="H62" s="52">
        <f t="shared" si="3"/>
        <v>0</v>
      </c>
      <c r="I62" s="42"/>
    </row>
    <row r="63" spans="1:9" s="16" customFormat="1" ht="30" customHeight="1">
      <c r="A63" s="55"/>
      <c r="B63" s="56" t="s">
        <v>417</v>
      </c>
      <c r="C63" s="112" t="s">
        <v>416</v>
      </c>
      <c r="D63" s="49">
        <v>24.8</v>
      </c>
      <c r="E63" s="49">
        <v>8.7</v>
      </c>
      <c r="F63" s="49">
        <v>0</v>
      </c>
      <c r="G63" s="52">
        <f t="shared" si="2"/>
        <v>0</v>
      </c>
      <c r="H63" s="52">
        <f t="shared" si="3"/>
        <v>0</v>
      </c>
      <c r="I63" s="42"/>
    </row>
    <row r="64" spans="1:9" s="16" customFormat="1" ht="34.5" customHeight="1">
      <c r="A64" s="55"/>
      <c r="B64" s="56" t="s">
        <v>396</v>
      </c>
      <c r="C64" s="112" t="s">
        <v>395</v>
      </c>
      <c r="D64" s="49">
        <v>98.4</v>
      </c>
      <c r="E64" s="49">
        <v>68.9</v>
      </c>
      <c r="F64" s="49">
        <v>68</v>
      </c>
      <c r="G64" s="52">
        <f t="shared" si="2"/>
        <v>0.6910569105691057</v>
      </c>
      <c r="H64" s="52">
        <f t="shared" si="3"/>
        <v>0.9869375907111755</v>
      </c>
      <c r="I64" s="42"/>
    </row>
    <row r="65" spans="1:9" s="16" customFormat="1" ht="40.5" customHeight="1">
      <c r="A65" s="55"/>
      <c r="B65" s="56" t="s">
        <v>402</v>
      </c>
      <c r="C65" s="112" t="s">
        <v>401</v>
      </c>
      <c r="D65" s="49">
        <v>451.6</v>
      </c>
      <c r="E65" s="49">
        <v>285.3</v>
      </c>
      <c r="F65" s="49">
        <v>284.4</v>
      </c>
      <c r="G65" s="52">
        <f t="shared" si="2"/>
        <v>0.6297608503100087</v>
      </c>
      <c r="H65" s="52">
        <f t="shared" si="3"/>
        <v>0.9968454258675078</v>
      </c>
      <c r="I65" s="42"/>
    </row>
    <row r="66" spans="1:9" s="16" customFormat="1" ht="39" customHeight="1">
      <c r="A66" s="55"/>
      <c r="B66" s="56" t="s">
        <v>418</v>
      </c>
      <c r="C66" s="112" t="s">
        <v>419</v>
      </c>
      <c r="D66" s="49">
        <v>27</v>
      </c>
      <c r="E66" s="49">
        <v>9.5</v>
      </c>
      <c r="F66" s="49">
        <v>0</v>
      </c>
      <c r="G66" s="52">
        <f t="shared" si="2"/>
        <v>0</v>
      </c>
      <c r="H66" s="52">
        <f t="shared" si="3"/>
        <v>0</v>
      </c>
      <c r="I66" s="42"/>
    </row>
    <row r="67" spans="1:9" s="16" customFormat="1" ht="38.25" customHeight="1">
      <c r="A67" s="55"/>
      <c r="B67" s="56" t="s">
        <v>420</v>
      </c>
      <c r="C67" s="112" t="s">
        <v>421</v>
      </c>
      <c r="D67" s="49">
        <v>20.9</v>
      </c>
      <c r="E67" s="49">
        <v>7.9</v>
      </c>
      <c r="F67" s="49">
        <v>0</v>
      </c>
      <c r="G67" s="52">
        <f t="shared" si="2"/>
        <v>0</v>
      </c>
      <c r="H67" s="52">
        <f t="shared" si="3"/>
        <v>0</v>
      </c>
      <c r="I67" s="42"/>
    </row>
    <row r="68" spans="1:9" s="16" customFormat="1" ht="66.75" customHeight="1">
      <c r="A68" s="55"/>
      <c r="B68" s="56" t="s">
        <v>425</v>
      </c>
      <c r="C68" s="113" t="s">
        <v>424</v>
      </c>
      <c r="D68" s="49">
        <v>25</v>
      </c>
      <c r="E68" s="49">
        <v>25</v>
      </c>
      <c r="F68" s="49">
        <v>25</v>
      </c>
      <c r="G68" s="52">
        <f t="shared" si="2"/>
        <v>1</v>
      </c>
      <c r="H68" s="52">
        <f t="shared" si="3"/>
        <v>1</v>
      </c>
      <c r="I68" s="42"/>
    </row>
    <row r="69" spans="1:9" s="16" customFormat="1" ht="27.75" customHeight="1">
      <c r="A69" s="55"/>
      <c r="B69" s="56" t="s">
        <v>548</v>
      </c>
      <c r="C69" s="113" t="s">
        <v>426</v>
      </c>
      <c r="D69" s="49">
        <v>300</v>
      </c>
      <c r="E69" s="49">
        <v>90</v>
      </c>
      <c r="F69" s="49">
        <v>0</v>
      </c>
      <c r="G69" s="52">
        <f t="shared" si="2"/>
        <v>0</v>
      </c>
      <c r="H69" s="52">
        <f t="shared" si="3"/>
        <v>0</v>
      </c>
      <c r="I69" s="42"/>
    </row>
    <row r="70" spans="1:9" s="16" customFormat="1" ht="63" customHeight="1">
      <c r="A70" s="55"/>
      <c r="B70" s="56" t="s">
        <v>423</v>
      </c>
      <c r="C70" s="112" t="s">
        <v>422</v>
      </c>
      <c r="D70" s="49">
        <v>5.5</v>
      </c>
      <c r="E70" s="49">
        <v>1.9</v>
      </c>
      <c r="F70" s="49">
        <v>0</v>
      </c>
      <c r="G70" s="52">
        <f t="shared" si="2"/>
        <v>0</v>
      </c>
      <c r="H70" s="52">
        <f t="shared" si="3"/>
        <v>0</v>
      </c>
      <c r="I70" s="42"/>
    </row>
    <row r="71" spans="1:9" s="16" customFormat="1" ht="50.25" customHeight="1">
      <c r="A71" s="55"/>
      <c r="B71" s="56" t="s">
        <v>433</v>
      </c>
      <c r="C71" s="112" t="s">
        <v>431</v>
      </c>
      <c r="D71" s="49">
        <v>20</v>
      </c>
      <c r="E71" s="49">
        <v>7</v>
      </c>
      <c r="F71" s="49">
        <v>0</v>
      </c>
      <c r="G71" s="52">
        <f t="shared" si="2"/>
        <v>0</v>
      </c>
      <c r="H71" s="52">
        <f t="shared" si="3"/>
        <v>0</v>
      </c>
      <c r="I71" s="42"/>
    </row>
    <row r="72" spans="1:9" s="16" customFormat="1" ht="63.75" customHeight="1">
      <c r="A72" s="55"/>
      <c r="B72" s="164" t="s">
        <v>469</v>
      </c>
      <c r="C72" s="113">
        <v>958020000</v>
      </c>
      <c r="D72" s="50">
        <f>D74+D75+D76+D73</f>
        <v>500</v>
      </c>
      <c r="E72" s="50">
        <f>E74+E75+E76+E73</f>
        <v>220</v>
      </c>
      <c r="F72" s="50">
        <f>F74+F75+F76+F73</f>
        <v>0</v>
      </c>
      <c r="G72" s="52">
        <f t="shared" si="2"/>
        <v>0</v>
      </c>
      <c r="H72" s="52">
        <f t="shared" si="3"/>
        <v>0</v>
      </c>
      <c r="I72" s="42"/>
    </row>
    <row r="73" spans="1:9" s="16" customFormat="1" ht="63.75" customHeight="1">
      <c r="A73" s="55"/>
      <c r="B73" s="56" t="s">
        <v>568</v>
      </c>
      <c r="C73" s="113">
        <v>9580272100</v>
      </c>
      <c r="D73" s="50">
        <v>350</v>
      </c>
      <c r="E73" s="50">
        <v>105</v>
      </c>
      <c r="F73" s="50">
        <v>0</v>
      </c>
      <c r="G73" s="52">
        <f t="shared" si="2"/>
        <v>0</v>
      </c>
      <c r="H73" s="52">
        <f t="shared" si="3"/>
        <v>0</v>
      </c>
      <c r="I73" s="42"/>
    </row>
    <row r="74" spans="1:9" s="16" customFormat="1" ht="147" customHeight="1">
      <c r="A74" s="55"/>
      <c r="B74" s="56" t="s">
        <v>465</v>
      </c>
      <c r="C74" s="114" t="s">
        <v>470</v>
      </c>
      <c r="D74" s="49">
        <v>50</v>
      </c>
      <c r="E74" s="49">
        <v>15</v>
      </c>
      <c r="F74" s="49">
        <v>0</v>
      </c>
      <c r="G74" s="52">
        <f t="shared" si="2"/>
        <v>0</v>
      </c>
      <c r="H74" s="52">
        <f t="shared" si="3"/>
        <v>0</v>
      </c>
      <c r="I74" s="42"/>
    </row>
    <row r="75" spans="1:9" s="16" customFormat="1" ht="134.25" customHeight="1">
      <c r="A75" s="55"/>
      <c r="B75" s="56" t="s">
        <v>466</v>
      </c>
      <c r="C75" s="114" t="s">
        <v>471</v>
      </c>
      <c r="D75" s="49">
        <v>15</v>
      </c>
      <c r="E75" s="49">
        <v>15</v>
      </c>
      <c r="F75" s="49">
        <v>0</v>
      </c>
      <c r="G75" s="52">
        <f t="shared" si="2"/>
        <v>0</v>
      </c>
      <c r="H75" s="52">
        <f t="shared" si="3"/>
        <v>0</v>
      </c>
      <c r="I75" s="42"/>
    </row>
    <row r="76" spans="1:9" s="16" customFormat="1" ht="134.25" customHeight="1">
      <c r="A76" s="55"/>
      <c r="B76" s="56" t="s">
        <v>473</v>
      </c>
      <c r="C76" s="114" t="s">
        <v>472</v>
      </c>
      <c r="D76" s="49">
        <v>85</v>
      </c>
      <c r="E76" s="49">
        <v>85</v>
      </c>
      <c r="F76" s="49">
        <v>0</v>
      </c>
      <c r="G76" s="52">
        <f t="shared" si="2"/>
        <v>0</v>
      </c>
      <c r="H76" s="52">
        <f t="shared" si="3"/>
        <v>0</v>
      </c>
      <c r="I76" s="42"/>
    </row>
    <row r="77" spans="1:8" ht="29.25" customHeight="1" hidden="1">
      <c r="A77" s="71" t="s">
        <v>108</v>
      </c>
      <c r="B77" s="166" t="s">
        <v>106</v>
      </c>
      <c r="C77" s="108"/>
      <c r="D77" s="51">
        <f>D79</f>
        <v>0</v>
      </c>
      <c r="E77" s="51">
        <f>E79</f>
        <v>0</v>
      </c>
      <c r="F77" s="51">
        <f>F79</f>
        <v>0</v>
      </c>
      <c r="G77" s="52" t="e">
        <f t="shared" si="2"/>
        <v>#DIV/0!</v>
      </c>
      <c r="H77" s="52" t="e">
        <f t="shared" si="3"/>
        <v>#DIV/0!</v>
      </c>
    </row>
    <row r="78" spans="1:8" ht="38.25" customHeight="1" hidden="1">
      <c r="A78" s="165" t="s">
        <v>102</v>
      </c>
      <c r="B78" s="72" t="s">
        <v>109</v>
      </c>
      <c r="C78" s="105"/>
      <c r="D78" s="50">
        <f>D79</f>
        <v>0</v>
      </c>
      <c r="E78" s="50">
        <f>E79</f>
        <v>0</v>
      </c>
      <c r="F78" s="50">
        <f>F79</f>
        <v>0</v>
      </c>
      <c r="G78" s="52" t="e">
        <f t="shared" si="2"/>
        <v>#DIV/0!</v>
      </c>
      <c r="H78" s="52" t="e">
        <f t="shared" si="3"/>
        <v>#DIV/0!</v>
      </c>
    </row>
    <row r="79" spans="1:9" s="16" customFormat="1" ht="36.75" customHeight="1" hidden="1">
      <c r="A79" s="55"/>
      <c r="B79" s="56" t="s">
        <v>175</v>
      </c>
      <c r="C79" s="104" t="s">
        <v>199</v>
      </c>
      <c r="D79" s="49">
        <v>0</v>
      </c>
      <c r="E79" s="49">
        <v>0</v>
      </c>
      <c r="F79" s="49">
        <v>0</v>
      </c>
      <c r="G79" s="52" t="e">
        <f t="shared" si="2"/>
        <v>#DIV/0!</v>
      </c>
      <c r="H79" s="52" t="e">
        <f t="shared" si="3"/>
        <v>#DIV/0!</v>
      </c>
      <c r="I79" s="42"/>
    </row>
    <row r="80" spans="1:8" ht="17.25" customHeight="1" hidden="1">
      <c r="A80" s="53" t="s">
        <v>48</v>
      </c>
      <c r="B80" s="168" t="s">
        <v>49</v>
      </c>
      <c r="C80" s="101"/>
      <c r="D80" s="51">
        <f>D81</f>
        <v>0</v>
      </c>
      <c r="E80" s="51">
        <f>E81</f>
        <v>0</v>
      </c>
      <c r="F80" s="51">
        <f>F81</f>
        <v>0</v>
      </c>
      <c r="G80" s="52" t="e">
        <f t="shared" si="2"/>
        <v>#DIV/0!</v>
      </c>
      <c r="H80" s="52" t="e">
        <f t="shared" si="3"/>
        <v>#DIV/0!</v>
      </c>
    </row>
    <row r="81" spans="1:8" ht="18.75" hidden="1">
      <c r="A81" s="167" t="s">
        <v>50</v>
      </c>
      <c r="B81" s="164" t="s">
        <v>146</v>
      </c>
      <c r="C81" s="100" t="s">
        <v>200</v>
      </c>
      <c r="D81" s="50">
        <v>0</v>
      </c>
      <c r="E81" s="50">
        <v>0</v>
      </c>
      <c r="F81" s="50">
        <f>F82</f>
        <v>0</v>
      </c>
      <c r="G81" s="52" t="e">
        <f t="shared" si="2"/>
        <v>#DIV/0!</v>
      </c>
      <c r="H81" s="52" t="e">
        <f t="shared" si="3"/>
        <v>#DIV/0!</v>
      </c>
    </row>
    <row r="82" spans="1:9" s="16" customFormat="1" ht="27" customHeight="1" hidden="1">
      <c r="A82" s="55"/>
      <c r="B82" s="56" t="s">
        <v>171</v>
      </c>
      <c r="C82" s="104" t="s">
        <v>172</v>
      </c>
      <c r="D82" s="49">
        <v>0</v>
      </c>
      <c r="E82" s="49">
        <v>0</v>
      </c>
      <c r="F82" s="49">
        <v>0</v>
      </c>
      <c r="G82" s="52" t="e">
        <f t="shared" si="2"/>
        <v>#DIV/0!</v>
      </c>
      <c r="H82" s="52" t="e">
        <f t="shared" si="3"/>
        <v>#DIV/0!</v>
      </c>
      <c r="I82" s="42"/>
    </row>
    <row r="83" spans="1:8" ht="37.5" customHeight="1">
      <c r="A83" s="53"/>
      <c r="B83" s="168" t="s">
        <v>84</v>
      </c>
      <c r="C83" s="101"/>
      <c r="D83" s="50">
        <f>D84</f>
        <v>1235</v>
      </c>
      <c r="E83" s="50">
        <f>E84</f>
        <v>612.2</v>
      </c>
      <c r="F83" s="50">
        <f>F84</f>
        <v>0</v>
      </c>
      <c r="G83" s="52">
        <f t="shared" si="2"/>
        <v>0</v>
      </c>
      <c r="H83" s="52">
        <f t="shared" si="3"/>
        <v>0</v>
      </c>
    </row>
    <row r="84" spans="1:9" s="16" customFormat="1" ht="31.5">
      <c r="A84" s="55"/>
      <c r="B84" s="56" t="s">
        <v>85</v>
      </c>
      <c r="C84" s="104" t="s">
        <v>156</v>
      </c>
      <c r="D84" s="49">
        <v>1235</v>
      </c>
      <c r="E84" s="49">
        <v>612.2</v>
      </c>
      <c r="F84" s="49">
        <v>0</v>
      </c>
      <c r="G84" s="52">
        <f t="shared" si="2"/>
        <v>0</v>
      </c>
      <c r="H84" s="52">
        <f t="shared" si="3"/>
        <v>0</v>
      </c>
      <c r="I84" s="42"/>
    </row>
    <row r="85" spans="1:8" ht="24.75" customHeight="1">
      <c r="A85" s="167"/>
      <c r="B85" s="168" t="s">
        <v>55</v>
      </c>
      <c r="C85" s="53"/>
      <c r="D85" s="51">
        <f>D36+D46+D48+D51+D55+D77+D80+D83</f>
        <v>6011.1</v>
      </c>
      <c r="E85" s="51">
        <f>E36+E46+E48+E51+E55+E77+E80+E83</f>
        <v>2981.7</v>
      </c>
      <c r="F85" s="51">
        <f>F36+F46+F48+F51+F55+F77+F80+F83</f>
        <v>1591.2999999999997</v>
      </c>
      <c r="G85" s="52">
        <f t="shared" si="2"/>
        <v>0.2647269218612233</v>
      </c>
      <c r="H85" s="52">
        <f t="shared" si="3"/>
        <v>0.5336888352282254</v>
      </c>
    </row>
    <row r="86" spans="1:8" ht="18.75">
      <c r="A86" s="115"/>
      <c r="B86" s="164" t="s">
        <v>70</v>
      </c>
      <c r="C86" s="100"/>
      <c r="D86" s="73">
        <f>D83</f>
        <v>1235</v>
      </c>
      <c r="E86" s="73">
        <f>E83</f>
        <v>612.2</v>
      </c>
      <c r="F86" s="73">
        <f>F83</f>
        <v>0</v>
      </c>
      <c r="G86" s="52">
        <f t="shared" si="2"/>
        <v>0</v>
      </c>
      <c r="H86" s="52">
        <f t="shared" si="3"/>
        <v>0</v>
      </c>
    </row>
    <row r="87" ht="18">
      <c r="A87" s="79"/>
    </row>
    <row r="88" ht="18">
      <c r="A88" s="75"/>
    </row>
    <row r="89" spans="1:6" ht="18">
      <c r="A89" s="75"/>
      <c r="B89" s="78" t="s">
        <v>281</v>
      </c>
      <c r="C89" s="111"/>
      <c r="F89" s="77">
        <v>1308.5</v>
      </c>
    </row>
    <row r="90" spans="1:3" ht="18">
      <c r="A90" s="75"/>
      <c r="B90" s="78"/>
      <c r="C90" s="111"/>
    </row>
    <row r="91" spans="1:6" ht="18" hidden="1">
      <c r="A91" s="75"/>
      <c r="B91" s="78" t="s">
        <v>71</v>
      </c>
      <c r="C91" s="111"/>
      <c r="F91" s="76"/>
    </row>
    <row r="92" spans="1:3" ht="18" hidden="1">
      <c r="A92" s="75"/>
      <c r="B92" s="78" t="s">
        <v>72</v>
      </c>
      <c r="C92" s="111"/>
    </row>
    <row r="93" spans="2:3" ht="18" hidden="1">
      <c r="B93" s="78"/>
      <c r="C93" s="111"/>
    </row>
    <row r="94" spans="2:3" ht="18" hidden="1">
      <c r="B94" s="78" t="s">
        <v>73</v>
      </c>
      <c r="C94" s="111"/>
    </row>
    <row r="95" spans="2:3" ht="18" hidden="1">
      <c r="B95" s="78" t="s">
        <v>74</v>
      </c>
      <c r="C95" s="111"/>
    </row>
    <row r="96" spans="2:3" ht="18" hidden="1">
      <c r="B96" s="78"/>
      <c r="C96" s="111"/>
    </row>
    <row r="97" spans="2:3" ht="18" hidden="1">
      <c r="B97" s="78" t="s">
        <v>75</v>
      </c>
      <c r="C97" s="111"/>
    </row>
    <row r="98" spans="2:3" ht="18" hidden="1">
      <c r="B98" s="78" t="s">
        <v>76</v>
      </c>
      <c r="C98" s="111"/>
    </row>
    <row r="99" spans="2:3" ht="18" hidden="1">
      <c r="B99" s="78"/>
      <c r="C99" s="111"/>
    </row>
    <row r="100" spans="2:3" ht="18" hidden="1">
      <c r="B100" s="78" t="s">
        <v>77</v>
      </c>
      <c r="C100" s="111"/>
    </row>
    <row r="101" spans="2:3" ht="18" hidden="1">
      <c r="B101" s="78" t="s">
        <v>78</v>
      </c>
      <c r="C101" s="111"/>
    </row>
    <row r="102" spans="2:3" ht="18" hidden="1">
      <c r="B102" s="78"/>
      <c r="C102" s="111"/>
    </row>
    <row r="103" spans="2:3" ht="18">
      <c r="B103" s="78"/>
      <c r="C103" s="111"/>
    </row>
    <row r="104" spans="2:8" ht="18">
      <c r="B104" s="78" t="s">
        <v>79</v>
      </c>
      <c r="C104" s="111"/>
      <c r="F104" s="76">
        <f>F89+F31-F85</f>
        <v>1409.2000000000003</v>
      </c>
      <c r="H104" s="76"/>
    </row>
    <row r="107" spans="2:3" ht="18">
      <c r="B107" s="78" t="s">
        <v>80</v>
      </c>
      <c r="C107" s="111"/>
    </row>
    <row r="108" spans="2:3" ht="18">
      <c r="B108" s="78" t="s">
        <v>81</v>
      </c>
      <c r="C108" s="111"/>
    </row>
    <row r="109" spans="2:3" ht="18">
      <c r="B109" s="78" t="s">
        <v>82</v>
      </c>
      <c r="C109" s="111"/>
    </row>
  </sheetData>
  <sheetProtection/>
  <mergeCells count="17">
    <mergeCell ref="C2:C3"/>
    <mergeCell ref="A34:A35"/>
    <mergeCell ref="B34:B35"/>
    <mergeCell ref="D34:D35"/>
    <mergeCell ref="H34:H35"/>
    <mergeCell ref="E34:E35"/>
    <mergeCell ref="C34:C35"/>
    <mergeCell ref="A1:H1"/>
    <mergeCell ref="G2:G3"/>
    <mergeCell ref="A33:H33"/>
    <mergeCell ref="G34:G35"/>
    <mergeCell ref="F34:F35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4"/>
  <sheetViews>
    <sheetView zoomScalePageLayoutView="0" workbookViewId="0" topLeftCell="A25">
      <selection activeCell="H34" sqref="H34"/>
    </sheetView>
  </sheetViews>
  <sheetFormatPr defaultColWidth="9.140625" defaultRowHeight="12.75"/>
  <cols>
    <col min="1" max="1" width="8.00390625" style="74" customWidth="1"/>
    <col min="2" max="2" width="34.421875" style="74" customWidth="1"/>
    <col min="3" max="3" width="13.00390625" style="110" hidden="1" customWidth="1"/>
    <col min="4" max="4" width="14.00390625" style="77" customWidth="1"/>
    <col min="5" max="5" width="13.00390625" style="77" customWidth="1"/>
    <col min="6" max="7" width="11.57421875" style="77" customWidth="1"/>
    <col min="8" max="8" width="12.140625" style="77" customWidth="1"/>
    <col min="9" max="9" width="9.140625" style="38" customWidth="1"/>
    <col min="10" max="16384" width="9.140625" style="1" customWidth="1"/>
  </cols>
  <sheetData>
    <row r="1" spans="1:9" s="5" customFormat="1" ht="58.5" customHeight="1">
      <c r="A1" s="176" t="s">
        <v>561</v>
      </c>
      <c r="B1" s="176"/>
      <c r="C1" s="176"/>
      <c r="D1" s="176"/>
      <c r="E1" s="176"/>
      <c r="F1" s="176"/>
      <c r="G1" s="176"/>
      <c r="H1" s="176"/>
      <c r="I1" s="45"/>
    </row>
    <row r="2" spans="1:8" ht="12.75" customHeight="1">
      <c r="A2" s="163"/>
      <c r="B2" s="177" t="s">
        <v>2</v>
      </c>
      <c r="C2" s="207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24.75" customHeight="1">
      <c r="A3" s="163"/>
      <c r="B3" s="177"/>
      <c r="C3" s="208"/>
      <c r="D3" s="177"/>
      <c r="E3" s="182"/>
      <c r="F3" s="177"/>
      <c r="G3" s="182"/>
      <c r="H3" s="182"/>
    </row>
    <row r="4" spans="1:8" ht="31.5">
      <c r="A4" s="163"/>
      <c r="B4" s="168" t="s">
        <v>69</v>
      </c>
      <c r="C4" s="99"/>
      <c r="D4" s="51">
        <f>D5+D6+D7+D8+D9+D10+D11+D12+D13+D14+D15+D16+D17+D18+D19+D20</f>
        <v>3406</v>
      </c>
      <c r="E4" s="51">
        <f>E5+E7+E8+E9+E20</f>
        <v>751</v>
      </c>
      <c r="F4" s="51">
        <f>F5+F7+F8+F9+F20</f>
        <v>1413.7</v>
      </c>
      <c r="G4" s="52">
        <f>F4/D4</f>
        <v>0.4150616559013506</v>
      </c>
      <c r="H4" s="52">
        <f>F4/E4</f>
        <v>1.882423435419441</v>
      </c>
    </row>
    <row r="5" spans="1:8" ht="18.75">
      <c r="A5" s="163"/>
      <c r="B5" s="164" t="s">
        <v>321</v>
      </c>
      <c r="C5" s="100"/>
      <c r="D5" s="50">
        <v>375</v>
      </c>
      <c r="E5" s="50">
        <v>160</v>
      </c>
      <c r="F5" s="50">
        <v>151</v>
      </c>
      <c r="G5" s="52">
        <f aca="true" t="shared" si="0" ref="G5:G28">F5/D5</f>
        <v>0.4026666666666667</v>
      </c>
      <c r="H5" s="52">
        <f aca="true" t="shared" si="1" ref="H5:H28">F5/E5</f>
        <v>0.94375</v>
      </c>
    </row>
    <row r="6" spans="1:8" ht="18.75" hidden="1">
      <c r="A6" s="163"/>
      <c r="B6" s="164" t="s">
        <v>184</v>
      </c>
      <c r="C6" s="100"/>
      <c r="D6" s="50">
        <v>0</v>
      </c>
      <c r="E6" s="50">
        <v>0</v>
      </c>
      <c r="F6" s="50">
        <v>0</v>
      </c>
      <c r="G6" s="52" t="e">
        <f t="shared" si="0"/>
        <v>#DIV/0!</v>
      </c>
      <c r="H6" s="52" t="e">
        <f t="shared" si="1"/>
        <v>#DIV/0!</v>
      </c>
    </row>
    <row r="7" spans="1:8" ht="18.75">
      <c r="A7" s="163"/>
      <c r="B7" s="164" t="s">
        <v>6</v>
      </c>
      <c r="C7" s="100"/>
      <c r="D7" s="50">
        <v>318</v>
      </c>
      <c r="E7" s="50">
        <v>120</v>
      </c>
      <c r="F7" s="50">
        <v>419.9</v>
      </c>
      <c r="G7" s="52">
        <f t="shared" si="0"/>
        <v>1.320440251572327</v>
      </c>
      <c r="H7" s="52">
        <f t="shared" si="1"/>
        <v>3.4991666666666665</v>
      </c>
    </row>
    <row r="8" spans="1:8" ht="31.5">
      <c r="A8" s="163"/>
      <c r="B8" s="164" t="s">
        <v>332</v>
      </c>
      <c r="C8" s="100"/>
      <c r="D8" s="50">
        <v>128</v>
      </c>
      <c r="E8" s="50">
        <v>15</v>
      </c>
      <c r="F8" s="50">
        <v>32.5</v>
      </c>
      <c r="G8" s="52">
        <f t="shared" si="0"/>
        <v>0.25390625</v>
      </c>
      <c r="H8" s="52">
        <f t="shared" si="1"/>
        <v>2.1666666666666665</v>
      </c>
    </row>
    <row r="9" spans="1:8" ht="18.75">
      <c r="A9" s="163"/>
      <c r="B9" s="164" t="s">
        <v>8</v>
      </c>
      <c r="C9" s="100"/>
      <c r="D9" s="50">
        <v>2570</v>
      </c>
      <c r="E9" s="50">
        <v>450</v>
      </c>
      <c r="F9" s="50">
        <v>803.1</v>
      </c>
      <c r="G9" s="52">
        <f t="shared" si="0"/>
        <v>0.3124902723735409</v>
      </c>
      <c r="H9" s="52">
        <f t="shared" si="1"/>
        <v>1.7846666666666666</v>
      </c>
    </row>
    <row r="10" spans="1:8" ht="18.75" hidden="1">
      <c r="A10" s="163"/>
      <c r="B10" s="164" t="s">
        <v>324</v>
      </c>
      <c r="C10" s="100"/>
      <c r="D10" s="50"/>
      <c r="E10" s="50">
        <v>9</v>
      </c>
      <c r="F10" s="50">
        <v>0</v>
      </c>
      <c r="G10" s="52" t="e">
        <f t="shared" si="0"/>
        <v>#DIV/0!</v>
      </c>
      <c r="H10" s="52">
        <f t="shared" si="1"/>
        <v>0</v>
      </c>
    </row>
    <row r="11" spans="1:8" ht="31.5" hidden="1">
      <c r="A11" s="163"/>
      <c r="B11" s="164" t="s">
        <v>9</v>
      </c>
      <c r="C11" s="100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</row>
    <row r="12" spans="1:8" ht="18.75" hidden="1">
      <c r="A12" s="163"/>
      <c r="B12" s="164" t="s">
        <v>10</v>
      </c>
      <c r="C12" s="100"/>
      <c r="D12" s="50">
        <v>0</v>
      </c>
      <c r="E12" s="50">
        <v>0</v>
      </c>
      <c r="F12" s="50">
        <v>0</v>
      </c>
      <c r="G12" s="52" t="e">
        <f t="shared" si="0"/>
        <v>#DIV/0!</v>
      </c>
      <c r="H12" s="52" t="e">
        <f t="shared" si="1"/>
        <v>#DIV/0!</v>
      </c>
    </row>
    <row r="13" spans="1:8" ht="18.75" hidden="1">
      <c r="A13" s="163"/>
      <c r="B13" s="164" t="s">
        <v>11</v>
      </c>
      <c r="C13" s="100"/>
      <c r="D13" s="50">
        <v>0</v>
      </c>
      <c r="E13" s="50">
        <v>0</v>
      </c>
      <c r="F13" s="50">
        <v>0</v>
      </c>
      <c r="G13" s="52" t="e">
        <f t="shared" si="0"/>
        <v>#DIV/0!</v>
      </c>
      <c r="H13" s="52" t="e">
        <f t="shared" si="1"/>
        <v>#DIV/0!</v>
      </c>
    </row>
    <row r="14" spans="1:8" ht="18.75" hidden="1">
      <c r="A14" s="163"/>
      <c r="B14" s="164" t="s">
        <v>13</v>
      </c>
      <c r="C14" s="100"/>
      <c r="D14" s="50">
        <v>0</v>
      </c>
      <c r="E14" s="50">
        <v>0</v>
      </c>
      <c r="F14" s="50">
        <v>0</v>
      </c>
      <c r="G14" s="52" t="e">
        <f t="shared" si="0"/>
        <v>#DIV/0!</v>
      </c>
      <c r="H14" s="52" t="e">
        <f t="shared" si="1"/>
        <v>#DIV/0!</v>
      </c>
    </row>
    <row r="15" spans="1:8" ht="23.25" customHeight="1" hidden="1">
      <c r="A15" s="163"/>
      <c r="B15" s="164" t="s">
        <v>14</v>
      </c>
      <c r="C15" s="100"/>
      <c r="D15" s="50">
        <v>0</v>
      </c>
      <c r="E15" s="50">
        <v>0</v>
      </c>
      <c r="F15" s="50">
        <v>0</v>
      </c>
      <c r="G15" s="52" t="e">
        <f t="shared" si="0"/>
        <v>#DIV/0!</v>
      </c>
      <c r="H15" s="52" t="e">
        <f t="shared" si="1"/>
        <v>#DIV/0!</v>
      </c>
    </row>
    <row r="16" spans="1:8" ht="47.25" hidden="1">
      <c r="A16" s="163"/>
      <c r="B16" s="164" t="s">
        <v>15</v>
      </c>
      <c r="C16" s="100"/>
      <c r="D16" s="50">
        <v>0</v>
      </c>
      <c r="E16" s="50">
        <v>0</v>
      </c>
      <c r="F16" s="50">
        <v>0</v>
      </c>
      <c r="G16" s="52" t="e">
        <f t="shared" si="0"/>
        <v>#DIV/0!</v>
      </c>
      <c r="H16" s="52" t="e">
        <f t="shared" si="1"/>
        <v>#DIV/0!</v>
      </c>
    </row>
    <row r="17" spans="1:8" ht="31.5" hidden="1">
      <c r="A17" s="163"/>
      <c r="B17" s="164" t="s">
        <v>194</v>
      </c>
      <c r="C17" s="100"/>
      <c r="D17" s="50">
        <v>0</v>
      </c>
      <c r="E17" s="50">
        <v>0</v>
      </c>
      <c r="F17" s="50">
        <v>0</v>
      </c>
      <c r="G17" s="52" t="e">
        <f t="shared" si="0"/>
        <v>#DIV/0!</v>
      </c>
      <c r="H17" s="52" t="e">
        <f t="shared" si="1"/>
        <v>#DIV/0!</v>
      </c>
    </row>
    <row r="18" spans="1:8" ht="18.75" hidden="1">
      <c r="A18" s="163"/>
      <c r="B18" s="164" t="s">
        <v>100</v>
      </c>
      <c r="C18" s="100"/>
      <c r="D18" s="50">
        <v>0</v>
      </c>
      <c r="E18" s="50">
        <v>0</v>
      </c>
      <c r="F18" s="50">
        <v>0</v>
      </c>
      <c r="G18" s="52" t="e">
        <f t="shared" si="0"/>
        <v>#DIV/0!</v>
      </c>
      <c r="H18" s="52" t="e">
        <f t="shared" si="1"/>
        <v>#DIV/0!</v>
      </c>
    </row>
    <row r="19" spans="1:8" ht="18.75" hidden="1">
      <c r="A19" s="163"/>
      <c r="B19" s="164" t="s">
        <v>18</v>
      </c>
      <c r="C19" s="100"/>
      <c r="D19" s="50">
        <v>0</v>
      </c>
      <c r="E19" s="50">
        <v>0</v>
      </c>
      <c r="F19" s="50">
        <v>0</v>
      </c>
      <c r="G19" s="52" t="e">
        <f t="shared" si="0"/>
        <v>#DIV/0!</v>
      </c>
      <c r="H19" s="52" t="e">
        <f t="shared" si="1"/>
        <v>#DIV/0!</v>
      </c>
    </row>
    <row r="20" spans="1:8" ht="18.75">
      <c r="A20" s="163"/>
      <c r="B20" s="72" t="s">
        <v>324</v>
      </c>
      <c r="C20" s="100"/>
      <c r="D20" s="50">
        <v>15</v>
      </c>
      <c r="E20" s="50">
        <v>6</v>
      </c>
      <c r="F20" s="50">
        <v>7.2</v>
      </c>
      <c r="G20" s="52">
        <f t="shared" si="0"/>
        <v>0.48000000000000004</v>
      </c>
      <c r="H20" s="52">
        <f t="shared" si="1"/>
        <v>1.2</v>
      </c>
    </row>
    <row r="21" spans="1:8" ht="38.25" customHeight="1">
      <c r="A21" s="163"/>
      <c r="B21" s="168" t="s">
        <v>68</v>
      </c>
      <c r="C21" s="101"/>
      <c r="D21" s="50">
        <f>D22+D23+D24+D26+D27+D25</f>
        <v>815.5</v>
      </c>
      <c r="E21" s="50">
        <f>E22+E23+E24+E26+E27+E25</f>
        <v>304</v>
      </c>
      <c r="F21" s="50">
        <f>F22+F23+F24+F26+F27+F25</f>
        <v>65.5</v>
      </c>
      <c r="G21" s="52">
        <f t="shared" si="0"/>
        <v>0.08031882280809319</v>
      </c>
      <c r="H21" s="52">
        <f t="shared" si="1"/>
        <v>0.21546052631578946</v>
      </c>
    </row>
    <row r="22" spans="1:8" ht="18.75">
      <c r="A22" s="163"/>
      <c r="B22" s="164" t="s">
        <v>20</v>
      </c>
      <c r="C22" s="100"/>
      <c r="D22" s="50">
        <v>103</v>
      </c>
      <c r="E22" s="50">
        <v>51.5</v>
      </c>
      <c r="F22" s="215" t="s">
        <v>595</v>
      </c>
      <c r="G22" s="52">
        <f t="shared" si="0"/>
        <v>0.39805825242718446</v>
      </c>
      <c r="H22" s="52">
        <f t="shared" si="1"/>
        <v>0.7961165048543689</v>
      </c>
    </row>
    <row r="23" spans="1:8" ht="18.75">
      <c r="A23" s="163"/>
      <c r="B23" s="164" t="s">
        <v>86</v>
      </c>
      <c r="C23" s="100"/>
      <c r="D23" s="50">
        <v>82.9</v>
      </c>
      <c r="E23" s="50">
        <v>41.5</v>
      </c>
      <c r="F23" s="116">
        <v>24.5</v>
      </c>
      <c r="G23" s="52">
        <f t="shared" si="0"/>
        <v>0.2955367913148371</v>
      </c>
      <c r="H23" s="52">
        <f t="shared" si="1"/>
        <v>0.5903614457831325</v>
      </c>
    </row>
    <row r="24" spans="1:8" ht="94.5" hidden="1">
      <c r="A24" s="163"/>
      <c r="B24" s="164" t="s">
        <v>456</v>
      </c>
      <c r="C24" s="100"/>
      <c r="D24" s="50">
        <v>0</v>
      </c>
      <c r="E24" s="50">
        <v>0</v>
      </c>
      <c r="F24" s="116">
        <v>0</v>
      </c>
      <c r="G24" s="52" t="e">
        <f t="shared" si="0"/>
        <v>#DIV/0!</v>
      </c>
      <c r="H24" s="52" t="e">
        <f t="shared" si="1"/>
        <v>#DIV/0!</v>
      </c>
    </row>
    <row r="25" spans="1:8" ht="94.5">
      <c r="A25" s="163"/>
      <c r="B25" s="164" t="s">
        <v>594</v>
      </c>
      <c r="C25" s="100"/>
      <c r="D25" s="50">
        <v>598.6</v>
      </c>
      <c r="E25" s="50">
        <v>180</v>
      </c>
      <c r="F25" s="116">
        <v>0</v>
      </c>
      <c r="G25" s="52">
        <f t="shared" si="0"/>
        <v>0</v>
      </c>
      <c r="H25" s="52">
        <f t="shared" si="1"/>
        <v>0</v>
      </c>
    </row>
    <row r="26" spans="1:8" ht="63">
      <c r="A26" s="163"/>
      <c r="B26" s="164" t="s">
        <v>493</v>
      </c>
      <c r="C26" s="100"/>
      <c r="D26" s="50">
        <v>10</v>
      </c>
      <c r="E26" s="50">
        <v>10</v>
      </c>
      <c r="F26" s="116">
        <v>0</v>
      </c>
      <c r="G26" s="52">
        <f t="shared" si="0"/>
        <v>0</v>
      </c>
      <c r="H26" s="52">
        <f t="shared" si="1"/>
        <v>0</v>
      </c>
    </row>
    <row r="27" spans="1:8" ht="47.25">
      <c r="A27" s="163"/>
      <c r="B27" s="164" t="s">
        <v>494</v>
      </c>
      <c r="C27" s="100"/>
      <c r="D27" s="50">
        <v>21</v>
      </c>
      <c r="E27" s="50">
        <v>21</v>
      </c>
      <c r="F27" s="116">
        <v>0</v>
      </c>
      <c r="G27" s="52">
        <f t="shared" si="0"/>
        <v>0</v>
      </c>
      <c r="H27" s="52">
        <f t="shared" si="1"/>
        <v>0</v>
      </c>
    </row>
    <row r="28" spans="1:8" ht="26.25" customHeight="1">
      <c r="A28" s="163"/>
      <c r="B28" s="168" t="s">
        <v>23</v>
      </c>
      <c r="C28" s="103"/>
      <c r="D28" s="50">
        <f>D4+D21</f>
        <v>4221.5</v>
      </c>
      <c r="E28" s="50">
        <f>E4+E21</f>
        <v>1055</v>
      </c>
      <c r="F28" s="50">
        <f>F4+F21</f>
        <v>1479.2</v>
      </c>
      <c r="G28" s="52">
        <f t="shared" si="0"/>
        <v>0.3503967783963046</v>
      </c>
      <c r="H28" s="52">
        <f t="shared" si="1"/>
        <v>1.402085308056872</v>
      </c>
    </row>
    <row r="29" spans="1:8" ht="40.5" customHeight="1" hidden="1">
      <c r="A29" s="163"/>
      <c r="B29" s="164" t="s">
        <v>92</v>
      </c>
      <c r="C29" s="100"/>
      <c r="D29" s="50">
        <f>D4</f>
        <v>3406</v>
      </c>
      <c r="E29" s="50">
        <f>E4</f>
        <v>751</v>
      </c>
      <c r="F29" s="50">
        <f>F4</f>
        <v>1413.7</v>
      </c>
      <c r="G29" s="52">
        <f>F29/D29</f>
        <v>0.4150616559013506</v>
      </c>
      <c r="H29" s="52">
        <f>F29/E29</f>
        <v>1.882423435419441</v>
      </c>
    </row>
    <row r="30" spans="1:8" ht="12.75">
      <c r="A30" s="188"/>
      <c r="B30" s="205"/>
      <c r="C30" s="205"/>
      <c r="D30" s="205"/>
      <c r="E30" s="205"/>
      <c r="F30" s="205"/>
      <c r="G30" s="205"/>
      <c r="H30" s="206"/>
    </row>
    <row r="31" spans="1:8" ht="15" customHeight="1">
      <c r="A31" s="203" t="s">
        <v>133</v>
      </c>
      <c r="B31" s="204" t="s">
        <v>24</v>
      </c>
      <c r="C31" s="201" t="s">
        <v>155</v>
      </c>
      <c r="D31" s="180" t="s">
        <v>3</v>
      </c>
      <c r="E31" s="172" t="s">
        <v>525</v>
      </c>
      <c r="F31" s="180" t="s">
        <v>4</v>
      </c>
      <c r="G31" s="172" t="s">
        <v>268</v>
      </c>
      <c r="H31" s="172" t="s">
        <v>526</v>
      </c>
    </row>
    <row r="32" spans="1:8" ht="24.75" customHeight="1">
      <c r="A32" s="203"/>
      <c r="B32" s="204"/>
      <c r="C32" s="202"/>
      <c r="D32" s="180"/>
      <c r="E32" s="173"/>
      <c r="F32" s="180"/>
      <c r="G32" s="173"/>
      <c r="H32" s="173"/>
    </row>
    <row r="33" spans="1:8" ht="31.5">
      <c r="A33" s="53" t="s">
        <v>56</v>
      </c>
      <c r="B33" s="168" t="s">
        <v>25</v>
      </c>
      <c r="C33" s="101"/>
      <c r="D33" s="51">
        <f>D34+D38+D39+D37</f>
        <v>2106.5</v>
      </c>
      <c r="E33" s="51">
        <f>E34+E38+E39+E37</f>
        <v>1035.1999999999998</v>
      </c>
      <c r="F33" s="51">
        <f>F34+F38+F39+F37</f>
        <v>740.6999999999999</v>
      </c>
      <c r="G33" s="52">
        <f>F33/D33</f>
        <v>0.35162591977213387</v>
      </c>
      <c r="H33" s="52">
        <f>F33/E33</f>
        <v>0.715513910355487</v>
      </c>
    </row>
    <row r="34" spans="1:8" ht="110.25" customHeight="1">
      <c r="A34" s="167" t="s">
        <v>59</v>
      </c>
      <c r="B34" s="164" t="s">
        <v>136</v>
      </c>
      <c r="C34" s="100" t="s">
        <v>59</v>
      </c>
      <c r="D34" s="50">
        <v>2051.5</v>
      </c>
      <c r="E34" s="50">
        <v>1032.6</v>
      </c>
      <c r="F34" s="50">
        <v>739.3</v>
      </c>
      <c r="G34" s="52">
        <f aca="true" t="shared" si="2" ref="G34:G89">F34/D34</f>
        <v>0.36037046063855716</v>
      </c>
      <c r="H34" s="52">
        <f aca="true" t="shared" si="3" ref="H34:H89">F34/E34</f>
        <v>0.7159597133449545</v>
      </c>
    </row>
    <row r="35" spans="1:8" ht="110.25" customHeight="1" hidden="1">
      <c r="A35" s="167" t="s">
        <v>60</v>
      </c>
      <c r="B35" s="164"/>
      <c r="C35" s="100"/>
      <c r="D35" s="50"/>
      <c r="E35" s="50"/>
      <c r="F35" s="50"/>
      <c r="G35" s="52" t="e">
        <f t="shared" si="2"/>
        <v>#DIV/0!</v>
      </c>
      <c r="H35" s="52" t="e">
        <f t="shared" si="3"/>
        <v>#DIV/0!</v>
      </c>
    </row>
    <row r="36" spans="1:8" ht="33.75" customHeight="1" hidden="1">
      <c r="A36" s="167" t="s">
        <v>159</v>
      </c>
      <c r="B36" s="164" t="s">
        <v>267</v>
      </c>
      <c r="C36" s="100" t="s">
        <v>159</v>
      </c>
      <c r="D36" s="50">
        <f>D37</f>
        <v>0</v>
      </c>
      <c r="E36" s="50">
        <f>E37</f>
        <v>0</v>
      </c>
      <c r="F36" s="50">
        <f>F37</f>
        <v>0</v>
      </c>
      <c r="G36" s="52" t="e">
        <f t="shared" si="2"/>
        <v>#DIV/0!</v>
      </c>
      <c r="H36" s="52" t="e">
        <f t="shared" si="3"/>
        <v>#DIV/0!</v>
      </c>
    </row>
    <row r="37" spans="1:8" ht="33.75" customHeight="1" hidden="1">
      <c r="A37" s="167"/>
      <c r="B37" s="164" t="s">
        <v>296</v>
      </c>
      <c r="C37" s="100" t="s">
        <v>295</v>
      </c>
      <c r="D37" s="50">
        <v>0</v>
      </c>
      <c r="E37" s="50">
        <v>0</v>
      </c>
      <c r="F37" s="50">
        <v>0</v>
      </c>
      <c r="G37" s="52" t="e">
        <f t="shared" si="2"/>
        <v>#DIV/0!</v>
      </c>
      <c r="H37" s="52" t="e">
        <f t="shared" si="3"/>
        <v>#DIV/0!</v>
      </c>
    </row>
    <row r="38" spans="1:8" ht="24" customHeight="1">
      <c r="A38" s="167" t="s">
        <v>61</v>
      </c>
      <c r="B38" s="164" t="s">
        <v>27</v>
      </c>
      <c r="C38" s="100" t="s">
        <v>61</v>
      </c>
      <c r="D38" s="50">
        <v>50</v>
      </c>
      <c r="E38" s="50">
        <v>0</v>
      </c>
      <c r="F38" s="50">
        <v>0</v>
      </c>
      <c r="G38" s="52">
        <f t="shared" si="2"/>
        <v>0</v>
      </c>
      <c r="H38" s="52">
        <v>0</v>
      </c>
    </row>
    <row r="39" spans="1:8" ht="33.75" customHeight="1">
      <c r="A39" s="167" t="s">
        <v>110</v>
      </c>
      <c r="B39" s="164" t="s">
        <v>107</v>
      </c>
      <c r="C39" s="100"/>
      <c r="D39" s="50">
        <f>D42+D40+D41+D43</f>
        <v>5</v>
      </c>
      <c r="E39" s="50">
        <f>E42+E40+E41+E43</f>
        <v>2.6</v>
      </c>
      <c r="F39" s="50">
        <f>F42+F40+F41+F43</f>
        <v>1.4</v>
      </c>
      <c r="G39" s="52">
        <f t="shared" si="2"/>
        <v>0.27999999999999997</v>
      </c>
      <c r="H39" s="52">
        <f t="shared" si="3"/>
        <v>0.5384615384615384</v>
      </c>
    </row>
    <row r="40" spans="1:8" ht="69" customHeight="1" hidden="1">
      <c r="A40" s="167"/>
      <c r="B40" s="56" t="s">
        <v>162</v>
      </c>
      <c r="C40" s="100" t="s">
        <v>207</v>
      </c>
      <c r="D40" s="50">
        <v>0</v>
      </c>
      <c r="E40" s="50">
        <v>0</v>
      </c>
      <c r="F40" s="50">
        <v>0</v>
      </c>
      <c r="G40" s="52" t="e">
        <f t="shared" si="2"/>
        <v>#DIV/0!</v>
      </c>
      <c r="H40" s="52" t="e">
        <f t="shared" si="3"/>
        <v>#DIV/0!</v>
      </c>
    </row>
    <row r="41" spans="1:8" ht="51" customHeight="1" hidden="1">
      <c r="A41" s="167"/>
      <c r="B41" s="56" t="s">
        <v>282</v>
      </c>
      <c r="C41" s="100" t="s">
        <v>235</v>
      </c>
      <c r="D41" s="50">
        <v>0</v>
      </c>
      <c r="E41" s="50">
        <v>0</v>
      </c>
      <c r="F41" s="50">
        <v>0</v>
      </c>
      <c r="G41" s="52" t="e">
        <f t="shared" si="2"/>
        <v>#DIV/0!</v>
      </c>
      <c r="H41" s="52" t="e">
        <f t="shared" si="3"/>
        <v>#DIV/0!</v>
      </c>
    </row>
    <row r="42" spans="1:9" s="16" customFormat="1" ht="31.5">
      <c r="A42" s="55"/>
      <c r="B42" s="56" t="s">
        <v>96</v>
      </c>
      <c r="C42" s="104" t="s">
        <v>164</v>
      </c>
      <c r="D42" s="49">
        <v>5</v>
      </c>
      <c r="E42" s="49">
        <v>2.6</v>
      </c>
      <c r="F42" s="49">
        <v>1.4</v>
      </c>
      <c r="G42" s="52">
        <f t="shared" si="2"/>
        <v>0.27999999999999997</v>
      </c>
      <c r="H42" s="52">
        <f t="shared" si="3"/>
        <v>0.5384615384615384</v>
      </c>
      <c r="I42" s="42"/>
    </row>
    <row r="43" spans="1:9" s="16" customFormat="1" ht="47.25" hidden="1">
      <c r="A43" s="55"/>
      <c r="B43" s="56" t="s">
        <v>260</v>
      </c>
      <c r="C43" s="104" t="s">
        <v>259</v>
      </c>
      <c r="D43" s="49">
        <v>0</v>
      </c>
      <c r="E43" s="49"/>
      <c r="F43" s="49">
        <v>0</v>
      </c>
      <c r="G43" s="52" t="e">
        <f t="shared" si="2"/>
        <v>#DIV/0!</v>
      </c>
      <c r="H43" s="52" t="e">
        <f t="shared" si="3"/>
        <v>#DIV/0!</v>
      </c>
      <c r="I43" s="42"/>
    </row>
    <row r="44" spans="1:8" ht="33.75" customHeight="1">
      <c r="A44" s="53" t="s">
        <v>93</v>
      </c>
      <c r="B44" s="168" t="s">
        <v>88</v>
      </c>
      <c r="C44" s="101"/>
      <c r="D44" s="51">
        <f>D45</f>
        <v>82.9</v>
      </c>
      <c r="E44" s="51">
        <f>E45</f>
        <v>41.5</v>
      </c>
      <c r="F44" s="51">
        <f>F45</f>
        <v>24.5</v>
      </c>
      <c r="G44" s="52">
        <f t="shared" si="2"/>
        <v>0.2955367913148371</v>
      </c>
      <c r="H44" s="52">
        <f t="shared" si="3"/>
        <v>0.5903614457831325</v>
      </c>
    </row>
    <row r="45" spans="1:8" ht="63">
      <c r="A45" s="167" t="s">
        <v>94</v>
      </c>
      <c r="B45" s="164" t="s">
        <v>140</v>
      </c>
      <c r="C45" s="100" t="s">
        <v>478</v>
      </c>
      <c r="D45" s="50">
        <v>82.9</v>
      </c>
      <c r="E45" s="50">
        <v>41.5</v>
      </c>
      <c r="F45" s="50">
        <v>24.5</v>
      </c>
      <c r="G45" s="52">
        <f t="shared" si="2"/>
        <v>0.2955367913148371</v>
      </c>
      <c r="H45" s="52">
        <f t="shared" si="3"/>
        <v>0.5903614457831325</v>
      </c>
    </row>
    <row r="46" spans="1:8" ht="31.5" hidden="1">
      <c r="A46" s="53" t="s">
        <v>62</v>
      </c>
      <c r="B46" s="168" t="s">
        <v>30</v>
      </c>
      <c r="C46" s="101"/>
      <c r="D46" s="51">
        <f aca="true" t="shared" si="4" ref="D46:F47">D47</f>
        <v>0</v>
      </c>
      <c r="E46" s="51">
        <f t="shared" si="4"/>
        <v>0</v>
      </c>
      <c r="F46" s="51">
        <f t="shared" si="4"/>
        <v>0</v>
      </c>
      <c r="G46" s="52" t="e">
        <f t="shared" si="2"/>
        <v>#DIV/0!</v>
      </c>
      <c r="H46" s="52" t="e">
        <f t="shared" si="3"/>
        <v>#DIV/0!</v>
      </c>
    </row>
    <row r="47" spans="1:8" ht="31.5" hidden="1">
      <c r="A47" s="167" t="s">
        <v>95</v>
      </c>
      <c r="B47" s="164" t="s">
        <v>90</v>
      </c>
      <c r="C47" s="100"/>
      <c r="D47" s="50">
        <f t="shared" si="4"/>
        <v>0</v>
      </c>
      <c r="E47" s="50">
        <f t="shared" si="4"/>
        <v>0</v>
      </c>
      <c r="F47" s="50">
        <f t="shared" si="4"/>
        <v>0</v>
      </c>
      <c r="G47" s="52" t="e">
        <f t="shared" si="2"/>
        <v>#DIV/0!</v>
      </c>
      <c r="H47" s="52" t="e">
        <f t="shared" si="3"/>
        <v>#DIV/0!</v>
      </c>
    </row>
    <row r="48" spans="1:9" s="16" customFormat="1" ht="54.75" customHeight="1" hidden="1">
      <c r="A48" s="55"/>
      <c r="B48" s="56" t="s">
        <v>158</v>
      </c>
      <c r="C48" s="104" t="s">
        <v>157</v>
      </c>
      <c r="D48" s="49">
        <v>0</v>
      </c>
      <c r="E48" s="49">
        <v>0</v>
      </c>
      <c r="F48" s="49">
        <v>0</v>
      </c>
      <c r="G48" s="52" t="e">
        <f t="shared" si="2"/>
        <v>#DIV/0!</v>
      </c>
      <c r="H48" s="52" t="e">
        <f t="shared" si="3"/>
        <v>#DIV/0!</v>
      </c>
      <c r="I48" s="42"/>
    </row>
    <row r="49" spans="1:9" s="16" customFormat="1" ht="38.25" customHeight="1">
      <c r="A49" s="53" t="s">
        <v>63</v>
      </c>
      <c r="B49" s="168" t="s">
        <v>31</v>
      </c>
      <c r="C49" s="101"/>
      <c r="D49" s="51">
        <f>D50</f>
        <v>63</v>
      </c>
      <c r="E49" s="51">
        <f>E50</f>
        <v>21</v>
      </c>
      <c r="F49" s="51">
        <f>F50</f>
        <v>6</v>
      </c>
      <c r="G49" s="52">
        <f t="shared" si="2"/>
        <v>0.09523809523809523</v>
      </c>
      <c r="H49" s="52">
        <f t="shared" si="3"/>
        <v>0.2857142857142857</v>
      </c>
      <c r="I49" s="42"/>
    </row>
    <row r="50" spans="1:9" s="16" customFormat="1" ht="39.75" customHeight="1">
      <c r="A50" s="165" t="s">
        <v>64</v>
      </c>
      <c r="B50" s="72" t="s">
        <v>105</v>
      </c>
      <c r="C50" s="100"/>
      <c r="D50" s="50">
        <f>D51+D52</f>
        <v>63</v>
      </c>
      <c r="E50" s="50">
        <f>E51+E52</f>
        <v>21</v>
      </c>
      <c r="F50" s="50">
        <f>F51+F52</f>
        <v>6</v>
      </c>
      <c r="G50" s="52">
        <f t="shared" si="2"/>
        <v>0.09523809523809523</v>
      </c>
      <c r="H50" s="52">
        <f t="shared" si="3"/>
        <v>0.2857142857142857</v>
      </c>
      <c r="I50" s="42"/>
    </row>
    <row r="51" spans="1:9" s="16" customFormat="1" ht="49.5" customHeight="1">
      <c r="A51" s="55"/>
      <c r="B51" s="68" t="s">
        <v>105</v>
      </c>
      <c r="C51" s="104" t="s">
        <v>211</v>
      </c>
      <c r="D51" s="49">
        <v>60</v>
      </c>
      <c r="E51" s="49">
        <v>21</v>
      </c>
      <c r="F51" s="49">
        <v>6</v>
      </c>
      <c r="G51" s="52">
        <f t="shared" si="2"/>
        <v>0.1</v>
      </c>
      <c r="H51" s="52">
        <f t="shared" si="3"/>
        <v>0.2857142857142857</v>
      </c>
      <c r="I51" s="42"/>
    </row>
    <row r="52" spans="1:9" s="16" customFormat="1" ht="115.5" customHeight="1">
      <c r="A52" s="55"/>
      <c r="B52" s="68" t="s">
        <v>413</v>
      </c>
      <c r="C52" s="104" t="s">
        <v>412</v>
      </c>
      <c r="D52" s="49">
        <v>3</v>
      </c>
      <c r="E52" s="49">
        <v>0</v>
      </c>
      <c r="F52" s="49">
        <v>0</v>
      </c>
      <c r="G52" s="52">
        <f t="shared" si="2"/>
        <v>0</v>
      </c>
      <c r="H52" s="52">
        <v>0</v>
      </c>
      <c r="I52" s="42"/>
    </row>
    <row r="53" spans="1:8" ht="47.25">
      <c r="A53" s="53" t="s">
        <v>65</v>
      </c>
      <c r="B53" s="168" t="s">
        <v>32</v>
      </c>
      <c r="C53" s="101"/>
      <c r="D53" s="51">
        <f>D54</f>
        <v>2070.1</v>
      </c>
      <c r="E53" s="51">
        <f>E54</f>
        <v>1042.1</v>
      </c>
      <c r="F53" s="51">
        <f>F54</f>
        <v>135.6</v>
      </c>
      <c r="G53" s="52">
        <f t="shared" si="2"/>
        <v>0.06550408192840926</v>
      </c>
      <c r="H53" s="52">
        <f t="shared" si="3"/>
        <v>0.1301218693023702</v>
      </c>
    </row>
    <row r="54" spans="1:8" ht="18.75">
      <c r="A54" s="167" t="s">
        <v>35</v>
      </c>
      <c r="B54" s="164" t="s">
        <v>36</v>
      </c>
      <c r="C54" s="100"/>
      <c r="D54" s="50">
        <f>D58+D73</f>
        <v>2070.1</v>
      </c>
      <c r="E54" s="50">
        <f>E58+E73</f>
        <v>1042.1</v>
      </c>
      <c r="F54" s="50">
        <f>F58+F73</f>
        <v>135.6</v>
      </c>
      <c r="G54" s="52">
        <f t="shared" si="2"/>
        <v>0.06550408192840926</v>
      </c>
      <c r="H54" s="52">
        <f t="shared" si="3"/>
        <v>0.1301218693023702</v>
      </c>
    </row>
    <row r="55" spans="1:8" ht="47.25" hidden="1">
      <c r="A55" s="167"/>
      <c r="B55" s="56" t="s">
        <v>301</v>
      </c>
      <c r="C55" s="104" t="s">
        <v>300</v>
      </c>
      <c r="D55" s="50">
        <v>0</v>
      </c>
      <c r="E55" s="50">
        <v>0</v>
      </c>
      <c r="F55" s="50">
        <v>0</v>
      </c>
      <c r="G55" s="52" t="e">
        <f t="shared" si="2"/>
        <v>#DIV/0!</v>
      </c>
      <c r="H55" s="52" t="e">
        <f t="shared" si="3"/>
        <v>#DIV/0!</v>
      </c>
    </row>
    <row r="56" spans="1:8" ht="47.25" hidden="1">
      <c r="A56" s="167"/>
      <c r="B56" s="56" t="s">
        <v>303</v>
      </c>
      <c r="C56" s="104" t="s">
        <v>302</v>
      </c>
      <c r="D56" s="50">
        <v>0</v>
      </c>
      <c r="E56" s="50">
        <v>0</v>
      </c>
      <c r="F56" s="50">
        <v>0</v>
      </c>
      <c r="G56" s="52" t="e">
        <f t="shared" si="2"/>
        <v>#DIV/0!</v>
      </c>
      <c r="H56" s="52" t="e">
        <f t="shared" si="3"/>
        <v>#DIV/0!</v>
      </c>
    </row>
    <row r="57" spans="1:8" ht="47.25" hidden="1">
      <c r="A57" s="167"/>
      <c r="B57" s="56" t="s">
        <v>305</v>
      </c>
      <c r="C57" s="104" t="s">
        <v>304</v>
      </c>
      <c r="D57" s="50">
        <v>0</v>
      </c>
      <c r="E57" s="50">
        <v>0</v>
      </c>
      <c r="F57" s="50">
        <v>0</v>
      </c>
      <c r="G57" s="52" t="e">
        <f t="shared" si="2"/>
        <v>#DIV/0!</v>
      </c>
      <c r="H57" s="52" t="e">
        <f t="shared" si="3"/>
        <v>#DIV/0!</v>
      </c>
    </row>
    <row r="58" spans="1:8" ht="63">
      <c r="A58" s="167"/>
      <c r="B58" s="56" t="s">
        <v>384</v>
      </c>
      <c r="C58" s="104" t="s">
        <v>411</v>
      </c>
      <c r="D58" s="50">
        <f>D59+D60+D61+D62+D63+D64+D65+D66+D67+D68+D71+D72+D70+D69</f>
        <v>1370.5</v>
      </c>
      <c r="E58" s="50">
        <f>E59+E60+E61+E62+E63+E64+E65+E66+E67+E68+E71+E72+E70+E69</f>
        <v>810.1</v>
      </c>
      <c r="F58" s="50">
        <f>F59+F60+F61+F62+F63+F64+F65+F66+F67+F68+F71+F72+F70+F69</f>
        <v>135.6</v>
      </c>
      <c r="G58" s="52">
        <f t="shared" si="2"/>
        <v>0.09894199197373221</v>
      </c>
      <c r="H58" s="52">
        <f t="shared" si="3"/>
        <v>0.16738674237748424</v>
      </c>
    </row>
    <row r="59" spans="1:8" ht="31.5">
      <c r="A59" s="167"/>
      <c r="B59" s="56" t="s">
        <v>388</v>
      </c>
      <c r="C59" s="117" t="s">
        <v>387</v>
      </c>
      <c r="D59" s="118">
        <v>20</v>
      </c>
      <c r="E59" s="216">
        <v>7</v>
      </c>
      <c r="F59" s="50">
        <v>0</v>
      </c>
      <c r="G59" s="52">
        <f t="shared" si="2"/>
        <v>0</v>
      </c>
      <c r="H59" s="52">
        <f t="shared" si="3"/>
        <v>0</v>
      </c>
    </row>
    <row r="60" spans="1:8" ht="31.5">
      <c r="A60" s="167"/>
      <c r="B60" s="56" t="s">
        <v>390</v>
      </c>
      <c r="C60" s="117" t="s">
        <v>389</v>
      </c>
      <c r="D60" s="118">
        <v>100</v>
      </c>
      <c r="E60" s="216">
        <v>35</v>
      </c>
      <c r="F60" s="50">
        <v>0</v>
      </c>
      <c r="G60" s="52">
        <f t="shared" si="2"/>
        <v>0</v>
      </c>
      <c r="H60" s="52">
        <f t="shared" si="3"/>
        <v>0</v>
      </c>
    </row>
    <row r="61" spans="1:8" ht="31.5">
      <c r="A61" s="167"/>
      <c r="B61" s="56" t="s">
        <v>415</v>
      </c>
      <c r="C61" s="117" t="s">
        <v>414</v>
      </c>
      <c r="D61" s="118">
        <v>20</v>
      </c>
      <c r="E61" s="216">
        <v>7</v>
      </c>
      <c r="F61" s="50">
        <v>0</v>
      </c>
      <c r="G61" s="52">
        <f t="shared" si="2"/>
        <v>0</v>
      </c>
      <c r="H61" s="52">
        <f t="shared" si="3"/>
        <v>0</v>
      </c>
    </row>
    <row r="62" spans="1:8" ht="31.5">
      <c r="A62" s="167"/>
      <c r="B62" s="56" t="s">
        <v>417</v>
      </c>
      <c r="C62" s="117" t="s">
        <v>416</v>
      </c>
      <c r="D62" s="118">
        <v>20</v>
      </c>
      <c r="E62" s="216">
        <v>7</v>
      </c>
      <c r="F62" s="50">
        <v>0</v>
      </c>
      <c r="G62" s="52">
        <f t="shared" si="2"/>
        <v>0</v>
      </c>
      <c r="H62" s="52">
        <f t="shared" si="3"/>
        <v>0</v>
      </c>
    </row>
    <row r="63" spans="1:8" ht="39.75" customHeight="1">
      <c r="A63" s="167"/>
      <c r="B63" s="56" t="s">
        <v>396</v>
      </c>
      <c r="C63" s="117" t="s">
        <v>395</v>
      </c>
      <c r="D63" s="118">
        <v>268</v>
      </c>
      <c r="E63" s="216">
        <v>93.8</v>
      </c>
      <c r="F63" s="50">
        <v>43.3</v>
      </c>
      <c r="G63" s="52">
        <f t="shared" si="2"/>
        <v>0.16156716417910447</v>
      </c>
      <c r="H63" s="52">
        <f t="shared" si="3"/>
        <v>0.4616204690831556</v>
      </c>
    </row>
    <row r="64" spans="1:8" ht="31.5">
      <c r="A64" s="167"/>
      <c r="B64" s="56" t="s">
        <v>402</v>
      </c>
      <c r="C64" s="117" t="s">
        <v>401</v>
      </c>
      <c r="D64" s="118">
        <v>207.6</v>
      </c>
      <c r="E64" s="216">
        <v>98.8</v>
      </c>
      <c r="F64" s="50">
        <v>71.3</v>
      </c>
      <c r="G64" s="52">
        <f t="shared" si="2"/>
        <v>0.34344894026974954</v>
      </c>
      <c r="H64" s="52">
        <f t="shared" si="3"/>
        <v>0.72165991902834</v>
      </c>
    </row>
    <row r="65" spans="1:8" ht="47.25">
      <c r="A65" s="167"/>
      <c r="B65" s="56" t="s">
        <v>418</v>
      </c>
      <c r="C65" s="117" t="s">
        <v>419</v>
      </c>
      <c r="D65" s="118">
        <v>40</v>
      </c>
      <c r="E65" s="216">
        <v>14</v>
      </c>
      <c r="F65" s="50">
        <v>0</v>
      </c>
      <c r="G65" s="52">
        <f t="shared" si="2"/>
        <v>0</v>
      </c>
      <c r="H65" s="52">
        <f t="shared" si="3"/>
        <v>0</v>
      </c>
    </row>
    <row r="66" spans="1:8" ht="47.25">
      <c r="A66" s="167"/>
      <c r="B66" s="56" t="s">
        <v>420</v>
      </c>
      <c r="C66" s="117" t="s">
        <v>421</v>
      </c>
      <c r="D66" s="118">
        <v>76</v>
      </c>
      <c r="E66" s="216">
        <v>26.6</v>
      </c>
      <c r="F66" s="50">
        <v>0</v>
      </c>
      <c r="G66" s="52">
        <f t="shared" si="2"/>
        <v>0</v>
      </c>
      <c r="H66" s="52">
        <f t="shared" si="3"/>
        <v>0</v>
      </c>
    </row>
    <row r="67" spans="1:8" ht="63">
      <c r="A67" s="167"/>
      <c r="B67" s="56" t="s">
        <v>425</v>
      </c>
      <c r="C67" s="117" t="s">
        <v>424</v>
      </c>
      <c r="D67" s="118">
        <v>30</v>
      </c>
      <c r="E67" s="216">
        <v>30</v>
      </c>
      <c r="F67" s="50">
        <v>21</v>
      </c>
      <c r="G67" s="52">
        <f t="shared" si="2"/>
        <v>0.7</v>
      </c>
      <c r="H67" s="52">
        <f t="shared" si="3"/>
        <v>0.7</v>
      </c>
    </row>
    <row r="68" spans="1:8" ht="47.25">
      <c r="A68" s="167"/>
      <c r="B68" s="56" t="s">
        <v>438</v>
      </c>
      <c r="C68" s="117" t="s">
        <v>434</v>
      </c>
      <c r="D68" s="118">
        <v>250.4</v>
      </c>
      <c r="E68" s="216">
        <v>250.4</v>
      </c>
      <c r="F68" s="50">
        <v>0</v>
      </c>
      <c r="G68" s="52">
        <f t="shared" si="2"/>
        <v>0</v>
      </c>
      <c r="H68" s="52">
        <f t="shared" si="3"/>
        <v>0</v>
      </c>
    </row>
    <row r="69" spans="1:8" ht="31.5">
      <c r="A69" s="167"/>
      <c r="B69" s="56" t="s">
        <v>447</v>
      </c>
      <c r="C69" s="117" t="s">
        <v>445</v>
      </c>
      <c r="D69" s="118">
        <v>160</v>
      </c>
      <c r="E69" s="216">
        <v>74</v>
      </c>
      <c r="F69" s="50">
        <v>0</v>
      </c>
      <c r="G69" s="52">
        <f t="shared" si="2"/>
        <v>0</v>
      </c>
      <c r="H69" s="52">
        <f t="shared" si="3"/>
        <v>0</v>
      </c>
    </row>
    <row r="70" spans="1:8" ht="36" customHeight="1">
      <c r="A70" s="167"/>
      <c r="B70" s="56" t="s">
        <v>441</v>
      </c>
      <c r="C70" s="117" t="s">
        <v>435</v>
      </c>
      <c r="D70" s="118">
        <v>5</v>
      </c>
      <c r="E70" s="216">
        <v>0</v>
      </c>
      <c r="F70" s="50">
        <v>0</v>
      </c>
      <c r="G70" s="52">
        <f t="shared" si="2"/>
        <v>0</v>
      </c>
      <c r="H70" s="52">
        <v>0</v>
      </c>
    </row>
    <row r="71" spans="1:8" ht="64.5" customHeight="1">
      <c r="A71" s="167"/>
      <c r="B71" s="56" t="s">
        <v>439</v>
      </c>
      <c r="C71" s="117" t="s">
        <v>436</v>
      </c>
      <c r="D71" s="118">
        <v>23.5</v>
      </c>
      <c r="E71" s="216">
        <v>16.5</v>
      </c>
      <c r="F71" s="50">
        <v>0</v>
      </c>
      <c r="G71" s="52">
        <f t="shared" si="2"/>
        <v>0</v>
      </c>
      <c r="H71" s="52">
        <f t="shared" si="3"/>
        <v>0</v>
      </c>
    </row>
    <row r="72" spans="1:8" ht="31.5">
      <c r="A72" s="167"/>
      <c r="B72" s="56" t="s">
        <v>440</v>
      </c>
      <c r="C72" s="117" t="s">
        <v>437</v>
      </c>
      <c r="D72" s="118">
        <v>150</v>
      </c>
      <c r="E72" s="216">
        <v>150</v>
      </c>
      <c r="F72" s="50">
        <v>0</v>
      </c>
      <c r="G72" s="52">
        <f t="shared" si="2"/>
        <v>0</v>
      </c>
      <c r="H72" s="52">
        <f t="shared" si="3"/>
        <v>0</v>
      </c>
    </row>
    <row r="73" spans="1:8" ht="78.75">
      <c r="A73" s="167"/>
      <c r="B73" s="164" t="s">
        <v>477</v>
      </c>
      <c r="C73" s="117">
        <v>9580300000</v>
      </c>
      <c r="D73" s="118">
        <f>D75+D76+D77+D74</f>
        <v>699.6</v>
      </c>
      <c r="E73" s="118">
        <f>E75+E76+E77+E74</f>
        <v>232</v>
      </c>
      <c r="F73" s="118">
        <f>F75+F76+F77+F74</f>
        <v>0</v>
      </c>
      <c r="G73" s="52">
        <f t="shared" si="2"/>
        <v>0</v>
      </c>
      <c r="H73" s="52">
        <f t="shared" si="3"/>
        <v>0</v>
      </c>
    </row>
    <row r="74" spans="1:8" ht="63">
      <c r="A74" s="167"/>
      <c r="B74" s="56" t="s">
        <v>568</v>
      </c>
      <c r="C74" s="117">
        <v>9580372100</v>
      </c>
      <c r="D74" s="118">
        <v>598.6</v>
      </c>
      <c r="E74" s="118">
        <v>180</v>
      </c>
      <c r="F74" s="118">
        <v>0</v>
      </c>
      <c r="G74" s="52">
        <f t="shared" si="2"/>
        <v>0</v>
      </c>
      <c r="H74" s="52">
        <f t="shared" si="3"/>
        <v>0</v>
      </c>
    </row>
    <row r="75" spans="1:8" ht="141.75">
      <c r="A75" s="167"/>
      <c r="B75" s="56" t="s">
        <v>465</v>
      </c>
      <c r="C75" s="119" t="s">
        <v>474</v>
      </c>
      <c r="D75" s="217">
        <v>70</v>
      </c>
      <c r="E75" s="216">
        <v>21</v>
      </c>
      <c r="F75" s="50">
        <v>0</v>
      </c>
      <c r="G75" s="52">
        <f t="shared" si="2"/>
        <v>0</v>
      </c>
      <c r="H75" s="52">
        <f t="shared" si="3"/>
        <v>0</v>
      </c>
    </row>
    <row r="76" spans="1:8" ht="141.75">
      <c r="A76" s="167"/>
      <c r="B76" s="56" t="s">
        <v>466</v>
      </c>
      <c r="C76" s="119" t="s">
        <v>475</v>
      </c>
      <c r="D76" s="217">
        <v>21</v>
      </c>
      <c r="E76" s="216">
        <v>21</v>
      </c>
      <c r="F76" s="50">
        <v>0</v>
      </c>
      <c r="G76" s="52">
        <f t="shared" si="2"/>
        <v>0</v>
      </c>
      <c r="H76" s="52">
        <f t="shared" si="3"/>
        <v>0</v>
      </c>
    </row>
    <row r="77" spans="1:8" ht="141.75">
      <c r="A77" s="167"/>
      <c r="B77" s="56" t="s">
        <v>473</v>
      </c>
      <c r="C77" s="119" t="s">
        <v>476</v>
      </c>
      <c r="D77" s="217">
        <v>10</v>
      </c>
      <c r="E77" s="216">
        <v>10</v>
      </c>
      <c r="F77" s="50">
        <v>0</v>
      </c>
      <c r="G77" s="52">
        <f t="shared" si="2"/>
        <v>0</v>
      </c>
      <c r="H77" s="52">
        <f t="shared" si="3"/>
        <v>0</v>
      </c>
    </row>
    <row r="78" spans="1:8" ht="18.75" customHeight="1" hidden="1">
      <c r="A78" s="53" t="s">
        <v>108</v>
      </c>
      <c r="B78" s="168" t="s">
        <v>106</v>
      </c>
      <c r="C78" s="101"/>
      <c r="D78" s="51">
        <f>D80</f>
        <v>0</v>
      </c>
      <c r="E78" s="51">
        <f>E80</f>
        <v>0</v>
      </c>
      <c r="F78" s="51">
        <f>F80</f>
        <v>0</v>
      </c>
      <c r="G78" s="52" t="e">
        <f t="shared" si="2"/>
        <v>#DIV/0!</v>
      </c>
      <c r="H78" s="52" t="e">
        <f t="shared" si="3"/>
        <v>#DIV/0!</v>
      </c>
    </row>
    <row r="79" spans="1:8" ht="35.25" customHeight="1" hidden="1">
      <c r="A79" s="167" t="s">
        <v>102</v>
      </c>
      <c r="B79" s="164" t="s">
        <v>109</v>
      </c>
      <c r="C79" s="100"/>
      <c r="D79" s="50">
        <f>D80</f>
        <v>0</v>
      </c>
      <c r="E79" s="50">
        <f>E80</f>
        <v>0</v>
      </c>
      <c r="F79" s="50">
        <f>F80</f>
        <v>0</v>
      </c>
      <c r="G79" s="52" t="e">
        <f t="shared" si="2"/>
        <v>#DIV/0!</v>
      </c>
      <c r="H79" s="52" t="e">
        <f t="shared" si="3"/>
        <v>#DIV/0!</v>
      </c>
    </row>
    <row r="80" spans="1:9" s="16" customFormat="1" ht="31.5" customHeight="1" hidden="1">
      <c r="A80" s="91"/>
      <c r="B80" s="56" t="s">
        <v>175</v>
      </c>
      <c r="C80" s="104" t="s">
        <v>283</v>
      </c>
      <c r="D80" s="49">
        <v>0</v>
      </c>
      <c r="E80" s="49">
        <v>0</v>
      </c>
      <c r="F80" s="49">
        <v>0</v>
      </c>
      <c r="G80" s="52" t="e">
        <f t="shared" si="2"/>
        <v>#DIV/0!</v>
      </c>
      <c r="H80" s="52" t="e">
        <f t="shared" si="3"/>
        <v>#DIV/0!</v>
      </c>
      <c r="I80" s="42"/>
    </row>
    <row r="81" spans="1:8" ht="18.75" hidden="1">
      <c r="A81" s="53" t="s">
        <v>37</v>
      </c>
      <c r="B81" s="168" t="s">
        <v>38</v>
      </c>
      <c r="C81" s="101"/>
      <c r="D81" s="51">
        <f aca="true" t="shared" si="5" ref="D81:F82">D82</f>
        <v>0</v>
      </c>
      <c r="E81" s="51">
        <f t="shared" si="5"/>
        <v>0</v>
      </c>
      <c r="F81" s="51">
        <f t="shared" si="5"/>
        <v>0</v>
      </c>
      <c r="G81" s="52" t="e">
        <f t="shared" si="2"/>
        <v>#DIV/0!</v>
      </c>
      <c r="H81" s="52" t="e">
        <f t="shared" si="3"/>
        <v>#DIV/0!</v>
      </c>
    </row>
    <row r="82" spans="1:8" ht="18.75" hidden="1">
      <c r="A82" s="167" t="s">
        <v>41</v>
      </c>
      <c r="B82" s="164" t="s">
        <v>42</v>
      </c>
      <c r="C82" s="100"/>
      <c r="D82" s="50">
        <f t="shared" si="5"/>
        <v>0</v>
      </c>
      <c r="E82" s="50">
        <f t="shared" si="5"/>
        <v>0</v>
      </c>
      <c r="F82" s="50">
        <f t="shared" si="5"/>
        <v>0</v>
      </c>
      <c r="G82" s="52" t="e">
        <f t="shared" si="2"/>
        <v>#DIV/0!</v>
      </c>
      <c r="H82" s="52" t="e">
        <f t="shared" si="3"/>
        <v>#DIV/0!</v>
      </c>
    </row>
    <row r="83" spans="1:9" s="16" customFormat="1" ht="27" customHeight="1" hidden="1">
      <c r="A83" s="55"/>
      <c r="B83" s="56" t="s">
        <v>171</v>
      </c>
      <c r="C83" s="104" t="s">
        <v>172</v>
      </c>
      <c r="D83" s="49">
        <v>0</v>
      </c>
      <c r="E83" s="49">
        <v>0</v>
      </c>
      <c r="F83" s="49">
        <v>0</v>
      </c>
      <c r="G83" s="52" t="e">
        <f t="shared" si="2"/>
        <v>#DIV/0!</v>
      </c>
      <c r="H83" s="52" t="e">
        <f t="shared" si="3"/>
        <v>#DIV/0!</v>
      </c>
      <c r="I83" s="42"/>
    </row>
    <row r="84" spans="1:8" ht="23.25" customHeight="1">
      <c r="A84" s="53">
        <v>1000</v>
      </c>
      <c r="B84" s="168" t="s">
        <v>49</v>
      </c>
      <c r="C84" s="101"/>
      <c r="D84" s="51">
        <f>D85</f>
        <v>18</v>
      </c>
      <c r="E84" s="51">
        <f>E85</f>
        <v>9</v>
      </c>
      <c r="F84" s="51">
        <f>F85</f>
        <v>6</v>
      </c>
      <c r="G84" s="52">
        <f t="shared" si="2"/>
        <v>0.3333333333333333</v>
      </c>
      <c r="H84" s="52">
        <f t="shared" si="3"/>
        <v>0.6666666666666666</v>
      </c>
    </row>
    <row r="85" spans="1:8" ht="18.75">
      <c r="A85" s="167" t="s">
        <v>50</v>
      </c>
      <c r="B85" s="164" t="s">
        <v>146</v>
      </c>
      <c r="C85" s="100" t="s">
        <v>50</v>
      </c>
      <c r="D85" s="50">
        <v>18</v>
      </c>
      <c r="E85" s="50">
        <v>9</v>
      </c>
      <c r="F85" s="50">
        <v>6</v>
      </c>
      <c r="G85" s="52">
        <f t="shared" si="2"/>
        <v>0.3333333333333333</v>
      </c>
      <c r="H85" s="52">
        <f t="shared" si="3"/>
        <v>0.6666666666666666</v>
      </c>
    </row>
    <row r="86" spans="1:8" ht="31.5">
      <c r="A86" s="53"/>
      <c r="B86" s="168" t="s">
        <v>84</v>
      </c>
      <c r="C86" s="101"/>
      <c r="D86" s="50">
        <f>D87</f>
        <v>325</v>
      </c>
      <c r="E86" s="50">
        <f>E87</f>
        <v>158.8</v>
      </c>
      <c r="F86" s="50">
        <f>F87</f>
        <v>0</v>
      </c>
      <c r="G86" s="52">
        <f t="shared" si="2"/>
        <v>0</v>
      </c>
      <c r="H86" s="52">
        <f t="shared" si="3"/>
        <v>0</v>
      </c>
    </row>
    <row r="87" spans="1:9" s="16" customFormat="1" ht="47.25">
      <c r="A87" s="55"/>
      <c r="B87" s="56" t="s">
        <v>85</v>
      </c>
      <c r="C87" s="104" t="s">
        <v>156</v>
      </c>
      <c r="D87" s="49">
        <v>325</v>
      </c>
      <c r="E87" s="49">
        <v>158.8</v>
      </c>
      <c r="F87" s="49">
        <v>0</v>
      </c>
      <c r="G87" s="52">
        <f t="shared" si="2"/>
        <v>0</v>
      </c>
      <c r="H87" s="52">
        <f t="shared" si="3"/>
        <v>0</v>
      </c>
      <c r="I87" s="42"/>
    </row>
    <row r="88" spans="1:8" ht="18" customHeight="1">
      <c r="A88" s="167"/>
      <c r="B88" s="168" t="s">
        <v>55</v>
      </c>
      <c r="C88" s="53"/>
      <c r="D88" s="51">
        <f>D33+D44+D46+D53+D80+D81+D84+D86+D49</f>
        <v>4665.5</v>
      </c>
      <c r="E88" s="51">
        <f>E33+E44+E46+E53+E80+E81+E84+E86+E49</f>
        <v>2307.6</v>
      </c>
      <c r="F88" s="51">
        <f>F33+F44+F46+F53+F80+F81+F84+F86+F49</f>
        <v>912.8</v>
      </c>
      <c r="G88" s="52">
        <f t="shared" si="2"/>
        <v>0.195648912228057</v>
      </c>
      <c r="H88" s="52">
        <f t="shared" si="3"/>
        <v>0.3955624891662333</v>
      </c>
    </row>
    <row r="89" spans="1:8" ht="31.5">
      <c r="A89" s="171"/>
      <c r="B89" s="164" t="s">
        <v>70</v>
      </c>
      <c r="C89" s="100"/>
      <c r="D89" s="73">
        <f>D86</f>
        <v>325</v>
      </c>
      <c r="E89" s="73">
        <f>E86</f>
        <v>158.8</v>
      </c>
      <c r="F89" s="73">
        <f>F86</f>
        <v>0</v>
      </c>
      <c r="G89" s="52">
        <f t="shared" si="2"/>
        <v>0</v>
      </c>
      <c r="H89" s="52">
        <f t="shared" si="3"/>
        <v>0</v>
      </c>
    </row>
    <row r="90" ht="18">
      <c r="A90" s="75"/>
    </row>
    <row r="91" ht="18">
      <c r="A91" s="75"/>
    </row>
    <row r="92" spans="1:6" ht="18">
      <c r="A92" s="75"/>
      <c r="B92" s="78" t="s">
        <v>281</v>
      </c>
      <c r="C92" s="111"/>
      <c r="F92" s="77">
        <v>1839.3</v>
      </c>
    </row>
    <row r="93" spans="1:3" ht="18">
      <c r="A93" s="75"/>
      <c r="B93" s="78"/>
      <c r="C93" s="111"/>
    </row>
    <row r="94" spans="1:3" ht="18" hidden="1">
      <c r="A94" s="75"/>
      <c r="B94" s="78" t="s">
        <v>71</v>
      </c>
      <c r="C94" s="111"/>
    </row>
    <row r="95" spans="1:3" ht="18" hidden="1">
      <c r="A95" s="75"/>
      <c r="B95" s="78" t="s">
        <v>72</v>
      </c>
      <c r="C95" s="111"/>
    </row>
    <row r="96" spans="1:3" ht="18" hidden="1">
      <c r="A96" s="75"/>
      <c r="B96" s="78"/>
      <c r="C96" s="111"/>
    </row>
    <row r="97" spans="1:3" ht="18" hidden="1">
      <c r="A97" s="75"/>
      <c r="B97" s="78" t="s">
        <v>73</v>
      </c>
      <c r="C97" s="111"/>
    </row>
    <row r="98" spans="1:3" ht="18" hidden="1">
      <c r="A98" s="75"/>
      <c r="B98" s="78" t="s">
        <v>74</v>
      </c>
      <c r="C98" s="111"/>
    </row>
    <row r="99" spans="1:3" ht="18" hidden="1">
      <c r="A99" s="75"/>
      <c r="B99" s="78"/>
      <c r="C99" s="111"/>
    </row>
    <row r="100" spans="1:3" ht="18" hidden="1">
      <c r="A100" s="75"/>
      <c r="B100" s="78" t="s">
        <v>75</v>
      </c>
      <c r="C100" s="111"/>
    </row>
    <row r="101" spans="1:3" ht="18" hidden="1">
      <c r="A101" s="75"/>
      <c r="B101" s="78" t="s">
        <v>76</v>
      </c>
      <c r="C101" s="111"/>
    </row>
    <row r="102" spans="1:3" ht="18" hidden="1">
      <c r="A102" s="75"/>
      <c r="B102" s="78"/>
      <c r="C102" s="111"/>
    </row>
    <row r="103" spans="1:3" ht="18" hidden="1">
      <c r="A103" s="75"/>
      <c r="B103" s="78" t="s">
        <v>77</v>
      </c>
      <c r="C103" s="111"/>
    </row>
    <row r="104" spans="1:3" ht="18" hidden="1">
      <c r="A104" s="75"/>
      <c r="B104" s="78" t="s">
        <v>78</v>
      </c>
      <c r="C104" s="111"/>
    </row>
    <row r="105" ht="18" hidden="1">
      <c r="A105" s="75"/>
    </row>
    <row r="106" ht="18">
      <c r="A106" s="75"/>
    </row>
    <row r="107" spans="1:8" ht="18">
      <c r="A107" s="75"/>
      <c r="B107" s="78" t="s">
        <v>79</v>
      </c>
      <c r="C107" s="111"/>
      <c r="F107" s="76">
        <f>F92+F28-F88</f>
        <v>2405.7</v>
      </c>
      <c r="H107" s="76"/>
    </row>
    <row r="108" ht="18">
      <c r="A108" s="75"/>
    </row>
    <row r="109" ht="18">
      <c r="A109" s="75"/>
    </row>
    <row r="110" spans="1:3" ht="18">
      <c r="A110" s="75"/>
      <c r="B110" s="78" t="s">
        <v>80</v>
      </c>
      <c r="C110" s="111"/>
    </row>
    <row r="111" spans="1:3" ht="18">
      <c r="A111" s="75"/>
      <c r="B111" s="78" t="s">
        <v>81</v>
      </c>
      <c r="C111" s="111"/>
    </row>
    <row r="112" spans="1:3" ht="18">
      <c r="A112" s="75"/>
      <c r="B112" s="78" t="s">
        <v>82</v>
      </c>
      <c r="C112" s="111"/>
    </row>
    <row r="113" ht="18">
      <c r="A113" s="75"/>
    </row>
    <row r="114" ht="18">
      <c r="A114" s="75"/>
    </row>
  </sheetData>
  <sheetProtection/>
  <mergeCells count="17">
    <mergeCell ref="E31:E32"/>
    <mergeCell ref="G2:G3"/>
    <mergeCell ref="A30:H30"/>
    <mergeCell ref="F31:F32"/>
    <mergeCell ref="F2:F3"/>
    <mergeCell ref="C31:C32"/>
    <mergeCell ref="C2:C3"/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0"/>
  <sheetViews>
    <sheetView zoomScalePageLayoutView="0" workbookViewId="0" topLeftCell="A28">
      <selection activeCell="C28" sqref="C1:C16384"/>
    </sheetView>
  </sheetViews>
  <sheetFormatPr defaultColWidth="9.140625" defaultRowHeight="12.75"/>
  <cols>
    <col min="1" max="1" width="9.57421875" style="74" customWidth="1"/>
    <col min="2" max="2" width="37.140625" style="74" customWidth="1"/>
    <col min="3" max="3" width="12.28125" style="110" hidden="1" customWidth="1"/>
    <col min="4" max="4" width="12.28125" style="77" customWidth="1"/>
    <col min="5" max="5" width="12.00390625" style="77" customWidth="1"/>
    <col min="6" max="6" width="13.421875" style="77" customWidth="1"/>
    <col min="7" max="7" width="12.8515625" style="77" customWidth="1"/>
    <col min="8" max="8" width="11.57421875" style="77" customWidth="1"/>
    <col min="9" max="9" width="9.140625" style="38" customWidth="1"/>
    <col min="10" max="16384" width="9.140625" style="1" customWidth="1"/>
  </cols>
  <sheetData>
    <row r="1" spans="1:9" s="5" customFormat="1" ht="53.25" customHeight="1">
      <c r="A1" s="176" t="s">
        <v>562</v>
      </c>
      <c r="B1" s="176"/>
      <c r="C1" s="176"/>
      <c r="D1" s="176"/>
      <c r="E1" s="176"/>
      <c r="F1" s="176"/>
      <c r="G1" s="176"/>
      <c r="H1" s="176"/>
      <c r="I1" s="45"/>
    </row>
    <row r="2" spans="1:8" ht="12.75" customHeight="1">
      <c r="A2" s="163"/>
      <c r="B2" s="181" t="s">
        <v>2</v>
      </c>
      <c r="C2" s="169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26.25" customHeight="1">
      <c r="A3" s="163"/>
      <c r="B3" s="182"/>
      <c r="C3" s="170"/>
      <c r="D3" s="177"/>
      <c r="E3" s="182"/>
      <c r="F3" s="177"/>
      <c r="G3" s="182"/>
      <c r="H3" s="182"/>
    </row>
    <row r="4" spans="1:8" ht="36" customHeight="1">
      <c r="A4" s="163"/>
      <c r="B4" s="168" t="s">
        <v>69</v>
      </c>
      <c r="C4" s="99"/>
      <c r="D4" s="51">
        <f>D5+D6+D7+D8+D9+D10+D11+D12+D13+D14+D15+D16+D17+D18+D19+D20</f>
        <v>4826</v>
      </c>
      <c r="E4" s="51">
        <f>E5+E6+E7+E8+E9+E10+E11+E12+E13+E14+E15+E16+E17+E18+E19</f>
        <v>1831</v>
      </c>
      <c r="F4" s="51">
        <f>F5+F6+F7+F8+F9+F10+F11+F12+F13+F14+F15+F16+F17+F18+F19+F20</f>
        <v>2548.3999999999996</v>
      </c>
      <c r="G4" s="52">
        <f>F4/D4</f>
        <v>0.5280563613758805</v>
      </c>
      <c r="H4" s="52">
        <f>F4/E4</f>
        <v>1.3918077553249588</v>
      </c>
    </row>
    <row r="5" spans="1:8" ht="18.75" customHeight="1">
      <c r="A5" s="163"/>
      <c r="B5" s="164" t="s">
        <v>5</v>
      </c>
      <c r="C5" s="100"/>
      <c r="D5" s="50">
        <v>363</v>
      </c>
      <c r="E5" s="50">
        <v>170</v>
      </c>
      <c r="F5" s="50">
        <v>153.8</v>
      </c>
      <c r="G5" s="52">
        <f aca="true" t="shared" si="0" ref="G5:G28">F5/D5</f>
        <v>0.42369146005509645</v>
      </c>
      <c r="H5" s="52">
        <f aca="true" t="shared" si="1" ref="H5:H28">F5/E5</f>
        <v>0.9047058823529412</v>
      </c>
    </row>
    <row r="6" spans="1:8" ht="18.75" customHeight="1" hidden="1">
      <c r="A6" s="163"/>
      <c r="B6" s="164" t="s">
        <v>184</v>
      </c>
      <c r="C6" s="100"/>
      <c r="D6" s="50">
        <v>0</v>
      </c>
      <c r="E6" s="50">
        <v>0</v>
      </c>
      <c r="F6" s="50">
        <v>0</v>
      </c>
      <c r="G6" s="52" t="e">
        <f t="shared" si="0"/>
        <v>#DIV/0!</v>
      </c>
      <c r="H6" s="52" t="e">
        <f t="shared" si="1"/>
        <v>#DIV/0!</v>
      </c>
    </row>
    <row r="7" spans="1:8" ht="22.5" customHeight="1">
      <c r="A7" s="163"/>
      <c r="B7" s="164" t="s">
        <v>6</v>
      </c>
      <c r="C7" s="100"/>
      <c r="D7" s="50">
        <v>1034</v>
      </c>
      <c r="E7" s="50">
        <v>850</v>
      </c>
      <c r="F7" s="50">
        <v>1532.4</v>
      </c>
      <c r="G7" s="52">
        <f t="shared" si="0"/>
        <v>1.4820116054158607</v>
      </c>
      <c r="H7" s="52">
        <f t="shared" si="1"/>
        <v>1.8028235294117647</v>
      </c>
    </row>
    <row r="8" spans="1:8" ht="31.5" customHeight="1">
      <c r="A8" s="163"/>
      <c r="B8" s="164" t="s">
        <v>332</v>
      </c>
      <c r="C8" s="100"/>
      <c r="D8" s="50">
        <v>194</v>
      </c>
      <c r="E8" s="50">
        <v>25</v>
      </c>
      <c r="F8" s="50">
        <v>33</v>
      </c>
      <c r="G8" s="52">
        <f t="shared" si="0"/>
        <v>0.17010309278350516</v>
      </c>
      <c r="H8" s="52">
        <f t="shared" si="1"/>
        <v>1.32</v>
      </c>
    </row>
    <row r="9" spans="1:8" ht="22.5" customHeight="1">
      <c r="A9" s="163"/>
      <c r="B9" s="164" t="s">
        <v>8</v>
      </c>
      <c r="C9" s="100"/>
      <c r="D9" s="50">
        <v>3220</v>
      </c>
      <c r="E9" s="50">
        <v>780</v>
      </c>
      <c r="F9" s="50">
        <v>804</v>
      </c>
      <c r="G9" s="52">
        <f t="shared" si="0"/>
        <v>0.2496894409937888</v>
      </c>
      <c r="H9" s="52">
        <f t="shared" si="1"/>
        <v>1.0307692307692307</v>
      </c>
    </row>
    <row r="10" spans="1:8" ht="22.5" customHeight="1">
      <c r="A10" s="163"/>
      <c r="B10" s="164" t="s">
        <v>324</v>
      </c>
      <c r="C10" s="100"/>
      <c r="D10" s="50">
        <v>15</v>
      </c>
      <c r="E10" s="50">
        <v>6</v>
      </c>
      <c r="F10" s="50">
        <v>15.2</v>
      </c>
      <c r="G10" s="52">
        <f t="shared" si="0"/>
        <v>1.0133333333333332</v>
      </c>
      <c r="H10" s="52">
        <f t="shared" si="1"/>
        <v>2.533333333333333</v>
      </c>
    </row>
    <row r="11" spans="1:8" ht="37.5" customHeight="1" hidden="1">
      <c r="A11" s="163"/>
      <c r="B11" s="164" t="s">
        <v>9</v>
      </c>
      <c r="C11" s="100"/>
      <c r="D11" s="50">
        <v>0</v>
      </c>
      <c r="E11" s="50">
        <v>0</v>
      </c>
      <c r="F11" s="50">
        <v>0</v>
      </c>
      <c r="G11" s="52" t="e">
        <f t="shared" si="0"/>
        <v>#DIV/0!</v>
      </c>
      <c r="H11" s="52" t="e">
        <f t="shared" si="1"/>
        <v>#DIV/0!</v>
      </c>
    </row>
    <row r="12" spans="1:8" ht="18.75" customHeight="1" hidden="1">
      <c r="A12" s="163"/>
      <c r="B12" s="164" t="s">
        <v>10</v>
      </c>
      <c r="C12" s="100"/>
      <c r="D12" s="50">
        <v>0</v>
      </c>
      <c r="E12" s="50">
        <v>0</v>
      </c>
      <c r="F12" s="50">
        <v>0</v>
      </c>
      <c r="G12" s="52" t="e">
        <f t="shared" si="0"/>
        <v>#DIV/0!</v>
      </c>
      <c r="H12" s="52" t="e">
        <f t="shared" si="1"/>
        <v>#DIV/0!</v>
      </c>
    </row>
    <row r="13" spans="1:8" ht="17.25" customHeight="1" hidden="1">
      <c r="A13" s="163"/>
      <c r="B13" s="164" t="s">
        <v>11</v>
      </c>
      <c r="C13" s="100"/>
      <c r="D13" s="50"/>
      <c r="E13" s="50"/>
      <c r="F13" s="50"/>
      <c r="G13" s="52" t="e">
        <f t="shared" si="0"/>
        <v>#DIV/0!</v>
      </c>
      <c r="H13" s="52" t="e">
        <f t="shared" si="1"/>
        <v>#DIV/0!</v>
      </c>
    </row>
    <row r="14" spans="1:8" ht="15" customHeight="1" hidden="1">
      <c r="A14" s="163"/>
      <c r="B14" s="164" t="s">
        <v>13</v>
      </c>
      <c r="C14" s="100"/>
      <c r="D14" s="50">
        <v>0</v>
      </c>
      <c r="E14" s="50">
        <v>0</v>
      </c>
      <c r="F14" s="50">
        <v>0</v>
      </c>
      <c r="G14" s="52" t="e">
        <f t="shared" si="0"/>
        <v>#DIV/0!</v>
      </c>
      <c r="H14" s="52" t="e">
        <f t="shared" si="1"/>
        <v>#DIV/0!</v>
      </c>
    </row>
    <row r="15" spans="1:8" ht="18" customHeight="1" hidden="1">
      <c r="A15" s="163"/>
      <c r="B15" s="164" t="s">
        <v>14</v>
      </c>
      <c r="C15" s="100"/>
      <c r="D15" s="50">
        <v>0</v>
      </c>
      <c r="E15" s="50">
        <v>0</v>
      </c>
      <c r="F15" s="50">
        <v>0</v>
      </c>
      <c r="G15" s="52" t="e">
        <f t="shared" si="0"/>
        <v>#DIV/0!</v>
      </c>
      <c r="H15" s="52" t="e">
        <f t="shared" si="1"/>
        <v>#DIV/0!</v>
      </c>
    </row>
    <row r="16" spans="1:8" ht="31.5" customHeight="1" hidden="1">
      <c r="A16" s="163"/>
      <c r="B16" s="164" t="s">
        <v>15</v>
      </c>
      <c r="C16" s="100"/>
      <c r="D16" s="50">
        <v>0</v>
      </c>
      <c r="E16" s="50">
        <v>0</v>
      </c>
      <c r="F16" s="50">
        <v>0</v>
      </c>
      <c r="G16" s="52" t="e">
        <f t="shared" si="0"/>
        <v>#DIV/0!</v>
      </c>
      <c r="H16" s="52" t="e">
        <f t="shared" si="1"/>
        <v>#DIV/0!</v>
      </c>
    </row>
    <row r="17" spans="1:8" ht="33.75" customHeight="1" hidden="1">
      <c r="A17" s="163"/>
      <c r="B17" s="164" t="s">
        <v>16</v>
      </c>
      <c r="C17" s="100"/>
      <c r="D17" s="50">
        <v>0</v>
      </c>
      <c r="E17" s="50">
        <v>0</v>
      </c>
      <c r="F17" s="50">
        <v>0</v>
      </c>
      <c r="G17" s="52" t="e">
        <f t="shared" si="0"/>
        <v>#DIV/0!</v>
      </c>
      <c r="H17" s="52" t="e">
        <f t="shared" si="1"/>
        <v>#DIV/0!</v>
      </c>
    </row>
    <row r="18" spans="1:8" ht="18.75" customHeight="1" hidden="1">
      <c r="A18" s="163"/>
      <c r="B18" s="164" t="s">
        <v>100</v>
      </c>
      <c r="C18" s="100"/>
      <c r="D18" s="50">
        <v>0</v>
      </c>
      <c r="E18" s="50">
        <v>0</v>
      </c>
      <c r="F18" s="50">
        <v>0</v>
      </c>
      <c r="G18" s="52" t="e">
        <f t="shared" si="0"/>
        <v>#DIV/0!</v>
      </c>
      <c r="H18" s="52" t="e">
        <f t="shared" si="1"/>
        <v>#DIV/0!</v>
      </c>
    </row>
    <row r="19" spans="1:8" ht="16.5" customHeight="1" hidden="1">
      <c r="A19" s="163"/>
      <c r="B19" s="164" t="s">
        <v>18</v>
      </c>
      <c r="C19" s="100"/>
      <c r="D19" s="50">
        <v>0</v>
      </c>
      <c r="E19" s="50">
        <v>0</v>
      </c>
      <c r="F19" s="50"/>
      <c r="G19" s="52" t="e">
        <f t="shared" si="0"/>
        <v>#DIV/0!</v>
      </c>
      <c r="H19" s="52" t="e">
        <f t="shared" si="1"/>
        <v>#DIV/0!</v>
      </c>
    </row>
    <row r="20" spans="1:8" ht="22.5" customHeight="1">
      <c r="A20" s="163"/>
      <c r="B20" s="72" t="s">
        <v>335</v>
      </c>
      <c r="C20" s="100"/>
      <c r="D20" s="50">
        <v>0</v>
      </c>
      <c r="E20" s="50">
        <v>0</v>
      </c>
      <c r="F20" s="50">
        <v>10</v>
      </c>
      <c r="G20" s="52">
        <v>0</v>
      </c>
      <c r="H20" s="52">
        <v>0</v>
      </c>
    </row>
    <row r="21" spans="1:8" ht="32.25" customHeight="1">
      <c r="A21" s="163"/>
      <c r="B21" s="168" t="s">
        <v>68</v>
      </c>
      <c r="C21" s="101"/>
      <c r="D21" s="50">
        <f>D22+D23+D24+D26+D27+D25</f>
        <v>1241.2</v>
      </c>
      <c r="E21" s="50">
        <f>E22+E23+E24+E26+E27+E25</f>
        <v>531.7</v>
      </c>
      <c r="F21" s="50">
        <f>F22+F23+F24+F26+F27+F25</f>
        <v>114.6</v>
      </c>
      <c r="G21" s="52">
        <f t="shared" si="0"/>
        <v>0.09233000322268771</v>
      </c>
      <c r="H21" s="52">
        <f t="shared" si="1"/>
        <v>0.21553507617077297</v>
      </c>
    </row>
    <row r="22" spans="1:8" ht="18.75">
      <c r="A22" s="163"/>
      <c r="B22" s="164" t="s">
        <v>20</v>
      </c>
      <c r="C22" s="100"/>
      <c r="D22" s="50">
        <v>133.9</v>
      </c>
      <c r="E22" s="50">
        <v>67</v>
      </c>
      <c r="F22" s="50">
        <v>53</v>
      </c>
      <c r="G22" s="52">
        <f t="shared" si="0"/>
        <v>0.39581777445855115</v>
      </c>
      <c r="H22" s="52">
        <f t="shared" si="1"/>
        <v>0.7910447761194029</v>
      </c>
    </row>
    <row r="23" spans="1:8" ht="16.5" customHeight="1">
      <c r="A23" s="163"/>
      <c r="B23" s="164" t="s">
        <v>86</v>
      </c>
      <c r="C23" s="100"/>
      <c r="D23" s="50">
        <v>207.3</v>
      </c>
      <c r="E23" s="50">
        <v>103.7</v>
      </c>
      <c r="F23" s="50">
        <v>61.6</v>
      </c>
      <c r="G23" s="52">
        <f t="shared" si="0"/>
        <v>0.2971538832609744</v>
      </c>
      <c r="H23" s="52">
        <f t="shared" si="1"/>
        <v>0.5940212150433944</v>
      </c>
    </row>
    <row r="24" spans="1:8" ht="105" customHeight="1" hidden="1">
      <c r="A24" s="163"/>
      <c r="B24" s="164" t="s">
        <v>456</v>
      </c>
      <c r="C24" s="100"/>
      <c r="D24" s="50">
        <v>0</v>
      </c>
      <c r="E24" s="50">
        <v>0</v>
      </c>
      <c r="F24" s="50">
        <v>0</v>
      </c>
      <c r="G24" s="52" t="e">
        <f t="shared" si="0"/>
        <v>#DIV/0!</v>
      </c>
      <c r="H24" s="52" t="e">
        <f t="shared" si="1"/>
        <v>#DIV/0!</v>
      </c>
    </row>
    <row r="25" spans="1:8" ht="82.5" customHeight="1">
      <c r="A25" s="163"/>
      <c r="B25" s="164" t="s">
        <v>594</v>
      </c>
      <c r="C25" s="100"/>
      <c r="D25" s="50">
        <v>770</v>
      </c>
      <c r="E25" s="50">
        <v>231</v>
      </c>
      <c r="F25" s="50">
        <v>0</v>
      </c>
      <c r="G25" s="52">
        <f t="shared" si="0"/>
        <v>0</v>
      </c>
      <c r="H25" s="52">
        <f t="shared" si="1"/>
        <v>0</v>
      </c>
    </row>
    <row r="26" spans="1:8" ht="52.5" customHeight="1">
      <c r="A26" s="163"/>
      <c r="B26" s="164" t="s">
        <v>493</v>
      </c>
      <c r="C26" s="100"/>
      <c r="D26" s="50">
        <v>100</v>
      </c>
      <c r="E26" s="50">
        <v>100</v>
      </c>
      <c r="F26" s="50">
        <v>0</v>
      </c>
      <c r="G26" s="52">
        <f t="shared" si="0"/>
        <v>0</v>
      </c>
      <c r="H26" s="52">
        <f t="shared" si="1"/>
        <v>0</v>
      </c>
    </row>
    <row r="27" spans="1:8" ht="33.75" customHeight="1">
      <c r="A27" s="163"/>
      <c r="B27" s="164" t="s">
        <v>494</v>
      </c>
      <c r="C27" s="100"/>
      <c r="D27" s="50">
        <v>30</v>
      </c>
      <c r="E27" s="50">
        <v>30</v>
      </c>
      <c r="F27" s="50">
        <v>0</v>
      </c>
      <c r="G27" s="52">
        <f t="shared" si="0"/>
        <v>0</v>
      </c>
      <c r="H27" s="52">
        <f t="shared" si="1"/>
        <v>0</v>
      </c>
    </row>
    <row r="28" spans="1:8" ht="18.75" customHeight="1">
      <c r="A28" s="163"/>
      <c r="B28" s="164" t="s">
        <v>23</v>
      </c>
      <c r="C28" s="120"/>
      <c r="D28" s="50">
        <f>D4+D21</f>
        <v>6067.2</v>
      </c>
      <c r="E28" s="50">
        <f>E4+E21</f>
        <v>2362.7</v>
      </c>
      <c r="F28" s="50">
        <f>F4+F21</f>
        <v>2662.9999999999995</v>
      </c>
      <c r="G28" s="52">
        <f t="shared" si="0"/>
        <v>0.43891745780590713</v>
      </c>
      <c r="H28" s="52">
        <f t="shared" si="1"/>
        <v>1.1271003512930122</v>
      </c>
    </row>
    <row r="29" spans="1:8" ht="15.75" customHeight="1" hidden="1">
      <c r="A29" s="163"/>
      <c r="B29" s="164" t="s">
        <v>92</v>
      </c>
      <c r="C29" s="100"/>
      <c r="D29" s="50">
        <f>D4</f>
        <v>4826</v>
      </c>
      <c r="E29" s="50">
        <f>E4</f>
        <v>1831</v>
      </c>
      <c r="F29" s="50">
        <f>F4</f>
        <v>2548.3999999999996</v>
      </c>
      <c r="G29" s="52">
        <f>F29/D29</f>
        <v>0.5280563613758805</v>
      </c>
      <c r="H29" s="52">
        <f>F29/E29</f>
        <v>1.3918077553249588</v>
      </c>
    </row>
    <row r="30" spans="1:8" ht="12.75">
      <c r="A30" s="188"/>
      <c r="B30" s="205"/>
      <c r="C30" s="205"/>
      <c r="D30" s="205"/>
      <c r="E30" s="205"/>
      <c r="F30" s="205"/>
      <c r="G30" s="205"/>
      <c r="H30" s="206"/>
    </row>
    <row r="31" spans="1:8" ht="15" customHeight="1">
      <c r="A31" s="203" t="s">
        <v>133</v>
      </c>
      <c r="B31" s="204" t="s">
        <v>24</v>
      </c>
      <c r="C31" s="201" t="s">
        <v>155</v>
      </c>
      <c r="D31" s="180" t="s">
        <v>3</v>
      </c>
      <c r="E31" s="172" t="s">
        <v>525</v>
      </c>
      <c r="F31" s="180" t="s">
        <v>4</v>
      </c>
      <c r="G31" s="172" t="s">
        <v>268</v>
      </c>
      <c r="H31" s="172" t="s">
        <v>526</v>
      </c>
    </row>
    <row r="32" spans="1:8" ht="44.25" customHeight="1">
      <c r="A32" s="203"/>
      <c r="B32" s="204"/>
      <c r="C32" s="202"/>
      <c r="D32" s="180"/>
      <c r="E32" s="173"/>
      <c r="F32" s="180"/>
      <c r="G32" s="173"/>
      <c r="H32" s="173"/>
    </row>
    <row r="33" spans="1:8" ht="34.5" customHeight="1">
      <c r="A33" s="53" t="s">
        <v>56</v>
      </c>
      <c r="B33" s="168" t="s">
        <v>25</v>
      </c>
      <c r="C33" s="101"/>
      <c r="D33" s="51">
        <f>D34+D37+D38+D35</f>
        <v>3362.7999999999997</v>
      </c>
      <c r="E33" s="51">
        <f>E34+E37+E38+E35</f>
        <v>1880.7</v>
      </c>
      <c r="F33" s="51">
        <f>F34+F37+F38+F35</f>
        <v>1508.6</v>
      </c>
      <c r="G33" s="52">
        <f>F33/D33</f>
        <v>0.44861425002973715</v>
      </c>
      <c r="H33" s="54">
        <f>F33/E33</f>
        <v>0.8021481363322167</v>
      </c>
    </row>
    <row r="34" spans="1:8" ht="97.5" customHeight="1">
      <c r="A34" s="167" t="s">
        <v>59</v>
      </c>
      <c r="B34" s="164" t="s">
        <v>136</v>
      </c>
      <c r="C34" s="100" t="s">
        <v>59</v>
      </c>
      <c r="D34" s="50">
        <v>3126.1</v>
      </c>
      <c r="E34" s="50">
        <v>1730.2</v>
      </c>
      <c r="F34" s="50">
        <v>1506.5</v>
      </c>
      <c r="G34" s="52">
        <f aca="true" t="shared" si="2" ref="G34:G87">F34/D34</f>
        <v>0.4819103675506222</v>
      </c>
      <c r="H34" s="54">
        <f aca="true" t="shared" si="3" ref="H34:H87">F34/E34</f>
        <v>0.8707085886024737</v>
      </c>
    </row>
    <row r="35" spans="1:8" ht="36.75" customHeight="1" hidden="1">
      <c r="A35" s="167" t="s">
        <v>159</v>
      </c>
      <c r="B35" s="164" t="s">
        <v>267</v>
      </c>
      <c r="C35" s="100" t="s">
        <v>159</v>
      </c>
      <c r="D35" s="50">
        <f>D36</f>
        <v>0</v>
      </c>
      <c r="E35" s="50">
        <f>E36</f>
        <v>0</v>
      </c>
      <c r="F35" s="50">
        <f>F36</f>
        <v>0</v>
      </c>
      <c r="G35" s="52" t="e">
        <f t="shared" si="2"/>
        <v>#DIV/0!</v>
      </c>
      <c r="H35" s="54" t="e">
        <f t="shared" si="3"/>
        <v>#DIV/0!</v>
      </c>
    </row>
    <row r="36" spans="1:8" ht="52.5" customHeight="1" hidden="1">
      <c r="A36" s="167"/>
      <c r="B36" s="164" t="s">
        <v>296</v>
      </c>
      <c r="C36" s="100" t="s">
        <v>295</v>
      </c>
      <c r="D36" s="50">
        <v>0</v>
      </c>
      <c r="E36" s="50">
        <v>0</v>
      </c>
      <c r="F36" s="50">
        <v>0</v>
      </c>
      <c r="G36" s="52" t="e">
        <f t="shared" si="2"/>
        <v>#DIV/0!</v>
      </c>
      <c r="H36" s="54" t="e">
        <f t="shared" si="3"/>
        <v>#DIV/0!</v>
      </c>
    </row>
    <row r="37" spans="1:8" ht="29.25" customHeight="1">
      <c r="A37" s="167" t="s">
        <v>61</v>
      </c>
      <c r="B37" s="164" t="s">
        <v>27</v>
      </c>
      <c r="C37" s="100" t="s">
        <v>61</v>
      </c>
      <c r="D37" s="50">
        <v>50</v>
      </c>
      <c r="E37" s="50">
        <v>0</v>
      </c>
      <c r="F37" s="50">
        <v>0</v>
      </c>
      <c r="G37" s="52">
        <f t="shared" si="2"/>
        <v>0</v>
      </c>
      <c r="H37" s="54">
        <v>0</v>
      </c>
    </row>
    <row r="38" spans="1:8" ht="41.25" customHeight="1">
      <c r="A38" s="167" t="s">
        <v>110</v>
      </c>
      <c r="B38" s="164" t="s">
        <v>107</v>
      </c>
      <c r="C38" s="100"/>
      <c r="D38" s="50">
        <f>D39+D40+D41+D42</f>
        <v>186.7</v>
      </c>
      <c r="E38" s="50">
        <f>E39+E40+E41+E42</f>
        <v>150.5</v>
      </c>
      <c r="F38" s="50">
        <f>F39+F40+F41+F42</f>
        <v>2.1</v>
      </c>
      <c r="G38" s="52">
        <f t="shared" si="2"/>
        <v>0.011247991430101769</v>
      </c>
      <c r="H38" s="54">
        <f t="shared" si="3"/>
        <v>0.013953488372093023</v>
      </c>
    </row>
    <row r="39" spans="1:9" s="16" customFormat="1" ht="39" customHeight="1">
      <c r="A39" s="55"/>
      <c r="B39" s="56" t="s">
        <v>163</v>
      </c>
      <c r="C39" s="104" t="s">
        <v>198</v>
      </c>
      <c r="D39" s="49">
        <v>5.2</v>
      </c>
      <c r="E39" s="49">
        <v>2.7</v>
      </c>
      <c r="F39" s="49">
        <v>2.1</v>
      </c>
      <c r="G39" s="52">
        <f t="shared" si="2"/>
        <v>0.40384615384615385</v>
      </c>
      <c r="H39" s="54">
        <f t="shared" si="3"/>
        <v>0.7777777777777778</v>
      </c>
      <c r="I39" s="42"/>
    </row>
    <row r="40" spans="1:9" s="16" customFormat="1" ht="55.5" customHeight="1">
      <c r="A40" s="55"/>
      <c r="B40" s="56" t="s">
        <v>162</v>
      </c>
      <c r="C40" s="104" t="s">
        <v>207</v>
      </c>
      <c r="D40" s="49">
        <v>45</v>
      </c>
      <c r="E40" s="49">
        <v>15.8</v>
      </c>
      <c r="F40" s="49">
        <v>0</v>
      </c>
      <c r="G40" s="52">
        <f t="shared" si="2"/>
        <v>0</v>
      </c>
      <c r="H40" s="54">
        <f t="shared" si="3"/>
        <v>0</v>
      </c>
      <c r="I40" s="42"/>
    </row>
    <row r="41" spans="1:9" s="16" customFormat="1" ht="53.25" customHeight="1" hidden="1">
      <c r="A41" s="55"/>
      <c r="B41" s="56" t="s">
        <v>260</v>
      </c>
      <c r="C41" s="104" t="s">
        <v>259</v>
      </c>
      <c r="D41" s="49">
        <v>0</v>
      </c>
      <c r="E41" s="49">
        <v>0</v>
      </c>
      <c r="F41" s="49">
        <v>0</v>
      </c>
      <c r="G41" s="52" t="e">
        <f t="shared" si="2"/>
        <v>#DIV/0!</v>
      </c>
      <c r="H41" s="54" t="e">
        <f t="shared" si="3"/>
        <v>#DIV/0!</v>
      </c>
      <c r="I41" s="42"/>
    </row>
    <row r="42" spans="1:9" s="16" customFormat="1" ht="39" customHeight="1">
      <c r="A42" s="55"/>
      <c r="B42" s="56" t="s">
        <v>282</v>
      </c>
      <c r="C42" s="104" t="s">
        <v>454</v>
      </c>
      <c r="D42" s="49">
        <v>136.5</v>
      </c>
      <c r="E42" s="49">
        <v>132</v>
      </c>
      <c r="F42" s="49">
        <v>0</v>
      </c>
      <c r="G42" s="52">
        <f t="shared" si="2"/>
        <v>0</v>
      </c>
      <c r="H42" s="54">
        <f t="shared" si="3"/>
        <v>0</v>
      </c>
      <c r="I42" s="42"/>
    </row>
    <row r="43" spans="1:8" ht="18.75" customHeight="1">
      <c r="A43" s="53" t="s">
        <v>93</v>
      </c>
      <c r="B43" s="168" t="s">
        <v>88</v>
      </c>
      <c r="C43" s="101"/>
      <c r="D43" s="51">
        <f>D44</f>
        <v>207.3</v>
      </c>
      <c r="E43" s="51">
        <f>E44</f>
        <v>103.6</v>
      </c>
      <c r="F43" s="51">
        <f>F44</f>
        <v>61.6</v>
      </c>
      <c r="G43" s="52">
        <f t="shared" si="2"/>
        <v>0.2971538832609744</v>
      </c>
      <c r="H43" s="54">
        <f t="shared" si="3"/>
        <v>0.5945945945945946</v>
      </c>
    </row>
    <row r="44" spans="1:8" ht="48" customHeight="1">
      <c r="A44" s="167" t="s">
        <v>94</v>
      </c>
      <c r="B44" s="164" t="s">
        <v>140</v>
      </c>
      <c r="C44" s="100" t="s">
        <v>478</v>
      </c>
      <c r="D44" s="50">
        <v>207.3</v>
      </c>
      <c r="E44" s="50">
        <v>103.6</v>
      </c>
      <c r="F44" s="50">
        <v>61.6</v>
      </c>
      <c r="G44" s="52">
        <f t="shared" si="2"/>
        <v>0.2971538832609744</v>
      </c>
      <c r="H44" s="54">
        <f t="shared" si="3"/>
        <v>0.5945945945945946</v>
      </c>
    </row>
    <row r="45" spans="1:8" ht="30" customHeight="1" hidden="1">
      <c r="A45" s="53" t="s">
        <v>62</v>
      </c>
      <c r="B45" s="168" t="s">
        <v>30</v>
      </c>
      <c r="C45" s="101"/>
      <c r="D45" s="51">
        <f aca="true" t="shared" si="4" ref="D45:F46">D46</f>
        <v>0</v>
      </c>
      <c r="E45" s="51">
        <f t="shared" si="4"/>
        <v>0</v>
      </c>
      <c r="F45" s="51">
        <f t="shared" si="4"/>
        <v>0</v>
      </c>
      <c r="G45" s="52" t="e">
        <f t="shared" si="2"/>
        <v>#DIV/0!</v>
      </c>
      <c r="H45" s="54" t="e">
        <f t="shared" si="3"/>
        <v>#DIV/0!</v>
      </c>
    </row>
    <row r="46" spans="1:8" ht="18" customHeight="1" hidden="1">
      <c r="A46" s="167" t="s">
        <v>95</v>
      </c>
      <c r="B46" s="164" t="s">
        <v>90</v>
      </c>
      <c r="C46" s="100"/>
      <c r="D46" s="50">
        <f t="shared" si="4"/>
        <v>0</v>
      </c>
      <c r="E46" s="50">
        <f t="shared" si="4"/>
        <v>0</v>
      </c>
      <c r="F46" s="50">
        <f t="shared" si="4"/>
        <v>0</v>
      </c>
      <c r="G46" s="52" t="e">
        <f t="shared" si="2"/>
        <v>#DIV/0!</v>
      </c>
      <c r="H46" s="54" t="e">
        <f t="shared" si="3"/>
        <v>#DIV/0!</v>
      </c>
    </row>
    <row r="47" spans="1:8" ht="54.75" customHeight="1" hidden="1">
      <c r="A47" s="167"/>
      <c r="B47" s="164" t="s">
        <v>176</v>
      </c>
      <c r="C47" s="100" t="s">
        <v>177</v>
      </c>
      <c r="D47" s="50">
        <v>0</v>
      </c>
      <c r="E47" s="50">
        <v>0</v>
      </c>
      <c r="F47" s="50">
        <v>0</v>
      </c>
      <c r="G47" s="52" t="e">
        <f t="shared" si="2"/>
        <v>#DIV/0!</v>
      </c>
      <c r="H47" s="54" t="e">
        <f t="shared" si="3"/>
        <v>#DIV/0!</v>
      </c>
    </row>
    <row r="48" spans="1:8" ht="23.25" customHeight="1">
      <c r="A48" s="53" t="s">
        <v>63</v>
      </c>
      <c r="B48" s="168" t="s">
        <v>31</v>
      </c>
      <c r="C48" s="101"/>
      <c r="D48" s="51">
        <f>D49</f>
        <v>53</v>
      </c>
      <c r="E48" s="51">
        <f>E49</f>
        <v>17.5</v>
      </c>
      <c r="F48" s="51">
        <f>F49</f>
        <v>0</v>
      </c>
      <c r="G48" s="52">
        <f t="shared" si="2"/>
        <v>0</v>
      </c>
      <c r="H48" s="54">
        <f t="shared" si="3"/>
        <v>0</v>
      </c>
    </row>
    <row r="49" spans="1:8" ht="38.25" customHeight="1">
      <c r="A49" s="165" t="s">
        <v>64</v>
      </c>
      <c r="B49" s="72" t="s">
        <v>105</v>
      </c>
      <c r="C49" s="100"/>
      <c r="D49" s="50">
        <f>D50+D51</f>
        <v>53</v>
      </c>
      <c r="E49" s="50">
        <f>E50+E51</f>
        <v>17.5</v>
      </c>
      <c r="F49" s="50">
        <f>F50+F51</f>
        <v>0</v>
      </c>
      <c r="G49" s="52">
        <f t="shared" si="2"/>
        <v>0</v>
      </c>
      <c r="H49" s="54">
        <f t="shared" si="3"/>
        <v>0</v>
      </c>
    </row>
    <row r="50" spans="1:8" ht="50.25" customHeight="1">
      <c r="A50" s="55"/>
      <c r="B50" s="68" t="s">
        <v>105</v>
      </c>
      <c r="C50" s="104" t="s">
        <v>211</v>
      </c>
      <c r="D50" s="49">
        <v>50</v>
      </c>
      <c r="E50" s="49">
        <v>17.5</v>
      </c>
      <c r="F50" s="49">
        <v>0</v>
      </c>
      <c r="G50" s="52">
        <f t="shared" si="2"/>
        <v>0</v>
      </c>
      <c r="H50" s="54">
        <f t="shared" si="3"/>
        <v>0</v>
      </c>
    </row>
    <row r="51" spans="1:8" ht="144.75" customHeight="1">
      <c r="A51" s="55"/>
      <c r="B51" s="68" t="s">
        <v>443</v>
      </c>
      <c r="C51" s="104" t="s">
        <v>442</v>
      </c>
      <c r="D51" s="49">
        <v>3</v>
      </c>
      <c r="E51" s="49">
        <v>0</v>
      </c>
      <c r="F51" s="49">
        <v>0</v>
      </c>
      <c r="G51" s="52">
        <f t="shared" si="2"/>
        <v>0</v>
      </c>
      <c r="H51" s="54">
        <v>0</v>
      </c>
    </row>
    <row r="52" spans="1:8" ht="38.25" customHeight="1">
      <c r="A52" s="53" t="s">
        <v>65</v>
      </c>
      <c r="B52" s="168" t="s">
        <v>32</v>
      </c>
      <c r="C52" s="101"/>
      <c r="D52" s="51">
        <f>D53</f>
        <v>5156.6</v>
      </c>
      <c r="E52" s="51">
        <f>E53</f>
        <v>4056.3</v>
      </c>
      <c r="F52" s="51">
        <f>F53</f>
        <v>289.2</v>
      </c>
      <c r="G52" s="52">
        <f t="shared" si="2"/>
        <v>0.056083465849590806</v>
      </c>
      <c r="H52" s="54">
        <f t="shared" si="3"/>
        <v>0.07129650173803712</v>
      </c>
    </row>
    <row r="53" spans="1:8" ht="19.5" customHeight="1">
      <c r="A53" s="167" t="s">
        <v>35</v>
      </c>
      <c r="B53" s="164" t="s">
        <v>36</v>
      </c>
      <c r="C53" s="100"/>
      <c r="D53" s="50">
        <f>D54+D71</f>
        <v>5156.6</v>
      </c>
      <c r="E53" s="50">
        <f>E54+E71</f>
        <v>4056.3</v>
      </c>
      <c r="F53" s="50">
        <f>F54+F71</f>
        <v>289.2</v>
      </c>
      <c r="G53" s="52">
        <f t="shared" si="2"/>
        <v>0.056083465849590806</v>
      </c>
      <c r="H53" s="54">
        <f t="shared" si="3"/>
        <v>0.07129650173803712</v>
      </c>
    </row>
    <row r="54" spans="1:8" ht="68.25" customHeight="1">
      <c r="A54" s="167"/>
      <c r="B54" s="164" t="s">
        <v>384</v>
      </c>
      <c r="C54" s="100" t="s">
        <v>411</v>
      </c>
      <c r="D54" s="121">
        <f>D55+D56+D57+D58+D59+D61+D62+D63+D64+D65+D67+D68+Q76+D69+D70+D60+D66</f>
        <v>4156.6</v>
      </c>
      <c r="E54" s="121">
        <f>E55+E56+E57+E58+E59+E61+E62+E63+E64+E65+E67+E68+R76+E69+E70+E60+E66</f>
        <v>3665.3</v>
      </c>
      <c r="F54" s="121">
        <f>F55+F56+F57+F58+F59+F61+F62+F63+F64+F65+F67+F68+S76+F69+F70+F60+F66</f>
        <v>289.2</v>
      </c>
      <c r="G54" s="52">
        <f t="shared" si="2"/>
        <v>0.06957609584756771</v>
      </c>
      <c r="H54" s="54">
        <f t="shared" si="3"/>
        <v>0.07890213625078438</v>
      </c>
    </row>
    <row r="55" spans="1:8" ht="30.75" customHeight="1">
      <c r="A55" s="167"/>
      <c r="B55" s="56" t="s">
        <v>383</v>
      </c>
      <c r="C55" s="122" t="s">
        <v>382</v>
      </c>
      <c r="D55" s="123">
        <v>15</v>
      </c>
      <c r="E55" s="124">
        <v>10.5</v>
      </c>
      <c r="F55" s="125">
        <v>0</v>
      </c>
      <c r="G55" s="52">
        <f t="shared" si="2"/>
        <v>0</v>
      </c>
      <c r="H55" s="54">
        <f t="shared" si="3"/>
        <v>0</v>
      </c>
    </row>
    <row r="56" spans="1:8" ht="30.75" customHeight="1">
      <c r="A56" s="167"/>
      <c r="B56" s="56" t="s">
        <v>388</v>
      </c>
      <c r="C56" s="122" t="s">
        <v>387</v>
      </c>
      <c r="D56" s="123">
        <v>25</v>
      </c>
      <c r="E56" s="124">
        <v>8.8</v>
      </c>
      <c r="F56" s="125">
        <v>0</v>
      </c>
      <c r="G56" s="52">
        <f t="shared" si="2"/>
        <v>0</v>
      </c>
      <c r="H56" s="54">
        <f t="shared" si="3"/>
        <v>0</v>
      </c>
    </row>
    <row r="57" spans="1:8" ht="33.75" customHeight="1">
      <c r="A57" s="167"/>
      <c r="B57" s="56" t="s">
        <v>390</v>
      </c>
      <c r="C57" s="122" t="s">
        <v>389</v>
      </c>
      <c r="D57" s="123">
        <v>100</v>
      </c>
      <c r="E57" s="124">
        <v>35</v>
      </c>
      <c r="F57" s="125">
        <v>0</v>
      </c>
      <c r="G57" s="52">
        <f t="shared" si="2"/>
        <v>0</v>
      </c>
      <c r="H57" s="54">
        <f t="shared" si="3"/>
        <v>0</v>
      </c>
    </row>
    <row r="58" spans="1:8" ht="33" customHeight="1">
      <c r="A58" s="167"/>
      <c r="B58" s="56" t="s">
        <v>415</v>
      </c>
      <c r="C58" s="122" t="s">
        <v>414</v>
      </c>
      <c r="D58" s="123">
        <v>20</v>
      </c>
      <c r="E58" s="124">
        <v>7</v>
      </c>
      <c r="F58" s="125">
        <v>0</v>
      </c>
      <c r="G58" s="52">
        <f t="shared" si="2"/>
        <v>0</v>
      </c>
      <c r="H58" s="54">
        <f t="shared" si="3"/>
        <v>0</v>
      </c>
    </row>
    <row r="59" spans="1:8" ht="19.5" customHeight="1">
      <c r="A59" s="167"/>
      <c r="B59" s="56" t="s">
        <v>417</v>
      </c>
      <c r="C59" s="122" t="s">
        <v>416</v>
      </c>
      <c r="D59" s="123">
        <v>20</v>
      </c>
      <c r="E59" s="124">
        <v>7</v>
      </c>
      <c r="F59" s="125">
        <v>0</v>
      </c>
      <c r="G59" s="52">
        <f t="shared" si="2"/>
        <v>0</v>
      </c>
      <c r="H59" s="54">
        <f t="shared" si="3"/>
        <v>0</v>
      </c>
    </row>
    <row r="60" spans="1:8" ht="35.25" customHeight="1">
      <c r="A60" s="167"/>
      <c r="B60" s="56" t="s">
        <v>394</v>
      </c>
      <c r="C60" s="122" t="s">
        <v>393</v>
      </c>
      <c r="D60" s="123">
        <v>2500</v>
      </c>
      <c r="E60" s="124">
        <v>2500</v>
      </c>
      <c r="F60" s="125">
        <v>0</v>
      </c>
      <c r="G60" s="52">
        <f t="shared" si="2"/>
        <v>0</v>
      </c>
      <c r="H60" s="54">
        <f t="shared" si="3"/>
        <v>0</v>
      </c>
    </row>
    <row r="61" spans="1:8" ht="30.75" customHeight="1">
      <c r="A61" s="167"/>
      <c r="B61" s="56" t="s">
        <v>396</v>
      </c>
      <c r="C61" s="122" t="s">
        <v>395</v>
      </c>
      <c r="D61" s="123">
        <v>150</v>
      </c>
      <c r="E61" s="124">
        <v>105</v>
      </c>
      <c r="F61" s="125">
        <v>96</v>
      </c>
      <c r="G61" s="52">
        <f t="shared" si="2"/>
        <v>0.64</v>
      </c>
      <c r="H61" s="54">
        <f t="shared" si="3"/>
        <v>0.9142857142857143</v>
      </c>
    </row>
    <row r="62" spans="1:8" ht="31.5">
      <c r="A62" s="167"/>
      <c r="B62" s="56" t="s">
        <v>402</v>
      </c>
      <c r="C62" s="122" t="s">
        <v>401</v>
      </c>
      <c r="D62" s="123">
        <v>450.5</v>
      </c>
      <c r="E62" s="124">
        <v>208.4</v>
      </c>
      <c r="F62" s="125">
        <v>175.4</v>
      </c>
      <c r="G62" s="52">
        <f t="shared" si="2"/>
        <v>0.3893451720310766</v>
      </c>
      <c r="H62" s="54">
        <f t="shared" si="3"/>
        <v>0.8416506717850288</v>
      </c>
    </row>
    <row r="63" spans="1:8" ht="47.25">
      <c r="A63" s="167"/>
      <c r="B63" s="56" t="s">
        <v>418</v>
      </c>
      <c r="C63" s="122" t="s">
        <v>419</v>
      </c>
      <c r="D63" s="123">
        <v>100</v>
      </c>
      <c r="E63" s="124">
        <v>35</v>
      </c>
      <c r="F63" s="125">
        <v>0</v>
      </c>
      <c r="G63" s="52">
        <f t="shared" si="2"/>
        <v>0</v>
      </c>
      <c r="H63" s="54">
        <f t="shared" si="3"/>
        <v>0</v>
      </c>
    </row>
    <row r="64" spans="1:8" ht="31.5">
      <c r="A64" s="167"/>
      <c r="B64" s="56" t="s">
        <v>420</v>
      </c>
      <c r="C64" s="122" t="s">
        <v>421</v>
      </c>
      <c r="D64" s="123">
        <v>20</v>
      </c>
      <c r="E64" s="124">
        <v>14</v>
      </c>
      <c r="F64" s="125">
        <v>10.8</v>
      </c>
      <c r="G64" s="52">
        <f t="shared" si="2"/>
        <v>0.54</v>
      </c>
      <c r="H64" s="54">
        <f t="shared" si="3"/>
        <v>0.7714285714285715</v>
      </c>
    </row>
    <row r="65" spans="1:8" ht="63">
      <c r="A65" s="167"/>
      <c r="B65" s="56" t="s">
        <v>423</v>
      </c>
      <c r="C65" s="122" t="s">
        <v>422</v>
      </c>
      <c r="D65" s="123">
        <v>10</v>
      </c>
      <c r="E65" s="124">
        <v>3.5</v>
      </c>
      <c r="F65" s="125">
        <v>0</v>
      </c>
      <c r="G65" s="52">
        <f t="shared" si="2"/>
        <v>0</v>
      </c>
      <c r="H65" s="54">
        <f t="shared" si="3"/>
        <v>0</v>
      </c>
    </row>
    <row r="66" spans="1:8" ht="63">
      <c r="A66" s="167"/>
      <c r="B66" s="56" t="s">
        <v>425</v>
      </c>
      <c r="C66" s="122" t="s">
        <v>424</v>
      </c>
      <c r="D66" s="123">
        <v>7</v>
      </c>
      <c r="E66" s="124">
        <v>7</v>
      </c>
      <c r="F66" s="125">
        <v>7</v>
      </c>
      <c r="G66" s="52">
        <f t="shared" si="2"/>
        <v>1</v>
      </c>
      <c r="H66" s="54">
        <f t="shared" si="3"/>
        <v>1</v>
      </c>
    </row>
    <row r="67" spans="1:9" s="16" customFormat="1" ht="35.25" customHeight="1">
      <c r="A67" s="55"/>
      <c r="B67" s="56" t="s">
        <v>446</v>
      </c>
      <c r="C67" s="122" t="s">
        <v>444</v>
      </c>
      <c r="D67" s="123">
        <v>585.6</v>
      </c>
      <c r="E67" s="124">
        <v>585.6</v>
      </c>
      <c r="F67" s="125">
        <v>0</v>
      </c>
      <c r="G67" s="52">
        <f t="shared" si="2"/>
        <v>0</v>
      </c>
      <c r="H67" s="54">
        <f t="shared" si="3"/>
        <v>0</v>
      </c>
      <c r="I67" s="42"/>
    </row>
    <row r="68" spans="1:9" s="16" customFormat="1" ht="31.5">
      <c r="A68" s="55"/>
      <c r="B68" s="56" t="s">
        <v>447</v>
      </c>
      <c r="C68" s="122" t="s">
        <v>445</v>
      </c>
      <c r="D68" s="123">
        <v>100</v>
      </c>
      <c r="E68" s="124">
        <v>100</v>
      </c>
      <c r="F68" s="125">
        <v>0</v>
      </c>
      <c r="G68" s="52">
        <f t="shared" si="2"/>
        <v>0</v>
      </c>
      <c r="H68" s="54">
        <f t="shared" si="3"/>
        <v>0</v>
      </c>
      <c r="I68" s="42"/>
    </row>
    <row r="69" spans="1:9" s="16" customFormat="1" ht="47.25">
      <c r="A69" s="55"/>
      <c r="B69" s="56" t="s">
        <v>433</v>
      </c>
      <c r="C69" s="122" t="s">
        <v>431</v>
      </c>
      <c r="D69" s="123">
        <v>30</v>
      </c>
      <c r="E69" s="124">
        <v>15</v>
      </c>
      <c r="F69" s="125">
        <v>0</v>
      </c>
      <c r="G69" s="52">
        <f t="shared" si="2"/>
        <v>0</v>
      </c>
      <c r="H69" s="54">
        <f t="shared" si="3"/>
        <v>0</v>
      </c>
      <c r="I69" s="42"/>
    </row>
    <row r="70" spans="1:9" s="16" customFormat="1" ht="51.75" customHeight="1">
      <c r="A70" s="55"/>
      <c r="B70" s="56" t="s">
        <v>439</v>
      </c>
      <c r="C70" s="122" t="s">
        <v>436</v>
      </c>
      <c r="D70" s="123">
        <v>23.5</v>
      </c>
      <c r="E70" s="124">
        <v>23.5</v>
      </c>
      <c r="F70" s="125">
        <v>0</v>
      </c>
      <c r="G70" s="52">
        <f t="shared" si="2"/>
        <v>0</v>
      </c>
      <c r="H70" s="54">
        <f t="shared" si="3"/>
        <v>0</v>
      </c>
      <c r="I70" s="42"/>
    </row>
    <row r="71" spans="1:9" s="16" customFormat="1" ht="84" customHeight="1">
      <c r="A71" s="55"/>
      <c r="B71" s="164" t="s">
        <v>479</v>
      </c>
      <c r="C71" s="122">
        <v>9580400000</v>
      </c>
      <c r="D71" s="123">
        <f>D73+D74+D75+D72</f>
        <v>1000</v>
      </c>
      <c r="E71" s="123">
        <f>E73+E74+E75+E72</f>
        <v>391</v>
      </c>
      <c r="F71" s="123">
        <f>F73+F74+F75+F72</f>
        <v>0</v>
      </c>
      <c r="G71" s="52">
        <f t="shared" si="2"/>
        <v>0</v>
      </c>
      <c r="H71" s="54">
        <f t="shared" si="3"/>
        <v>0</v>
      </c>
      <c r="I71" s="42"/>
    </row>
    <row r="72" spans="1:9" s="16" customFormat="1" ht="66.75" customHeight="1">
      <c r="A72" s="55"/>
      <c r="B72" s="56" t="s">
        <v>568</v>
      </c>
      <c r="C72" s="122">
        <v>9580472100</v>
      </c>
      <c r="D72" s="123">
        <v>770</v>
      </c>
      <c r="E72" s="123">
        <v>231</v>
      </c>
      <c r="F72" s="123">
        <v>0</v>
      </c>
      <c r="G72" s="52">
        <f t="shared" si="2"/>
        <v>0</v>
      </c>
      <c r="H72" s="54">
        <f t="shared" si="3"/>
        <v>0</v>
      </c>
      <c r="I72" s="42"/>
    </row>
    <row r="73" spans="1:9" s="16" customFormat="1" ht="144.75" customHeight="1">
      <c r="A73" s="55"/>
      <c r="B73" s="56" t="s">
        <v>465</v>
      </c>
      <c r="C73" s="126" t="s">
        <v>480</v>
      </c>
      <c r="D73" s="123">
        <v>100</v>
      </c>
      <c r="E73" s="124">
        <v>30</v>
      </c>
      <c r="F73" s="125">
        <v>0</v>
      </c>
      <c r="G73" s="52">
        <f t="shared" si="2"/>
        <v>0</v>
      </c>
      <c r="H73" s="54">
        <f t="shared" si="3"/>
        <v>0</v>
      </c>
      <c r="I73" s="42"/>
    </row>
    <row r="74" spans="1:9" s="16" customFormat="1" ht="135" customHeight="1">
      <c r="A74" s="55"/>
      <c r="B74" s="56" t="s">
        <v>466</v>
      </c>
      <c r="C74" s="126" t="s">
        <v>481</v>
      </c>
      <c r="D74" s="123">
        <v>30</v>
      </c>
      <c r="E74" s="124">
        <v>30</v>
      </c>
      <c r="F74" s="125">
        <v>0</v>
      </c>
      <c r="G74" s="52">
        <f t="shared" si="2"/>
        <v>0</v>
      </c>
      <c r="H74" s="54">
        <f t="shared" si="3"/>
        <v>0</v>
      </c>
      <c r="I74" s="42"/>
    </row>
    <row r="75" spans="1:9" s="16" customFormat="1" ht="149.25" customHeight="1">
      <c r="A75" s="55"/>
      <c r="B75" s="56" t="s">
        <v>473</v>
      </c>
      <c r="C75" s="126" t="s">
        <v>482</v>
      </c>
      <c r="D75" s="123">
        <v>100</v>
      </c>
      <c r="E75" s="124">
        <v>100</v>
      </c>
      <c r="F75" s="125">
        <v>0</v>
      </c>
      <c r="G75" s="52">
        <f t="shared" si="2"/>
        <v>0</v>
      </c>
      <c r="H75" s="54">
        <f t="shared" si="3"/>
        <v>0</v>
      </c>
      <c r="I75" s="42"/>
    </row>
    <row r="76" spans="1:8" ht="34.5" customHeight="1" hidden="1">
      <c r="A76" s="53" t="s">
        <v>108</v>
      </c>
      <c r="B76" s="168" t="s">
        <v>106</v>
      </c>
      <c r="C76" s="101"/>
      <c r="D76" s="50">
        <f>D78</f>
        <v>0</v>
      </c>
      <c r="E76" s="50">
        <f>E78</f>
        <v>0</v>
      </c>
      <c r="F76" s="50">
        <f>F78</f>
        <v>0</v>
      </c>
      <c r="G76" s="52" t="e">
        <f t="shared" si="2"/>
        <v>#DIV/0!</v>
      </c>
      <c r="H76" s="54" t="e">
        <f t="shared" si="3"/>
        <v>#DIV/0!</v>
      </c>
    </row>
    <row r="77" spans="1:8" ht="36" customHeight="1" hidden="1">
      <c r="A77" s="167" t="s">
        <v>102</v>
      </c>
      <c r="B77" s="164" t="s">
        <v>109</v>
      </c>
      <c r="C77" s="100"/>
      <c r="D77" s="50">
        <f>D78</f>
        <v>0</v>
      </c>
      <c r="E77" s="50">
        <f>E78</f>
        <v>0</v>
      </c>
      <c r="F77" s="50">
        <f>F78</f>
        <v>0</v>
      </c>
      <c r="G77" s="52" t="e">
        <f t="shared" si="2"/>
        <v>#DIV/0!</v>
      </c>
      <c r="H77" s="54" t="e">
        <f t="shared" si="3"/>
        <v>#DIV/0!</v>
      </c>
    </row>
    <row r="78" spans="1:9" s="16" customFormat="1" ht="36" customHeight="1" hidden="1">
      <c r="A78" s="55"/>
      <c r="B78" s="56" t="s">
        <v>175</v>
      </c>
      <c r="C78" s="104" t="s">
        <v>170</v>
      </c>
      <c r="D78" s="49">
        <v>0</v>
      </c>
      <c r="E78" s="49">
        <v>0</v>
      </c>
      <c r="F78" s="49">
        <v>0</v>
      </c>
      <c r="G78" s="52" t="e">
        <f t="shared" si="2"/>
        <v>#DIV/0!</v>
      </c>
      <c r="H78" s="54" t="e">
        <f t="shared" si="3"/>
        <v>#DIV/0!</v>
      </c>
      <c r="I78" s="42"/>
    </row>
    <row r="79" spans="1:8" ht="18" customHeight="1" hidden="1">
      <c r="A79" s="53" t="s">
        <v>37</v>
      </c>
      <c r="B79" s="168" t="s">
        <v>38</v>
      </c>
      <c r="C79" s="101"/>
      <c r="D79" s="50">
        <f aca="true" t="shared" si="5" ref="D79:F80">D80</f>
        <v>0</v>
      </c>
      <c r="E79" s="50">
        <f t="shared" si="5"/>
        <v>0</v>
      </c>
      <c r="F79" s="50">
        <f t="shared" si="5"/>
        <v>0</v>
      </c>
      <c r="G79" s="52" t="e">
        <f t="shared" si="2"/>
        <v>#DIV/0!</v>
      </c>
      <c r="H79" s="54" t="e">
        <f t="shared" si="3"/>
        <v>#DIV/0!</v>
      </c>
    </row>
    <row r="80" spans="1:8" ht="23.25" customHeight="1" hidden="1">
      <c r="A80" s="167" t="s">
        <v>41</v>
      </c>
      <c r="B80" s="164" t="s">
        <v>99</v>
      </c>
      <c r="C80" s="100"/>
      <c r="D80" s="50">
        <f t="shared" si="5"/>
        <v>0</v>
      </c>
      <c r="E80" s="50">
        <f t="shared" si="5"/>
        <v>0</v>
      </c>
      <c r="F80" s="50">
        <f t="shared" si="5"/>
        <v>0</v>
      </c>
      <c r="G80" s="52" t="e">
        <f t="shared" si="2"/>
        <v>#DIV/0!</v>
      </c>
      <c r="H80" s="54" t="e">
        <f t="shared" si="3"/>
        <v>#DIV/0!</v>
      </c>
    </row>
    <row r="81" spans="1:9" s="16" customFormat="1" ht="31.5" customHeight="1" hidden="1">
      <c r="A81" s="55"/>
      <c r="B81" s="56" t="s">
        <v>171</v>
      </c>
      <c r="C81" s="104" t="s">
        <v>172</v>
      </c>
      <c r="D81" s="49">
        <v>0</v>
      </c>
      <c r="E81" s="49">
        <v>0</v>
      </c>
      <c r="F81" s="49">
        <v>0</v>
      </c>
      <c r="G81" s="52" t="e">
        <f t="shared" si="2"/>
        <v>#DIV/0!</v>
      </c>
      <c r="H81" s="54" t="e">
        <f t="shared" si="3"/>
        <v>#DIV/0!</v>
      </c>
      <c r="I81" s="42"/>
    </row>
    <row r="82" spans="1:8" ht="18.75" customHeight="1">
      <c r="A82" s="53">
        <v>1000</v>
      </c>
      <c r="B82" s="168" t="s">
        <v>49</v>
      </c>
      <c r="C82" s="101"/>
      <c r="D82" s="50">
        <f>D83</f>
        <v>66</v>
      </c>
      <c r="E82" s="50">
        <f>E83</f>
        <v>33</v>
      </c>
      <c r="F82" s="50">
        <f>F83</f>
        <v>22</v>
      </c>
      <c r="G82" s="52">
        <f t="shared" si="2"/>
        <v>0.3333333333333333</v>
      </c>
      <c r="H82" s="54">
        <f t="shared" si="3"/>
        <v>0.6666666666666666</v>
      </c>
    </row>
    <row r="83" spans="1:8" ht="18.75" customHeight="1">
      <c r="A83" s="167">
        <v>1001</v>
      </c>
      <c r="B83" s="164" t="s">
        <v>146</v>
      </c>
      <c r="C83" s="100" t="s">
        <v>50</v>
      </c>
      <c r="D83" s="50">
        <v>66</v>
      </c>
      <c r="E83" s="50">
        <v>33</v>
      </c>
      <c r="F83" s="50">
        <v>22</v>
      </c>
      <c r="G83" s="52">
        <f t="shared" si="2"/>
        <v>0.3333333333333333</v>
      </c>
      <c r="H83" s="54">
        <f t="shared" si="3"/>
        <v>0.6666666666666666</v>
      </c>
    </row>
    <row r="84" spans="1:8" ht="38.25" customHeight="1">
      <c r="A84" s="53"/>
      <c r="B84" s="168" t="s">
        <v>84</v>
      </c>
      <c r="C84" s="101"/>
      <c r="D84" s="51">
        <f>D85</f>
        <v>538</v>
      </c>
      <c r="E84" s="51">
        <f>E85</f>
        <v>263.4</v>
      </c>
      <c r="F84" s="51">
        <f>F85</f>
        <v>0</v>
      </c>
      <c r="G84" s="52">
        <f t="shared" si="2"/>
        <v>0</v>
      </c>
      <c r="H84" s="54">
        <f t="shared" si="3"/>
        <v>0</v>
      </c>
    </row>
    <row r="85" spans="1:9" s="16" customFormat="1" ht="38.25" customHeight="1">
      <c r="A85" s="55"/>
      <c r="B85" s="56" t="s">
        <v>85</v>
      </c>
      <c r="C85" s="104" t="s">
        <v>156</v>
      </c>
      <c r="D85" s="49">
        <v>538</v>
      </c>
      <c r="E85" s="49">
        <v>263.4</v>
      </c>
      <c r="F85" s="49">
        <v>0</v>
      </c>
      <c r="G85" s="52">
        <f t="shared" si="2"/>
        <v>0</v>
      </c>
      <c r="H85" s="54">
        <f t="shared" si="3"/>
        <v>0</v>
      </c>
      <c r="I85" s="42"/>
    </row>
    <row r="86" spans="1:8" ht="21.75" customHeight="1">
      <c r="A86" s="167"/>
      <c r="B86" s="168" t="s">
        <v>55</v>
      </c>
      <c r="C86" s="53"/>
      <c r="D86" s="51">
        <f>D33+D43+D45+D48+D52+D76+D79+D82+D84</f>
        <v>9383.7</v>
      </c>
      <c r="E86" s="51">
        <f>E33+E43+E45+E48+E52+E76+E79+E82+E84</f>
        <v>6354.5</v>
      </c>
      <c r="F86" s="51">
        <f>F33+F43+F45+F48+F52+F76+F79+F82+F84</f>
        <v>1881.3999999999999</v>
      </c>
      <c r="G86" s="52">
        <f t="shared" si="2"/>
        <v>0.20049660581646894</v>
      </c>
      <c r="H86" s="54">
        <f t="shared" si="3"/>
        <v>0.2960736485954835</v>
      </c>
    </row>
    <row r="87" spans="1:8" ht="25.5" customHeight="1">
      <c r="A87" s="171"/>
      <c r="B87" s="72" t="s">
        <v>70</v>
      </c>
      <c r="C87" s="105"/>
      <c r="D87" s="73">
        <f>D84</f>
        <v>538</v>
      </c>
      <c r="E87" s="73">
        <f>E84</f>
        <v>263.4</v>
      </c>
      <c r="F87" s="73">
        <f>F84</f>
        <v>0</v>
      </c>
      <c r="G87" s="52">
        <f t="shared" si="2"/>
        <v>0</v>
      </c>
      <c r="H87" s="54">
        <f t="shared" si="3"/>
        <v>0</v>
      </c>
    </row>
    <row r="88" ht="18">
      <c r="A88" s="75"/>
    </row>
    <row r="89" ht="18">
      <c r="A89" s="75"/>
    </row>
    <row r="90" spans="1:6" ht="18">
      <c r="A90" s="75"/>
      <c r="B90" s="78" t="s">
        <v>281</v>
      </c>
      <c r="C90" s="111"/>
      <c r="F90" s="127">
        <v>3499.9</v>
      </c>
    </row>
    <row r="91" spans="1:3" ht="18">
      <c r="A91" s="75"/>
      <c r="B91" s="78"/>
      <c r="C91" s="111"/>
    </row>
    <row r="92" spans="1:3" ht="18" hidden="1">
      <c r="A92" s="75"/>
      <c r="B92" s="78" t="s">
        <v>71</v>
      </c>
      <c r="C92" s="111"/>
    </row>
    <row r="93" spans="1:3" ht="18" hidden="1">
      <c r="A93" s="75"/>
      <c r="B93" s="78" t="s">
        <v>72</v>
      </c>
      <c r="C93" s="111"/>
    </row>
    <row r="94" spans="1:3" ht="18" hidden="1">
      <c r="A94" s="75"/>
      <c r="B94" s="78"/>
      <c r="C94" s="111"/>
    </row>
    <row r="95" spans="1:3" ht="18" hidden="1">
      <c r="A95" s="75"/>
      <c r="B95" s="78" t="s">
        <v>73</v>
      </c>
      <c r="C95" s="111"/>
    </row>
    <row r="96" spans="1:3" ht="18" hidden="1">
      <c r="A96" s="75"/>
      <c r="B96" s="78" t="s">
        <v>74</v>
      </c>
      <c r="C96" s="111"/>
    </row>
    <row r="97" spans="1:3" ht="18" hidden="1">
      <c r="A97" s="75"/>
      <c r="B97" s="78"/>
      <c r="C97" s="111"/>
    </row>
    <row r="98" spans="1:3" ht="18" hidden="1">
      <c r="A98" s="75"/>
      <c r="B98" s="78" t="s">
        <v>75</v>
      </c>
      <c r="C98" s="111"/>
    </row>
    <row r="99" spans="1:3" ht="18" hidden="1">
      <c r="A99" s="75"/>
      <c r="B99" s="78" t="s">
        <v>76</v>
      </c>
      <c r="C99" s="111"/>
    </row>
    <row r="100" spans="1:3" ht="18" hidden="1">
      <c r="A100" s="75"/>
      <c r="B100" s="78"/>
      <c r="C100" s="111"/>
    </row>
    <row r="101" spans="1:3" ht="18" hidden="1">
      <c r="A101" s="75"/>
      <c r="B101" s="78" t="s">
        <v>77</v>
      </c>
      <c r="C101" s="111"/>
    </row>
    <row r="102" spans="1:3" ht="18" hidden="1">
      <c r="A102" s="75"/>
      <c r="B102" s="78" t="s">
        <v>78</v>
      </c>
      <c r="C102" s="111"/>
    </row>
    <row r="103" ht="18" hidden="1">
      <c r="A103" s="75"/>
    </row>
    <row r="104" ht="18">
      <c r="A104" s="75"/>
    </row>
    <row r="105" spans="1:8" ht="18">
      <c r="A105" s="75"/>
      <c r="B105" s="78" t="s">
        <v>79</v>
      </c>
      <c r="C105" s="111"/>
      <c r="F105" s="76">
        <f>F90+F28-F86</f>
        <v>4281.5</v>
      </c>
      <c r="H105" s="76"/>
    </row>
    <row r="106" ht="18">
      <c r="A106" s="75"/>
    </row>
    <row r="107" ht="18">
      <c r="A107" s="75"/>
    </row>
    <row r="108" spans="1:3" ht="18">
      <c r="A108" s="75"/>
      <c r="B108" s="78" t="s">
        <v>80</v>
      </c>
      <c r="C108" s="111"/>
    </row>
    <row r="109" spans="1:3" ht="18">
      <c r="A109" s="75"/>
      <c r="B109" s="78" t="s">
        <v>81</v>
      </c>
      <c r="C109" s="111"/>
    </row>
    <row r="110" spans="1:3" ht="18">
      <c r="A110" s="75"/>
      <c r="B110" s="78" t="s">
        <v>82</v>
      </c>
      <c r="C110" s="111"/>
    </row>
  </sheetData>
  <sheetProtection/>
  <mergeCells count="16">
    <mergeCell ref="C31:C32"/>
    <mergeCell ref="G2:G3"/>
    <mergeCell ref="E2:E3"/>
    <mergeCell ref="E31:E32"/>
    <mergeCell ref="F31:F32"/>
    <mergeCell ref="F2:F3"/>
    <mergeCell ref="A1:H1"/>
    <mergeCell ref="A31:A32"/>
    <mergeCell ref="B31:B32"/>
    <mergeCell ref="D31:D32"/>
    <mergeCell ref="H31:H32"/>
    <mergeCell ref="G31:G32"/>
    <mergeCell ref="H2:H3"/>
    <mergeCell ref="B2:B3"/>
    <mergeCell ref="D2:D3"/>
    <mergeCell ref="A30:H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08"/>
  <sheetViews>
    <sheetView zoomScalePageLayoutView="0" workbookViewId="0" topLeftCell="A86">
      <selection activeCell="C30" sqref="C1:C16384"/>
    </sheetView>
  </sheetViews>
  <sheetFormatPr defaultColWidth="9.140625" defaultRowHeight="12.75"/>
  <cols>
    <col min="1" max="1" width="6.421875" style="136" customWidth="1"/>
    <col min="2" max="2" width="40.7109375" style="136" customWidth="1"/>
    <col min="3" max="3" width="12.421875" style="137" hidden="1" customWidth="1"/>
    <col min="4" max="4" width="12.421875" style="77" customWidth="1"/>
    <col min="5" max="5" width="12.00390625" style="77" customWidth="1"/>
    <col min="6" max="6" width="13.421875" style="77" customWidth="1"/>
    <col min="7" max="7" width="11.28125" style="77" customWidth="1"/>
    <col min="8" max="8" width="11.00390625" style="77" customWidth="1"/>
    <col min="9" max="9" width="9.140625" style="47" customWidth="1"/>
    <col min="10" max="16384" width="9.140625" style="2" customWidth="1"/>
  </cols>
  <sheetData>
    <row r="1" spans="1:9" s="4" customFormat="1" ht="66" customHeight="1">
      <c r="A1" s="209" t="s">
        <v>563</v>
      </c>
      <c r="B1" s="209"/>
      <c r="C1" s="209"/>
      <c r="D1" s="209"/>
      <c r="E1" s="209"/>
      <c r="F1" s="209"/>
      <c r="G1" s="209"/>
      <c r="H1" s="209"/>
      <c r="I1" s="46"/>
    </row>
    <row r="2" spans="1:9" s="1" customFormat="1" ht="12.75" customHeight="1">
      <c r="A2" s="163"/>
      <c r="B2" s="177" t="s">
        <v>2</v>
      </c>
      <c r="C2" s="207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  <c r="I2" s="38"/>
    </row>
    <row r="3" spans="1:9" s="1" customFormat="1" ht="36.75" customHeight="1">
      <c r="A3" s="163"/>
      <c r="B3" s="177"/>
      <c r="C3" s="208"/>
      <c r="D3" s="177"/>
      <c r="E3" s="182"/>
      <c r="F3" s="177"/>
      <c r="G3" s="182"/>
      <c r="H3" s="182"/>
      <c r="I3" s="38"/>
    </row>
    <row r="4" spans="1:9" s="1" customFormat="1" ht="18.75">
      <c r="A4" s="163"/>
      <c r="B4" s="168" t="s">
        <v>69</v>
      </c>
      <c r="C4" s="99"/>
      <c r="D4" s="128">
        <f>D5+D6+D7+D8+D9+D10+D11+D12+D13+D14+D15+D16+D17+D18+D19</f>
        <v>3111</v>
      </c>
      <c r="E4" s="128">
        <f>E5+E6+E7+E8+E9+E10+E11+E12+E13+E14+E15+E16+E17+E18+E19</f>
        <v>1076</v>
      </c>
      <c r="F4" s="128">
        <f>F5+F6+F7+F8+F9+F10+F11+F12+F13+F14+F15+F16+F17+F18+F19+F20+F21</f>
        <v>1224.3000000000002</v>
      </c>
      <c r="G4" s="52">
        <f aca="true" t="shared" si="0" ref="G4:G31">F4/D4</f>
        <v>0.39353905496624886</v>
      </c>
      <c r="H4" s="52">
        <f aca="true" t="shared" si="1" ref="H4:H31">F4/E4</f>
        <v>1.137825278810409</v>
      </c>
      <c r="I4" s="38"/>
    </row>
    <row r="5" spans="1:9" s="1" customFormat="1" ht="23.25" customHeight="1">
      <c r="A5" s="163"/>
      <c r="B5" s="164" t="s">
        <v>321</v>
      </c>
      <c r="C5" s="100"/>
      <c r="D5" s="121">
        <v>280</v>
      </c>
      <c r="E5" s="121">
        <v>100</v>
      </c>
      <c r="F5" s="121">
        <v>100.2</v>
      </c>
      <c r="G5" s="52">
        <f t="shared" si="0"/>
        <v>0.3578571428571429</v>
      </c>
      <c r="H5" s="52">
        <f t="shared" si="1"/>
        <v>1.002</v>
      </c>
      <c r="I5" s="38"/>
    </row>
    <row r="6" spans="1:9" s="1" customFormat="1" ht="18.75" hidden="1">
      <c r="A6" s="163"/>
      <c r="B6" s="164" t="s">
        <v>184</v>
      </c>
      <c r="C6" s="100"/>
      <c r="D6" s="121">
        <v>0</v>
      </c>
      <c r="E6" s="121">
        <v>0</v>
      </c>
      <c r="F6" s="121">
        <v>0</v>
      </c>
      <c r="G6" s="52" t="e">
        <f t="shared" si="0"/>
        <v>#DIV/0!</v>
      </c>
      <c r="H6" s="52" t="e">
        <f t="shared" si="1"/>
        <v>#DIV/0!</v>
      </c>
      <c r="I6" s="38"/>
    </row>
    <row r="7" spans="1:9" s="1" customFormat="1" ht="18.75">
      <c r="A7" s="163"/>
      <c r="B7" s="164" t="s">
        <v>6</v>
      </c>
      <c r="C7" s="100"/>
      <c r="D7" s="121">
        <v>529</v>
      </c>
      <c r="E7" s="121">
        <v>450</v>
      </c>
      <c r="F7" s="121">
        <v>549.5</v>
      </c>
      <c r="G7" s="52">
        <f t="shared" si="0"/>
        <v>1.0387523629489603</v>
      </c>
      <c r="H7" s="52">
        <f t="shared" si="1"/>
        <v>1.221111111111111</v>
      </c>
      <c r="I7" s="38"/>
    </row>
    <row r="8" spans="1:9" s="1" customFormat="1" ht="18.75">
      <c r="A8" s="163"/>
      <c r="B8" s="164" t="s">
        <v>332</v>
      </c>
      <c r="C8" s="100"/>
      <c r="D8" s="121">
        <v>277</v>
      </c>
      <c r="E8" s="121">
        <v>30</v>
      </c>
      <c r="F8" s="121">
        <v>26.6</v>
      </c>
      <c r="G8" s="52">
        <f t="shared" si="0"/>
        <v>0.096028880866426</v>
      </c>
      <c r="H8" s="52">
        <f t="shared" si="1"/>
        <v>0.8866666666666667</v>
      </c>
      <c r="I8" s="38"/>
    </row>
    <row r="9" spans="1:9" s="1" customFormat="1" ht="18.75">
      <c r="A9" s="163"/>
      <c r="B9" s="164" t="s">
        <v>8</v>
      </c>
      <c r="C9" s="100"/>
      <c r="D9" s="121">
        <v>2010</v>
      </c>
      <c r="E9" s="121">
        <v>490</v>
      </c>
      <c r="F9" s="121">
        <v>467</v>
      </c>
      <c r="G9" s="52">
        <f t="shared" si="0"/>
        <v>0.23233830845771145</v>
      </c>
      <c r="H9" s="52">
        <f t="shared" si="1"/>
        <v>0.9530612244897959</v>
      </c>
      <c r="I9" s="38"/>
    </row>
    <row r="10" spans="1:9" s="1" customFormat="1" ht="18.75">
      <c r="A10" s="163"/>
      <c r="B10" s="164" t="s">
        <v>324</v>
      </c>
      <c r="C10" s="100"/>
      <c r="D10" s="121">
        <v>15</v>
      </c>
      <c r="E10" s="121">
        <v>6</v>
      </c>
      <c r="F10" s="121">
        <v>9.7</v>
      </c>
      <c r="G10" s="52">
        <f t="shared" si="0"/>
        <v>0.6466666666666666</v>
      </c>
      <c r="H10" s="52">
        <f t="shared" si="1"/>
        <v>1.6166666666666665</v>
      </c>
      <c r="I10" s="38"/>
    </row>
    <row r="11" spans="1:9" s="1" customFormat="1" ht="18.75" hidden="1">
      <c r="A11" s="163"/>
      <c r="B11" s="164" t="s">
        <v>9</v>
      </c>
      <c r="C11" s="100"/>
      <c r="D11" s="121">
        <v>0</v>
      </c>
      <c r="E11" s="121">
        <v>0</v>
      </c>
      <c r="F11" s="121">
        <v>0</v>
      </c>
      <c r="G11" s="52" t="e">
        <f t="shared" si="0"/>
        <v>#DIV/0!</v>
      </c>
      <c r="H11" s="52" t="e">
        <f t="shared" si="1"/>
        <v>#DIV/0!</v>
      </c>
      <c r="I11" s="38"/>
    </row>
    <row r="12" spans="1:9" s="1" customFormat="1" ht="18.75" hidden="1">
      <c r="A12" s="163"/>
      <c r="B12" s="164" t="s">
        <v>10</v>
      </c>
      <c r="C12" s="100"/>
      <c r="D12" s="121">
        <v>0</v>
      </c>
      <c r="E12" s="121">
        <v>0</v>
      </c>
      <c r="F12" s="121">
        <v>0</v>
      </c>
      <c r="G12" s="52" t="e">
        <f t="shared" si="0"/>
        <v>#DIV/0!</v>
      </c>
      <c r="H12" s="52" t="e">
        <f t="shared" si="1"/>
        <v>#DIV/0!</v>
      </c>
      <c r="I12" s="38"/>
    </row>
    <row r="13" spans="1:9" s="1" customFormat="1" ht="18.75" hidden="1">
      <c r="A13" s="163"/>
      <c r="B13" s="164" t="s">
        <v>11</v>
      </c>
      <c r="C13" s="100"/>
      <c r="D13" s="121">
        <v>0</v>
      </c>
      <c r="E13" s="121">
        <v>0</v>
      </c>
      <c r="F13" s="121">
        <v>0</v>
      </c>
      <c r="G13" s="52" t="e">
        <f t="shared" si="0"/>
        <v>#DIV/0!</v>
      </c>
      <c r="H13" s="52" t="e">
        <f t="shared" si="1"/>
        <v>#DIV/0!</v>
      </c>
      <c r="I13" s="38"/>
    </row>
    <row r="14" spans="1:9" s="1" customFormat="1" ht="18.75" hidden="1">
      <c r="A14" s="163"/>
      <c r="B14" s="164" t="s">
        <v>13</v>
      </c>
      <c r="C14" s="100"/>
      <c r="D14" s="121">
        <v>0</v>
      </c>
      <c r="E14" s="121">
        <v>0</v>
      </c>
      <c r="F14" s="121">
        <v>0</v>
      </c>
      <c r="G14" s="52" t="e">
        <f t="shared" si="0"/>
        <v>#DIV/0!</v>
      </c>
      <c r="H14" s="52" t="e">
        <f t="shared" si="1"/>
        <v>#DIV/0!</v>
      </c>
      <c r="I14" s="38"/>
    </row>
    <row r="15" spans="1:9" s="1" customFormat="1" ht="18.75" hidden="1">
      <c r="A15" s="163"/>
      <c r="B15" s="164" t="s">
        <v>14</v>
      </c>
      <c r="C15" s="100"/>
      <c r="D15" s="121">
        <v>0</v>
      </c>
      <c r="E15" s="121">
        <v>0</v>
      </c>
      <c r="F15" s="121">
        <v>0</v>
      </c>
      <c r="G15" s="52" t="e">
        <f t="shared" si="0"/>
        <v>#DIV/0!</v>
      </c>
      <c r="H15" s="52" t="e">
        <f t="shared" si="1"/>
        <v>#DIV/0!</v>
      </c>
      <c r="I15" s="38"/>
    </row>
    <row r="16" spans="1:9" s="1" customFormat="1" ht="34.5" customHeight="1" hidden="1">
      <c r="A16" s="163"/>
      <c r="B16" s="164" t="s">
        <v>97</v>
      </c>
      <c r="C16" s="100"/>
      <c r="D16" s="121"/>
      <c r="E16" s="121"/>
      <c r="F16" s="121"/>
      <c r="G16" s="52" t="e">
        <f t="shared" si="0"/>
        <v>#DIV/0!</v>
      </c>
      <c r="H16" s="52" t="e">
        <f t="shared" si="1"/>
        <v>#DIV/0!</v>
      </c>
      <c r="I16" s="38"/>
    </row>
    <row r="17" spans="1:9" s="1" customFormat="1" ht="18.75" hidden="1">
      <c r="A17" s="163"/>
      <c r="B17" s="164" t="s">
        <v>16</v>
      </c>
      <c r="C17" s="100"/>
      <c r="D17" s="121">
        <v>0</v>
      </c>
      <c r="E17" s="121">
        <v>0</v>
      </c>
      <c r="F17" s="121">
        <v>0</v>
      </c>
      <c r="G17" s="52" t="e">
        <f t="shared" si="0"/>
        <v>#DIV/0!</v>
      </c>
      <c r="H17" s="52" t="e">
        <f t="shared" si="1"/>
        <v>#DIV/0!</v>
      </c>
      <c r="I17" s="38"/>
    </row>
    <row r="18" spans="1:9" s="1" customFormat="1" ht="18.75" hidden="1">
      <c r="A18" s="163"/>
      <c r="B18" s="164" t="s">
        <v>100</v>
      </c>
      <c r="C18" s="100"/>
      <c r="D18" s="121">
        <v>0</v>
      </c>
      <c r="E18" s="121">
        <v>0</v>
      </c>
      <c r="F18" s="121">
        <v>0</v>
      </c>
      <c r="G18" s="52" t="e">
        <f t="shared" si="0"/>
        <v>#DIV/0!</v>
      </c>
      <c r="H18" s="52" t="e">
        <f t="shared" si="1"/>
        <v>#DIV/0!</v>
      </c>
      <c r="I18" s="38"/>
    </row>
    <row r="19" spans="1:9" s="1" customFormat="1" ht="18.75" hidden="1">
      <c r="A19" s="163"/>
      <c r="B19" s="164" t="s">
        <v>18</v>
      </c>
      <c r="C19" s="100"/>
      <c r="D19" s="121">
        <v>0</v>
      </c>
      <c r="E19" s="121">
        <v>0</v>
      </c>
      <c r="F19" s="121"/>
      <c r="G19" s="52" t="e">
        <f t="shared" si="0"/>
        <v>#DIV/0!</v>
      </c>
      <c r="H19" s="52" t="e">
        <f t="shared" si="1"/>
        <v>#DIV/0!</v>
      </c>
      <c r="I19" s="38"/>
    </row>
    <row r="20" spans="1:9" s="1" customFormat="1" ht="36" customHeight="1" hidden="1">
      <c r="A20" s="163"/>
      <c r="B20" s="72" t="s">
        <v>328</v>
      </c>
      <c r="C20" s="100"/>
      <c r="D20" s="121">
        <v>0</v>
      </c>
      <c r="E20" s="121">
        <v>0</v>
      </c>
      <c r="F20" s="121">
        <v>0</v>
      </c>
      <c r="G20" s="52" t="e">
        <f t="shared" si="0"/>
        <v>#DIV/0!</v>
      </c>
      <c r="H20" s="52" t="e">
        <f t="shared" si="1"/>
        <v>#DIV/0!</v>
      </c>
      <c r="I20" s="38"/>
    </row>
    <row r="21" spans="1:9" s="1" customFormat="1" ht="36" customHeight="1">
      <c r="A21" s="163"/>
      <c r="B21" s="72" t="s">
        <v>341</v>
      </c>
      <c r="C21" s="100"/>
      <c r="D21" s="121">
        <v>0</v>
      </c>
      <c r="E21" s="121">
        <v>0</v>
      </c>
      <c r="F21" s="121">
        <v>71.3</v>
      </c>
      <c r="G21" s="52">
        <v>0</v>
      </c>
      <c r="H21" s="52">
        <v>0</v>
      </c>
      <c r="I21" s="38"/>
    </row>
    <row r="22" spans="1:9" s="1" customFormat="1" ht="30.75" customHeight="1">
      <c r="A22" s="163"/>
      <c r="B22" s="168" t="s">
        <v>68</v>
      </c>
      <c r="C22" s="101"/>
      <c r="D22" s="121">
        <f>D23+D25++D24+D28+D27+D26</f>
        <v>608.7</v>
      </c>
      <c r="E22" s="121">
        <f>E23+E25++E24+E28+E27+E26</f>
        <v>262.6</v>
      </c>
      <c r="F22" s="121">
        <f>F23+F25++F24+F28+F27+F26</f>
        <v>113.6</v>
      </c>
      <c r="G22" s="52">
        <f t="shared" si="0"/>
        <v>0.1866272383768687</v>
      </c>
      <c r="H22" s="52">
        <f t="shared" si="1"/>
        <v>0.43259710586443256</v>
      </c>
      <c r="I22" s="38"/>
    </row>
    <row r="23" spans="1:9" s="1" customFormat="1" ht="18.75">
      <c r="A23" s="163"/>
      <c r="B23" s="164" t="s">
        <v>20</v>
      </c>
      <c r="C23" s="100"/>
      <c r="D23" s="121">
        <v>131.4</v>
      </c>
      <c r="E23" s="121">
        <v>65.7</v>
      </c>
      <c r="F23" s="121">
        <v>52</v>
      </c>
      <c r="G23" s="52">
        <f t="shared" si="0"/>
        <v>0.395738203957382</v>
      </c>
      <c r="H23" s="52">
        <f t="shared" si="1"/>
        <v>0.791476407914764</v>
      </c>
      <c r="I23" s="38"/>
    </row>
    <row r="24" spans="1:9" s="1" customFormat="1" ht="78.75" hidden="1">
      <c r="A24" s="163"/>
      <c r="B24" s="164" t="s">
        <v>456</v>
      </c>
      <c r="C24" s="100"/>
      <c r="D24" s="121">
        <v>0</v>
      </c>
      <c r="E24" s="121">
        <v>0</v>
      </c>
      <c r="F24" s="121">
        <v>0</v>
      </c>
      <c r="G24" s="52" t="e">
        <f t="shared" si="0"/>
        <v>#DIV/0!</v>
      </c>
      <c r="H24" s="52" t="e">
        <f t="shared" si="1"/>
        <v>#DIV/0!</v>
      </c>
      <c r="I24" s="38"/>
    </row>
    <row r="25" spans="1:9" s="1" customFormat="1" ht="18.75">
      <c r="A25" s="163"/>
      <c r="B25" s="164" t="s">
        <v>86</v>
      </c>
      <c r="C25" s="100"/>
      <c r="D25" s="121">
        <v>207.3</v>
      </c>
      <c r="E25" s="121">
        <v>103.6</v>
      </c>
      <c r="F25" s="121">
        <v>61.6</v>
      </c>
      <c r="G25" s="52">
        <f t="shared" si="0"/>
        <v>0.2971538832609744</v>
      </c>
      <c r="H25" s="52">
        <f t="shared" si="1"/>
        <v>0.5945945945945946</v>
      </c>
      <c r="I25" s="38"/>
    </row>
    <row r="26" spans="1:9" s="1" customFormat="1" ht="78.75">
      <c r="A26" s="163"/>
      <c r="B26" s="164" t="s">
        <v>594</v>
      </c>
      <c r="C26" s="100"/>
      <c r="D26" s="121">
        <v>231</v>
      </c>
      <c r="E26" s="121">
        <v>69.3</v>
      </c>
      <c r="F26" s="121">
        <v>0</v>
      </c>
      <c r="G26" s="52">
        <f t="shared" si="0"/>
        <v>0</v>
      </c>
      <c r="H26" s="52">
        <f t="shared" si="1"/>
        <v>0</v>
      </c>
      <c r="I26" s="38"/>
    </row>
    <row r="27" spans="1:9" s="1" customFormat="1" ht="47.25">
      <c r="A27" s="163"/>
      <c r="B27" s="164" t="s">
        <v>493</v>
      </c>
      <c r="C27" s="100"/>
      <c r="D27" s="121">
        <v>30</v>
      </c>
      <c r="E27" s="121">
        <v>15</v>
      </c>
      <c r="F27" s="121">
        <v>0</v>
      </c>
      <c r="G27" s="52">
        <f t="shared" si="0"/>
        <v>0</v>
      </c>
      <c r="H27" s="52">
        <f t="shared" si="1"/>
        <v>0</v>
      </c>
      <c r="I27" s="38"/>
    </row>
    <row r="28" spans="1:9" s="1" customFormat="1" ht="31.5">
      <c r="A28" s="163"/>
      <c r="B28" s="164" t="s">
        <v>494</v>
      </c>
      <c r="C28" s="100"/>
      <c r="D28" s="121">
        <v>9</v>
      </c>
      <c r="E28" s="121">
        <v>9</v>
      </c>
      <c r="F28" s="121">
        <v>0</v>
      </c>
      <c r="G28" s="52">
        <f t="shared" si="0"/>
        <v>0</v>
      </c>
      <c r="H28" s="52">
        <f t="shared" si="1"/>
        <v>0</v>
      </c>
      <c r="I28" s="38"/>
    </row>
    <row r="29" spans="1:9" s="1" customFormat="1" ht="18.75" hidden="1">
      <c r="A29" s="163"/>
      <c r="B29" s="164"/>
      <c r="C29" s="100"/>
      <c r="D29" s="121"/>
      <c r="E29" s="121"/>
      <c r="F29" s="121"/>
      <c r="G29" s="52" t="e">
        <f t="shared" si="0"/>
        <v>#DIV/0!</v>
      </c>
      <c r="H29" s="52" t="e">
        <f t="shared" si="1"/>
        <v>#DIV/0!</v>
      </c>
      <c r="I29" s="38"/>
    </row>
    <row r="30" spans="1:9" s="1" customFormat="1" ht="21" customHeight="1">
      <c r="A30" s="163"/>
      <c r="B30" s="164" t="s">
        <v>23</v>
      </c>
      <c r="C30" s="120"/>
      <c r="D30" s="121">
        <f>D4+D22</f>
        <v>3719.7</v>
      </c>
      <c r="E30" s="121">
        <f>E4+E22</f>
        <v>1338.6</v>
      </c>
      <c r="F30" s="121">
        <f>F4+F22</f>
        <v>1337.9</v>
      </c>
      <c r="G30" s="52">
        <f t="shared" si="0"/>
        <v>0.35967954404925134</v>
      </c>
      <c r="H30" s="52">
        <f t="shared" si="1"/>
        <v>0.999477065590916</v>
      </c>
      <c r="I30" s="38"/>
    </row>
    <row r="31" spans="1:9" s="1" customFormat="1" ht="21" customHeight="1" hidden="1">
      <c r="A31" s="163"/>
      <c r="B31" s="164" t="s">
        <v>92</v>
      </c>
      <c r="C31" s="100"/>
      <c r="D31" s="121">
        <f>D4</f>
        <v>3111</v>
      </c>
      <c r="E31" s="121">
        <f>E4</f>
        <v>1076</v>
      </c>
      <c r="F31" s="121">
        <f>F4</f>
        <v>1224.3000000000002</v>
      </c>
      <c r="G31" s="52">
        <f t="shared" si="0"/>
        <v>0.39353905496624886</v>
      </c>
      <c r="H31" s="52">
        <f t="shared" si="1"/>
        <v>1.137825278810409</v>
      </c>
      <c r="I31" s="38"/>
    </row>
    <row r="32" spans="1:9" s="1" customFormat="1" ht="12.75">
      <c r="A32" s="188"/>
      <c r="B32" s="205"/>
      <c r="C32" s="205"/>
      <c r="D32" s="205"/>
      <c r="E32" s="205"/>
      <c r="F32" s="205"/>
      <c r="G32" s="205"/>
      <c r="H32" s="206"/>
      <c r="I32" s="38"/>
    </row>
    <row r="33" spans="1:9" s="1" customFormat="1" ht="15" customHeight="1">
      <c r="A33" s="203" t="s">
        <v>133</v>
      </c>
      <c r="B33" s="204" t="s">
        <v>24</v>
      </c>
      <c r="C33" s="201" t="s">
        <v>155</v>
      </c>
      <c r="D33" s="180" t="s">
        <v>3</v>
      </c>
      <c r="E33" s="172" t="s">
        <v>525</v>
      </c>
      <c r="F33" s="180" t="s">
        <v>4</v>
      </c>
      <c r="G33" s="172" t="s">
        <v>268</v>
      </c>
      <c r="H33" s="172" t="s">
        <v>526</v>
      </c>
      <c r="I33" s="38"/>
    </row>
    <row r="34" spans="1:9" s="1" customFormat="1" ht="22.5" customHeight="1">
      <c r="A34" s="203"/>
      <c r="B34" s="204"/>
      <c r="C34" s="202"/>
      <c r="D34" s="180"/>
      <c r="E34" s="173"/>
      <c r="F34" s="180"/>
      <c r="G34" s="173"/>
      <c r="H34" s="173"/>
      <c r="I34" s="38"/>
    </row>
    <row r="35" spans="1:9" s="1" customFormat="1" ht="31.5">
      <c r="A35" s="53" t="s">
        <v>56</v>
      </c>
      <c r="B35" s="168" t="s">
        <v>25</v>
      </c>
      <c r="C35" s="101"/>
      <c r="D35" s="51">
        <f>D36+D39+D40+D37</f>
        <v>2508.3</v>
      </c>
      <c r="E35" s="51">
        <f>E36+E39+E40+E37</f>
        <v>1294.8000000000002</v>
      </c>
      <c r="F35" s="51">
        <f>F36+F39+F40+F37</f>
        <v>832.5</v>
      </c>
      <c r="G35" s="52">
        <f>F35/D35</f>
        <v>0.33189809831359884</v>
      </c>
      <c r="H35" s="52">
        <f>F35/E35</f>
        <v>0.6429564411492121</v>
      </c>
      <c r="I35" s="38"/>
    </row>
    <row r="36" spans="1:9" s="1" customFormat="1" ht="99.75" customHeight="1">
      <c r="A36" s="167" t="s">
        <v>59</v>
      </c>
      <c r="B36" s="164" t="s">
        <v>136</v>
      </c>
      <c r="C36" s="100" t="s">
        <v>59</v>
      </c>
      <c r="D36" s="50">
        <v>2381.4</v>
      </c>
      <c r="E36" s="50">
        <v>1255.4</v>
      </c>
      <c r="F36" s="50">
        <v>829.5</v>
      </c>
      <c r="G36" s="52">
        <f aca="true" t="shared" si="2" ref="G36:G85">F36/D36</f>
        <v>0.34832451499118167</v>
      </c>
      <c r="H36" s="52">
        <f aca="true" t="shared" si="3" ref="H36:H85">F36/E36</f>
        <v>0.6607455790982953</v>
      </c>
      <c r="I36" s="38"/>
    </row>
    <row r="37" spans="1:9" s="1" customFormat="1" ht="36" customHeight="1" hidden="1">
      <c r="A37" s="167" t="s">
        <v>159</v>
      </c>
      <c r="B37" s="164" t="s">
        <v>267</v>
      </c>
      <c r="C37" s="100" t="s">
        <v>159</v>
      </c>
      <c r="D37" s="50">
        <f>D38</f>
        <v>0</v>
      </c>
      <c r="E37" s="50">
        <f>E38</f>
        <v>0</v>
      </c>
      <c r="F37" s="50">
        <f>F38</f>
        <v>0</v>
      </c>
      <c r="G37" s="52" t="e">
        <f t="shared" si="2"/>
        <v>#DIV/0!</v>
      </c>
      <c r="H37" s="52" t="e">
        <f t="shared" si="3"/>
        <v>#DIV/0!</v>
      </c>
      <c r="I37" s="38"/>
    </row>
    <row r="38" spans="1:9" s="1" customFormat="1" ht="65.25" customHeight="1" hidden="1">
      <c r="A38" s="167"/>
      <c r="B38" s="164" t="s">
        <v>296</v>
      </c>
      <c r="C38" s="100" t="s">
        <v>295</v>
      </c>
      <c r="D38" s="50">
        <v>0</v>
      </c>
      <c r="E38" s="50">
        <v>0</v>
      </c>
      <c r="F38" s="50">
        <v>0</v>
      </c>
      <c r="G38" s="52" t="e">
        <f t="shared" si="2"/>
        <v>#DIV/0!</v>
      </c>
      <c r="H38" s="52" t="e">
        <f t="shared" si="3"/>
        <v>#DIV/0!</v>
      </c>
      <c r="I38" s="38"/>
    </row>
    <row r="39" spans="1:9" s="1" customFormat="1" ht="27" customHeight="1">
      <c r="A39" s="167" t="s">
        <v>61</v>
      </c>
      <c r="B39" s="164" t="s">
        <v>27</v>
      </c>
      <c r="C39" s="100" t="s">
        <v>61</v>
      </c>
      <c r="D39" s="50">
        <v>20</v>
      </c>
      <c r="E39" s="50">
        <v>0</v>
      </c>
      <c r="F39" s="50">
        <v>0</v>
      </c>
      <c r="G39" s="52">
        <f t="shared" si="2"/>
        <v>0</v>
      </c>
      <c r="H39" s="52">
        <v>0</v>
      </c>
      <c r="I39" s="38"/>
    </row>
    <row r="40" spans="1:9" s="1" customFormat="1" ht="18.75">
      <c r="A40" s="167" t="s">
        <v>110</v>
      </c>
      <c r="B40" s="164" t="s">
        <v>103</v>
      </c>
      <c r="C40" s="100"/>
      <c r="D40" s="50">
        <f>D41+D42+D43+D44</f>
        <v>106.9</v>
      </c>
      <c r="E40" s="50">
        <f>E41+E42+E43+E44</f>
        <v>39.4</v>
      </c>
      <c r="F40" s="50">
        <f>F41+F42+F43+F44</f>
        <v>3</v>
      </c>
      <c r="G40" s="52">
        <f t="shared" si="2"/>
        <v>0.02806361085126286</v>
      </c>
      <c r="H40" s="52">
        <f t="shared" si="3"/>
        <v>0.07614213197969544</v>
      </c>
      <c r="I40" s="38"/>
    </row>
    <row r="41" spans="1:9" s="16" customFormat="1" ht="36" customHeight="1">
      <c r="A41" s="55"/>
      <c r="B41" s="56" t="s">
        <v>163</v>
      </c>
      <c r="C41" s="104" t="s">
        <v>164</v>
      </c>
      <c r="D41" s="49">
        <v>5.2</v>
      </c>
      <c r="E41" s="49">
        <v>2.7</v>
      </c>
      <c r="F41" s="49">
        <v>1.4</v>
      </c>
      <c r="G41" s="52">
        <f t="shared" si="2"/>
        <v>0.2692307692307692</v>
      </c>
      <c r="H41" s="52">
        <f t="shared" si="3"/>
        <v>0.5185185185185185</v>
      </c>
      <c r="I41" s="42"/>
    </row>
    <row r="42" spans="1:9" s="16" customFormat="1" ht="52.5" customHeight="1">
      <c r="A42" s="55"/>
      <c r="B42" s="56" t="s">
        <v>162</v>
      </c>
      <c r="C42" s="104" t="s">
        <v>207</v>
      </c>
      <c r="D42" s="49">
        <v>1.7</v>
      </c>
      <c r="E42" s="49">
        <v>1.7</v>
      </c>
      <c r="F42" s="49">
        <v>1.6</v>
      </c>
      <c r="G42" s="52">
        <f t="shared" si="2"/>
        <v>0.9411764705882354</v>
      </c>
      <c r="H42" s="52">
        <f t="shared" si="3"/>
        <v>0.9411764705882354</v>
      </c>
      <c r="I42" s="42"/>
    </row>
    <row r="43" spans="1:9" s="16" customFormat="1" ht="50.25" customHeight="1">
      <c r="A43" s="55"/>
      <c r="B43" s="56" t="s">
        <v>260</v>
      </c>
      <c r="C43" s="104" t="s">
        <v>259</v>
      </c>
      <c r="D43" s="49">
        <v>100</v>
      </c>
      <c r="E43" s="49">
        <v>35</v>
      </c>
      <c r="F43" s="49">
        <v>0</v>
      </c>
      <c r="G43" s="52">
        <f t="shared" si="2"/>
        <v>0</v>
      </c>
      <c r="H43" s="52">
        <f t="shared" si="3"/>
        <v>0</v>
      </c>
      <c r="I43" s="42"/>
    </row>
    <row r="44" spans="1:9" s="16" customFormat="1" ht="41.25" customHeight="1" hidden="1">
      <c r="A44" s="55"/>
      <c r="B44" s="56" t="s">
        <v>282</v>
      </c>
      <c r="C44" s="104" t="s">
        <v>235</v>
      </c>
      <c r="D44" s="49">
        <v>0</v>
      </c>
      <c r="E44" s="49">
        <v>0</v>
      </c>
      <c r="F44" s="49">
        <v>0</v>
      </c>
      <c r="G44" s="52" t="e">
        <f t="shared" si="2"/>
        <v>#DIV/0!</v>
      </c>
      <c r="H44" s="52" t="e">
        <f t="shared" si="3"/>
        <v>#DIV/0!</v>
      </c>
      <c r="I44" s="42"/>
    </row>
    <row r="45" spans="1:9" s="1" customFormat="1" ht="35.25" customHeight="1">
      <c r="A45" s="53" t="s">
        <v>93</v>
      </c>
      <c r="B45" s="168" t="s">
        <v>88</v>
      </c>
      <c r="C45" s="101"/>
      <c r="D45" s="51">
        <f>D46</f>
        <v>207.3</v>
      </c>
      <c r="E45" s="51">
        <f>E46</f>
        <v>103.6</v>
      </c>
      <c r="F45" s="51">
        <f>F46</f>
        <v>61.6</v>
      </c>
      <c r="G45" s="52">
        <f t="shared" si="2"/>
        <v>0.2971538832609744</v>
      </c>
      <c r="H45" s="52">
        <f t="shared" si="3"/>
        <v>0.5945945945945946</v>
      </c>
      <c r="I45" s="38"/>
    </row>
    <row r="46" spans="1:9" s="1" customFormat="1" ht="64.5" customHeight="1">
      <c r="A46" s="167" t="s">
        <v>94</v>
      </c>
      <c r="B46" s="164" t="s">
        <v>140</v>
      </c>
      <c r="C46" s="100" t="s">
        <v>478</v>
      </c>
      <c r="D46" s="50">
        <v>207.3</v>
      </c>
      <c r="E46" s="50">
        <v>103.6</v>
      </c>
      <c r="F46" s="50">
        <v>61.6</v>
      </c>
      <c r="G46" s="52">
        <f t="shared" si="2"/>
        <v>0.2971538832609744</v>
      </c>
      <c r="H46" s="52">
        <f t="shared" si="3"/>
        <v>0.5945945945945946</v>
      </c>
      <c r="I46" s="38"/>
    </row>
    <row r="47" spans="1:9" s="1" customFormat="1" ht="31.5" hidden="1">
      <c r="A47" s="53" t="s">
        <v>62</v>
      </c>
      <c r="B47" s="168" t="s">
        <v>30</v>
      </c>
      <c r="C47" s="101"/>
      <c r="D47" s="51">
        <f aca="true" t="shared" si="4" ref="D47:F48">D48</f>
        <v>0</v>
      </c>
      <c r="E47" s="51">
        <f t="shared" si="4"/>
        <v>0</v>
      </c>
      <c r="F47" s="51">
        <f t="shared" si="4"/>
        <v>0</v>
      </c>
      <c r="G47" s="52" t="e">
        <f t="shared" si="2"/>
        <v>#DIV/0!</v>
      </c>
      <c r="H47" s="52" t="e">
        <f t="shared" si="3"/>
        <v>#DIV/0!</v>
      </c>
      <c r="I47" s="38"/>
    </row>
    <row r="48" spans="1:9" s="1" customFormat="1" ht="18.75" hidden="1">
      <c r="A48" s="167" t="s">
        <v>95</v>
      </c>
      <c r="B48" s="164" t="s">
        <v>90</v>
      </c>
      <c r="C48" s="100"/>
      <c r="D48" s="50">
        <f>D49</f>
        <v>0</v>
      </c>
      <c r="E48" s="50">
        <f>E49</f>
        <v>0</v>
      </c>
      <c r="F48" s="50">
        <f t="shared" si="4"/>
        <v>0</v>
      </c>
      <c r="G48" s="52" t="e">
        <f t="shared" si="2"/>
        <v>#DIV/0!</v>
      </c>
      <c r="H48" s="52" t="e">
        <f t="shared" si="3"/>
        <v>#DIV/0!</v>
      </c>
      <c r="I48" s="38"/>
    </row>
    <row r="49" spans="1:9" s="16" customFormat="1" ht="56.25" customHeight="1" hidden="1">
      <c r="A49" s="55"/>
      <c r="B49" s="56" t="s">
        <v>286</v>
      </c>
      <c r="C49" s="104" t="s">
        <v>285</v>
      </c>
      <c r="D49" s="49">
        <v>0</v>
      </c>
      <c r="E49" s="49">
        <v>0</v>
      </c>
      <c r="F49" s="49">
        <v>0</v>
      </c>
      <c r="G49" s="52" t="e">
        <f t="shared" si="2"/>
        <v>#DIV/0!</v>
      </c>
      <c r="H49" s="52" t="e">
        <f t="shared" si="3"/>
        <v>#DIV/0!</v>
      </c>
      <c r="I49" s="42"/>
    </row>
    <row r="50" spans="1:9" s="16" customFormat="1" ht="28.5" customHeight="1">
      <c r="A50" s="53" t="s">
        <v>63</v>
      </c>
      <c r="B50" s="168" t="s">
        <v>31</v>
      </c>
      <c r="C50" s="101"/>
      <c r="D50" s="51">
        <f>D51</f>
        <v>3</v>
      </c>
      <c r="E50" s="51">
        <f>E51</f>
        <v>0.8</v>
      </c>
      <c r="F50" s="51">
        <f>F51</f>
        <v>0</v>
      </c>
      <c r="G50" s="52">
        <f t="shared" si="2"/>
        <v>0</v>
      </c>
      <c r="H50" s="52">
        <f t="shared" si="3"/>
        <v>0</v>
      </c>
      <c r="I50" s="42"/>
    </row>
    <row r="51" spans="1:9" s="16" customFormat="1" ht="37.5" customHeight="1">
      <c r="A51" s="165" t="s">
        <v>64</v>
      </c>
      <c r="B51" s="72" t="s">
        <v>105</v>
      </c>
      <c r="C51" s="100"/>
      <c r="D51" s="50">
        <f>D52+D53</f>
        <v>3</v>
      </c>
      <c r="E51" s="50">
        <f>E52+E53</f>
        <v>0.8</v>
      </c>
      <c r="F51" s="50">
        <f>F52+F53</f>
        <v>0</v>
      </c>
      <c r="G51" s="52">
        <f t="shared" si="2"/>
        <v>0</v>
      </c>
      <c r="H51" s="52">
        <f t="shared" si="3"/>
        <v>0</v>
      </c>
      <c r="I51" s="42"/>
    </row>
    <row r="52" spans="1:9" s="16" customFormat="1" ht="42.75" customHeight="1" hidden="1">
      <c r="A52" s="55"/>
      <c r="B52" s="68" t="s">
        <v>105</v>
      </c>
      <c r="C52" s="104" t="s">
        <v>180</v>
      </c>
      <c r="D52" s="49">
        <v>0</v>
      </c>
      <c r="E52" s="49">
        <f>0</f>
        <v>0</v>
      </c>
      <c r="F52" s="49">
        <v>0</v>
      </c>
      <c r="G52" s="52" t="e">
        <f t="shared" si="2"/>
        <v>#DIV/0!</v>
      </c>
      <c r="H52" s="52" t="e">
        <f t="shared" si="3"/>
        <v>#DIV/0!</v>
      </c>
      <c r="I52" s="42"/>
    </row>
    <row r="53" spans="1:9" s="16" customFormat="1" ht="100.5" customHeight="1">
      <c r="A53" s="55"/>
      <c r="B53" s="68" t="s">
        <v>413</v>
      </c>
      <c r="C53" s="104" t="s">
        <v>412</v>
      </c>
      <c r="D53" s="49">
        <v>3</v>
      </c>
      <c r="E53" s="49">
        <v>0.8</v>
      </c>
      <c r="F53" s="49">
        <v>0</v>
      </c>
      <c r="G53" s="52">
        <f t="shared" si="2"/>
        <v>0</v>
      </c>
      <c r="H53" s="52">
        <f t="shared" si="3"/>
        <v>0</v>
      </c>
      <c r="I53" s="42"/>
    </row>
    <row r="54" spans="1:9" s="1" customFormat="1" ht="31.5">
      <c r="A54" s="53" t="s">
        <v>65</v>
      </c>
      <c r="B54" s="168" t="s">
        <v>32</v>
      </c>
      <c r="C54" s="101"/>
      <c r="D54" s="51">
        <f>D55</f>
        <v>1122.6</v>
      </c>
      <c r="E54" s="51">
        <f>E55</f>
        <v>669.7</v>
      </c>
      <c r="F54" s="51">
        <f>F55</f>
        <v>380.4</v>
      </c>
      <c r="G54" s="52">
        <f t="shared" si="2"/>
        <v>0.3388562266167825</v>
      </c>
      <c r="H54" s="52">
        <f t="shared" si="3"/>
        <v>0.5680155293414961</v>
      </c>
      <c r="I54" s="38"/>
    </row>
    <row r="55" spans="1:9" s="1" customFormat="1" ht="18.75">
      <c r="A55" s="167" t="s">
        <v>35</v>
      </c>
      <c r="B55" s="164" t="s">
        <v>36</v>
      </c>
      <c r="C55" s="100"/>
      <c r="D55" s="50">
        <f>D56+D69</f>
        <v>1122.6</v>
      </c>
      <c r="E55" s="50">
        <f>E56+E69</f>
        <v>669.7</v>
      </c>
      <c r="F55" s="50">
        <f>F56+F69</f>
        <v>380.4</v>
      </c>
      <c r="G55" s="52">
        <f t="shared" si="2"/>
        <v>0.3388562266167825</v>
      </c>
      <c r="H55" s="52">
        <f t="shared" si="3"/>
        <v>0.5680155293414961</v>
      </c>
      <c r="I55" s="38"/>
    </row>
    <row r="56" spans="1:9" s="1" customFormat="1" ht="63">
      <c r="A56" s="167"/>
      <c r="B56" s="56" t="s">
        <v>384</v>
      </c>
      <c r="C56" s="104" t="s">
        <v>411</v>
      </c>
      <c r="D56" s="50">
        <f>D57+D58+D59+D60+D61+D62+D63+D64+D65+D66+D67+D68</f>
        <v>822.6</v>
      </c>
      <c r="E56" s="50">
        <f>E57+E58+E59+E60+E61+E62+E63+E64+E65+E66+E67+E68</f>
        <v>552.4000000000001</v>
      </c>
      <c r="F56" s="50">
        <f>F57+F58+F59+F60+F61+F62+F63+F64+F65+F66+F67+F68</f>
        <v>380.4</v>
      </c>
      <c r="G56" s="52">
        <f t="shared" si="2"/>
        <v>0.462436177972283</v>
      </c>
      <c r="H56" s="52">
        <f t="shared" si="3"/>
        <v>0.6886314265025343</v>
      </c>
      <c r="I56" s="38"/>
    </row>
    <row r="57" spans="1:9" s="1" customFormat="1" ht="31.5">
      <c r="A57" s="167"/>
      <c r="B57" s="56" t="s">
        <v>383</v>
      </c>
      <c r="C57" s="129" t="s">
        <v>382</v>
      </c>
      <c r="D57" s="130">
        <v>20</v>
      </c>
      <c r="E57" s="131">
        <v>20</v>
      </c>
      <c r="F57" s="132">
        <v>20</v>
      </c>
      <c r="G57" s="52">
        <f t="shared" si="2"/>
        <v>1</v>
      </c>
      <c r="H57" s="52">
        <f t="shared" si="3"/>
        <v>1</v>
      </c>
      <c r="I57" s="38"/>
    </row>
    <row r="58" spans="1:9" s="1" customFormat="1" ht="31.5">
      <c r="A58" s="167"/>
      <c r="B58" s="56" t="s">
        <v>388</v>
      </c>
      <c r="C58" s="129" t="s">
        <v>387</v>
      </c>
      <c r="D58" s="130">
        <v>10</v>
      </c>
      <c r="E58" s="131">
        <v>3.5</v>
      </c>
      <c r="F58" s="132">
        <v>0</v>
      </c>
      <c r="G58" s="52">
        <f t="shared" si="2"/>
        <v>0</v>
      </c>
      <c r="H58" s="52">
        <f t="shared" si="3"/>
        <v>0</v>
      </c>
      <c r="I58" s="38"/>
    </row>
    <row r="59" spans="1:9" s="1" customFormat="1" ht="31.5">
      <c r="A59" s="167"/>
      <c r="B59" s="56" t="s">
        <v>390</v>
      </c>
      <c r="C59" s="129" t="s">
        <v>389</v>
      </c>
      <c r="D59" s="130">
        <v>50</v>
      </c>
      <c r="E59" s="131">
        <v>17.5</v>
      </c>
      <c r="F59" s="132">
        <v>0</v>
      </c>
      <c r="G59" s="52">
        <f t="shared" si="2"/>
        <v>0</v>
      </c>
      <c r="H59" s="52">
        <f t="shared" si="3"/>
        <v>0</v>
      </c>
      <c r="I59" s="38"/>
    </row>
    <row r="60" spans="1:9" s="1" customFormat="1" ht="31.5">
      <c r="A60" s="167"/>
      <c r="B60" s="56" t="s">
        <v>450</v>
      </c>
      <c r="C60" s="129" t="s">
        <v>448</v>
      </c>
      <c r="D60" s="130">
        <v>25</v>
      </c>
      <c r="E60" s="131">
        <v>8.8</v>
      </c>
      <c r="F60" s="132">
        <v>0</v>
      </c>
      <c r="G60" s="52">
        <f t="shared" si="2"/>
        <v>0</v>
      </c>
      <c r="H60" s="52">
        <f t="shared" si="3"/>
        <v>0</v>
      </c>
      <c r="I60" s="38"/>
    </row>
    <row r="61" spans="1:9" s="1" customFormat="1" ht="31.5">
      <c r="A61" s="167"/>
      <c r="B61" s="56" t="s">
        <v>396</v>
      </c>
      <c r="C61" s="129" t="s">
        <v>395</v>
      </c>
      <c r="D61" s="130">
        <v>185</v>
      </c>
      <c r="E61" s="131">
        <v>162.3</v>
      </c>
      <c r="F61" s="132">
        <v>141.9</v>
      </c>
      <c r="G61" s="52">
        <f t="shared" si="2"/>
        <v>0.7670270270270271</v>
      </c>
      <c r="H61" s="52">
        <f t="shared" si="3"/>
        <v>0.8743068391866913</v>
      </c>
      <c r="I61" s="38"/>
    </row>
    <row r="62" spans="1:9" s="1" customFormat="1" ht="31.5">
      <c r="A62" s="167"/>
      <c r="B62" s="56" t="s">
        <v>402</v>
      </c>
      <c r="C62" s="129" t="s">
        <v>401</v>
      </c>
      <c r="D62" s="130">
        <v>350</v>
      </c>
      <c r="E62" s="131">
        <v>211.6</v>
      </c>
      <c r="F62" s="132">
        <v>211.5</v>
      </c>
      <c r="G62" s="52">
        <f t="shared" si="2"/>
        <v>0.6042857142857143</v>
      </c>
      <c r="H62" s="52">
        <f t="shared" si="3"/>
        <v>0.9995274102079396</v>
      </c>
      <c r="I62" s="38"/>
    </row>
    <row r="63" spans="1:9" s="1" customFormat="1" ht="31.5">
      <c r="A63" s="167"/>
      <c r="B63" s="56" t="s">
        <v>418</v>
      </c>
      <c r="C63" s="129" t="s">
        <v>419</v>
      </c>
      <c r="D63" s="130">
        <v>40</v>
      </c>
      <c r="E63" s="131">
        <v>14</v>
      </c>
      <c r="F63" s="132">
        <v>0</v>
      </c>
      <c r="G63" s="52">
        <f t="shared" si="2"/>
        <v>0</v>
      </c>
      <c r="H63" s="52">
        <f t="shared" si="3"/>
        <v>0</v>
      </c>
      <c r="I63" s="38"/>
    </row>
    <row r="64" spans="1:9" s="1" customFormat="1" ht="31.5">
      <c r="A64" s="167"/>
      <c r="B64" s="56" t="s">
        <v>420</v>
      </c>
      <c r="C64" s="129" t="s">
        <v>421</v>
      </c>
      <c r="D64" s="130">
        <v>10</v>
      </c>
      <c r="E64" s="131">
        <v>3.5</v>
      </c>
      <c r="F64" s="132">
        <v>0</v>
      </c>
      <c r="G64" s="52">
        <f t="shared" si="2"/>
        <v>0</v>
      </c>
      <c r="H64" s="52">
        <f t="shared" si="3"/>
        <v>0</v>
      </c>
      <c r="I64" s="38"/>
    </row>
    <row r="65" spans="1:9" s="1" customFormat="1" ht="49.5" customHeight="1">
      <c r="A65" s="167"/>
      <c r="B65" s="56" t="s">
        <v>423</v>
      </c>
      <c r="C65" s="129" t="s">
        <v>422</v>
      </c>
      <c r="D65" s="130">
        <v>12</v>
      </c>
      <c r="E65" s="131">
        <v>4.2</v>
      </c>
      <c r="F65" s="132">
        <v>0</v>
      </c>
      <c r="G65" s="52">
        <f t="shared" si="2"/>
        <v>0</v>
      </c>
      <c r="H65" s="52">
        <f t="shared" si="3"/>
        <v>0</v>
      </c>
      <c r="I65" s="38"/>
    </row>
    <row r="66" spans="1:9" s="1" customFormat="1" ht="66" customHeight="1">
      <c r="A66" s="167"/>
      <c r="B66" s="56" t="s">
        <v>425</v>
      </c>
      <c r="C66" s="129" t="s">
        <v>424</v>
      </c>
      <c r="D66" s="130">
        <v>10</v>
      </c>
      <c r="E66" s="131">
        <v>7</v>
      </c>
      <c r="F66" s="132">
        <v>7</v>
      </c>
      <c r="G66" s="52">
        <f t="shared" si="2"/>
        <v>0.7</v>
      </c>
      <c r="H66" s="52">
        <f t="shared" si="3"/>
        <v>1</v>
      </c>
      <c r="I66" s="38"/>
    </row>
    <row r="67" spans="1:9" s="1" customFormat="1" ht="35.25" customHeight="1">
      <c r="A67" s="167"/>
      <c r="B67" s="56" t="s">
        <v>447</v>
      </c>
      <c r="C67" s="129" t="s">
        <v>445</v>
      </c>
      <c r="D67" s="130">
        <v>100</v>
      </c>
      <c r="E67" s="131">
        <v>100</v>
      </c>
      <c r="F67" s="132">
        <v>0</v>
      </c>
      <c r="G67" s="52">
        <f t="shared" si="2"/>
        <v>0</v>
      </c>
      <c r="H67" s="52">
        <f t="shared" si="3"/>
        <v>0</v>
      </c>
      <c r="I67" s="38"/>
    </row>
    <row r="68" spans="1:9" s="1" customFormat="1" ht="36" customHeight="1">
      <c r="A68" s="167"/>
      <c r="B68" s="56" t="s">
        <v>451</v>
      </c>
      <c r="C68" s="129" t="s">
        <v>449</v>
      </c>
      <c r="D68" s="130">
        <v>10.6</v>
      </c>
      <c r="E68" s="131">
        <v>0</v>
      </c>
      <c r="F68" s="132">
        <v>0</v>
      </c>
      <c r="G68" s="52">
        <f t="shared" si="2"/>
        <v>0</v>
      </c>
      <c r="H68" s="52">
        <v>0</v>
      </c>
      <c r="I68" s="38"/>
    </row>
    <row r="69" spans="1:9" s="1" customFormat="1" ht="51.75" customHeight="1">
      <c r="A69" s="167"/>
      <c r="B69" s="164" t="s">
        <v>483</v>
      </c>
      <c r="C69" s="133">
        <v>9580500000</v>
      </c>
      <c r="D69" s="130">
        <f>D71+D72+C79:D79+D70</f>
        <v>300</v>
      </c>
      <c r="E69" s="130">
        <f>E71+E72+D79:E79+E70</f>
        <v>117.3</v>
      </c>
      <c r="F69" s="130">
        <f>F71+F72+E79:F79+F70</f>
        <v>0</v>
      </c>
      <c r="G69" s="52">
        <f t="shared" si="2"/>
        <v>0</v>
      </c>
      <c r="H69" s="52">
        <f t="shared" si="3"/>
        <v>0</v>
      </c>
      <c r="I69" s="38"/>
    </row>
    <row r="70" spans="1:9" s="1" customFormat="1" ht="51.75" customHeight="1">
      <c r="A70" s="167"/>
      <c r="B70" s="56" t="s">
        <v>568</v>
      </c>
      <c r="C70" s="133">
        <v>9580572100</v>
      </c>
      <c r="D70" s="130">
        <v>231</v>
      </c>
      <c r="E70" s="130">
        <v>69.3</v>
      </c>
      <c r="F70" s="130">
        <v>0</v>
      </c>
      <c r="G70" s="52">
        <f t="shared" si="2"/>
        <v>0</v>
      </c>
      <c r="H70" s="52">
        <f t="shared" si="3"/>
        <v>0</v>
      </c>
      <c r="I70" s="38"/>
    </row>
    <row r="71" spans="1:9" s="1" customFormat="1" ht="130.5" customHeight="1">
      <c r="A71" s="167"/>
      <c r="B71" s="56" t="s">
        <v>465</v>
      </c>
      <c r="C71" s="134" t="s">
        <v>484</v>
      </c>
      <c r="D71" s="130">
        <v>30</v>
      </c>
      <c r="E71" s="131">
        <v>9</v>
      </c>
      <c r="F71" s="132">
        <v>0</v>
      </c>
      <c r="G71" s="52">
        <f t="shared" si="2"/>
        <v>0</v>
      </c>
      <c r="H71" s="52">
        <f t="shared" si="3"/>
        <v>0</v>
      </c>
      <c r="I71" s="38"/>
    </row>
    <row r="72" spans="1:9" s="1" customFormat="1" ht="123" customHeight="1">
      <c r="A72" s="167"/>
      <c r="B72" s="56" t="s">
        <v>466</v>
      </c>
      <c r="C72" s="134" t="s">
        <v>485</v>
      </c>
      <c r="D72" s="130">
        <v>9</v>
      </c>
      <c r="E72" s="131">
        <v>9</v>
      </c>
      <c r="F72" s="132">
        <v>0</v>
      </c>
      <c r="G72" s="52">
        <f t="shared" si="2"/>
        <v>0</v>
      </c>
      <c r="H72" s="52">
        <f t="shared" si="3"/>
        <v>0</v>
      </c>
      <c r="I72" s="38"/>
    </row>
    <row r="73" spans="1:9" s="1" customFormat="1" ht="18.75" hidden="1">
      <c r="A73" s="71" t="s">
        <v>108</v>
      </c>
      <c r="B73" s="166" t="s">
        <v>106</v>
      </c>
      <c r="C73" s="134" t="s">
        <v>549</v>
      </c>
      <c r="D73" s="51">
        <f>D75</f>
        <v>0</v>
      </c>
      <c r="E73" s="51">
        <f>E75</f>
        <v>0</v>
      </c>
      <c r="F73" s="51">
        <f>F75</f>
        <v>0</v>
      </c>
      <c r="G73" s="52" t="e">
        <f t="shared" si="2"/>
        <v>#DIV/0!</v>
      </c>
      <c r="H73" s="52" t="e">
        <f t="shared" si="3"/>
        <v>#DIV/0!</v>
      </c>
      <c r="I73" s="38"/>
    </row>
    <row r="74" spans="1:9" s="1" customFormat="1" ht="31.5" hidden="1">
      <c r="A74" s="165" t="s">
        <v>102</v>
      </c>
      <c r="B74" s="164" t="s">
        <v>109</v>
      </c>
      <c r="C74" s="134" t="s">
        <v>550</v>
      </c>
      <c r="D74" s="50">
        <f>D75</f>
        <v>0</v>
      </c>
      <c r="E74" s="50">
        <f>E75</f>
        <v>0</v>
      </c>
      <c r="F74" s="50">
        <f>F75</f>
        <v>0</v>
      </c>
      <c r="G74" s="52" t="e">
        <f t="shared" si="2"/>
        <v>#DIV/0!</v>
      </c>
      <c r="H74" s="52" t="e">
        <f t="shared" si="3"/>
        <v>#DIV/0!</v>
      </c>
      <c r="I74" s="38"/>
    </row>
    <row r="75" spans="1:9" s="16" customFormat="1" ht="36" customHeight="1" hidden="1">
      <c r="A75" s="55"/>
      <c r="B75" s="56" t="s">
        <v>175</v>
      </c>
      <c r="C75" s="134" t="s">
        <v>551</v>
      </c>
      <c r="D75" s="49">
        <v>0</v>
      </c>
      <c r="E75" s="49">
        <v>0</v>
      </c>
      <c r="F75" s="49">
        <v>0</v>
      </c>
      <c r="G75" s="52" t="e">
        <f t="shared" si="2"/>
        <v>#DIV/0!</v>
      </c>
      <c r="H75" s="52" t="e">
        <f t="shared" si="3"/>
        <v>#DIV/0!</v>
      </c>
      <c r="I75" s="42"/>
    </row>
    <row r="76" spans="1:9" s="1" customFormat="1" ht="18.75" hidden="1">
      <c r="A76" s="53" t="s">
        <v>37</v>
      </c>
      <c r="B76" s="168" t="s">
        <v>38</v>
      </c>
      <c r="C76" s="134" t="s">
        <v>552</v>
      </c>
      <c r="D76" s="51">
        <f aca="true" t="shared" si="5" ref="D76:F77">D77</f>
        <v>0</v>
      </c>
      <c r="E76" s="51">
        <f t="shared" si="5"/>
        <v>0</v>
      </c>
      <c r="F76" s="51">
        <f t="shared" si="5"/>
        <v>0</v>
      </c>
      <c r="G76" s="52" t="e">
        <f t="shared" si="2"/>
        <v>#DIV/0!</v>
      </c>
      <c r="H76" s="52" t="e">
        <f t="shared" si="3"/>
        <v>#DIV/0!</v>
      </c>
      <c r="I76" s="38"/>
    </row>
    <row r="77" spans="1:9" s="1" customFormat="1" ht="18.75" hidden="1">
      <c r="A77" s="167" t="s">
        <v>41</v>
      </c>
      <c r="B77" s="164" t="s">
        <v>42</v>
      </c>
      <c r="C77" s="134" t="s">
        <v>553</v>
      </c>
      <c r="D77" s="50">
        <f t="shared" si="5"/>
        <v>0</v>
      </c>
      <c r="E77" s="50">
        <f t="shared" si="5"/>
        <v>0</v>
      </c>
      <c r="F77" s="50">
        <f t="shared" si="5"/>
        <v>0</v>
      </c>
      <c r="G77" s="52" t="e">
        <f t="shared" si="2"/>
        <v>#DIV/0!</v>
      </c>
      <c r="H77" s="52" t="e">
        <f t="shared" si="3"/>
        <v>#DIV/0!</v>
      </c>
      <c r="I77" s="38"/>
    </row>
    <row r="78" spans="1:9" s="16" customFormat="1" ht="40.5" customHeight="1" hidden="1">
      <c r="A78" s="55"/>
      <c r="B78" s="56" t="s">
        <v>171</v>
      </c>
      <c r="C78" s="134" t="s">
        <v>554</v>
      </c>
      <c r="D78" s="49">
        <v>0</v>
      </c>
      <c r="E78" s="49">
        <v>0</v>
      </c>
      <c r="F78" s="49">
        <v>0</v>
      </c>
      <c r="G78" s="52" t="e">
        <f t="shared" si="2"/>
        <v>#DIV/0!</v>
      </c>
      <c r="H78" s="52" t="e">
        <f t="shared" si="3"/>
        <v>#DIV/0!</v>
      </c>
      <c r="I78" s="42"/>
    </row>
    <row r="79" spans="1:9" s="16" customFormat="1" ht="117" customHeight="1">
      <c r="A79" s="55"/>
      <c r="B79" s="56" t="s">
        <v>473</v>
      </c>
      <c r="C79" s="134" t="s">
        <v>555</v>
      </c>
      <c r="D79" s="49">
        <v>30</v>
      </c>
      <c r="E79" s="49">
        <v>30</v>
      </c>
      <c r="F79" s="49">
        <v>0</v>
      </c>
      <c r="G79" s="52">
        <f t="shared" si="2"/>
        <v>0</v>
      </c>
      <c r="H79" s="52">
        <f t="shared" si="3"/>
        <v>0</v>
      </c>
      <c r="I79" s="42"/>
    </row>
    <row r="80" spans="1:9" s="1" customFormat="1" ht="18.75">
      <c r="A80" s="53">
        <v>1000</v>
      </c>
      <c r="B80" s="168" t="s">
        <v>49</v>
      </c>
      <c r="C80" s="101"/>
      <c r="D80" s="51">
        <f>D81</f>
        <v>36</v>
      </c>
      <c r="E80" s="51">
        <f>E81</f>
        <v>18</v>
      </c>
      <c r="F80" s="51">
        <f>F81</f>
        <v>6</v>
      </c>
      <c r="G80" s="52">
        <f t="shared" si="2"/>
        <v>0.16666666666666666</v>
      </c>
      <c r="H80" s="52">
        <f t="shared" si="3"/>
        <v>0.3333333333333333</v>
      </c>
      <c r="I80" s="38"/>
    </row>
    <row r="81" spans="1:9" s="1" customFormat="1" ht="18.75">
      <c r="A81" s="167">
        <v>1001</v>
      </c>
      <c r="B81" s="164" t="s">
        <v>146</v>
      </c>
      <c r="C81" s="100" t="s">
        <v>50</v>
      </c>
      <c r="D81" s="50">
        <v>36</v>
      </c>
      <c r="E81" s="50">
        <v>18</v>
      </c>
      <c r="F81" s="50">
        <v>6</v>
      </c>
      <c r="G81" s="52">
        <f t="shared" si="2"/>
        <v>0.16666666666666666</v>
      </c>
      <c r="H81" s="52">
        <f t="shared" si="3"/>
        <v>0.3333333333333333</v>
      </c>
      <c r="I81" s="38"/>
    </row>
    <row r="82" spans="1:9" s="1" customFormat="1" ht="31.5">
      <c r="A82" s="53"/>
      <c r="B82" s="168" t="s">
        <v>84</v>
      </c>
      <c r="C82" s="101"/>
      <c r="D82" s="50">
        <f>D83</f>
        <v>628</v>
      </c>
      <c r="E82" s="50">
        <f>E83</f>
        <v>309.8</v>
      </c>
      <c r="F82" s="50">
        <f>F83</f>
        <v>0</v>
      </c>
      <c r="G82" s="52">
        <f t="shared" si="2"/>
        <v>0</v>
      </c>
      <c r="H82" s="52">
        <f t="shared" si="3"/>
        <v>0</v>
      </c>
      <c r="I82" s="38"/>
    </row>
    <row r="83" spans="1:9" s="16" customFormat="1" ht="38.25" customHeight="1">
      <c r="A83" s="55"/>
      <c r="B83" s="56" t="s">
        <v>85</v>
      </c>
      <c r="C83" s="104"/>
      <c r="D83" s="49">
        <v>628</v>
      </c>
      <c r="E83" s="49">
        <v>309.8</v>
      </c>
      <c r="F83" s="49">
        <v>0</v>
      </c>
      <c r="G83" s="52">
        <f t="shared" si="2"/>
        <v>0</v>
      </c>
      <c r="H83" s="52">
        <f t="shared" si="3"/>
        <v>0</v>
      </c>
      <c r="I83" s="42"/>
    </row>
    <row r="84" spans="1:9" s="11" customFormat="1" ht="18.75">
      <c r="A84" s="53"/>
      <c r="B84" s="168" t="s">
        <v>55</v>
      </c>
      <c r="C84" s="53"/>
      <c r="D84" s="51">
        <f>D35+D45+D47+D54+D76+D73+D80+D82+D50</f>
        <v>4505.200000000001</v>
      </c>
      <c r="E84" s="51">
        <f>E35+E45+E47+E54+E76+E73+E80+E82+E50</f>
        <v>2396.7000000000007</v>
      </c>
      <c r="F84" s="51">
        <f>F35+F45+F47+F54+F76+F73+F80+F82+F50</f>
        <v>1280.5</v>
      </c>
      <c r="G84" s="52">
        <f t="shared" si="2"/>
        <v>0.28422711533339245</v>
      </c>
      <c r="H84" s="52">
        <f t="shared" si="3"/>
        <v>0.5342762965744564</v>
      </c>
      <c r="I84" s="43"/>
    </row>
    <row r="85" spans="1:9" s="1" customFormat="1" ht="18.75">
      <c r="A85" s="171"/>
      <c r="B85" s="164" t="s">
        <v>70</v>
      </c>
      <c r="C85" s="100"/>
      <c r="D85" s="73">
        <f>D82</f>
        <v>628</v>
      </c>
      <c r="E85" s="73">
        <f>E82</f>
        <v>309.8</v>
      </c>
      <c r="F85" s="73">
        <f>F82</f>
        <v>0</v>
      </c>
      <c r="G85" s="52">
        <f t="shared" si="2"/>
        <v>0</v>
      </c>
      <c r="H85" s="52">
        <f t="shared" si="3"/>
        <v>0</v>
      </c>
      <c r="I85" s="38"/>
    </row>
    <row r="86" spans="1:9" s="1" customFormat="1" ht="18">
      <c r="A86" s="75"/>
      <c r="B86" s="74"/>
      <c r="C86" s="110"/>
      <c r="D86" s="77"/>
      <c r="E86" s="77"/>
      <c r="F86" s="77"/>
      <c r="G86" s="77"/>
      <c r="H86" s="77"/>
      <c r="I86" s="38"/>
    </row>
    <row r="87" spans="1:9" s="1" customFormat="1" ht="18">
      <c r="A87" s="75"/>
      <c r="B87" s="74"/>
      <c r="C87" s="110"/>
      <c r="D87" s="77"/>
      <c r="E87" s="77"/>
      <c r="F87" s="77"/>
      <c r="G87" s="77"/>
      <c r="H87" s="77"/>
      <c r="I87" s="38"/>
    </row>
    <row r="88" spans="1:9" s="1" customFormat="1" ht="18">
      <c r="A88" s="75"/>
      <c r="B88" s="78" t="s">
        <v>281</v>
      </c>
      <c r="C88" s="111"/>
      <c r="D88" s="77"/>
      <c r="E88" s="77"/>
      <c r="F88" s="77">
        <v>1233.8</v>
      </c>
      <c r="G88" s="77"/>
      <c r="H88" s="77"/>
      <c r="I88" s="38"/>
    </row>
    <row r="89" spans="1:9" s="1" customFormat="1" ht="18">
      <c r="A89" s="75"/>
      <c r="B89" s="78"/>
      <c r="C89" s="111"/>
      <c r="D89" s="77"/>
      <c r="E89" s="77"/>
      <c r="F89" s="77"/>
      <c r="G89" s="77"/>
      <c r="H89" s="77"/>
      <c r="I89" s="38"/>
    </row>
    <row r="90" spans="1:9" s="1" customFormat="1" ht="18" hidden="1">
      <c r="A90" s="75"/>
      <c r="B90" s="78" t="s">
        <v>71</v>
      </c>
      <c r="C90" s="111"/>
      <c r="D90" s="77"/>
      <c r="E90" s="77"/>
      <c r="F90" s="77"/>
      <c r="G90" s="77"/>
      <c r="H90" s="77"/>
      <c r="I90" s="38"/>
    </row>
    <row r="91" spans="1:9" s="1" customFormat="1" ht="18" hidden="1">
      <c r="A91" s="75"/>
      <c r="B91" s="78" t="s">
        <v>72</v>
      </c>
      <c r="C91" s="111"/>
      <c r="D91" s="77"/>
      <c r="E91" s="77"/>
      <c r="F91" s="77"/>
      <c r="G91" s="77"/>
      <c r="H91" s="77"/>
      <c r="I91" s="38"/>
    </row>
    <row r="92" spans="1:9" s="1" customFormat="1" ht="18" hidden="1">
      <c r="A92" s="75"/>
      <c r="B92" s="78"/>
      <c r="C92" s="111"/>
      <c r="D92" s="77"/>
      <c r="E92" s="77"/>
      <c r="F92" s="77"/>
      <c r="G92" s="77"/>
      <c r="H92" s="77"/>
      <c r="I92" s="38"/>
    </row>
    <row r="93" spans="1:9" s="1" customFormat="1" ht="18" hidden="1">
      <c r="A93" s="75"/>
      <c r="B93" s="78" t="s">
        <v>73</v>
      </c>
      <c r="C93" s="111"/>
      <c r="D93" s="77"/>
      <c r="E93" s="77"/>
      <c r="F93" s="77"/>
      <c r="G93" s="77"/>
      <c r="H93" s="77"/>
      <c r="I93" s="38"/>
    </row>
    <row r="94" spans="1:9" s="1" customFormat="1" ht="18" hidden="1">
      <c r="A94" s="75"/>
      <c r="B94" s="78" t="s">
        <v>74</v>
      </c>
      <c r="C94" s="111"/>
      <c r="D94" s="77"/>
      <c r="E94" s="77"/>
      <c r="F94" s="77"/>
      <c r="G94" s="77"/>
      <c r="H94" s="77"/>
      <c r="I94" s="38"/>
    </row>
    <row r="95" spans="1:9" s="1" customFormat="1" ht="18" hidden="1">
      <c r="A95" s="75"/>
      <c r="B95" s="78"/>
      <c r="C95" s="111"/>
      <c r="D95" s="77"/>
      <c r="E95" s="77"/>
      <c r="F95" s="77"/>
      <c r="G95" s="77"/>
      <c r="H95" s="77"/>
      <c r="I95" s="38"/>
    </row>
    <row r="96" spans="1:9" s="1" customFormat="1" ht="18" hidden="1">
      <c r="A96" s="75"/>
      <c r="B96" s="78" t="s">
        <v>75</v>
      </c>
      <c r="C96" s="111"/>
      <c r="D96" s="77"/>
      <c r="E96" s="77"/>
      <c r="F96" s="77"/>
      <c r="G96" s="77"/>
      <c r="H96" s="77"/>
      <c r="I96" s="38"/>
    </row>
    <row r="97" spans="1:9" s="1" customFormat="1" ht="18" hidden="1">
      <c r="A97" s="75"/>
      <c r="B97" s="78" t="s">
        <v>76</v>
      </c>
      <c r="C97" s="111"/>
      <c r="D97" s="77"/>
      <c r="E97" s="77"/>
      <c r="F97" s="77"/>
      <c r="G97" s="77"/>
      <c r="H97" s="77"/>
      <c r="I97" s="38"/>
    </row>
    <row r="98" spans="1:9" s="1" customFormat="1" ht="18" hidden="1">
      <c r="A98" s="75"/>
      <c r="B98" s="78"/>
      <c r="C98" s="111"/>
      <c r="D98" s="77"/>
      <c r="E98" s="77"/>
      <c r="F98" s="77"/>
      <c r="G98" s="77"/>
      <c r="H98" s="77"/>
      <c r="I98" s="38"/>
    </row>
    <row r="99" spans="1:9" s="1" customFormat="1" ht="18" hidden="1">
      <c r="A99" s="75"/>
      <c r="B99" s="78" t="s">
        <v>77</v>
      </c>
      <c r="C99" s="111"/>
      <c r="D99" s="77"/>
      <c r="E99" s="77"/>
      <c r="F99" s="77"/>
      <c r="G99" s="77"/>
      <c r="H99" s="77"/>
      <c r="I99" s="38"/>
    </row>
    <row r="100" spans="1:9" s="1" customFormat="1" ht="18" hidden="1">
      <c r="A100" s="75"/>
      <c r="B100" s="78" t="s">
        <v>78</v>
      </c>
      <c r="C100" s="111"/>
      <c r="D100" s="77"/>
      <c r="E100" s="77"/>
      <c r="F100" s="77"/>
      <c r="G100" s="77"/>
      <c r="H100" s="77"/>
      <c r="I100" s="38"/>
    </row>
    <row r="101" spans="1:9" s="1" customFormat="1" ht="18" hidden="1">
      <c r="A101" s="75"/>
      <c r="B101" s="74"/>
      <c r="C101" s="110"/>
      <c r="D101" s="77"/>
      <c r="E101" s="77"/>
      <c r="F101" s="77"/>
      <c r="G101" s="77"/>
      <c r="H101" s="77"/>
      <c r="I101" s="38"/>
    </row>
    <row r="102" spans="1:9" s="1" customFormat="1" ht="18">
      <c r="A102" s="75"/>
      <c r="B102" s="74"/>
      <c r="C102" s="110"/>
      <c r="D102" s="77"/>
      <c r="E102" s="77"/>
      <c r="F102" s="77"/>
      <c r="G102" s="77"/>
      <c r="H102" s="77"/>
      <c r="I102" s="38"/>
    </row>
    <row r="103" spans="1:9" s="1" customFormat="1" ht="18">
      <c r="A103" s="75"/>
      <c r="B103" s="78" t="s">
        <v>79</v>
      </c>
      <c r="C103" s="111"/>
      <c r="D103" s="77"/>
      <c r="E103" s="77"/>
      <c r="F103" s="135">
        <f>F88+F30-F84</f>
        <v>1291.1999999999998</v>
      </c>
      <c r="G103" s="77"/>
      <c r="H103" s="135"/>
      <c r="I103" s="38"/>
    </row>
    <row r="104" spans="1:9" s="1" customFormat="1" ht="18">
      <c r="A104" s="75"/>
      <c r="B104" s="74"/>
      <c r="C104" s="110"/>
      <c r="D104" s="77"/>
      <c r="E104" s="77"/>
      <c r="F104" s="77"/>
      <c r="G104" s="77"/>
      <c r="H104" s="77"/>
      <c r="I104" s="38"/>
    </row>
    <row r="105" spans="1:9" s="1" customFormat="1" ht="18">
      <c r="A105" s="75"/>
      <c r="B105" s="74"/>
      <c r="C105" s="110"/>
      <c r="D105" s="77"/>
      <c r="E105" s="77"/>
      <c r="F105" s="77"/>
      <c r="G105" s="77"/>
      <c r="H105" s="77"/>
      <c r="I105" s="38"/>
    </row>
    <row r="106" spans="1:9" s="1" customFormat="1" ht="18">
      <c r="A106" s="75"/>
      <c r="B106" s="78" t="s">
        <v>80</v>
      </c>
      <c r="C106" s="111"/>
      <c r="D106" s="77"/>
      <c r="E106" s="77"/>
      <c r="F106" s="77"/>
      <c r="G106" s="77"/>
      <c r="H106" s="77"/>
      <c r="I106" s="38"/>
    </row>
    <row r="107" spans="1:9" s="1" customFormat="1" ht="18">
      <c r="A107" s="75"/>
      <c r="B107" s="78" t="s">
        <v>81</v>
      </c>
      <c r="C107" s="111"/>
      <c r="D107" s="77"/>
      <c r="E107" s="77"/>
      <c r="F107" s="77"/>
      <c r="G107" s="77"/>
      <c r="H107" s="77"/>
      <c r="I107" s="38"/>
    </row>
    <row r="108" spans="1:9" s="1" customFormat="1" ht="18">
      <c r="A108" s="75"/>
      <c r="B108" s="78" t="s">
        <v>82</v>
      </c>
      <c r="C108" s="111"/>
      <c r="D108" s="77"/>
      <c r="E108" s="77"/>
      <c r="F108" s="77"/>
      <c r="G108" s="77"/>
      <c r="H108" s="77"/>
      <c r="I108" s="38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2:H32"/>
    <mergeCell ref="G33:G34"/>
    <mergeCell ref="E33:E34"/>
    <mergeCell ref="F33:F34"/>
    <mergeCell ref="A33:A34"/>
    <mergeCell ref="B33:B34"/>
    <mergeCell ref="D33:D34"/>
    <mergeCell ref="H33:H34"/>
    <mergeCell ref="C33:C34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PageLayoutView="0" workbookViewId="0" topLeftCell="A23">
      <selection activeCell="F33" sqref="F33"/>
    </sheetView>
  </sheetViews>
  <sheetFormatPr defaultColWidth="9.140625" defaultRowHeight="12.75"/>
  <cols>
    <col min="1" max="1" width="7.28125" style="74" customWidth="1"/>
    <col min="2" max="2" width="37.8515625" style="74" customWidth="1"/>
    <col min="3" max="3" width="11.57421875" style="110" hidden="1" customWidth="1"/>
    <col min="4" max="4" width="13.00390625" style="148" customWidth="1"/>
    <col min="5" max="5" width="10.7109375" style="148" customWidth="1"/>
    <col min="6" max="6" width="13.421875" style="148" customWidth="1"/>
    <col min="7" max="7" width="13.140625" style="148" customWidth="1"/>
    <col min="8" max="8" width="12.57421875" style="77" customWidth="1"/>
    <col min="9" max="9" width="9.140625" style="38" customWidth="1"/>
    <col min="10" max="16384" width="9.140625" style="1" customWidth="1"/>
  </cols>
  <sheetData>
    <row r="1" spans="1:9" s="5" customFormat="1" ht="60" customHeight="1">
      <c r="A1" s="176" t="s">
        <v>564</v>
      </c>
      <c r="B1" s="176"/>
      <c r="C1" s="176"/>
      <c r="D1" s="176"/>
      <c r="E1" s="176"/>
      <c r="F1" s="176"/>
      <c r="G1" s="176"/>
      <c r="H1" s="176"/>
      <c r="I1" s="45"/>
    </row>
    <row r="2" spans="1:8" ht="12.75" customHeight="1">
      <c r="A2" s="163"/>
      <c r="B2" s="177" t="s">
        <v>2</v>
      </c>
      <c r="C2" s="207"/>
      <c r="D2" s="177" t="s">
        <v>3</v>
      </c>
      <c r="E2" s="181" t="s">
        <v>525</v>
      </c>
      <c r="F2" s="177" t="s">
        <v>4</v>
      </c>
      <c r="G2" s="181" t="s">
        <v>268</v>
      </c>
      <c r="H2" s="181" t="s">
        <v>526</v>
      </c>
    </row>
    <row r="3" spans="1:8" ht="28.5" customHeight="1">
      <c r="A3" s="163"/>
      <c r="B3" s="177"/>
      <c r="C3" s="208"/>
      <c r="D3" s="177"/>
      <c r="E3" s="182"/>
      <c r="F3" s="177"/>
      <c r="G3" s="182"/>
      <c r="H3" s="182"/>
    </row>
    <row r="4" spans="1:8" ht="18.75">
      <c r="A4" s="163"/>
      <c r="B4" s="168" t="s">
        <v>69</v>
      </c>
      <c r="C4" s="99"/>
      <c r="D4" s="138">
        <f>D5+D6+D7+D8+D9+D10+D11+D12+D13+D14+D15+D16+D17+D18+D19</f>
        <v>4010</v>
      </c>
      <c r="E4" s="138">
        <f>E5+E6+E7+E8+E9+E10+E11+E12+E13+E14+E15+E16+E17+E18+E19</f>
        <v>1063</v>
      </c>
      <c r="F4" s="138">
        <f>F5+F6+F7+F8+F9+F10+F11+F12+F13+F14+F15+F16+F17+F18+F19+F21+F20</f>
        <v>2231</v>
      </c>
      <c r="G4" s="139">
        <f>F4/D4</f>
        <v>0.556359102244389</v>
      </c>
      <c r="H4" s="52">
        <f>F4/E4</f>
        <v>2.0987770460959547</v>
      </c>
    </row>
    <row r="5" spans="1:8" ht="18.75">
      <c r="A5" s="163"/>
      <c r="B5" s="164" t="s">
        <v>321</v>
      </c>
      <c r="C5" s="100"/>
      <c r="D5" s="140">
        <v>117</v>
      </c>
      <c r="E5" s="140">
        <v>40</v>
      </c>
      <c r="F5" s="140">
        <v>38.9</v>
      </c>
      <c r="G5" s="139">
        <f aca="true" t="shared" si="0" ref="G5:G27">F5/D5</f>
        <v>0.33247863247863246</v>
      </c>
      <c r="H5" s="52">
        <f aca="true" t="shared" si="1" ref="H5:H27">F5/E5</f>
        <v>0.9724999999999999</v>
      </c>
    </row>
    <row r="6" spans="1:8" ht="18.75" hidden="1">
      <c r="A6" s="163"/>
      <c r="B6" s="164" t="s">
        <v>184</v>
      </c>
      <c r="C6" s="100"/>
      <c r="D6" s="140">
        <v>0</v>
      </c>
      <c r="E6" s="140">
        <v>0</v>
      </c>
      <c r="F6" s="140">
        <v>0</v>
      </c>
      <c r="G6" s="139" t="e">
        <f t="shared" si="0"/>
        <v>#DIV/0!</v>
      </c>
      <c r="H6" s="52" t="e">
        <f t="shared" si="1"/>
        <v>#DIV/0!</v>
      </c>
    </row>
    <row r="7" spans="1:8" ht="18.75">
      <c r="A7" s="163"/>
      <c r="B7" s="164" t="s">
        <v>6</v>
      </c>
      <c r="C7" s="100"/>
      <c r="D7" s="140">
        <v>1325</v>
      </c>
      <c r="E7" s="140">
        <v>850</v>
      </c>
      <c r="F7" s="140">
        <v>1930.6</v>
      </c>
      <c r="G7" s="139">
        <f t="shared" si="0"/>
        <v>1.4570566037735848</v>
      </c>
      <c r="H7" s="52">
        <f t="shared" si="1"/>
        <v>2.271294117647059</v>
      </c>
    </row>
    <row r="8" spans="1:8" ht="18.75">
      <c r="A8" s="163"/>
      <c r="B8" s="164" t="s">
        <v>332</v>
      </c>
      <c r="C8" s="100"/>
      <c r="D8" s="140">
        <v>276</v>
      </c>
      <c r="E8" s="140">
        <v>70</v>
      </c>
      <c r="F8" s="140">
        <v>44.2</v>
      </c>
      <c r="G8" s="139">
        <f t="shared" si="0"/>
        <v>0.16014492753623188</v>
      </c>
      <c r="H8" s="52">
        <f t="shared" si="1"/>
        <v>0.6314285714285715</v>
      </c>
    </row>
    <row r="9" spans="1:8" ht="18.75">
      <c r="A9" s="163"/>
      <c r="B9" s="164" t="s">
        <v>8</v>
      </c>
      <c r="C9" s="100"/>
      <c r="D9" s="140">
        <v>2272</v>
      </c>
      <c r="E9" s="140">
        <v>95</v>
      </c>
      <c r="F9" s="140">
        <v>209.8</v>
      </c>
      <c r="G9" s="139">
        <f t="shared" si="0"/>
        <v>0.09234154929577465</v>
      </c>
      <c r="H9" s="52">
        <f t="shared" si="1"/>
        <v>2.208421052631579</v>
      </c>
    </row>
    <row r="10" spans="1:8" ht="18.75">
      <c r="A10" s="163"/>
      <c r="B10" s="164" t="s">
        <v>324</v>
      </c>
      <c r="C10" s="100"/>
      <c r="D10" s="140">
        <v>15</v>
      </c>
      <c r="E10" s="140">
        <v>6</v>
      </c>
      <c r="F10" s="140">
        <v>7.5</v>
      </c>
      <c r="G10" s="139">
        <f t="shared" si="0"/>
        <v>0.5</v>
      </c>
      <c r="H10" s="52">
        <f t="shared" si="1"/>
        <v>1.25</v>
      </c>
    </row>
    <row r="11" spans="1:8" ht="31.5" hidden="1">
      <c r="A11" s="163"/>
      <c r="B11" s="164" t="s">
        <v>9</v>
      </c>
      <c r="C11" s="100"/>
      <c r="D11" s="140">
        <v>0</v>
      </c>
      <c r="E11" s="140">
        <v>0</v>
      </c>
      <c r="F11" s="140">
        <v>0</v>
      </c>
      <c r="G11" s="139" t="e">
        <f t="shared" si="0"/>
        <v>#DIV/0!</v>
      </c>
      <c r="H11" s="52" t="e">
        <f t="shared" si="1"/>
        <v>#DIV/0!</v>
      </c>
    </row>
    <row r="12" spans="1:8" ht="18.75" hidden="1">
      <c r="A12" s="163"/>
      <c r="B12" s="164" t="s">
        <v>10</v>
      </c>
      <c r="C12" s="100"/>
      <c r="D12" s="140">
        <v>0</v>
      </c>
      <c r="E12" s="140">
        <v>0</v>
      </c>
      <c r="F12" s="140">
        <v>0</v>
      </c>
      <c r="G12" s="139" t="e">
        <f t="shared" si="0"/>
        <v>#DIV/0!</v>
      </c>
      <c r="H12" s="52" t="e">
        <f t="shared" si="1"/>
        <v>#DIV/0!</v>
      </c>
    </row>
    <row r="13" spans="1:8" ht="30.75" customHeight="1">
      <c r="A13" s="163"/>
      <c r="B13" s="164" t="s">
        <v>316</v>
      </c>
      <c r="C13" s="100"/>
      <c r="D13" s="140">
        <v>5</v>
      </c>
      <c r="E13" s="140">
        <v>2</v>
      </c>
      <c r="F13" s="140">
        <v>0</v>
      </c>
      <c r="G13" s="139">
        <f t="shared" si="0"/>
        <v>0</v>
      </c>
      <c r="H13" s="52">
        <f t="shared" si="1"/>
        <v>0</v>
      </c>
    </row>
    <row r="14" spans="1:8" ht="18.75" hidden="1">
      <c r="A14" s="163"/>
      <c r="B14" s="164" t="s">
        <v>13</v>
      </c>
      <c r="C14" s="100"/>
      <c r="D14" s="140">
        <v>0</v>
      </c>
      <c r="E14" s="140">
        <v>0</v>
      </c>
      <c r="F14" s="140">
        <v>0</v>
      </c>
      <c r="G14" s="139" t="e">
        <f t="shared" si="0"/>
        <v>#DIV/0!</v>
      </c>
      <c r="H14" s="52" t="e">
        <f t="shared" si="1"/>
        <v>#DIV/0!</v>
      </c>
    </row>
    <row r="15" spans="1:8" ht="18.75" hidden="1">
      <c r="A15" s="163"/>
      <c r="B15" s="164" t="s">
        <v>14</v>
      </c>
      <c r="C15" s="100"/>
      <c r="D15" s="140">
        <v>0</v>
      </c>
      <c r="E15" s="140">
        <v>0</v>
      </c>
      <c r="F15" s="140">
        <v>0</v>
      </c>
      <c r="G15" s="139" t="e">
        <f t="shared" si="0"/>
        <v>#DIV/0!</v>
      </c>
      <c r="H15" s="52" t="e">
        <f t="shared" si="1"/>
        <v>#DIV/0!</v>
      </c>
    </row>
    <row r="16" spans="1:8" ht="31.5" hidden="1">
      <c r="A16" s="163"/>
      <c r="B16" s="164" t="s">
        <v>15</v>
      </c>
      <c r="C16" s="100"/>
      <c r="D16" s="140">
        <v>0</v>
      </c>
      <c r="E16" s="140">
        <v>0</v>
      </c>
      <c r="F16" s="140">
        <v>0</v>
      </c>
      <c r="G16" s="139" t="e">
        <f t="shared" si="0"/>
        <v>#DIV/0!</v>
      </c>
      <c r="H16" s="52" t="e">
        <f t="shared" si="1"/>
        <v>#DIV/0!</v>
      </c>
    </row>
    <row r="17" spans="1:8" ht="31.5" hidden="1">
      <c r="A17" s="163"/>
      <c r="B17" s="164" t="s">
        <v>193</v>
      </c>
      <c r="C17" s="100"/>
      <c r="D17" s="140">
        <v>0</v>
      </c>
      <c r="E17" s="140">
        <v>0</v>
      </c>
      <c r="F17" s="140">
        <v>0</v>
      </c>
      <c r="G17" s="139" t="e">
        <f t="shared" si="0"/>
        <v>#DIV/0!</v>
      </c>
      <c r="H17" s="52" t="e">
        <f t="shared" si="1"/>
        <v>#DIV/0!</v>
      </c>
    </row>
    <row r="18" spans="1:8" ht="18.75" hidden="1">
      <c r="A18" s="163"/>
      <c r="B18" s="164" t="s">
        <v>100</v>
      </c>
      <c r="C18" s="100"/>
      <c r="D18" s="140">
        <v>0</v>
      </c>
      <c r="E18" s="140">
        <v>0</v>
      </c>
      <c r="F18" s="140">
        <v>0</v>
      </c>
      <c r="G18" s="139" t="e">
        <f t="shared" si="0"/>
        <v>#DIV/0!</v>
      </c>
      <c r="H18" s="52" t="e">
        <f t="shared" si="1"/>
        <v>#DIV/0!</v>
      </c>
    </row>
    <row r="19" spans="1:8" ht="18.75" hidden="1">
      <c r="A19" s="163"/>
      <c r="B19" s="164" t="s">
        <v>18</v>
      </c>
      <c r="C19" s="100"/>
      <c r="D19" s="140">
        <v>0</v>
      </c>
      <c r="E19" s="140">
        <v>0</v>
      </c>
      <c r="F19" s="140">
        <v>0</v>
      </c>
      <c r="G19" s="139" t="e">
        <f t="shared" si="0"/>
        <v>#DIV/0!</v>
      </c>
      <c r="H19" s="52" t="e">
        <f t="shared" si="1"/>
        <v>#DIV/0!</v>
      </c>
    </row>
    <row r="20" spans="1:8" ht="33.75" customHeight="1" hidden="1">
      <c r="A20" s="163"/>
      <c r="B20" s="164" t="s">
        <v>320</v>
      </c>
      <c r="C20" s="100"/>
      <c r="D20" s="140">
        <v>0</v>
      </c>
      <c r="E20" s="140">
        <v>0</v>
      </c>
      <c r="F20" s="140">
        <v>0</v>
      </c>
      <c r="G20" s="139" t="e">
        <f t="shared" si="0"/>
        <v>#DIV/0!</v>
      </c>
      <c r="H20" s="52" t="e">
        <f t="shared" si="1"/>
        <v>#DIV/0!</v>
      </c>
    </row>
    <row r="21" spans="1:8" ht="18.75" hidden="1">
      <c r="A21" s="163"/>
      <c r="B21" s="164" t="s">
        <v>290</v>
      </c>
      <c r="C21" s="100"/>
      <c r="D21" s="140">
        <v>0</v>
      </c>
      <c r="E21" s="140">
        <v>0</v>
      </c>
      <c r="F21" s="140">
        <v>0</v>
      </c>
      <c r="G21" s="139" t="e">
        <f t="shared" si="0"/>
        <v>#DIV/0!</v>
      </c>
      <c r="H21" s="52" t="e">
        <f t="shared" si="1"/>
        <v>#DIV/0!</v>
      </c>
    </row>
    <row r="22" spans="1:8" ht="31.5">
      <c r="A22" s="163"/>
      <c r="B22" s="168" t="s">
        <v>68</v>
      </c>
      <c r="C22" s="101"/>
      <c r="D22" s="140">
        <f>D23+D25+D24</f>
        <v>328.4</v>
      </c>
      <c r="E22" s="140">
        <f>E23+E25+E24</f>
        <v>164.3</v>
      </c>
      <c r="F22" s="140">
        <f>F23+F25+F24</f>
        <v>109.6</v>
      </c>
      <c r="G22" s="139">
        <f t="shared" si="0"/>
        <v>0.33373934226552987</v>
      </c>
      <c r="H22" s="52">
        <f t="shared" si="1"/>
        <v>0.6670724284844796</v>
      </c>
    </row>
    <row r="23" spans="1:8" ht="18.75">
      <c r="A23" s="163"/>
      <c r="B23" s="164" t="s">
        <v>20</v>
      </c>
      <c r="C23" s="100"/>
      <c r="D23" s="140">
        <v>121.1</v>
      </c>
      <c r="E23" s="140">
        <v>60.6</v>
      </c>
      <c r="F23" s="140">
        <v>48</v>
      </c>
      <c r="G23" s="139">
        <f t="shared" si="0"/>
        <v>0.3963666391412056</v>
      </c>
      <c r="H23" s="52">
        <f t="shared" si="1"/>
        <v>0.792079207920792</v>
      </c>
    </row>
    <row r="24" spans="1:8" ht="84" customHeight="1" hidden="1">
      <c r="A24" s="163"/>
      <c r="B24" s="164" t="s">
        <v>456</v>
      </c>
      <c r="C24" s="100"/>
      <c r="D24" s="50">
        <v>0</v>
      </c>
      <c r="E24" s="141">
        <v>0</v>
      </c>
      <c r="F24" s="142">
        <v>0</v>
      </c>
      <c r="G24" s="139" t="e">
        <f t="shared" si="0"/>
        <v>#DIV/0!</v>
      </c>
      <c r="H24" s="52" t="e">
        <f t="shared" si="1"/>
        <v>#DIV/0!</v>
      </c>
    </row>
    <row r="25" spans="1:8" ht="18.75">
      <c r="A25" s="163"/>
      <c r="B25" s="164" t="s">
        <v>86</v>
      </c>
      <c r="C25" s="100"/>
      <c r="D25" s="140">
        <v>207.3</v>
      </c>
      <c r="E25" s="140">
        <v>103.7</v>
      </c>
      <c r="F25" s="140">
        <v>61.6</v>
      </c>
      <c r="G25" s="139">
        <f t="shared" si="0"/>
        <v>0.2971538832609744</v>
      </c>
      <c r="H25" s="52">
        <f t="shared" si="1"/>
        <v>0.5940212150433944</v>
      </c>
    </row>
    <row r="26" spans="1:8" ht="31.5">
      <c r="A26" s="163"/>
      <c r="B26" s="164" t="s">
        <v>494</v>
      </c>
      <c r="C26" s="100"/>
      <c r="D26" s="140">
        <v>9</v>
      </c>
      <c r="E26" s="140">
        <v>9</v>
      </c>
      <c r="F26" s="140">
        <v>0</v>
      </c>
      <c r="G26" s="139">
        <f t="shared" si="0"/>
        <v>0</v>
      </c>
      <c r="H26" s="52">
        <f t="shared" si="1"/>
        <v>0</v>
      </c>
    </row>
    <row r="27" spans="1:8" ht="18.75">
      <c r="A27" s="163"/>
      <c r="B27" s="164" t="s">
        <v>23</v>
      </c>
      <c r="C27" s="120"/>
      <c r="D27" s="140">
        <f>D4+D22</f>
        <v>4338.4</v>
      </c>
      <c r="E27" s="140">
        <f>E4+E22</f>
        <v>1227.3</v>
      </c>
      <c r="F27" s="140">
        <f>F4+F22</f>
        <v>2340.6</v>
      </c>
      <c r="G27" s="139">
        <f t="shared" si="0"/>
        <v>0.5395076525908169</v>
      </c>
      <c r="H27" s="52">
        <f t="shared" si="1"/>
        <v>1.907113175262772</v>
      </c>
    </row>
    <row r="28" spans="1:8" ht="18.75" hidden="1">
      <c r="A28" s="163"/>
      <c r="B28" s="164" t="s">
        <v>92</v>
      </c>
      <c r="C28" s="100"/>
      <c r="D28" s="140">
        <f>D4</f>
        <v>4010</v>
      </c>
      <c r="E28" s="140">
        <f>E4</f>
        <v>1063</v>
      </c>
      <c r="F28" s="140">
        <f>F4</f>
        <v>2231</v>
      </c>
      <c r="G28" s="139">
        <f aca="true" t="shared" si="2" ref="G5:G28">F28/D28</f>
        <v>0.556359102244389</v>
      </c>
      <c r="H28" s="52">
        <f>F28/E28</f>
        <v>2.0987770460959547</v>
      </c>
    </row>
    <row r="29" spans="1:8" ht="12.75">
      <c r="A29" s="188"/>
      <c r="B29" s="191"/>
      <c r="C29" s="191"/>
      <c r="D29" s="191"/>
      <c r="E29" s="191"/>
      <c r="F29" s="191"/>
      <c r="G29" s="191"/>
      <c r="H29" s="192"/>
    </row>
    <row r="30" spans="1:8" ht="17.25" customHeight="1">
      <c r="A30" s="179" t="s">
        <v>133</v>
      </c>
      <c r="B30" s="204" t="s">
        <v>24</v>
      </c>
      <c r="C30" s="201" t="s">
        <v>155</v>
      </c>
      <c r="D30" s="180" t="s">
        <v>3</v>
      </c>
      <c r="E30" s="172" t="s">
        <v>525</v>
      </c>
      <c r="F30" s="180" t="s">
        <v>4</v>
      </c>
      <c r="G30" s="172" t="s">
        <v>268</v>
      </c>
      <c r="H30" s="172" t="s">
        <v>526</v>
      </c>
    </row>
    <row r="31" spans="1:8" ht="44.25" customHeight="1">
      <c r="A31" s="179"/>
      <c r="B31" s="204"/>
      <c r="C31" s="202"/>
      <c r="D31" s="180"/>
      <c r="E31" s="173"/>
      <c r="F31" s="180"/>
      <c r="G31" s="173"/>
      <c r="H31" s="173"/>
    </row>
    <row r="32" spans="1:8" ht="30.75" customHeight="1">
      <c r="A32" s="53" t="s">
        <v>56</v>
      </c>
      <c r="B32" s="168" t="s">
        <v>25</v>
      </c>
      <c r="C32" s="101"/>
      <c r="D32" s="138">
        <f>D33+D36+D37+D34</f>
        <v>2746</v>
      </c>
      <c r="E32" s="138">
        <f>E33+E36+E37+E34</f>
        <v>1448.8</v>
      </c>
      <c r="F32" s="138">
        <f>F33+F36+F37+F34</f>
        <v>972.3000000000001</v>
      </c>
      <c r="G32" s="139">
        <f>F32/D32</f>
        <v>0.35407865986890025</v>
      </c>
      <c r="H32" s="52">
        <f>F32/E32</f>
        <v>0.6711071231363888</v>
      </c>
    </row>
    <row r="33" spans="1:8" ht="100.5" customHeight="1">
      <c r="A33" s="167" t="s">
        <v>59</v>
      </c>
      <c r="B33" s="164" t="s">
        <v>136</v>
      </c>
      <c r="C33" s="100" t="s">
        <v>59</v>
      </c>
      <c r="D33" s="140">
        <v>2649.3</v>
      </c>
      <c r="E33" s="140">
        <v>1406.8</v>
      </c>
      <c r="F33" s="140">
        <v>970.6</v>
      </c>
      <c r="G33" s="139">
        <f aca="true" t="shared" si="3" ref="G33:G86">F33/D33</f>
        <v>0.3663609255274978</v>
      </c>
      <c r="H33" s="52">
        <f aca="true" t="shared" si="4" ref="H33:H86">F33/E33</f>
        <v>0.6899346033551322</v>
      </c>
    </row>
    <row r="34" spans="1:8" ht="36.75" customHeight="1" hidden="1">
      <c r="A34" s="167" t="s">
        <v>159</v>
      </c>
      <c r="B34" s="164" t="s">
        <v>267</v>
      </c>
      <c r="C34" s="100" t="s">
        <v>159</v>
      </c>
      <c r="D34" s="140">
        <f>D35</f>
        <v>0</v>
      </c>
      <c r="E34" s="140">
        <f>E35</f>
        <v>0</v>
      </c>
      <c r="F34" s="140">
        <f>F35</f>
        <v>0</v>
      </c>
      <c r="G34" s="139" t="e">
        <f t="shared" si="3"/>
        <v>#DIV/0!</v>
      </c>
      <c r="H34" s="52" t="e">
        <f t="shared" si="4"/>
        <v>#DIV/0!</v>
      </c>
    </row>
    <row r="35" spans="1:8" ht="50.25" customHeight="1" hidden="1">
      <c r="A35" s="167"/>
      <c r="B35" s="164" t="s">
        <v>296</v>
      </c>
      <c r="C35" s="100" t="s">
        <v>295</v>
      </c>
      <c r="D35" s="140">
        <v>0</v>
      </c>
      <c r="E35" s="140">
        <v>0</v>
      </c>
      <c r="F35" s="140">
        <v>0</v>
      </c>
      <c r="G35" s="139" t="e">
        <f t="shared" si="3"/>
        <v>#DIV/0!</v>
      </c>
      <c r="H35" s="52" t="e">
        <f t="shared" si="4"/>
        <v>#DIV/0!</v>
      </c>
    </row>
    <row r="36" spans="1:8" ht="24.75" customHeight="1">
      <c r="A36" s="167" t="s">
        <v>61</v>
      </c>
      <c r="B36" s="164" t="s">
        <v>27</v>
      </c>
      <c r="C36" s="100" t="s">
        <v>61</v>
      </c>
      <c r="D36" s="140">
        <v>20</v>
      </c>
      <c r="E36" s="140">
        <v>0</v>
      </c>
      <c r="F36" s="140">
        <v>0</v>
      </c>
      <c r="G36" s="139">
        <f t="shared" si="3"/>
        <v>0</v>
      </c>
      <c r="H36" s="52">
        <v>0</v>
      </c>
    </row>
    <row r="37" spans="1:8" ht="31.5">
      <c r="A37" s="167" t="s">
        <v>110</v>
      </c>
      <c r="B37" s="164" t="s">
        <v>107</v>
      </c>
      <c r="C37" s="100"/>
      <c r="D37" s="140">
        <f>D38+D39+D40+D41</f>
        <v>76.7</v>
      </c>
      <c r="E37" s="140">
        <f>E38+E39+E40+E41</f>
        <v>42</v>
      </c>
      <c r="F37" s="140">
        <f>F38+F39+F40+F41</f>
        <v>1.7</v>
      </c>
      <c r="G37" s="139">
        <f t="shared" si="3"/>
        <v>0.022164276401564535</v>
      </c>
      <c r="H37" s="52">
        <f t="shared" si="4"/>
        <v>0.04047619047619048</v>
      </c>
    </row>
    <row r="38" spans="1:9" s="16" customFormat="1" ht="31.5">
      <c r="A38" s="55"/>
      <c r="B38" s="56" t="s">
        <v>96</v>
      </c>
      <c r="C38" s="104" t="s">
        <v>164</v>
      </c>
      <c r="D38" s="143">
        <v>4.7</v>
      </c>
      <c r="E38" s="143">
        <v>2.5</v>
      </c>
      <c r="F38" s="143">
        <v>1.7</v>
      </c>
      <c r="G38" s="139">
        <f t="shared" si="3"/>
        <v>0.36170212765957444</v>
      </c>
      <c r="H38" s="52">
        <f t="shared" si="4"/>
        <v>0.6799999999999999</v>
      </c>
      <c r="I38" s="42"/>
    </row>
    <row r="39" spans="1:9" s="16" customFormat="1" ht="53.25" customHeight="1">
      <c r="A39" s="55"/>
      <c r="B39" s="56" t="s">
        <v>162</v>
      </c>
      <c r="C39" s="104" t="s">
        <v>207</v>
      </c>
      <c r="D39" s="143">
        <v>40</v>
      </c>
      <c r="E39" s="143">
        <v>14</v>
      </c>
      <c r="F39" s="143">
        <v>0</v>
      </c>
      <c r="G39" s="139">
        <f t="shared" si="3"/>
        <v>0</v>
      </c>
      <c r="H39" s="52">
        <f t="shared" si="4"/>
        <v>0</v>
      </c>
      <c r="I39" s="42"/>
    </row>
    <row r="40" spans="1:9" s="16" customFormat="1" ht="51" customHeight="1">
      <c r="A40" s="55"/>
      <c r="B40" s="56" t="s">
        <v>260</v>
      </c>
      <c r="C40" s="104" t="s">
        <v>259</v>
      </c>
      <c r="D40" s="143">
        <v>32</v>
      </c>
      <c r="E40" s="143">
        <v>25.5</v>
      </c>
      <c r="F40" s="143">
        <v>0</v>
      </c>
      <c r="G40" s="139">
        <f t="shared" si="3"/>
        <v>0</v>
      </c>
      <c r="H40" s="52">
        <f t="shared" si="4"/>
        <v>0</v>
      </c>
      <c r="I40" s="42"/>
    </row>
    <row r="41" spans="1:9" s="16" customFormat="1" ht="51" customHeight="1" hidden="1">
      <c r="A41" s="55"/>
      <c r="B41" s="56" t="s">
        <v>282</v>
      </c>
      <c r="C41" s="104" t="s">
        <v>235</v>
      </c>
      <c r="D41" s="49">
        <v>0</v>
      </c>
      <c r="E41" s="144">
        <v>0</v>
      </c>
      <c r="F41" s="143">
        <v>0</v>
      </c>
      <c r="G41" s="139" t="e">
        <f t="shared" si="3"/>
        <v>#DIV/0!</v>
      </c>
      <c r="H41" s="52" t="e">
        <f t="shared" si="4"/>
        <v>#DIV/0!</v>
      </c>
      <c r="I41" s="42"/>
    </row>
    <row r="42" spans="1:8" ht="25.5" customHeight="1">
      <c r="A42" s="53" t="s">
        <v>93</v>
      </c>
      <c r="B42" s="168" t="s">
        <v>88</v>
      </c>
      <c r="C42" s="101"/>
      <c r="D42" s="138">
        <f>D43</f>
        <v>207.3</v>
      </c>
      <c r="E42" s="138">
        <f>E43</f>
        <v>103.7</v>
      </c>
      <c r="F42" s="138">
        <f>F43</f>
        <v>61.6</v>
      </c>
      <c r="G42" s="139">
        <f t="shared" si="3"/>
        <v>0.2971538832609744</v>
      </c>
      <c r="H42" s="52">
        <f t="shared" si="4"/>
        <v>0.5940212150433944</v>
      </c>
    </row>
    <row r="43" spans="1:8" ht="47.25">
      <c r="A43" s="167" t="s">
        <v>94</v>
      </c>
      <c r="B43" s="164" t="s">
        <v>140</v>
      </c>
      <c r="C43" s="100" t="s">
        <v>478</v>
      </c>
      <c r="D43" s="140">
        <v>207.3</v>
      </c>
      <c r="E43" s="140">
        <v>103.7</v>
      </c>
      <c r="F43" s="140">
        <v>61.6</v>
      </c>
      <c r="G43" s="139">
        <f t="shared" si="3"/>
        <v>0.2971538832609744</v>
      </c>
      <c r="H43" s="52">
        <f t="shared" si="4"/>
        <v>0.5940212150433944</v>
      </c>
    </row>
    <row r="44" spans="1:8" ht="31.5" hidden="1">
      <c r="A44" s="53" t="s">
        <v>62</v>
      </c>
      <c r="B44" s="168" t="s">
        <v>30</v>
      </c>
      <c r="C44" s="101"/>
      <c r="D44" s="138">
        <f aca="true" t="shared" si="5" ref="D44:F45">D45</f>
        <v>0</v>
      </c>
      <c r="E44" s="138">
        <f t="shared" si="5"/>
        <v>0</v>
      </c>
      <c r="F44" s="138">
        <f t="shared" si="5"/>
        <v>0</v>
      </c>
      <c r="G44" s="139" t="e">
        <f t="shared" si="3"/>
        <v>#DIV/0!</v>
      </c>
      <c r="H44" s="52" t="e">
        <f t="shared" si="4"/>
        <v>#DIV/0!</v>
      </c>
    </row>
    <row r="45" spans="1:8" ht="31.5" hidden="1">
      <c r="A45" s="167" t="s">
        <v>95</v>
      </c>
      <c r="B45" s="164" t="s">
        <v>90</v>
      </c>
      <c r="C45" s="100"/>
      <c r="D45" s="140">
        <f t="shared" si="5"/>
        <v>0</v>
      </c>
      <c r="E45" s="140">
        <f t="shared" si="5"/>
        <v>0</v>
      </c>
      <c r="F45" s="140">
        <f t="shared" si="5"/>
        <v>0</v>
      </c>
      <c r="G45" s="139" t="e">
        <f t="shared" si="3"/>
        <v>#DIV/0!</v>
      </c>
      <c r="H45" s="52" t="e">
        <f t="shared" si="4"/>
        <v>#DIV/0!</v>
      </c>
    </row>
    <row r="46" spans="1:9" s="16" customFormat="1" ht="47.25" hidden="1">
      <c r="A46" s="55"/>
      <c r="B46" s="56" t="s">
        <v>286</v>
      </c>
      <c r="C46" s="104" t="s">
        <v>285</v>
      </c>
      <c r="D46" s="143">
        <v>0</v>
      </c>
      <c r="E46" s="143">
        <v>0</v>
      </c>
      <c r="F46" s="143">
        <v>0</v>
      </c>
      <c r="G46" s="139" t="e">
        <f t="shared" si="3"/>
        <v>#DIV/0!</v>
      </c>
      <c r="H46" s="52" t="e">
        <f t="shared" si="4"/>
        <v>#DIV/0!</v>
      </c>
      <c r="I46" s="42"/>
    </row>
    <row r="47" spans="1:9" s="16" customFormat="1" ht="31.5">
      <c r="A47" s="53" t="s">
        <v>63</v>
      </c>
      <c r="B47" s="168" t="s">
        <v>31</v>
      </c>
      <c r="C47" s="101"/>
      <c r="D47" s="138">
        <f>D48</f>
        <v>93</v>
      </c>
      <c r="E47" s="138">
        <f>E48</f>
        <v>57.5</v>
      </c>
      <c r="F47" s="138">
        <f>F48</f>
        <v>0</v>
      </c>
      <c r="G47" s="139">
        <f t="shared" si="3"/>
        <v>0</v>
      </c>
      <c r="H47" s="52">
        <f t="shared" si="4"/>
        <v>0</v>
      </c>
      <c r="I47" s="42"/>
    </row>
    <row r="48" spans="1:9" s="16" customFormat="1" ht="31.5" customHeight="1">
      <c r="A48" s="165" t="s">
        <v>64</v>
      </c>
      <c r="B48" s="72" t="s">
        <v>105</v>
      </c>
      <c r="C48" s="100"/>
      <c r="D48" s="140">
        <f>D49+D50</f>
        <v>93</v>
      </c>
      <c r="E48" s="140">
        <f>E49+E50</f>
        <v>57.5</v>
      </c>
      <c r="F48" s="140">
        <f>F49+F50</f>
        <v>0</v>
      </c>
      <c r="G48" s="139">
        <f t="shared" si="3"/>
        <v>0</v>
      </c>
      <c r="H48" s="52">
        <f t="shared" si="4"/>
        <v>0</v>
      </c>
      <c r="I48" s="42"/>
    </row>
    <row r="49" spans="1:9" s="16" customFormat="1" ht="43.5" customHeight="1">
      <c r="A49" s="55"/>
      <c r="B49" s="68" t="s">
        <v>105</v>
      </c>
      <c r="C49" s="104" t="s">
        <v>211</v>
      </c>
      <c r="D49" s="143">
        <v>90</v>
      </c>
      <c r="E49" s="143">
        <v>57.5</v>
      </c>
      <c r="F49" s="143">
        <v>0</v>
      </c>
      <c r="G49" s="139">
        <f t="shared" si="3"/>
        <v>0</v>
      </c>
      <c r="H49" s="52">
        <f t="shared" si="4"/>
        <v>0</v>
      </c>
      <c r="I49" s="42"/>
    </row>
    <row r="50" spans="1:9" s="16" customFormat="1" ht="94.5" customHeight="1">
      <c r="A50" s="55"/>
      <c r="B50" s="68" t="s">
        <v>413</v>
      </c>
      <c r="C50" s="104" t="s">
        <v>412</v>
      </c>
      <c r="D50" s="143">
        <v>3</v>
      </c>
      <c r="E50" s="143">
        <v>0</v>
      </c>
      <c r="F50" s="49">
        <v>0</v>
      </c>
      <c r="G50" s="139">
        <f t="shared" si="3"/>
        <v>0</v>
      </c>
      <c r="H50" s="52">
        <v>0</v>
      </c>
      <c r="I50" s="42"/>
    </row>
    <row r="51" spans="1:8" ht="31.5">
      <c r="A51" s="53" t="s">
        <v>65</v>
      </c>
      <c r="B51" s="168" t="s">
        <v>32</v>
      </c>
      <c r="C51" s="101"/>
      <c r="D51" s="138">
        <f>D52</f>
        <v>3524.7</v>
      </c>
      <c r="E51" s="138">
        <f>E52</f>
        <v>3086.3</v>
      </c>
      <c r="F51" s="138">
        <f>F52</f>
        <v>369.2</v>
      </c>
      <c r="G51" s="139">
        <f t="shared" si="3"/>
        <v>0.10474650324850342</v>
      </c>
      <c r="H51" s="52">
        <f t="shared" si="4"/>
        <v>0.11962544146712892</v>
      </c>
    </row>
    <row r="52" spans="1:8" ht="18.75">
      <c r="A52" s="167" t="s">
        <v>35</v>
      </c>
      <c r="B52" s="164" t="s">
        <v>36</v>
      </c>
      <c r="C52" s="100"/>
      <c r="D52" s="140">
        <f>D53+D72</f>
        <v>3524.7</v>
      </c>
      <c r="E52" s="140">
        <f>E53+E72</f>
        <v>3086.3</v>
      </c>
      <c r="F52" s="140">
        <f>F53+F72</f>
        <v>369.2</v>
      </c>
      <c r="G52" s="139">
        <f t="shared" si="3"/>
        <v>0.10474650324850342</v>
      </c>
      <c r="H52" s="52">
        <f t="shared" si="4"/>
        <v>0.11962544146712892</v>
      </c>
    </row>
    <row r="53" spans="1:8" ht="63">
      <c r="A53" s="167"/>
      <c r="B53" s="56" t="s">
        <v>384</v>
      </c>
      <c r="C53" s="104" t="s">
        <v>411</v>
      </c>
      <c r="D53" s="140">
        <f>D54+D55+D56+D57+D58+D59+D61+D62+D63+D67+D69+D71+D64+D65+D66+D60+D68+D70</f>
        <v>3485.7</v>
      </c>
      <c r="E53" s="140">
        <f>E54+E55+E56+E57+E58+E59+E61+E62+E63+E67+E69+E71+E64+E65+E66+E60+E68+E70</f>
        <v>3086.3</v>
      </c>
      <c r="F53" s="140">
        <f>F54+F55+F56+F57+F58+F59+F61+F62+F63+F67+F69+F71+F64+F65+F66+F60+F68+F70</f>
        <v>369.2</v>
      </c>
      <c r="G53" s="139">
        <f t="shared" si="3"/>
        <v>0.10591846687896263</v>
      </c>
      <c r="H53" s="52">
        <f t="shared" si="4"/>
        <v>0.11962544146712892</v>
      </c>
    </row>
    <row r="54" spans="1:8" ht="31.5">
      <c r="A54" s="167"/>
      <c r="B54" s="56" t="s">
        <v>388</v>
      </c>
      <c r="C54" s="145" t="s">
        <v>387</v>
      </c>
      <c r="D54" s="218">
        <v>13.7</v>
      </c>
      <c r="E54" s="219">
        <v>5.6</v>
      </c>
      <c r="F54" s="220">
        <v>0</v>
      </c>
      <c r="G54" s="139">
        <f t="shared" si="3"/>
        <v>0</v>
      </c>
      <c r="H54" s="52">
        <f t="shared" si="4"/>
        <v>0</v>
      </c>
    </row>
    <row r="55" spans="1:8" ht="31.5">
      <c r="A55" s="167"/>
      <c r="B55" s="56" t="s">
        <v>390</v>
      </c>
      <c r="C55" s="145" t="s">
        <v>389</v>
      </c>
      <c r="D55" s="218">
        <v>37.5</v>
      </c>
      <c r="E55" s="219">
        <v>13.1</v>
      </c>
      <c r="F55" s="220">
        <v>0</v>
      </c>
      <c r="G55" s="139">
        <f t="shared" si="3"/>
        <v>0</v>
      </c>
      <c r="H55" s="52">
        <f t="shared" si="4"/>
        <v>0</v>
      </c>
    </row>
    <row r="56" spans="1:8" ht="31.5">
      <c r="A56" s="167"/>
      <c r="B56" s="56" t="s">
        <v>415</v>
      </c>
      <c r="C56" s="145" t="s">
        <v>414</v>
      </c>
      <c r="D56" s="218">
        <v>150</v>
      </c>
      <c r="E56" s="219">
        <v>137</v>
      </c>
      <c r="F56" s="220">
        <v>39.8</v>
      </c>
      <c r="G56" s="139">
        <f t="shared" si="3"/>
        <v>0.2653333333333333</v>
      </c>
      <c r="H56" s="52">
        <f t="shared" si="4"/>
        <v>0.2905109489051095</v>
      </c>
    </row>
    <row r="57" spans="1:8" ht="31.5">
      <c r="A57" s="167"/>
      <c r="B57" s="56" t="s">
        <v>453</v>
      </c>
      <c r="C57" s="145" t="s">
        <v>452</v>
      </c>
      <c r="D57" s="218">
        <v>20</v>
      </c>
      <c r="E57" s="219">
        <v>14</v>
      </c>
      <c r="F57" s="220">
        <v>0</v>
      </c>
      <c r="G57" s="139">
        <f t="shared" si="3"/>
        <v>0</v>
      </c>
      <c r="H57" s="52">
        <f t="shared" si="4"/>
        <v>0</v>
      </c>
    </row>
    <row r="58" spans="1:8" ht="31.5">
      <c r="A58" s="167"/>
      <c r="B58" s="56" t="s">
        <v>450</v>
      </c>
      <c r="C58" s="145" t="s">
        <v>448</v>
      </c>
      <c r="D58" s="218">
        <v>20</v>
      </c>
      <c r="E58" s="219">
        <v>14</v>
      </c>
      <c r="F58" s="220">
        <v>0</v>
      </c>
      <c r="G58" s="139">
        <f t="shared" si="3"/>
        <v>0</v>
      </c>
      <c r="H58" s="52">
        <f t="shared" si="4"/>
        <v>0</v>
      </c>
    </row>
    <row r="59" spans="1:8" ht="18.75">
      <c r="A59" s="167"/>
      <c r="B59" s="56" t="s">
        <v>417</v>
      </c>
      <c r="C59" s="145" t="s">
        <v>416</v>
      </c>
      <c r="D59" s="218">
        <v>20</v>
      </c>
      <c r="E59" s="219">
        <v>3.9</v>
      </c>
      <c r="F59" s="220">
        <v>0</v>
      </c>
      <c r="G59" s="139">
        <f t="shared" si="3"/>
        <v>0</v>
      </c>
      <c r="H59" s="52">
        <f t="shared" si="4"/>
        <v>0</v>
      </c>
    </row>
    <row r="60" spans="1:8" ht="31.5">
      <c r="A60" s="167"/>
      <c r="B60" s="56" t="s">
        <v>394</v>
      </c>
      <c r="C60" s="145" t="s">
        <v>393</v>
      </c>
      <c r="D60" s="218">
        <v>2000</v>
      </c>
      <c r="E60" s="219">
        <v>2000</v>
      </c>
      <c r="F60" s="220">
        <v>0</v>
      </c>
      <c r="G60" s="139">
        <f t="shared" si="3"/>
        <v>0</v>
      </c>
      <c r="H60" s="52">
        <f t="shared" si="4"/>
        <v>0</v>
      </c>
    </row>
    <row r="61" spans="1:8" ht="31.5">
      <c r="A61" s="167"/>
      <c r="B61" s="56" t="s">
        <v>396</v>
      </c>
      <c r="C61" s="145" t="s">
        <v>395</v>
      </c>
      <c r="D61" s="218">
        <v>140</v>
      </c>
      <c r="E61" s="219">
        <v>134</v>
      </c>
      <c r="F61" s="220">
        <v>83.5</v>
      </c>
      <c r="G61" s="139">
        <f t="shared" si="3"/>
        <v>0.5964285714285714</v>
      </c>
      <c r="H61" s="52">
        <f t="shared" si="4"/>
        <v>0.6231343283582089</v>
      </c>
    </row>
    <row r="62" spans="1:9" s="16" customFormat="1" ht="31.5">
      <c r="A62" s="55"/>
      <c r="B62" s="56" t="s">
        <v>402</v>
      </c>
      <c r="C62" s="145" t="s">
        <v>401</v>
      </c>
      <c r="D62" s="218">
        <v>564</v>
      </c>
      <c r="E62" s="219">
        <v>267.3</v>
      </c>
      <c r="F62" s="220">
        <v>237.5</v>
      </c>
      <c r="G62" s="139">
        <f t="shared" si="3"/>
        <v>0.42109929078014185</v>
      </c>
      <c r="H62" s="52">
        <f t="shared" si="4"/>
        <v>0.8885147774036662</v>
      </c>
      <c r="I62" s="42"/>
    </row>
    <row r="63" spans="1:9" s="16" customFormat="1" ht="33.75" customHeight="1">
      <c r="A63" s="55"/>
      <c r="B63" s="56" t="s">
        <v>418</v>
      </c>
      <c r="C63" s="145" t="s">
        <v>419</v>
      </c>
      <c r="D63" s="218">
        <v>23</v>
      </c>
      <c r="E63" s="219">
        <v>8</v>
      </c>
      <c r="F63" s="220">
        <v>0</v>
      </c>
      <c r="G63" s="139">
        <f t="shared" si="3"/>
        <v>0</v>
      </c>
      <c r="H63" s="52">
        <f t="shared" si="4"/>
        <v>0</v>
      </c>
      <c r="I63" s="42"/>
    </row>
    <row r="64" spans="1:9" s="16" customFormat="1" ht="33.75" customHeight="1">
      <c r="A64" s="55"/>
      <c r="B64" s="56" t="s">
        <v>490</v>
      </c>
      <c r="C64" s="145" t="s">
        <v>489</v>
      </c>
      <c r="D64" s="218">
        <v>18</v>
      </c>
      <c r="E64" s="219">
        <v>18</v>
      </c>
      <c r="F64" s="220">
        <v>0</v>
      </c>
      <c r="G64" s="139">
        <f t="shared" si="3"/>
        <v>0</v>
      </c>
      <c r="H64" s="52">
        <f t="shared" si="4"/>
        <v>0</v>
      </c>
      <c r="I64" s="42"/>
    </row>
    <row r="65" spans="1:9" s="16" customFormat="1" ht="33.75" customHeight="1">
      <c r="A65" s="55"/>
      <c r="B65" s="56" t="s">
        <v>420</v>
      </c>
      <c r="C65" s="145" t="s">
        <v>421</v>
      </c>
      <c r="D65" s="218">
        <v>58</v>
      </c>
      <c r="E65" s="219">
        <v>58</v>
      </c>
      <c r="F65" s="220">
        <v>0</v>
      </c>
      <c r="G65" s="139">
        <f t="shared" si="3"/>
        <v>0</v>
      </c>
      <c r="H65" s="52">
        <f t="shared" si="4"/>
        <v>0</v>
      </c>
      <c r="I65" s="42"/>
    </row>
    <row r="66" spans="1:9" s="16" customFormat="1" ht="33.75" customHeight="1">
      <c r="A66" s="55"/>
      <c r="B66" s="56" t="s">
        <v>410</v>
      </c>
      <c r="C66" s="145" t="s">
        <v>409</v>
      </c>
      <c r="D66" s="218">
        <v>40</v>
      </c>
      <c r="E66" s="219">
        <v>40</v>
      </c>
      <c r="F66" s="220">
        <v>0</v>
      </c>
      <c r="G66" s="139">
        <f t="shared" si="3"/>
        <v>0</v>
      </c>
      <c r="H66" s="52">
        <f t="shared" si="4"/>
        <v>0</v>
      </c>
      <c r="I66" s="42"/>
    </row>
    <row r="67" spans="1:9" s="16" customFormat="1" ht="65.25" customHeight="1">
      <c r="A67" s="55"/>
      <c r="B67" s="56" t="s">
        <v>423</v>
      </c>
      <c r="C67" s="145" t="s">
        <v>422</v>
      </c>
      <c r="D67" s="218">
        <v>12.5</v>
      </c>
      <c r="E67" s="219">
        <v>4.4</v>
      </c>
      <c r="F67" s="220">
        <v>0</v>
      </c>
      <c r="G67" s="139">
        <f t="shared" si="3"/>
        <v>0</v>
      </c>
      <c r="H67" s="52">
        <f t="shared" si="4"/>
        <v>0</v>
      </c>
      <c r="I67" s="42"/>
    </row>
    <row r="68" spans="1:9" s="16" customFormat="1" ht="66" customHeight="1">
      <c r="A68" s="55"/>
      <c r="B68" s="56" t="s">
        <v>425</v>
      </c>
      <c r="C68" s="145" t="s">
        <v>424</v>
      </c>
      <c r="D68" s="218">
        <v>15</v>
      </c>
      <c r="E68" s="219">
        <v>15</v>
      </c>
      <c r="F68" s="220">
        <v>8.4</v>
      </c>
      <c r="G68" s="139">
        <f t="shared" si="3"/>
        <v>0.56</v>
      </c>
      <c r="H68" s="52">
        <f t="shared" si="4"/>
        <v>0.56</v>
      </c>
      <c r="I68" s="42"/>
    </row>
    <row r="69" spans="1:9" s="16" customFormat="1" ht="33" customHeight="1">
      <c r="A69" s="55"/>
      <c r="B69" s="56" t="s">
        <v>446</v>
      </c>
      <c r="C69" s="145" t="s">
        <v>444</v>
      </c>
      <c r="D69" s="218">
        <v>300</v>
      </c>
      <c r="E69" s="219">
        <v>300</v>
      </c>
      <c r="F69" s="220">
        <v>0</v>
      </c>
      <c r="G69" s="139">
        <f t="shared" si="3"/>
        <v>0</v>
      </c>
      <c r="H69" s="52">
        <f t="shared" si="4"/>
        <v>0</v>
      </c>
      <c r="I69" s="42"/>
    </row>
    <row r="70" spans="1:9" s="16" customFormat="1" ht="33" customHeight="1">
      <c r="A70" s="55"/>
      <c r="B70" s="56" t="s">
        <v>519</v>
      </c>
      <c r="C70" s="145" t="s">
        <v>518</v>
      </c>
      <c r="D70" s="218">
        <v>4</v>
      </c>
      <c r="E70" s="219">
        <v>4</v>
      </c>
      <c r="F70" s="220">
        <v>0</v>
      </c>
      <c r="G70" s="139">
        <f t="shared" si="3"/>
        <v>0</v>
      </c>
      <c r="H70" s="52">
        <f t="shared" si="4"/>
        <v>0</v>
      </c>
      <c r="I70" s="42"/>
    </row>
    <row r="71" spans="1:9" s="16" customFormat="1" ht="35.25" customHeight="1">
      <c r="A71" s="55"/>
      <c r="B71" s="56" t="s">
        <v>447</v>
      </c>
      <c r="C71" s="145" t="s">
        <v>445</v>
      </c>
      <c r="D71" s="218">
        <v>50</v>
      </c>
      <c r="E71" s="219">
        <v>50</v>
      </c>
      <c r="F71" s="220">
        <v>0</v>
      </c>
      <c r="G71" s="139">
        <f t="shared" si="3"/>
        <v>0</v>
      </c>
      <c r="H71" s="52">
        <f t="shared" si="4"/>
        <v>0</v>
      </c>
      <c r="I71" s="42"/>
    </row>
    <row r="72" spans="1:9" s="16" customFormat="1" ht="66.75" customHeight="1">
      <c r="A72" s="55"/>
      <c r="B72" s="164" t="s">
        <v>486</v>
      </c>
      <c r="C72" s="145">
        <v>958060000</v>
      </c>
      <c r="D72" s="218">
        <f>D73+D74</f>
        <v>39</v>
      </c>
      <c r="E72" s="218">
        <f>E73+E74</f>
        <v>0</v>
      </c>
      <c r="F72" s="218">
        <f>F73+F74</f>
        <v>0</v>
      </c>
      <c r="G72" s="139">
        <f t="shared" si="3"/>
        <v>0</v>
      </c>
      <c r="H72" s="52">
        <v>0</v>
      </c>
      <c r="I72" s="42"/>
    </row>
    <row r="73" spans="1:9" s="16" customFormat="1" ht="147.75" customHeight="1">
      <c r="A73" s="55"/>
      <c r="B73" s="56" t="s">
        <v>465</v>
      </c>
      <c r="C73" s="146" t="s">
        <v>487</v>
      </c>
      <c r="D73" s="218">
        <v>30</v>
      </c>
      <c r="E73" s="219">
        <v>0</v>
      </c>
      <c r="F73" s="220">
        <v>0</v>
      </c>
      <c r="G73" s="139">
        <f t="shared" si="3"/>
        <v>0</v>
      </c>
      <c r="H73" s="52">
        <v>0</v>
      </c>
      <c r="I73" s="42"/>
    </row>
    <row r="74" spans="1:9" s="16" customFormat="1" ht="129" customHeight="1">
      <c r="A74" s="55"/>
      <c r="B74" s="56" t="s">
        <v>466</v>
      </c>
      <c r="C74" s="146" t="s">
        <v>488</v>
      </c>
      <c r="D74" s="218">
        <v>9</v>
      </c>
      <c r="E74" s="219">
        <v>0</v>
      </c>
      <c r="F74" s="220">
        <v>0</v>
      </c>
      <c r="G74" s="139">
        <f t="shared" si="3"/>
        <v>0</v>
      </c>
      <c r="H74" s="52">
        <v>0</v>
      </c>
      <c r="I74" s="42"/>
    </row>
    <row r="75" spans="1:8" ht="37.5" customHeight="1" hidden="1">
      <c r="A75" s="71" t="s">
        <v>108</v>
      </c>
      <c r="B75" s="166" t="s">
        <v>106</v>
      </c>
      <c r="C75" s="108"/>
      <c r="D75" s="140">
        <f aca="true" t="shared" si="6" ref="D75:F76">D76</f>
        <v>0</v>
      </c>
      <c r="E75" s="140">
        <f t="shared" si="6"/>
        <v>0</v>
      </c>
      <c r="F75" s="140">
        <f t="shared" si="6"/>
        <v>0</v>
      </c>
      <c r="G75" s="139" t="e">
        <f t="shared" si="3"/>
        <v>#DIV/0!</v>
      </c>
      <c r="H75" s="52" t="e">
        <f t="shared" si="4"/>
        <v>#DIV/0!</v>
      </c>
    </row>
    <row r="76" spans="1:8" ht="33.75" customHeight="1" hidden="1">
      <c r="A76" s="165" t="s">
        <v>102</v>
      </c>
      <c r="B76" s="72" t="s">
        <v>109</v>
      </c>
      <c r="C76" s="105"/>
      <c r="D76" s="140">
        <f t="shared" si="6"/>
        <v>0</v>
      </c>
      <c r="E76" s="140">
        <f t="shared" si="6"/>
        <v>0</v>
      </c>
      <c r="F76" s="140">
        <f t="shared" si="6"/>
        <v>0</v>
      </c>
      <c r="G76" s="139" t="e">
        <f t="shared" si="3"/>
        <v>#DIV/0!</v>
      </c>
      <c r="H76" s="52" t="e">
        <f t="shared" si="4"/>
        <v>#DIV/0!</v>
      </c>
    </row>
    <row r="77" spans="1:9" s="16" customFormat="1" ht="30.75" customHeight="1" hidden="1">
      <c r="A77" s="55"/>
      <c r="B77" s="56" t="s">
        <v>175</v>
      </c>
      <c r="C77" s="104" t="s">
        <v>170</v>
      </c>
      <c r="D77" s="143">
        <v>0</v>
      </c>
      <c r="E77" s="143">
        <v>0</v>
      </c>
      <c r="F77" s="143">
        <v>0</v>
      </c>
      <c r="G77" s="139" t="e">
        <f t="shared" si="3"/>
        <v>#DIV/0!</v>
      </c>
      <c r="H77" s="52" t="e">
        <f t="shared" si="4"/>
        <v>#DIV/0!</v>
      </c>
      <c r="I77" s="42"/>
    </row>
    <row r="78" spans="1:8" ht="17.25" customHeight="1" hidden="1">
      <c r="A78" s="53" t="s">
        <v>37</v>
      </c>
      <c r="B78" s="168" t="s">
        <v>38</v>
      </c>
      <c r="C78" s="101"/>
      <c r="D78" s="138">
        <f aca="true" t="shared" si="7" ref="D78:F79">D79</f>
        <v>0</v>
      </c>
      <c r="E78" s="138">
        <f t="shared" si="7"/>
        <v>0</v>
      </c>
      <c r="F78" s="138">
        <f t="shared" si="7"/>
        <v>0</v>
      </c>
      <c r="G78" s="139" t="e">
        <f t="shared" si="3"/>
        <v>#DIV/0!</v>
      </c>
      <c r="H78" s="52" t="e">
        <f t="shared" si="4"/>
        <v>#DIV/0!</v>
      </c>
    </row>
    <row r="79" spans="1:8" ht="18" customHeight="1" hidden="1">
      <c r="A79" s="167" t="s">
        <v>41</v>
      </c>
      <c r="B79" s="164" t="s">
        <v>42</v>
      </c>
      <c r="C79" s="100"/>
      <c r="D79" s="140">
        <f t="shared" si="7"/>
        <v>0</v>
      </c>
      <c r="E79" s="140">
        <f t="shared" si="7"/>
        <v>0</v>
      </c>
      <c r="F79" s="140">
        <f t="shared" si="7"/>
        <v>0</v>
      </c>
      <c r="G79" s="139" t="e">
        <f t="shared" si="3"/>
        <v>#DIV/0!</v>
      </c>
      <c r="H79" s="52" t="e">
        <f t="shared" si="4"/>
        <v>#DIV/0!</v>
      </c>
    </row>
    <row r="80" spans="1:9" s="16" customFormat="1" ht="30.75" customHeight="1" hidden="1">
      <c r="A80" s="55"/>
      <c r="B80" s="56" t="s">
        <v>171</v>
      </c>
      <c r="C80" s="104" t="s">
        <v>172</v>
      </c>
      <c r="D80" s="143">
        <v>0</v>
      </c>
      <c r="E80" s="143">
        <v>0</v>
      </c>
      <c r="F80" s="143">
        <v>0</v>
      </c>
      <c r="G80" s="139" t="e">
        <f t="shared" si="3"/>
        <v>#DIV/0!</v>
      </c>
      <c r="H80" s="52" t="e">
        <f t="shared" si="4"/>
        <v>#DIV/0!</v>
      </c>
      <c r="I80" s="42"/>
    </row>
    <row r="81" spans="1:9" s="16" customFormat="1" ht="30.75" customHeight="1">
      <c r="A81" s="53" t="s">
        <v>48</v>
      </c>
      <c r="B81" s="168" t="s">
        <v>49</v>
      </c>
      <c r="C81" s="101"/>
      <c r="D81" s="138">
        <f>D82</f>
        <v>110.4</v>
      </c>
      <c r="E81" s="138">
        <f>E82</f>
        <v>55.2</v>
      </c>
      <c r="F81" s="138">
        <f>F82</f>
        <v>36.8</v>
      </c>
      <c r="G81" s="139">
        <f t="shared" si="3"/>
        <v>0.3333333333333333</v>
      </c>
      <c r="H81" s="52">
        <f t="shared" si="4"/>
        <v>0.6666666666666666</v>
      </c>
      <c r="I81" s="42"/>
    </row>
    <row r="82" spans="1:9" s="16" customFormat="1" ht="24" customHeight="1">
      <c r="A82" s="167">
        <v>1001</v>
      </c>
      <c r="B82" s="164" t="s">
        <v>146</v>
      </c>
      <c r="C82" s="100" t="s">
        <v>195</v>
      </c>
      <c r="D82" s="140">
        <v>110.4</v>
      </c>
      <c r="E82" s="140">
        <v>55.2</v>
      </c>
      <c r="F82" s="140">
        <v>36.8</v>
      </c>
      <c r="G82" s="139">
        <f t="shared" si="3"/>
        <v>0.3333333333333333</v>
      </c>
      <c r="H82" s="52">
        <f t="shared" si="4"/>
        <v>0.6666666666666666</v>
      </c>
      <c r="I82" s="42"/>
    </row>
    <row r="83" spans="1:8" ht="31.5">
      <c r="A83" s="53"/>
      <c r="B83" s="168" t="s">
        <v>84</v>
      </c>
      <c r="C83" s="101"/>
      <c r="D83" s="138">
        <f>D84</f>
        <v>430</v>
      </c>
      <c r="E83" s="138">
        <f>E84</f>
        <v>210.5</v>
      </c>
      <c r="F83" s="138">
        <f>F84</f>
        <v>0</v>
      </c>
      <c r="G83" s="139">
        <f t="shared" si="3"/>
        <v>0</v>
      </c>
      <c r="H83" s="52">
        <f t="shared" si="4"/>
        <v>0</v>
      </c>
    </row>
    <row r="84" spans="1:9" s="16" customFormat="1" ht="31.5">
      <c r="A84" s="55"/>
      <c r="B84" s="56" t="s">
        <v>85</v>
      </c>
      <c r="C84" s="104" t="s">
        <v>156</v>
      </c>
      <c r="D84" s="143">
        <v>430</v>
      </c>
      <c r="E84" s="143">
        <v>210.5</v>
      </c>
      <c r="F84" s="143">
        <v>0</v>
      </c>
      <c r="G84" s="139">
        <f t="shared" si="3"/>
        <v>0</v>
      </c>
      <c r="H84" s="52">
        <f t="shared" si="4"/>
        <v>0</v>
      </c>
      <c r="I84" s="42"/>
    </row>
    <row r="85" spans="1:8" ht="22.5" customHeight="1">
      <c r="A85" s="167"/>
      <c r="B85" s="168" t="s">
        <v>55</v>
      </c>
      <c r="C85" s="53"/>
      <c r="D85" s="138">
        <f>D32+D42+D47+D51+D75+D81+D83</f>
        <v>7111.4</v>
      </c>
      <c r="E85" s="138">
        <f>E32+E42+E47+E51+E75+E81+E83</f>
        <v>4962</v>
      </c>
      <c r="F85" s="138">
        <f>F32+F42+F47+F51+F75+F81+F83</f>
        <v>1439.9</v>
      </c>
      <c r="G85" s="139">
        <f t="shared" si="3"/>
        <v>0.2024777118429564</v>
      </c>
      <c r="H85" s="52">
        <f t="shared" si="4"/>
        <v>0.2901854091092302</v>
      </c>
    </row>
    <row r="86" spans="1:8" ht="18.75">
      <c r="A86" s="115"/>
      <c r="B86" s="164" t="s">
        <v>70</v>
      </c>
      <c r="C86" s="100"/>
      <c r="D86" s="147">
        <f>D83</f>
        <v>430</v>
      </c>
      <c r="E86" s="147">
        <f>E83</f>
        <v>210.5</v>
      </c>
      <c r="F86" s="147">
        <f>F83</f>
        <v>0</v>
      </c>
      <c r="G86" s="139">
        <f t="shared" si="3"/>
        <v>0</v>
      </c>
      <c r="H86" s="52">
        <f t="shared" si="4"/>
        <v>0</v>
      </c>
    </row>
    <row r="89" spans="2:6" ht="18">
      <c r="B89" s="78" t="s">
        <v>281</v>
      </c>
      <c r="C89" s="111"/>
      <c r="F89" s="149">
        <v>2814.4</v>
      </c>
    </row>
    <row r="90" spans="2:3" ht="18">
      <c r="B90" s="78"/>
      <c r="C90" s="111"/>
    </row>
    <row r="91" spans="2:3" ht="18" hidden="1">
      <c r="B91" s="78" t="s">
        <v>71</v>
      </c>
      <c r="C91" s="111"/>
    </row>
    <row r="92" spans="2:3" ht="18" hidden="1">
      <c r="B92" s="78" t="s">
        <v>72</v>
      </c>
      <c r="C92" s="111"/>
    </row>
    <row r="93" spans="2:3" ht="18" hidden="1">
      <c r="B93" s="78"/>
      <c r="C93" s="111"/>
    </row>
    <row r="94" spans="2:3" ht="18" hidden="1">
      <c r="B94" s="78" t="s">
        <v>73</v>
      </c>
      <c r="C94" s="111"/>
    </row>
    <row r="95" spans="2:3" ht="18" hidden="1">
      <c r="B95" s="78" t="s">
        <v>74</v>
      </c>
      <c r="C95" s="111"/>
    </row>
    <row r="96" spans="2:3" ht="18" hidden="1">
      <c r="B96" s="78"/>
      <c r="C96" s="111"/>
    </row>
    <row r="97" spans="2:3" ht="18" hidden="1">
      <c r="B97" s="78" t="s">
        <v>75</v>
      </c>
      <c r="C97" s="111"/>
    </row>
    <row r="98" spans="2:3" ht="18" hidden="1">
      <c r="B98" s="78" t="s">
        <v>76</v>
      </c>
      <c r="C98" s="111"/>
    </row>
    <row r="99" spans="2:3" ht="18" hidden="1">
      <c r="B99" s="78"/>
      <c r="C99" s="111"/>
    </row>
    <row r="100" spans="2:3" ht="18" hidden="1">
      <c r="B100" s="78" t="s">
        <v>77</v>
      </c>
      <c r="C100" s="111"/>
    </row>
    <row r="101" spans="2:3" ht="18" hidden="1">
      <c r="B101" s="78" t="s">
        <v>78</v>
      </c>
      <c r="C101" s="111"/>
    </row>
    <row r="102" ht="18" hidden="1"/>
    <row r="104" spans="2:8" ht="18">
      <c r="B104" s="78" t="s">
        <v>79</v>
      </c>
      <c r="C104" s="111"/>
      <c r="F104" s="150">
        <f>F89+F27-F85</f>
        <v>3715.1</v>
      </c>
      <c r="H104" s="76"/>
    </row>
    <row r="107" spans="2:3" ht="18">
      <c r="B107" s="78" t="s">
        <v>80</v>
      </c>
      <c r="C107" s="111"/>
    </row>
    <row r="108" spans="2:3" ht="18">
      <c r="B108" s="78" t="s">
        <v>81</v>
      </c>
      <c r="C108" s="111"/>
    </row>
    <row r="109" spans="2:3" ht="18">
      <c r="B109" s="78" t="s">
        <v>82</v>
      </c>
      <c r="C109" s="111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35"/>
  <sheetViews>
    <sheetView tabSelected="1" zoomScalePageLayoutView="0" workbookViewId="0" topLeftCell="A74">
      <selection activeCell="C47" sqref="C47"/>
    </sheetView>
  </sheetViews>
  <sheetFormatPr defaultColWidth="9.140625" defaultRowHeight="12.75"/>
  <cols>
    <col min="1" max="1" width="5.8515625" style="75" customWidth="1"/>
    <col min="2" max="2" width="57.7109375" style="74" customWidth="1"/>
    <col min="3" max="3" width="14.7109375" style="77" customWidth="1"/>
    <col min="4" max="4" width="12.421875" style="77" customWidth="1"/>
    <col min="5" max="5" width="15.8515625" style="77" customWidth="1"/>
    <col min="6" max="6" width="12.8515625" style="77" customWidth="1"/>
    <col min="7" max="7" width="13.00390625" style="77" customWidth="1"/>
    <col min="8" max="8" width="9.140625" style="38" customWidth="1"/>
    <col min="9" max="16384" width="9.140625" style="30" customWidth="1"/>
  </cols>
  <sheetData>
    <row r="1" spans="1:8" s="31" customFormat="1" ht="60" customHeight="1">
      <c r="A1" s="176" t="s">
        <v>565</v>
      </c>
      <c r="B1" s="176"/>
      <c r="C1" s="176"/>
      <c r="D1" s="176"/>
      <c r="E1" s="176"/>
      <c r="F1" s="176"/>
      <c r="G1" s="176"/>
      <c r="H1" s="39"/>
    </row>
    <row r="2" spans="1:7" ht="15" customHeight="1">
      <c r="A2" s="211"/>
      <c r="B2" s="181" t="s">
        <v>2</v>
      </c>
      <c r="C2" s="180" t="s">
        <v>3</v>
      </c>
      <c r="D2" s="181" t="s">
        <v>525</v>
      </c>
      <c r="E2" s="180" t="s">
        <v>4</v>
      </c>
      <c r="F2" s="172" t="s">
        <v>268</v>
      </c>
      <c r="G2" s="172" t="s">
        <v>526</v>
      </c>
    </row>
    <row r="3" spans="1:7" ht="30" customHeight="1">
      <c r="A3" s="211"/>
      <c r="B3" s="182"/>
      <c r="C3" s="180"/>
      <c r="D3" s="182"/>
      <c r="E3" s="180"/>
      <c r="F3" s="173"/>
      <c r="G3" s="173"/>
    </row>
    <row r="4" spans="1:7" ht="18.75">
      <c r="A4" s="171"/>
      <c r="B4" s="168" t="s">
        <v>69</v>
      </c>
      <c r="C4" s="51">
        <f>C5+C6+C7+C8+C9+C10+C11+C12+C14+C15+C17+C18+C19+C20+C22+C23+C24+C26</f>
        <v>276197.7</v>
      </c>
      <c r="D4" s="51">
        <f>D5+D6+D7+D8+D9+D10+D11+D12+D14+D15+D17+D18+D19+D20+D22+D23+D24+D26</f>
        <v>122705.3</v>
      </c>
      <c r="E4" s="51">
        <f>E5+E6+E7+E8+E9+E10+E11+E12+E14+E15+E16+E17+E19+E20+E22+E23+E24+E26</f>
        <v>127454.5</v>
      </c>
      <c r="F4" s="52">
        <f>E4/C4</f>
        <v>0.46146112006001494</v>
      </c>
      <c r="G4" s="52">
        <f>E4/D4</f>
        <v>1.038704114655194</v>
      </c>
    </row>
    <row r="5" spans="1:7" ht="18.75">
      <c r="A5" s="171"/>
      <c r="B5" s="164" t="s">
        <v>321</v>
      </c>
      <c r="C5" s="50">
        <v>163800</v>
      </c>
      <c r="D5" s="50">
        <v>75715</v>
      </c>
      <c r="E5" s="50">
        <v>64931.1</v>
      </c>
      <c r="F5" s="52">
        <f aca="true" t="shared" si="0" ref="F5:F41">E5/C5</f>
        <v>0.39640476190476187</v>
      </c>
      <c r="G5" s="52">
        <f aca="true" t="shared" si="1" ref="G5:G41">E5/D5</f>
        <v>0.857572475731361</v>
      </c>
    </row>
    <row r="6" spans="1:7" ht="31.5">
      <c r="A6" s="171"/>
      <c r="B6" s="164" t="s">
        <v>322</v>
      </c>
      <c r="C6" s="50">
        <v>100</v>
      </c>
      <c r="D6" s="50">
        <v>50</v>
      </c>
      <c r="E6" s="50">
        <v>189</v>
      </c>
      <c r="F6" s="52">
        <f t="shared" si="0"/>
        <v>1.89</v>
      </c>
      <c r="G6" s="52">
        <f t="shared" si="1"/>
        <v>3.78</v>
      </c>
    </row>
    <row r="7" spans="1:7" ht="31.5">
      <c r="A7" s="171"/>
      <c r="B7" s="164" t="s">
        <v>323</v>
      </c>
      <c r="C7" s="50">
        <v>12500</v>
      </c>
      <c r="D7" s="50">
        <v>6600</v>
      </c>
      <c r="E7" s="50">
        <v>6026.2</v>
      </c>
      <c r="F7" s="52">
        <f t="shared" si="0"/>
        <v>0.48209599999999997</v>
      </c>
      <c r="G7" s="52">
        <f t="shared" si="1"/>
        <v>0.913060606060606</v>
      </c>
    </row>
    <row r="8" spans="1:7" ht="18.75">
      <c r="A8" s="171"/>
      <c r="B8" s="164" t="s">
        <v>6</v>
      </c>
      <c r="C8" s="50">
        <v>16692</v>
      </c>
      <c r="D8" s="50">
        <v>10775</v>
      </c>
      <c r="E8" s="50">
        <v>23260.2</v>
      </c>
      <c r="F8" s="52">
        <f t="shared" si="0"/>
        <v>1.3934938892882818</v>
      </c>
      <c r="G8" s="52">
        <f t="shared" si="1"/>
        <v>2.158719257540603</v>
      </c>
    </row>
    <row r="9" spans="1:7" ht="18.75">
      <c r="A9" s="171"/>
      <c r="B9" s="164" t="s">
        <v>184</v>
      </c>
      <c r="C9" s="50">
        <v>24050.4</v>
      </c>
      <c r="D9" s="50">
        <v>11083.3</v>
      </c>
      <c r="E9" s="50">
        <v>12725.1</v>
      </c>
      <c r="F9" s="52">
        <f t="shared" si="0"/>
        <v>0.5291013870871171</v>
      </c>
      <c r="G9" s="52">
        <f t="shared" si="1"/>
        <v>1.148132776339177</v>
      </c>
    </row>
    <row r="10" spans="1:7" ht="18.75">
      <c r="A10" s="171"/>
      <c r="B10" s="164" t="s">
        <v>332</v>
      </c>
      <c r="C10" s="50">
        <v>9834</v>
      </c>
      <c r="D10" s="50">
        <v>795</v>
      </c>
      <c r="E10" s="50">
        <v>1499.9</v>
      </c>
      <c r="F10" s="52">
        <f t="shared" si="0"/>
        <v>0.1525218629245475</v>
      </c>
      <c r="G10" s="52">
        <f t="shared" si="1"/>
        <v>1.8866666666666667</v>
      </c>
    </row>
    <row r="11" spans="1:7" ht="18.75">
      <c r="A11" s="171"/>
      <c r="B11" s="164" t="s">
        <v>8</v>
      </c>
      <c r="C11" s="50">
        <v>28000</v>
      </c>
      <c r="D11" s="50">
        <v>6065</v>
      </c>
      <c r="E11" s="50">
        <v>6265.5</v>
      </c>
      <c r="F11" s="52">
        <f t="shared" si="0"/>
        <v>0.22376785714285713</v>
      </c>
      <c r="G11" s="52">
        <f t="shared" si="1"/>
        <v>1.0330585325638912</v>
      </c>
    </row>
    <row r="12" spans="1:7" ht="18" customHeight="1">
      <c r="A12" s="171"/>
      <c r="B12" s="164" t="s">
        <v>324</v>
      </c>
      <c r="C12" s="50">
        <v>4766</v>
      </c>
      <c r="D12" s="50">
        <v>2036</v>
      </c>
      <c r="E12" s="50">
        <v>2026.7</v>
      </c>
      <c r="F12" s="52">
        <f t="shared" si="0"/>
        <v>0.42524129248845993</v>
      </c>
      <c r="G12" s="52">
        <f t="shared" si="1"/>
        <v>0.9954322200392928</v>
      </c>
    </row>
    <row r="13" spans="1:7" ht="16.5" customHeight="1" hidden="1">
      <c r="A13" s="171"/>
      <c r="B13" s="164" t="s">
        <v>253</v>
      </c>
      <c r="C13" s="50"/>
      <c r="D13" s="50"/>
      <c r="E13" s="50"/>
      <c r="F13" s="52" t="e">
        <f t="shared" si="0"/>
        <v>#DIV/0!</v>
      </c>
      <c r="G13" s="52" t="e">
        <f t="shared" si="1"/>
        <v>#DIV/0!</v>
      </c>
    </row>
    <row r="14" spans="1:7" ht="31.5">
      <c r="A14" s="171"/>
      <c r="B14" s="164" t="s">
        <v>325</v>
      </c>
      <c r="C14" s="50">
        <v>6300</v>
      </c>
      <c r="D14" s="50">
        <v>2600</v>
      </c>
      <c r="E14" s="50">
        <v>2067.8</v>
      </c>
      <c r="F14" s="52">
        <f t="shared" si="0"/>
        <v>0.32822222222222225</v>
      </c>
      <c r="G14" s="52">
        <f t="shared" si="1"/>
        <v>0.7953076923076924</v>
      </c>
    </row>
    <row r="15" spans="1:7" ht="30.75" customHeight="1">
      <c r="A15" s="171"/>
      <c r="B15" s="164" t="s">
        <v>331</v>
      </c>
      <c r="C15" s="50">
        <v>2000</v>
      </c>
      <c r="D15" s="50">
        <v>1000</v>
      </c>
      <c r="E15" s="50">
        <v>959.8</v>
      </c>
      <c r="F15" s="52">
        <f t="shared" si="0"/>
        <v>0.4799</v>
      </c>
      <c r="G15" s="52">
        <f t="shared" si="1"/>
        <v>0.9598</v>
      </c>
    </row>
    <row r="16" spans="1:7" ht="34.5" customHeight="1">
      <c r="A16" s="171"/>
      <c r="B16" s="164" t="s">
        <v>527</v>
      </c>
      <c r="C16" s="50">
        <v>0</v>
      </c>
      <c r="D16" s="50">
        <v>0</v>
      </c>
      <c r="E16" s="50">
        <v>158.2</v>
      </c>
      <c r="F16" s="52">
        <v>0</v>
      </c>
      <c r="G16" s="52">
        <v>0</v>
      </c>
    </row>
    <row r="17" spans="1:7" ht="31.5">
      <c r="A17" s="171"/>
      <c r="B17" s="164" t="s">
        <v>316</v>
      </c>
      <c r="C17" s="50">
        <v>20</v>
      </c>
      <c r="D17" s="50">
        <v>11</v>
      </c>
      <c r="E17" s="50">
        <v>31</v>
      </c>
      <c r="F17" s="52">
        <f t="shared" si="0"/>
        <v>1.55</v>
      </c>
      <c r="G17" s="52">
        <f t="shared" si="1"/>
        <v>2.8181818181818183</v>
      </c>
    </row>
    <row r="18" spans="1:7" ht="31.5" hidden="1">
      <c r="A18" s="171"/>
      <c r="B18" s="164" t="s">
        <v>317</v>
      </c>
      <c r="C18" s="50">
        <v>0</v>
      </c>
      <c r="D18" s="50">
        <v>0</v>
      </c>
      <c r="E18" s="50">
        <v>0</v>
      </c>
      <c r="F18" s="52" t="e">
        <f t="shared" si="0"/>
        <v>#DIV/0!</v>
      </c>
      <c r="G18" s="52" t="e">
        <f t="shared" si="1"/>
        <v>#DIV/0!</v>
      </c>
    </row>
    <row r="19" spans="1:7" ht="31.5">
      <c r="A19" s="171"/>
      <c r="B19" s="164" t="s">
        <v>326</v>
      </c>
      <c r="C19" s="50">
        <v>300</v>
      </c>
      <c r="D19" s="50">
        <v>150</v>
      </c>
      <c r="E19" s="50">
        <v>172.3</v>
      </c>
      <c r="F19" s="52">
        <f t="shared" si="0"/>
        <v>0.5743333333333334</v>
      </c>
      <c r="G19" s="52">
        <f t="shared" si="1"/>
        <v>1.1486666666666667</v>
      </c>
    </row>
    <row r="20" spans="1:7" ht="20.25" customHeight="1">
      <c r="A20" s="171"/>
      <c r="B20" s="164" t="s">
        <v>327</v>
      </c>
      <c r="C20" s="50">
        <v>660</v>
      </c>
      <c r="D20" s="50">
        <v>292</v>
      </c>
      <c r="E20" s="50">
        <v>447.2</v>
      </c>
      <c r="F20" s="52">
        <f t="shared" si="0"/>
        <v>0.6775757575757576</v>
      </c>
      <c r="G20" s="52">
        <f t="shared" si="1"/>
        <v>1.5315068493150685</v>
      </c>
    </row>
    <row r="21" spans="1:7" ht="27" customHeight="1" hidden="1">
      <c r="A21" s="171"/>
      <c r="B21" s="164" t="s">
        <v>15</v>
      </c>
      <c r="C21" s="50"/>
      <c r="D21" s="50"/>
      <c r="E21" s="50"/>
      <c r="F21" s="52" t="e">
        <f t="shared" si="0"/>
        <v>#DIV/0!</v>
      </c>
      <c r="G21" s="52" t="e">
        <f t="shared" si="1"/>
        <v>#DIV/0!</v>
      </c>
    </row>
    <row r="22" spans="1:7" ht="18.75" customHeight="1">
      <c r="A22" s="171"/>
      <c r="B22" s="164" t="s">
        <v>341</v>
      </c>
      <c r="C22" s="50">
        <v>130</v>
      </c>
      <c r="D22" s="50">
        <v>130</v>
      </c>
      <c r="E22" s="50">
        <v>208.8</v>
      </c>
      <c r="F22" s="52">
        <f t="shared" si="0"/>
        <v>1.6061538461538463</v>
      </c>
      <c r="G22" s="52">
        <f t="shared" si="1"/>
        <v>1.6061538461538463</v>
      </c>
    </row>
    <row r="23" spans="1:7" ht="31.5">
      <c r="A23" s="171"/>
      <c r="B23" s="164" t="s">
        <v>329</v>
      </c>
      <c r="C23" s="50">
        <v>5106</v>
      </c>
      <c r="D23" s="50">
        <v>4506</v>
      </c>
      <c r="E23" s="50">
        <v>4907.9</v>
      </c>
      <c r="F23" s="52">
        <f t="shared" si="0"/>
        <v>0.9612025068546807</v>
      </c>
      <c r="G23" s="52">
        <f t="shared" si="1"/>
        <v>1.0891921881935196</v>
      </c>
    </row>
    <row r="24" spans="1:7" ht="31.5">
      <c r="A24" s="171"/>
      <c r="B24" s="164" t="s">
        <v>330</v>
      </c>
      <c r="C24" s="50">
        <v>1939.3</v>
      </c>
      <c r="D24" s="50">
        <v>897</v>
      </c>
      <c r="E24" s="50">
        <v>1577.8</v>
      </c>
      <c r="F24" s="52">
        <f t="shared" si="0"/>
        <v>0.813592533388336</v>
      </c>
      <c r="G24" s="52">
        <f t="shared" si="1"/>
        <v>1.758974358974359</v>
      </c>
    </row>
    <row r="25" spans="1:7" ht="18.75" hidden="1">
      <c r="A25" s="171"/>
      <c r="B25" s="164" t="s">
        <v>17</v>
      </c>
      <c r="C25" s="50">
        <v>1177.1</v>
      </c>
      <c r="D25" s="50">
        <v>291</v>
      </c>
      <c r="E25" s="50">
        <v>356.4</v>
      </c>
      <c r="F25" s="52">
        <f t="shared" si="0"/>
        <v>0.30277801376263697</v>
      </c>
      <c r="G25" s="52">
        <f t="shared" si="1"/>
        <v>1.224742268041237</v>
      </c>
    </row>
    <row r="26" spans="1:7" ht="18.75">
      <c r="A26" s="171"/>
      <c r="B26" s="164" t="s">
        <v>18</v>
      </c>
      <c r="C26" s="50">
        <v>0</v>
      </c>
      <c r="D26" s="50">
        <v>0</v>
      </c>
      <c r="E26" s="50">
        <v>0</v>
      </c>
      <c r="F26" s="52">
        <v>0</v>
      </c>
      <c r="G26" s="52">
        <v>0</v>
      </c>
    </row>
    <row r="27" spans="1:7" ht="14.25" customHeight="1" hidden="1">
      <c r="A27" s="171"/>
      <c r="B27" s="164" t="s">
        <v>284</v>
      </c>
      <c r="C27" s="50"/>
      <c r="D27" s="50"/>
      <c r="E27" s="50"/>
      <c r="F27" s="52" t="e">
        <f t="shared" si="0"/>
        <v>#DIV/0!</v>
      </c>
      <c r="G27" s="52" t="e">
        <f t="shared" si="1"/>
        <v>#DIV/0!</v>
      </c>
    </row>
    <row r="28" spans="1:12" ht="18.75">
      <c r="A28" s="171"/>
      <c r="B28" s="168" t="s">
        <v>68</v>
      </c>
      <c r="C28" s="50">
        <f>C29+C30+C32+C36+C33+C37+C35+C38</f>
        <v>593487.8</v>
      </c>
      <c r="D28" s="50">
        <f>D29+D30+D32+D36+D33+D37+D35+D38</f>
        <v>291640.4</v>
      </c>
      <c r="E28" s="50">
        <f>E29+E30+E32+E36+E33+E37+E35+E38</f>
        <v>221628.90000000002</v>
      </c>
      <c r="F28" s="52">
        <f t="shared" si="0"/>
        <v>0.37343463505062785</v>
      </c>
      <c r="G28" s="52">
        <f t="shared" si="1"/>
        <v>0.7599389522164968</v>
      </c>
      <c r="I28" s="35"/>
      <c r="J28" s="35"/>
      <c r="K28" s="35"/>
      <c r="L28" s="35"/>
    </row>
    <row r="29" spans="1:12" ht="21" customHeight="1">
      <c r="A29" s="171"/>
      <c r="B29" s="164" t="s">
        <v>20</v>
      </c>
      <c r="C29" s="50">
        <f>МР!D28+'МО г.Ртищево'!D23+'Кр-звезда'!D22+Макарово!D25+Октябрьский!D22+Салтыковка!D22+Урусово!D23+'Ш-Голицыно'!D23</f>
        <v>141440.8</v>
      </c>
      <c r="D29" s="50">
        <f>МР!E28+'МО г.Ртищево'!E23+'Кр-звезда'!E22+Макарово!E25+Октябрьский!E22+Салтыковка!E22+Урусово!E23+'Ш-Голицыно'!E23</f>
        <v>70720.4</v>
      </c>
      <c r="E29" s="50">
        <f>МР!F28+'МО г.Ртищево'!F23+'Кр-звезда'!F22+Макарово!F25+Октябрьский!F22+Салтыковка!F22+Урусово!F23+'Ш-Голицыно'!F23</f>
        <v>55985</v>
      </c>
      <c r="F29" s="52">
        <f t="shared" si="0"/>
        <v>0.3958193109767479</v>
      </c>
      <c r="G29" s="52">
        <f t="shared" si="1"/>
        <v>0.7916386219534958</v>
      </c>
      <c r="I29" s="35"/>
      <c r="J29" s="36"/>
      <c r="K29" s="35"/>
      <c r="L29" s="35"/>
    </row>
    <row r="30" spans="1:12" ht="23.25" customHeight="1">
      <c r="A30" s="171"/>
      <c r="B30" s="164" t="s">
        <v>21</v>
      </c>
      <c r="C30" s="50">
        <f>МР!D29+'Кр-звезда'!D23+Макарово!D26+Октябрьский!D23+Салтыковка!D23+Урусово!D25+'Ш-Голицыно'!D25</f>
        <v>363722.4</v>
      </c>
      <c r="D30" s="50">
        <f>МР!E29+'Кр-звезда'!E23+Макарово!E26+Октябрьский!E23+Салтыковка!E23+Урусово!E25+'Ш-Голицыно'!E25</f>
        <v>181861.40000000005</v>
      </c>
      <c r="E30" s="50">
        <f>МР!F29+'Кр-звезда'!F23+Макарово!F26+Октябрьский!F23+Салтыковка!F23+Урусово!F25+'Ш-Голицыно'!F25</f>
        <v>152550.80000000002</v>
      </c>
      <c r="F30" s="52">
        <f t="shared" si="0"/>
        <v>0.4194154663006733</v>
      </c>
      <c r="G30" s="52">
        <f t="shared" si="1"/>
        <v>0.8388300101065975</v>
      </c>
      <c r="I30" s="35"/>
      <c r="J30" s="35"/>
      <c r="K30" s="36"/>
      <c r="L30" s="35"/>
    </row>
    <row r="31" spans="1:12" ht="23.25" customHeight="1">
      <c r="A31" s="171"/>
      <c r="B31" s="164" t="s">
        <v>134</v>
      </c>
      <c r="C31" s="50">
        <f>'Кр-звезда'!D23+Макарово!D26+Октябрьский!D23+Салтыковка!D23+Урусово!D25+'Ш-Голицыно'!D25</f>
        <v>995</v>
      </c>
      <c r="D31" s="50">
        <f>'Кр-звезда'!E23+Макарово!E26+Октябрьский!E23+Салтыковка!E23+Урусово!E25+'Ш-Голицыно'!E25</f>
        <v>497.7</v>
      </c>
      <c r="E31" s="50">
        <f>'Кр-звезда'!F23+Макарово!F26+Октябрьский!F23+Салтыковка!F23+Урусово!F25+'Ш-Голицыно'!F25</f>
        <v>311.8</v>
      </c>
      <c r="F31" s="52">
        <f t="shared" si="0"/>
        <v>0.31336683417085426</v>
      </c>
      <c r="G31" s="52">
        <f t="shared" si="1"/>
        <v>0.6264818163552341</v>
      </c>
      <c r="I31" s="35"/>
      <c r="J31" s="35"/>
      <c r="K31" s="35"/>
      <c r="L31" s="35"/>
    </row>
    <row r="32" spans="1:7" ht="22.5" customHeight="1">
      <c r="A32" s="171"/>
      <c r="B32" s="164" t="s">
        <v>22</v>
      </c>
      <c r="C32" s="50">
        <f>МР!D30+'МО г.Ртищево'!D24+'Кр-звезда'!D24+Макарово!D27+Октябрьский!D24+Салтыковка!D24+Урусово!D24+'Ш-Голицыно'!D24+'МО г.Ртищево'!D25+'Кр-звезда'!D25+Макарово!D28+Октябрьский!D25+Салтыковка!D25+Урусово!D26</f>
        <v>78334.6</v>
      </c>
      <c r="D32" s="50">
        <f>МР!E30+'МО г.Ртищево'!E24+'Кр-звезда'!E24+Макарово!E27+Октябрьский!E24+Салтыковка!E24+Урусово!E24+'Ш-Голицыно'!E24+'МО г.Ртищево'!E25+'Кр-звезда'!E25+Макарово!E28+Октябрьский!E25+Салтыковка!E25+Урусово!E26</f>
        <v>34849.100000000006</v>
      </c>
      <c r="E32" s="50">
        <f>МР!F30+'МО г.Ртищево'!F24+'Кр-звезда'!F24+Макарово!F27+Октябрьский!F24+Салтыковка!F24+Урусово!F24+'Ш-Голицыно'!F24+'МО г.Ртищево'!F25+'Кр-звезда'!F25+Макарово!F28+Октябрьский!F25+Салтыковка!F25+Урусово!F26</f>
        <v>12853.1</v>
      </c>
      <c r="F32" s="52">
        <f t="shared" si="0"/>
        <v>0.16407947445956192</v>
      </c>
      <c r="G32" s="52">
        <f t="shared" si="1"/>
        <v>0.3688215764539112</v>
      </c>
    </row>
    <row r="33" spans="1:7" ht="22.5" customHeight="1">
      <c r="A33" s="171"/>
      <c r="B33" s="164" t="s">
        <v>495</v>
      </c>
      <c r="C33" s="50">
        <f>'Кр-звезда'!D27+Макарово!D30+Октябрьский!D27+Салтыковка!D27+Урусово!D28+'Ш-Голицыно'!D26</f>
        <v>99</v>
      </c>
      <c r="D33" s="50">
        <f>'Кр-звезда'!E27+Макарово!E30+Октябрьский!E27+Салтыковка!E27+Урусово!E28+'Ш-Голицыно'!E26</f>
        <v>99</v>
      </c>
      <c r="E33" s="50">
        <f>'Кр-звезда'!F27+Макарово!F30+Октябрьский!F27+Салтыковка!F27+Урусово!F28+'Ш-Голицыно'!F26</f>
        <v>0</v>
      </c>
      <c r="F33" s="52">
        <f t="shared" si="0"/>
        <v>0</v>
      </c>
      <c r="G33" s="52">
        <f t="shared" si="1"/>
        <v>0</v>
      </c>
    </row>
    <row r="34" spans="1:7" ht="56.25" customHeight="1" hidden="1">
      <c r="A34" s="171"/>
      <c r="B34" s="164"/>
      <c r="C34" s="50"/>
      <c r="D34" s="50"/>
      <c r="E34" s="50"/>
      <c r="F34" s="52" t="e">
        <f t="shared" si="0"/>
        <v>#DIV/0!</v>
      </c>
      <c r="G34" s="52" t="e">
        <f t="shared" si="1"/>
        <v>#DIV/0!</v>
      </c>
    </row>
    <row r="35" spans="1:7" ht="35.25" customHeight="1">
      <c r="A35" s="171"/>
      <c r="B35" s="164" t="s">
        <v>556</v>
      </c>
      <c r="C35" s="50">
        <f>'Кр-звезда'!D26+Макарово!D29+Октябрьский!D26+Салтыковка!D26+Урусово!D27</f>
        <v>360</v>
      </c>
      <c r="D35" s="50">
        <f>'Кр-звезда'!E26+Макарово!E29+Октябрьский!E26+Салтыковка!E26+Урусово!E27</f>
        <v>345</v>
      </c>
      <c r="E35" s="50">
        <f>'Кр-звезда'!F26+Макарово!F29+Октябрьский!F26+Салтыковка!F26+Урусово!F27</f>
        <v>0</v>
      </c>
      <c r="F35" s="52">
        <f t="shared" si="0"/>
        <v>0</v>
      </c>
      <c r="G35" s="52">
        <f t="shared" si="1"/>
        <v>0</v>
      </c>
    </row>
    <row r="36" spans="1:7" ht="22.5" customHeight="1">
      <c r="A36" s="171"/>
      <c r="B36" s="164" t="s">
        <v>523</v>
      </c>
      <c r="C36" s="50">
        <f>МР!D32+МР!D31</f>
        <v>3691</v>
      </c>
      <c r="D36" s="50">
        <f>МР!E32+МР!E31</f>
        <v>1845.5</v>
      </c>
      <c r="E36" s="50">
        <f>МР!F32+МР!F31</f>
        <v>0</v>
      </c>
      <c r="F36" s="52">
        <f t="shared" si="0"/>
        <v>0</v>
      </c>
      <c r="G36" s="52">
        <f t="shared" si="1"/>
        <v>0</v>
      </c>
    </row>
    <row r="37" spans="1:7" ht="54" customHeight="1">
      <c r="A37" s="171"/>
      <c r="B37" s="164" t="s">
        <v>522</v>
      </c>
      <c r="C37" s="50">
        <f>МР!D34</f>
        <v>240</v>
      </c>
      <c r="D37" s="50">
        <f>МР!E34</f>
        <v>240</v>
      </c>
      <c r="E37" s="50">
        <f>МР!F34</f>
        <v>240</v>
      </c>
      <c r="F37" s="52">
        <f t="shared" si="0"/>
        <v>1</v>
      </c>
      <c r="G37" s="52">
        <f t="shared" si="1"/>
        <v>1</v>
      </c>
    </row>
    <row r="38" spans="1:7" ht="54" customHeight="1">
      <c r="A38" s="171"/>
      <c r="B38" s="164" t="s">
        <v>593</v>
      </c>
      <c r="C38" s="50">
        <f>МР!D33</f>
        <v>5600</v>
      </c>
      <c r="D38" s="50">
        <f>МР!E33</f>
        <v>1680</v>
      </c>
      <c r="E38" s="50">
        <f>МР!F33</f>
        <v>0</v>
      </c>
      <c r="F38" s="52">
        <f t="shared" si="0"/>
        <v>0</v>
      </c>
      <c r="G38" s="52">
        <f t="shared" si="1"/>
        <v>0</v>
      </c>
    </row>
    <row r="39" spans="1:7" ht="18.75">
      <c r="A39" s="171"/>
      <c r="B39" s="164" t="s">
        <v>23</v>
      </c>
      <c r="C39" s="50">
        <f>C4+C28</f>
        <v>869685.5</v>
      </c>
      <c r="D39" s="50">
        <f>МР!E35</f>
        <v>370548.7</v>
      </c>
      <c r="E39" s="50">
        <f>E4+E28</f>
        <v>349083.4</v>
      </c>
      <c r="F39" s="52">
        <f t="shared" si="0"/>
        <v>0.4013903876746249</v>
      </c>
      <c r="G39" s="52">
        <f t="shared" si="1"/>
        <v>0.942071581954005</v>
      </c>
    </row>
    <row r="40" spans="1:7" ht="18.75">
      <c r="A40" s="171"/>
      <c r="B40" s="56" t="s">
        <v>178</v>
      </c>
      <c r="C40" s="50">
        <v>6266.5</v>
      </c>
      <c r="D40" s="50">
        <v>3036.8</v>
      </c>
      <c r="E40" s="50">
        <v>1020</v>
      </c>
      <c r="F40" s="52">
        <f t="shared" si="0"/>
        <v>0.1627702864437884</v>
      </c>
      <c r="G40" s="52">
        <f t="shared" si="1"/>
        <v>0.33587987355110643</v>
      </c>
    </row>
    <row r="41" spans="1:7" ht="18.75">
      <c r="A41" s="171"/>
      <c r="B41" s="151" t="s">
        <v>179</v>
      </c>
      <c r="C41" s="50">
        <f>C39-C40</f>
        <v>863419</v>
      </c>
      <c r="D41" s="50">
        <f>D39-D40</f>
        <v>367511.9</v>
      </c>
      <c r="E41" s="50">
        <f>E39-E40</f>
        <v>348063.4</v>
      </c>
      <c r="F41" s="52">
        <f t="shared" si="0"/>
        <v>0.40312223844969824</v>
      </c>
      <c r="G41" s="52">
        <f t="shared" si="1"/>
        <v>0.9470806251443831</v>
      </c>
    </row>
    <row r="42" spans="1:7" ht="18.75" hidden="1">
      <c r="A42" s="171"/>
      <c r="B42" s="164" t="s">
        <v>92</v>
      </c>
      <c r="C42" s="50">
        <f>C4</f>
        <v>276197.7</v>
      </c>
      <c r="D42" s="50">
        <f>D4</f>
        <v>122705.3</v>
      </c>
      <c r="E42" s="50">
        <f>E4</f>
        <v>127454.5</v>
      </c>
      <c r="F42" s="52">
        <f>E42/C42</f>
        <v>0.46146112006001494</v>
      </c>
      <c r="G42" s="52">
        <f>E42/D42</f>
        <v>1.038704114655194</v>
      </c>
    </row>
    <row r="43" spans="1:7" ht="12.75">
      <c r="A43" s="210"/>
      <c r="B43" s="191"/>
      <c r="C43" s="191"/>
      <c r="D43" s="191"/>
      <c r="E43" s="191"/>
      <c r="F43" s="191"/>
      <c r="G43" s="192"/>
    </row>
    <row r="44" spans="1:7" ht="15" customHeight="1">
      <c r="A44" s="203" t="s">
        <v>133</v>
      </c>
      <c r="B44" s="204" t="s">
        <v>24</v>
      </c>
      <c r="C44" s="180" t="s">
        <v>3</v>
      </c>
      <c r="D44" s="172" t="s">
        <v>525</v>
      </c>
      <c r="E44" s="180" t="s">
        <v>4</v>
      </c>
      <c r="F44" s="172" t="s">
        <v>268</v>
      </c>
      <c r="G44" s="172" t="s">
        <v>526</v>
      </c>
    </row>
    <row r="45" spans="1:7" ht="24.75" customHeight="1">
      <c r="A45" s="203"/>
      <c r="B45" s="204"/>
      <c r="C45" s="180"/>
      <c r="D45" s="173"/>
      <c r="E45" s="180"/>
      <c r="F45" s="173"/>
      <c r="G45" s="173"/>
    </row>
    <row r="46" spans="1:7" ht="21" customHeight="1">
      <c r="A46" s="53" t="s">
        <v>56</v>
      </c>
      <c r="B46" s="168" t="s">
        <v>25</v>
      </c>
      <c r="C46" s="51">
        <f>+C48+C49+C50+C51+C47</f>
        <v>75739.20000000001</v>
      </c>
      <c r="D46" s="51">
        <f>+D48+D49+D50+D51+D47</f>
        <v>38659.100000000006</v>
      </c>
      <c r="E46" s="51">
        <f>+E48+E49+E50+E51+E47</f>
        <v>30038.8</v>
      </c>
      <c r="F46" s="52">
        <f>E46/C46</f>
        <v>0.3966083613241227</v>
      </c>
      <c r="G46" s="52">
        <f>E46/D46</f>
        <v>0.7770175715420171</v>
      </c>
    </row>
    <row r="47" spans="1:7" ht="17.25" customHeight="1">
      <c r="A47" s="53" t="s">
        <v>57</v>
      </c>
      <c r="B47" s="152" t="s">
        <v>247</v>
      </c>
      <c r="C47" s="51">
        <f>МР!D41</f>
        <v>1900</v>
      </c>
      <c r="D47" s="51">
        <f>МР!E41</f>
        <v>1000</v>
      </c>
      <c r="E47" s="51">
        <f>МР!F41</f>
        <v>897</v>
      </c>
      <c r="F47" s="52">
        <f aca="true" t="shared" si="2" ref="F47:F110">E47/C47</f>
        <v>0.47210526315789475</v>
      </c>
      <c r="G47" s="52">
        <f aca="true" t="shared" si="3" ref="G47:G110">E47/D47</f>
        <v>0.897</v>
      </c>
    </row>
    <row r="48" spans="1:8" s="32" customFormat="1" ht="31.5">
      <c r="A48" s="91" t="s">
        <v>59</v>
      </c>
      <c r="B48" s="152" t="s">
        <v>265</v>
      </c>
      <c r="C48" s="89">
        <f>МР!D42+'Кр-звезда'!D35+Макарово!D37+Октябрьский!D34+Салтыковка!D34+Урусово!D36+'Ш-Голицыно'!D33</f>
        <v>38063.600000000006</v>
      </c>
      <c r="D48" s="89">
        <f>МР!E42+'Кр-звезда'!E35+Макарово!E37+Октябрьский!E34+Салтыковка!E34+Урусово!E36+'Ш-Голицыно'!E33</f>
        <v>19952.300000000003</v>
      </c>
      <c r="E48" s="89">
        <f>МР!F42+'Кр-звезда'!F35+Макарово!F37+Октябрьский!F34+Салтыковка!F34+Урусово!F36+'Ш-Голицыно'!F33</f>
        <v>15904.699999999999</v>
      </c>
      <c r="F48" s="52">
        <f t="shared" si="2"/>
        <v>0.41784539560104655</v>
      </c>
      <c r="G48" s="52">
        <f t="shared" si="3"/>
        <v>0.7971361697648891</v>
      </c>
      <c r="H48" s="48"/>
    </row>
    <row r="49" spans="1:8" s="32" customFormat="1" ht="31.5">
      <c r="A49" s="91" t="s">
        <v>60</v>
      </c>
      <c r="B49" s="152" t="s">
        <v>266</v>
      </c>
      <c r="C49" s="89">
        <f>МР!D45</f>
        <v>9074.4</v>
      </c>
      <c r="D49" s="89">
        <f>МР!E45</f>
        <v>4625.9</v>
      </c>
      <c r="E49" s="89">
        <f>МР!F45</f>
        <v>3122.9</v>
      </c>
      <c r="F49" s="52">
        <f t="shared" si="2"/>
        <v>0.3441439654412413</v>
      </c>
      <c r="G49" s="52">
        <f t="shared" si="3"/>
        <v>0.6750902527075813</v>
      </c>
      <c r="H49" s="48"/>
    </row>
    <row r="50" spans="1:8" s="32" customFormat="1" ht="31.5">
      <c r="A50" s="91" t="s">
        <v>61</v>
      </c>
      <c r="B50" s="152" t="s">
        <v>27</v>
      </c>
      <c r="C50" s="89">
        <f>МР!D47+'МО г.Ртищево'!D36+'Кр-звезда'!D38+Макарово!D40+Октябрьский!D38+Салтыковка!D37+Урусово!D39+'Ш-Голицыно'!D36</f>
        <v>3320</v>
      </c>
      <c r="D50" s="89">
        <f>МР!E47+'МО г.Ртищево'!E36+'Кр-звезда'!E38+Макарово!E40+Октябрьский!E38+Салтыковка!E37+Урусово!E39+'Ш-Голицыно'!E36</f>
        <v>0</v>
      </c>
      <c r="E50" s="89">
        <f>МР!F47+'МО г.Ртищево'!F36+'Кр-звезда'!F38+Макарово!F40+Октябрьский!F38+Салтыковка!F37+Урусово!F39+'Ш-Голицыно'!F36</f>
        <v>0</v>
      </c>
      <c r="F50" s="52">
        <f t="shared" si="2"/>
        <v>0</v>
      </c>
      <c r="G50" s="52">
        <v>0</v>
      </c>
      <c r="H50" s="48"/>
    </row>
    <row r="51" spans="1:8" s="32" customFormat="1" ht="31.5">
      <c r="A51" s="91" t="s">
        <v>110</v>
      </c>
      <c r="B51" s="152" t="s">
        <v>28</v>
      </c>
      <c r="C51" s="89">
        <f>C52++C53+C54+C55+C56+C57+C58+C59</f>
        <v>23381.2</v>
      </c>
      <c r="D51" s="89">
        <f>D52++D53+D54+D55+D56+D57+D58+D59</f>
        <v>13080.899999999998</v>
      </c>
      <c r="E51" s="89">
        <f>E52++E53+E54+E55+E56+E57+E58+E59</f>
        <v>10114.2</v>
      </c>
      <c r="F51" s="52">
        <f t="shared" si="2"/>
        <v>0.43257831077960074</v>
      </c>
      <c r="G51" s="52">
        <f t="shared" si="3"/>
        <v>0.773203678645965</v>
      </c>
      <c r="H51" s="48"/>
    </row>
    <row r="52" spans="1:7" ht="18.75">
      <c r="A52" s="167"/>
      <c r="B52" s="164" t="s">
        <v>129</v>
      </c>
      <c r="C52" s="50">
        <f>МР!D49+'МО г.Ртищево'!D38</f>
        <v>10823</v>
      </c>
      <c r="D52" s="50">
        <f>МР!E49+'МО г.Ртищево'!E38</f>
        <v>6207.9</v>
      </c>
      <c r="E52" s="50">
        <f>МР!F49+'МО г.Ртищево'!F38</f>
        <v>5696.7</v>
      </c>
      <c r="F52" s="52">
        <f t="shared" si="2"/>
        <v>0.5263512889217408</v>
      </c>
      <c r="G52" s="52">
        <f t="shared" si="3"/>
        <v>0.9176533127144445</v>
      </c>
    </row>
    <row r="53" spans="1:7" ht="18.75">
      <c r="A53" s="167"/>
      <c r="B53" s="164" t="s">
        <v>29</v>
      </c>
      <c r="C53" s="50">
        <f>'Кр-звезда'!D40+Макарово!D42+Октябрьский!D42+Салтыковка!D39+Урусово!D41+'Ш-Голицыно'!D38+МР!D50+'МО г.Ртищево'!D41</f>
        <v>225.1</v>
      </c>
      <c r="D53" s="50">
        <f>'Кр-звезда'!E40+Макарово!E42+Октябрьский!E42+Салтыковка!E39+Урусово!E41+'Ш-Голицыно'!E38+МР!E50+'МО г.Ртищево'!E41</f>
        <v>195.7</v>
      </c>
      <c r="E53" s="50">
        <f>'Кр-звезда'!F40+Макарово!F42+Октябрьский!F42+Салтыковка!F39+Урусово!F41+'Ш-Голицыно'!F38+МР!F50+'МО г.Ртищево'!F41</f>
        <v>186.29999999999998</v>
      </c>
      <c r="F53" s="52">
        <f t="shared" si="2"/>
        <v>0.8276321634828965</v>
      </c>
      <c r="G53" s="52">
        <f t="shared" si="3"/>
        <v>0.9519672968829841</v>
      </c>
    </row>
    <row r="54" spans="1:7" ht="18.75">
      <c r="A54" s="167"/>
      <c r="B54" s="164" t="s">
        <v>249</v>
      </c>
      <c r="C54" s="50">
        <f>МР!D52</f>
        <v>4101.9</v>
      </c>
      <c r="D54" s="50">
        <f>МР!E52</f>
        <v>2070.5</v>
      </c>
      <c r="E54" s="50">
        <f>МР!F52</f>
        <v>1612.1</v>
      </c>
      <c r="F54" s="52">
        <f t="shared" si="2"/>
        <v>0.3930129939784003</v>
      </c>
      <c r="G54" s="52">
        <f t="shared" si="3"/>
        <v>0.7786042018836029</v>
      </c>
    </row>
    <row r="55" spans="1:7" ht="20.25" customHeight="1">
      <c r="A55" s="167"/>
      <c r="B55" s="164" t="s">
        <v>181</v>
      </c>
      <c r="C55" s="153">
        <f>'МО г.Ртищево'!D43</f>
        <v>240</v>
      </c>
      <c r="D55" s="153">
        <f>'МО г.Ртищево'!E43</f>
        <v>112</v>
      </c>
      <c r="E55" s="153">
        <f>'МО г.Ртищево'!F43</f>
        <v>81.3</v>
      </c>
      <c r="F55" s="52">
        <f t="shared" si="2"/>
        <v>0.33875</v>
      </c>
      <c r="G55" s="52">
        <f t="shared" si="3"/>
        <v>0.7258928571428571</v>
      </c>
    </row>
    <row r="56" spans="1:7" ht="37.5" customHeight="1">
      <c r="A56" s="167"/>
      <c r="B56" s="60" t="s">
        <v>248</v>
      </c>
      <c r="C56" s="153">
        <f>МР!D53</f>
        <v>6496.8</v>
      </c>
      <c r="D56" s="153">
        <f>МР!E53</f>
        <v>3692.3</v>
      </c>
      <c r="E56" s="153">
        <f>МР!F53</f>
        <v>2096.8</v>
      </c>
      <c r="F56" s="52">
        <f t="shared" si="2"/>
        <v>0.3227435044945204</v>
      </c>
      <c r="G56" s="52">
        <f t="shared" si="3"/>
        <v>0.567884516426076</v>
      </c>
    </row>
    <row r="57" spans="1:7" ht="40.5" customHeight="1">
      <c r="A57" s="167"/>
      <c r="B57" s="60" t="s">
        <v>162</v>
      </c>
      <c r="C57" s="153">
        <f>МР!D51+'Кр-звезда'!D41+Макарово!D43+Урусово!D42+'Ш-Голицыно'!D39+Октябрьский!D40+Салтыковка!D40+'МО г.Ртищево'!D42</f>
        <v>414.2</v>
      </c>
      <c r="D57" s="153">
        <f>МР!E51+'Кр-звезда'!E41+Макарово!E43+Урусово!E42+'Ш-Голицыно'!E39+Октябрьский!E40+Салтыковка!E40+'МО г.Ртищево'!E42</f>
        <v>195</v>
      </c>
      <c r="E57" s="153">
        <f>МР!F51+'Кр-звезда'!F41+Макарово!F43+Урусово!F42+'Ш-Голицыно'!F39+Октябрьский!F40+Салтыковка!F40+'МО г.Ртищево'!F42</f>
        <v>132.6</v>
      </c>
      <c r="F57" s="52">
        <f t="shared" si="2"/>
        <v>0.3201352003862868</v>
      </c>
      <c r="G57" s="52">
        <f t="shared" si="3"/>
        <v>0.6799999999999999</v>
      </c>
    </row>
    <row r="58" spans="1:7" ht="35.25" customHeight="1">
      <c r="A58" s="167"/>
      <c r="B58" s="60" t="s">
        <v>260</v>
      </c>
      <c r="C58" s="153">
        <f>Салтыковка!D42+'Ш-Голицыно'!D40+Урусово!D43</f>
        <v>268.5</v>
      </c>
      <c r="D58" s="153">
        <f>Салтыковка!E42+'Ш-Голицыно'!E40+Урусово!E43</f>
        <v>192.5</v>
      </c>
      <c r="E58" s="153">
        <f>Салтыковка!F42+'Ш-Голицыно'!F40+Урусово!F43</f>
        <v>0</v>
      </c>
      <c r="F58" s="52">
        <f t="shared" si="2"/>
        <v>0</v>
      </c>
      <c r="G58" s="52">
        <f t="shared" si="3"/>
        <v>0</v>
      </c>
    </row>
    <row r="59" spans="1:7" ht="35.25" customHeight="1">
      <c r="A59" s="167"/>
      <c r="B59" s="60" t="s">
        <v>282</v>
      </c>
      <c r="C59" s="153">
        <f>МР!D54+'МО г.Ртищево'!D40</f>
        <v>811.7</v>
      </c>
      <c r="D59" s="153">
        <f>МР!E54+'МО г.Ртищево'!E40</f>
        <v>415</v>
      </c>
      <c r="E59" s="153">
        <f>МР!F54+'МО г.Ртищево'!F40</f>
        <v>308.4</v>
      </c>
      <c r="F59" s="52">
        <f t="shared" si="2"/>
        <v>0.379943328816065</v>
      </c>
      <c r="G59" s="52">
        <f t="shared" si="3"/>
        <v>0.7431325301204819</v>
      </c>
    </row>
    <row r="60" spans="1:7" ht="21" customHeight="1">
      <c r="A60" s="53" t="s">
        <v>93</v>
      </c>
      <c r="B60" s="168" t="s">
        <v>88</v>
      </c>
      <c r="C60" s="51">
        <f>C61</f>
        <v>995</v>
      </c>
      <c r="D60" s="51">
        <f>D61</f>
        <v>497.59999999999997</v>
      </c>
      <c r="E60" s="51">
        <f>E61</f>
        <v>311.8</v>
      </c>
      <c r="F60" s="52">
        <f t="shared" si="2"/>
        <v>0.31336683417085426</v>
      </c>
      <c r="G60" s="52">
        <f t="shared" si="3"/>
        <v>0.6266077170418007</v>
      </c>
    </row>
    <row r="61" spans="1:8" s="32" customFormat="1" ht="31.5">
      <c r="A61" s="91" t="s">
        <v>94</v>
      </c>
      <c r="B61" s="152" t="s">
        <v>89</v>
      </c>
      <c r="C61" s="89">
        <f>'Кр-звезда'!D45+Макарово!D47+Октябрьский!D45+Салтыковка!D44+Урусово!D46+'Ш-Голицыно'!D43</f>
        <v>995</v>
      </c>
      <c r="D61" s="89">
        <f>'Кр-звезда'!E45+Макарово!E47+Октябрьский!E45+Салтыковка!E44+Урусово!E46+'Ш-Голицыно'!E43</f>
        <v>497.59999999999997</v>
      </c>
      <c r="E61" s="89">
        <f>'Кр-звезда'!F45+Макарово!F47+Октябрьский!F45+Салтыковка!F44+Урусово!F46+'Ш-Голицыно'!F43</f>
        <v>311.8</v>
      </c>
      <c r="F61" s="52">
        <f t="shared" si="2"/>
        <v>0.31336683417085426</v>
      </c>
      <c r="G61" s="52">
        <f t="shared" si="3"/>
        <v>0.6266077170418007</v>
      </c>
      <c r="H61" s="48"/>
    </row>
    <row r="62" spans="1:7" ht="21" customHeight="1">
      <c r="A62" s="53" t="s">
        <v>62</v>
      </c>
      <c r="B62" s="168" t="s">
        <v>30</v>
      </c>
      <c r="C62" s="51">
        <f aca="true" t="shared" si="4" ref="C62:E63">C63</f>
        <v>730</v>
      </c>
      <c r="D62" s="51">
        <f t="shared" si="4"/>
        <v>291.8</v>
      </c>
      <c r="E62" s="51">
        <f t="shared" si="4"/>
        <v>221.5</v>
      </c>
      <c r="F62" s="52">
        <f t="shared" si="2"/>
        <v>0.3034246575342466</v>
      </c>
      <c r="G62" s="52">
        <f t="shared" si="3"/>
        <v>0.7590815627141878</v>
      </c>
    </row>
    <row r="63" spans="1:8" s="32" customFormat="1" ht="39.75" customHeight="1">
      <c r="A63" s="91" t="s">
        <v>132</v>
      </c>
      <c r="B63" s="152" t="s">
        <v>152</v>
      </c>
      <c r="C63" s="89">
        <f t="shared" si="4"/>
        <v>730</v>
      </c>
      <c r="D63" s="89">
        <f t="shared" si="4"/>
        <v>291.8</v>
      </c>
      <c r="E63" s="89">
        <f t="shared" si="4"/>
        <v>221.5</v>
      </c>
      <c r="F63" s="52">
        <f t="shared" si="2"/>
        <v>0.3034246575342466</v>
      </c>
      <c r="G63" s="52">
        <f t="shared" si="3"/>
        <v>0.7590815627141878</v>
      </c>
      <c r="H63" s="48"/>
    </row>
    <row r="64" spans="1:7" ht="93.75" customHeight="1">
      <c r="A64" s="167"/>
      <c r="B64" s="164" t="s">
        <v>272</v>
      </c>
      <c r="C64" s="50">
        <f>C65+C66+C67</f>
        <v>730</v>
      </c>
      <c r="D64" s="50">
        <f>D65+D66+D67</f>
        <v>291.8</v>
      </c>
      <c r="E64" s="50">
        <f>E65+E66+E67</f>
        <v>221.5</v>
      </c>
      <c r="F64" s="52">
        <f t="shared" si="2"/>
        <v>0.3034246575342466</v>
      </c>
      <c r="G64" s="52">
        <f t="shared" si="3"/>
        <v>0.7590815627141878</v>
      </c>
    </row>
    <row r="65" spans="1:7" ht="35.25" customHeight="1">
      <c r="A65" s="167"/>
      <c r="B65" s="56" t="s">
        <v>236</v>
      </c>
      <c r="C65" s="50">
        <f>'МО г.Ртищево'!D47</f>
        <v>150</v>
      </c>
      <c r="D65" s="50">
        <f>'МО г.Ртищево'!E47</f>
        <v>52.5</v>
      </c>
      <c r="E65" s="50">
        <f>'МО г.Ртищево'!F47</f>
        <v>0</v>
      </c>
      <c r="F65" s="52">
        <f t="shared" si="2"/>
        <v>0</v>
      </c>
      <c r="G65" s="52">
        <f t="shared" si="3"/>
        <v>0</v>
      </c>
    </row>
    <row r="66" spans="1:7" ht="51.75" customHeight="1">
      <c r="A66" s="167"/>
      <c r="B66" s="56" t="s">
        <v>238</v>
      </c>
      <c r="C66" s="50">
        <f>'МО г.Ртищево'!D48</f>
        <v>570</v>
      </c>
      <c r="D66" s="50">
        <f>'МО г.Ртищево'!E48</f>
        <v>235.8</v>
      </c>
      <c r="E66" s="50">
        <f>'МО г.Ртищево'!F48</f>
        <v>221.5</v>
      </c>
      <c r="F66" s="52">
        <f t="shared" si="2"/>
        <v>0.38859649122807016</v>
      </c>
      <c r="G66" s="52">
        <f t="shared" si="3"/>
        <v>0.9393553859202713</v>
      </c>
    </row>
    <row r="67" spans="1:7" ht="34.5" customHeight="1">
      <c r="A67" s="167"/>
      <c r="B67" s="56" t="s">
        <v>242</v>
      </c>
      <c r="C67" s="50">
        <f>'МО г.Ртищево'!D50</f>
        <v>10</v>
      </c>
      <c r="D67" s="50">
        <f>'МО г.Ртищево'!E50</f>
        <v>3.5</v>
      </c>
      <c r="E67" s="50">
        <f>'МО г.Ртищево'!F50</f>
        <v>0</v>
      </c>
      <c r="F67" s="52">
        <f t="shared" si="2"/>
        <v>0</v>
      </c>
      <c r="G67" s="52">
        <f t="shared" si="3"/>
        <v>0</v>
      </c>
    </row>
    <row r="68" spans="1:7" ht="22.5" customHeight="1">
      <c r="A68" s="53" t="s">
        <v>63</v>
      </c>
      <c r="B68" s="168" t="s">
        <v>31</v>
      </c>
      <c r="C68" s="51">
        <f>C74+C76+C79+C106+C69</f>
        <v>56599.70000000001</v>
      </c>
      <c r="D68" s="51">
        <f>D74+D76+D79+D106+D69</f>
        <v>38964.799999999996</v>
      </c>
      <c r="E68" s="51">
        <f>E74+E76+E79+E106+E69</f>
        <v>3103.399999999999</v>
      </c>
      <c r="F68" s="52">
        <f t="shared" si="2"/>
        <v>0.054830679314554646</v>
      </c>
      <c r="G68" s="52">
        <f t="shared" si="3"/>
        <v>0.07964624481583377</v>
      </c>
    </row>
    <row r="69" spans="1:7" ht="22.5" customHeight="1">
      <c r="A69" s="53" t="s">
        <v>571</v>
      </c>
      <c r="B69" s="164" t="s">
        <v>572</v>
      </c>
      <c r="C69" s="51">
        <f>C70</f>
        <v>61</v>
      </c>
      <c r="D69" s="51">
        <f>D70</f>
        <v>18.3</v>
      </c>
      <c r="E69" s="51">
        <f>E70</f>
        <v>0</v>
      </c>
      <c r="F69" s="52">
        <f t="shared" si="2"/>
        <v>0</v>
      </c>
      <c r="G69" s="52">
        <f t="shared" si="3"/>
        <v>0</v>
      </c>
    </row>
    <row r="70" spans="1:7" ht="52.5" customHeight="1">
      <c r="A70" s="53"/>
      <c r="B70" s="164" t="s">
        <v>579</v>
      </c>
      <c r="C70" s="51">
        <f>C71+C72+C73</f>
        <v>61</v>
      </c>
      <c r="D70" s="51">
        <f>D71+D72+D73</f>
        <v>18.3</v>
      </c>
      <c r="E70" s="51">
        <f>E71+E72+E73</f>
        <v>0</v>
      </c>
      <c r="F70" s="52">
        <f t="shared" si="2"/>
        <v>0</v>
      </c>
      <c r="G70" s="52">
        <f t="shared" si="3"/>
        <v>0</v>
      </c>
    </row>
    <row r="71" spans="1:7" ht="18.75" customHeight="1">
      <c r="A71" s="53"/>
      <c r="B71" s="164" t="s">
        <v>574</v>
      </c>
      <c r="C71" s="50">
        <f>МР!D64</f>
        <v>10</v>
      </c>
      <c r="D71" s="50">
        <f>МР!E64</f>
        <v>3</v>
      </c>
      <c r="E71" s="50">
        <f>МР!F64</f>
        <v>0</v>
      </c>
      <c r="F71" s="52">
        <f t="shared" si="2"/>
        <v>0</v>
      </c>
      <c r="G71" s="52">
        <f t="shared" si="3"/>
        <v>0</v>
      </c>
    </row>
    <row r="72" spans="1:7" ht="38.25" customHeight="1">
      <c r="A72" s="53"/>
      <c r="B72" s="164" t="s">
        <v>577</v>
      </c>
      <c r="C72" s="50">
        <f>МР!D65</f>
        <v>35</v>
      </c>
      <c r="D72" s="50">
        <f>МР!E65</f>
        <v>10.5</v>
      </c>
      <c r="E72" s="50">
        <f>МР!F65</f>
        <v>0</v>
      </c>
      <c r="F72" s="52">
        <f t="shared" si="2"/>
        <v>0</v>
      </c>
      <c r="G72" s="52">
        <f t="shared" si="3"/>
        <v>0</v>
      </c>
    </row>
    <row r="73" spans="1:7" ht="32.25" customHeight="1">
      <c r="A73" s="53"/>
      <c r="B73" s="164" t="s">
        <v>578</v>
      </c>
      <c r="C73" s="50">
        <f>МР!D66</f>
        <v>16</v>
      </c>
      <c r="D73" s="50">
        <f>МР!E66</f>
        <v>4.8</v>
      </c>
      <c r="E73" s="50">
        <f>МР!F66</f>
        <v>0</v>
      </c>
      <c r="F73" s="52">
        <f t="shared" si="2"/>
        <v>0</v>
      </c>
      <c r="G73" s="52">
        <f t="shared" si="3"/>
        <v>0</v>
      </c>
    </row>
    <row r="74" spans="1:7" ht="22.5" customHeight="1">
      <c r="A74" s="53" t="s">
        <v>192</v>
      </c>
      <c r="B74" s="168" t="s">
        <v>251</v>
      </c>
      <c r="C74" s="51">
        <f>C75</f>
        <v>48.7</v>
      </c>
      <c r="D74" s="51">
        <f>D75</f>
        <v>23.1</v>
      </c>
      <c r="E74" s="51">
        <f>E75</f>
        <v>0</v>
      </c>
      <c r="F74" s="52">
        <f t="shared" si="2"/>
        <v>0</v>
      </c>
      <c r="G74" s="52">
        <f t="shared" si="3"/>
        <v>0</v>
      </c>
    </row>
    <row r="75" spans="1:7" ht="32.25" customHeight="1">
      <c r="A75" s="53"/>
      <c r="B75" s="164" t="s">
        <v>210</v>
      </c>
      <c r="C75" s="51">
        <f>МР!D68</f>
        <v>48.7</v>
      </c>
      <c r="D75" s="51">
        <f>МР!E68</f>
        <v>23.1</v>
      </c>
      <c r="E75" s="51">
        <f>МР!F68</f>
        <v>0</v>
      </c>
      <c r="F75" s="52">
        <f t="shared" si="2"/>
        <v>0</v>
      </c>
      <c r="G75" s="52">
        <f t="shared" si="3"/>
        <v>0</v>
      </c>
    </row>
    <row r="76" spans="1:7" ht="19.5" customHeight="1">
      <c r="A76" s="53" t="s">
        <v>225</v>
      </c>
      <c r="B76" s="168" t="s">
        <v>252</v>
      </c>
      <c r="C76" s="51">
        <f aca="true" t="shared" si="5" ref="C76:E77">C77</f>
        <v>1208.1</v>
      </c>
      <c r="D76" s="51">
        <f t="shared" si="5"/>
        <v>326.6</v>
      </c>
      <c r="E76" s="51">
        <f t="shared" si="5"/>
        <v>123.89999999999999</v>
      </c>
      <c r="F76" s="52">
        <f t="shared" si="2"/>
        <v>0.102557735286814</v>
      </c>
      <c r="G76" s="52">
        <f t="shared" si="3"/>
        <v>0.37936313533374155</v>
      </c>
    </row>
    <row r="77" spans="1:7" ht="31.5">
      <c r="A77" s="53"/>
      <c r="B77" s="63" t="s">
        <v>291</v>
      </c>
      <c r="C77" s="51">
        <f t="shared" si="5"/>
        <v>1208.1</v>
      </c>
      <c r="D77" s="51">
        <f t="shared" si="5"/>
        <v>326.6</v>
      </c>
      <c r="E77" s="51">
        <f t="shared" si="5"/>
        <v>123.89999999999999</v>
      </c>
      <c r="F77" s="52">
        <f t="shared" si="2"/>
        <v>0.102557735286814</v>
      </c>
      <c r="G77" s="52">
        <f t="shared" si="3"/>
        <v>0.37936313533374155</v>
      </c>
    </row>
    <row r="78" spans="1:7" ht="67.5" customHeight="1">
      <c r="A78" s="53"/>
      <c r="B78" s="164" t="s">
        <v>293</v>
      </c>
      <c r="C78" s="51">
        <f>МР!D71+'МО г.Ртищево'!D54</f>
        <v>1208.1</v>
      </c>
      <c r="D78" s="51">
        <f>МР!E71+'МО г.Ртищево'!E54</f>
        <v>326.6</v>
      </c>
      <c r="E78" s="51">
        <f>МР!F71+'МО г.Ртищево'!F54</f>
        <v>123.89999999999999</v>
      </c>
      <c r="F78" s="52">
        <f t="shared" si="2"/>
        <v>0.102557735286814</v>
      </c>
      <c r="G78" s="52">
        <f t="shared" si="3"/>
        <v>0.37936313533374155</v>
      </c>
    </row>
    <row r="79" spans="1:8" s="32" customFormat="1" ht="35.25" customHeight="1">
      <c r="A79" s="91" t="s">
        <v>101</v>
      </c>
      <c r="B79" s="152" t="s">
        <v>182</v>
      </c>
      <c r="C79" s="89">
        <f>C80+C83+C85+C99+C101</f>
        <v>52551.90000000001</v>
      </c>
      <c r="D79" s="89">
        <f>D80+D83+D85+D99+D101</f>
        <v>37320.7</v>
      </c>
      <c r="E79" s="89">
        <f>E80+E83+E85+E99+E101</f>
        <v>2808.399999999999</v>
      </c>
      <c r="F79" s="52">
        <f t="shared" si="2"/>
        <v>0.053440503578367264</v>
      </c>
      <c r="G79" s="52">
        <f t="shared" si="3"/>
        <v>0.07525046421958857</v>
      </c>
      <c r="H79" s="48"/>
    </row>
    <row r="80" spans="1:8" s="32" customFormat="1" ht="49.5" customHeight="1">
      <c r="A80" s="91"/>
      <c r="B80" s="164" t="s">
        <v>234</v>
      </c>
      <c r="C80" s="89">
        <f>C81+C82</f>
        <v>900</v>
      </c>
      <c r="D80" s="89">
        <f>D81+D82</f>
        <v>625</v>
      </c>
      <c r="E80" s="89">
        <f>E81+E82</f>
        <v>99.6</v>
      </c>
      <c r="F80" s="52">
        <f t="shared" si="2"/>
        <v>0.11066666666666666</v>
      </c>
      <c r="G80" s="52">
        <f t="shared" si="3"/>
        <v>0.15936</v>
      </c>
      <c r="H80" s="48"/>
    </row>
    <row r="81" spans="1:8" s="32" customFormat="1" ht="98.25" customHeight="1">
      <c r="A81" s="91"/>
      <c r="B81" s="56" t="s">
        <v>348</v>
      </c>
      <c r="C81" s="89">
        <f>МР!D74+'МО г.Ртищево'!D57</f>
        <v>700</v>
      </c>
      <c r="D81" s="89">
        <f>МР!E74+'МО г.Ртищево'!E57</f>
        <v>425</v>
      </c>
      <c r="E81" s="89">
        <f>МР!F74+'МО г.Ртищево'!F57</f>
        <v>0</v>
      </c>
      <c r="F81" s="52">
        <f t="shared" si="2"/>
        <v>0</v>
      </c>
      <c r="G81" s="52">
        <f t="shared" si="3"/>
        <v>0</v>
      </c>
      <c r="H81" s="48"/>
    </row>
    <row r="82" spans="1:8" s="32" customFormat="1" ht="56.25" customHeight="1">
      <c r="A82" s="91"/>
      <c r="B82" s="63" t="s">
        <v>350</v>
      </c>
      <c r="C82" s="89">
        <f>МР!D75</f>
        <v>200</v>
      </c>
      <c r="D82" s="89">
        <f>МР!E75</f>
        <v>200</v>
      </c>
      <c r="E82" s="89">
        <f>МР!F75</f>
        <v>99.6</v>
      </c>
      <c r="F82" s="52">
        <f t="shared" si="2"/>
        <v>0.498</v>
      </c>
      <c r="G82" s="52">
        <f t="shared" si="3"/>
        <v>0.498</v>
      </c>
      <c r="H82" s="48"/>
    </row>
    <row r="83" spans="1:8" s="32" customFormat="1" ht="69" customHeight="1">
      <c r="A83" s="91"/>
      <c r="B83" s="61" t="s">
        <v>357</v>
      </c>
      <c r="C83" s="89">
        <f>C84</f>
        <v>15585</v>
      </c>
      <c r="D83" s="89">
        <f>D84</f>
        <v>8334.6</v>
      </c>
      <c r="E83" s="89">
        <f>E84</f>
        <v>0</v>
      </c>
      <c r="F83" s="52">
        <f t="shared" si="2"/>
        <v>0</v>
      </c>
      <c r="G83" s="52">
        <f t="shared" si="3"/>
        <v>0</v>
      </c>
      <c r="H83" s="48"/>
    </row>
    <row r="84" spans="1:8" s="32" customFormat="1" ht="83.25" customHeight="1">
      <c r="A84" s="91"/>
      <c r="B84" s="63" t="s">
        <v>352</v>
      </c>
      <c r="C84" s="89">
        <f>МР!D77</f>
        <v>15585</v>
      </c>
      <c r="D84" s="89">
        <f>МР!E77</f>
        <v>8334.6</v>
      </c>
      <c r="E84" s="89">
        <f>МР!F77</f>
        <v>0</v>
      </c>
      <c r="F84" s="52">
        <f t="shared" si="2"/>
        <v>0</v>
      </c>
      <c r="G84" s="52">
        <f t="shared" si="3"/>
        <v>0</v>
      </c>
      <c r="H84" s="48"/>
    </row>
    <row r="85" spans="1:8" s="32" customFormat="1" ht="51.75" customHeight="1">
      <c r="A85" s="91"/>
      <c r="B85" s="61" t="s">
        <v>306</v>
      </c>
      <c r="C85" s="89">
        <f>C87+C88+C89+C90+C91+C92+C93+C94+C95+C96+C97+C86+C98</f>
        <v>27618.600000000006</v>
      </c>
      <c r="D85" s="89">
        <f>D87+D88+D89+D90+D91+D92+D93+D94+D95+D96+D97+D86+D98</f>
        <v>19912.800000000003</v>
      </c>
      <c r="E85" s="89">
        <f>E87+E88+E89+E90+E91+E92+E93+E94+E95+E96+E97+E86+E98</f>
        <v>2676.5999999999995</v>
      </c>
      <c r="F85" s="52">
        <f t="shared" si="2"/>
        <v>0.09691294996849945</v>
      </c>
      <c r="G85" s="52">
        <f t="shared" si="3"/>
        <v>0.13441605399541998</v>
      </c>
      <c r="H85" s="48"/>
    </row>
    <row r="86" spans="1:8" s="32" customFormat="1" ht="51.75" customHeight="1">
      <c r="A86" s="91"/>
      <c r="B86" s="63" t="s">
        <v>458</v>
      </c>
      <c r="C86" s="89">
        <f>МР!D79</f>
        <v>74.5</v>
      </c>
      <c r="D86" s="89">
        <f>МР!E79</f>
        <v>74.5</v>
      </c>
      <c r="E86" s="89">
        <f>МР!F79</f>
        <v>0</v>
      </c>
      <c r="F86" s="52">
        <f t="shared" si="2"/>
        <v>0</v>
      </c>
      <c r="G86" s="52">
        <f t="shared" si="3"/>
        <v>0</v>
      </c>
      <c r="H86" s="48"/>
    </row>
    <row r="87" spans="1:8" s="32" customFormat="1" ht="51.75" customHeight="1">
      <c r="A87" s="91"/>
      <c r="B87" s="63" t="s">
        <v>354</v>
      </c>
      <c r="C87" s="89">
        <f>МР!D80</f>
        <v>4200</v>
      </c>
      <c r="D87" s="89">
        <f>МР!E80</f>
        <v>1960</v>
      </c>
      <c r="E87" s="89">
        <f>МР!F80</f>
        <v>0</v>
      </c>
      <c r="F87" s="52">
        <f t="shared" si="2"/>
        <v>0</v>
      </c>
      <c r="G87" s="52">
        <f t="shared" si="3"/>
        <v>0</v>
      </c>
      <c r="H87" s="48"/>
    </row>
    <row r="88" spans="1:8" s="32" customFormat="1" ht="39.75" customHeight="1">
      <c r="A88" s="91"/>
      <c r="B88" s="63" t="s">
        <v>359</v>
      </c>
      <c r="C88" s="89">
        <f>МР!D81+'МО г.Ртищево'!D60</f>
        <v>2589.4</v>
      </c>
      <c r="D88" s="89">
        <f>МР!E81+'МО г.Ртищево'!E60</f>
        <v>1748.1</v>
      </c>
      <c r="E88" s="89">
        <f>МР!F81+'МО г.Ртищево'!F60</f>
        <v>1041.1</v>
      </c>
      <c r="F88" s="52">
        <f t="shared" si="2"/>
        <v>0.40206225380397</v>
      </c>
      <c r="G88" s="52">
        <f t="shared" si="3"/>
        <v>0.5955608946856586</v>
      </c>
      <c r="H88" s="48"/>
    </row>
    <row r="89" spans="1:8" s="32" customFormat="1" ht="38.25" customHeight="1">
      <c r="A89" s="91"/>
      <c r="B89" s="63" t="s">
        <v>360</v>
      </c>
      <c r="C89" s="89">
        <f>МР!D82</f>
        <v>1600</v>
      </c>
      <c r="D89" s="89">
        <f>МР!E82</f>
        <v>1520</v>
      </c>
      <c r="E89" s="89">
        <f>МР!F82</f>
        <v>1518.3</v>
      </c>
      <c r="F89" s="52">
        <f t="shared" si="2"/>
        <v>0.9489375</v>
      </c>
      <c r="G89" s="52">
        <f t="shared" si="3"/>
        <v>0.9988815789473684</v>
      </c>
      <c r="H89" s="48"/>
    </row>
    <row r="90" spans="1:8" s="32" customFormat="1" ht="56.25" customHeight="1">
      <c r="A90" s="91"/>
      <c r="B90" s="63" t="s">
        <v>256</v>
      </c>
      <c r="C90" s="89">
        <f>МР!D83</f>
        <v>10571.5</v>
      </c>
      <c r="D90" s="89">
        <f>МР!E83</f>
        <v>10571.5</v>
      </c>
      <c r="E90" s="89">
        <f>МР!F83</f>
        <v>0</v>
      </c>
      <c r="F90" s="52">
        <f t="shared" si="2"/>
        <v>0</v>
      </c>
      <c r="G90" s="52">
        <f t="shared" si="3"/>
        <v>0</v>
      </c>
      <c r="H90" s="48"/>
    </row>
    <row r="91" spans="1:7" ht="69" customHeight="1">
      <c r="A91" s="167"/>
      <c r="B91" s="63" t="s">
        <v>258</v>
      </c>
      <c r="C91" s="89">
        <f>МР!D84</f>
        <v>105.7</v>
      </c>
      <c r="D91" s="89">
        <f>МР!E84</f>
        <v>68.7</v>
      </c>
      <c r="E91" s="89">
        <f>МР!F84</f>
        <v>0</v>
      </c>
      <c r="F91" s="52">
        <f t="shared" si="2"/>
        <v>0</v>
      </c>
      <c r="G91" s="52">
        <f t="shared" si="3"/>
        <v>0</v>
      </c>
    </row>
    <row r="92" spans="1:7" ht="48" customHeight="1">
      <c r="A92" s="167"/>
      <c r="B92" s="65" t="s">
        <v>363</v>
      </c>
      <c r="C92" s="89">
        <f>МР!D85+'МО г.Ртищево'!D61</f>
        <v>890</v>
      </c>
      <c r="D92" s="89">
        <f>МР!E85+'МО г.Ртищево'!E61</f>
        <v>305</v>
      </c>
      <c r="E92" s="89">
        <f>МР!F85+'МО г.Ртищево'!F61</f>
        <v>0</v>
      </c>
      <c r="F92" s="52">
        <f t="shared" si="2"/>
        <v>0</v>
      </c>
      <c r="G92" s="52">
        <f t="shared" si="3"/>
        <v>0</v>
      </c>
    </row>
    <row r="93" spans="1:7" ht="45.75" customHeight="1">
      <c r="A93" s="167"/>
      <c r="B93" s="65" t="s">
        <v>365</v>
      </c>
      <c r="C93" s="89">
        <f>МР!D86</f>
        <v>215.9</v>
      </c>
      <c r="D93" s="89">
        <f>МР!E86</f>
        <v>215.9</v>
      </c>
      <c r="E93" s="89">
        <f>МР!F86</f>
        <v>0</v>
      </c>
      <c r="F93" s="52">
        <f t="shared" si="2"/>
        <v>0</v>
      </c>
      <c r="G93" s="52">
        <f t="shared" si="3"/>
        <v>0</v>
      </c>
    </row>
    <row r="94" spans="1:7" ht="33" customHeight="1">
      <c r="A94" s="167"/>
      <c r="B94" s="65" t="s">
        <v>367</v>
      </c>
      <c r="C94" s="89">
        <f>МР!D87</f>
        <v>545.3</v>
      </c>
      <c r="D94" s="89">
        <f>МР!E87</f>
        <v>355</v>
      </c>
      <c r="E94" s="89">
        <f>МР!F87</f>
        <v>0</v>
      </c>
      <c r="F94" s="52">
        <f t="shared" si="2"/>
        <v>0</v>
      </c>
      <c r="G94" s="52">
        <f t="shared" si="3"/>
        <v>0</v>
      </c>
    </row>
    <row r="95" spans="1:7" ht="72.75" customHeight="1">
      <c r="A95" s="167"/>
      <c r="B95" s="56" t="s">
        <v>376</v>
      </c>
      <c r="C95" s="49">
        <f>'МО г.Ртищево'!D59</f>
        <v>6422.4</v>
      </c>
      <c r="D95" s="49">
        <f>'МО г.Ртищево'!E59</f>
        <v>2889.9</v>
      </c>
      <c r="E95" s="49">
        <f>'МО г.Ртищево'!F59</f>
        <v>0</v>
      </c>
      <c r="F95" s="52">
        <f t="shared" si="2"/>
        <v>0</v>
      </c>
      <c r="G95" s="52">
        <f t="shared" si="3"/>
        <v>0</v>
      </c>
    </row>
    <row r="96" spans="1:7" ht="32.25" customHeight="1">
      <c r="A96" s="167"/>
      <c r="B96" s="56" t="s">
        <v>378</v>
      </c>
      <c r="C96" s="49">
        <f>'МО г.Ртищево'!D62</f>
        <v>286.7</v>
      </c>
      <c r="D96" s="49">
        <f>'МО г.Ртищево'!E62</f>
        <v>87</v>
      </c>
      <c r="E96" s="49">
        <f>'МО г.Ртищево'!F62</f>
        <v>0</v>
      </c>
      <c r="F96" s="52">
        <f t="shared" si="2"/>
        <v>0</v>
      </c>
      <c r="G96" s="52">
        <f t="shared" si="3"/>
        <v>0</v>
      </c>
    </row>
    <row r="97" spans="1:7" ht="26.25" customHeight="1">
      <c r="A97" s="167"/>
      <c r="B97" s="56" t="s">
        <v>379</v>
      </c>
      <c r="C97" s="49">
        <f>'МО г.Ртищево'!D63</f>
        <v>107.2</v>
      </c>
      <c r="D97" s="49">
        <f>'МО г.Ртищево'!E63</f>
        <v>107.2</v>
      </c>
      <c r="E97" s="49">
        <f>'МО г.Ртищево'!F63</f>
        <v>107.2</v>
      </c>
      <c r="F97" s="52">
        <f t="shared" si="2"/>
        <v>1</v>
      </c>
      <c r="G97" s="52">
        <f t="shared" si="3"/>
        <v>1</v>
      </c>
    </row>
    <row r="98" spans="1:7" ht="26.25" customHeight="1">
      <c r="A98" s="167"/>
      <c r="B98" s="56" t="s">
        <v>462</v>
      </c>
      <c r="C98" s="49">
        <f>'МО г.Ртищево'!D64</f>
        <v>10</v>
      </c>
      <c r="D98" s="49">
        <f>'МО г.Ртищево'!E64</f>
        <v>10</v>
      </c>
      <c r="E98" s="49">
        <f>'МО г.Ртищево'!F64</f>
        <v>10</v>
      </c>
      <c r="F98" s="52">
        <f t="shared" si="2"/>
        <v>1</v>
      </c>
      <c r="G98" s="52">
        <f t="shared" si="3"/>
        <v>1</v>
      </c>
    </row>
    <row r="99" spans="1:7" ht="46.5" customHeight="1">
      <c r="A99" s="167"/>
      <c r="B99" s="164" t="s">
        <v>384</v>
      </c>
      <c r="C99" s="50">
        <f>C100</f>
        <v>325</v>
      </c>
      <c r="D99" s="50">
        <f>D100</f>
        <v>325</v>
      </c>
      <c r="E99" s="50">
        <f>E100</f>
        <v>0</v>
      </c>
      <c r="F99" s="52">
        <f t="shared" si="2"/>
        <v>0</v>
      </c>
      <c r="G99" s="52">
        <f t="shared" si="3"/>
        <v>0</v>
      </c>
    </row>
    <row r="100" spans="1:7" ht="26.25" customHeight="1">
      <c r="A100" s="167"/>
      <c r="B100" s="56" t="s">
        <v>504</v>
      </c>
      <c r="C100" s="49">
        <f>'МО г.Ртищево'!D66</f>
        <v>325</v>
      </c>
      <c r="D100" s="49">
        <f>'МО г.Ртищево'!E66</f>
        <v>325</v>
      </c>
      <c r="E100" s="49">
        <f>'МО г.Ртищево'!F66</f>
        <v>0</v>
      </c>
      <c r="F100" s="52">
        <f t="shared" si="2"/>
        <v>0</v>
      </c>
      <c r="G100" s="52">
        <f t="shared" si="3"/>
        <v>0</v>
      </c>
    </row>
    <row r="101" spans="1:7" ht="50.25" customHeight="1">
      <c r="A101" s="167"/>
      <c r="B101" s="164" t="s">
        <v>314</v>
      </c>
      <c r="C101" s="50">
        <f>C103+C104+C105+C102</f>
        <v>8123.299999999999</v>
      </c>
      <c r="D101" s="50">
        <f>D103+D104+D105+D102</f>
        <v>8123.299999999999</v>
      </c>
      <c r="E101" s="50">
        <f>E103+E104+E105+E102</f>
        <v>32.2</v>
      </c>
      <c r="F101" s="52">
        <f t="shared" si="2"/>
        <v>0.003963906294240026</v>
      </c>
      <c r="G101" s="52">
        <f t="shared" si="3"/>
        <v>0.003963906294240026</v>
      </c>
    </row>
    <row r="102" spans="1:7" ht="27" customHeight="1">
      <c r="A102" s="167"/>
      <c r="B102" s="56" t="s">
        <v>229</v>
      </c>
      <c r="C102" s="50">
        <f>'МО г.Ртищево'!D68</f>
        <v>225.4</v>
      </c>
      <c r="D102" s="50">
        <f>'МО г.Ртищево'!E68</f>
        <v>225.4</v>
      </c>
      <c r="E102" s="50">
        <f>'МО г.Ртищево'!F68</f>
        <v>32.2</v>
      </c>
      <c r="F102" s="52">
        <f t="shared" si="2"/>
        <v>0.14285714285714288</v>
      </c>
      <c r="G102" s="52">
        <f t="shared" si="3"/>
        <v>0.14285714285714288</v>
      </c>
    </row>
    <row r="103" spans="1:7" ht="38.25" customHeight="1">
      <c r="A103" s="167"/>
      <c r="B103" s="56" t="s">
        <v>506</v>
      </c>
      <c r="C103" s="49">
        <f>'МО г.Ртищево'!D69</f>
        <v>156.4</v>
      </c>
      <c r="D103" s="49">
        <f>'МО г.Ртищево'!E69</f>
        <v>156.4</v>
      </c>
      <c r="E103" s="49">
        <f>'МО г.Ртищево'!F69</f>
        <v>0</v>
      </c>
      <c r="F103" s="52">
        <f t="shared" si="2"/>
        <v>0</v>
      </c>
      <c r="G103" s="52">
        <f t="shared" si="3"/>
        <v>0</v>
      </c>
    </row>
    <row r="104" spans="1:7" ht="48" customHeight="1">
      <c r="A104" s="167"/>
      <c r="B104" s="56" t="s">
        <v>507</v>
      </c>
      <c r="C104" s="49">
        <f>'МО г.Ртищево'!D70</f>
        <v>7662.5</v>
      </c>
      <c r="D104" s="49">
        <f>'МО г.Ртищево'!E70</f>
        <v>7662.5</v>
      </c>
      <c r="E104" s="49">
        <f>'МО г.Ртищево'!F70</f>
        <v>0</v>
      </c>
      <c r="F104" s="52">
        <f t="shared" si="2"/>
        <v>0</v>
      </c>
      <c r="G104" s="52">
        <f t="shared" si="3"/>
        <v>0</v>
      </c>
    </row>
    <row r="105" spans="1:7" ht="36" customHeight="1">
      <c r="A105" s="167"/>
      <c r="B105" s="56" t="s">
        <v>508</v>
      </c>
      <c r="C105" s="49">
        <f>'МО г.Ртищево'!D71</f>
        <v>79</v>
      </c>
      <c r="D105" s="49">
        <f>'МО г.Ртищево'!E71</f>
        <v>79</v>
      </c>
      <c r="E105" s="49">
        <f>'МО г.Ртищево'!F71</f>
        <v>0</v>
      </c>
      <c r="F105" s="52">
        <f t="shared" si="2"/>
        <v>0</v>
      </c>
      <c r="G105" s="52">
        <f t="shared" si="3"/>
        <v>0</v>
      </c>
    </row>
    <row r="106" spans="1:8" s="32" customFormat="1" ht="36" customHeight="1">
      <c r="A106" s="91" t="s">
        <v>64</v>
      </c>
      <c r="B106" s="154" t="s">
        <v>161</v>
      </c>
      <c r="C106" s="89">
        <f>C107+C108+C109+C110+C111+C112+C113+C114</f>
        <v>2730</v>
      </c>
      <c r="D106" s="89">
        <f>D107+D108+D109+D110+D111+D112+D113+D114</f>
        <v>1276.1</v>
      </c>
      <c r="E106" s="89">
        <f>E107+E108+E109+E110+E111+E112+E113+E114</f>
        <v>171.1</v>
      </c>
      <c r="F106" s="52">
        <f t="shared" si="2"/>
        <v>0.06267399267399267</v>
      </c>
      <c r="G106" s="52">
        <f t="shared" si="3"/>
        <v>0.13408040122247472</v>
      </c>
      <c r="H106" s="48"/>
    </row>
    <row r="107" spans="1:7" ht="39.75" customHeight="1">
      <c r="A107" s="53"/>
      <c r="B107" s="68" t="s">
        <v>105</v>
      </c>
      <c r="C107" s="50">
        <f>МР!D89+'МО г.Ртищево'!D73+Макарово!D53+Октябрьский!D51+Салтыковка!D50+'Ш-Голицыно'!D49+'Кр-звезда'!D52</f>
        <v>900</v>
      </c>
      <c r="D107" s="50">
        <f>МР!E89+'МО г.Ртищево'!E73+Макарово!E53+Октябрьский!E51+Салтыковка!E50+'Ш-Голицыно'!E49+'Кр-звезда'!E52</f>
        <v>397.5</v>
      </c>
      <c r="E107" s="50">
        <f>МР!F89+'МО г.Ртищево'!F73+Макарово!F53+Октябрьский!F51+Салтыковка!F50+'Ш-Голицыно'!F49+'Кр-звезда'!F52</f>
        <v>52</v>
      </c>
      <c r="F107" s="52">
        <f t="shared" si="2"/>
        <v>0.057777777777777775</v>
      </c>
      <c r="G107" s="52">
        <f t="shared" si="3"/>
        <v>0.13081761006289308</v>
      </c>
    </row>
    <row r="108" spans="1:7" ht="65.25" customHeight="1">
      <c r="A108" s="53"/>
      <c r="B108" s="68" t="s">
        <v>413</v>
      </c>
      <c r="C108" s="50">
        <f>'Кр-звезда'!D51+Макарово!D54+Октябрьский!D52+Салтыковка!D51+Урусово!D53+'Ш-Голицыно'!D50</f>
        <v>18</v>
      </c>
      <c r="D108" s="50">
        <f>'Кр-звезда'!E51+Макарово!E54+Октябрьский!E52+Салтыковка!E51+Урусово!E53+'Ш-Голицыно'!E50</f>
        <v>0.8</v>
      </c>
      <c r="E108" s="50">
        <f>'Кр-звезда'!F51+Макарово!F54+Октябрьский!F52+Салтыковка!F51+Урусово!F53+'Ш-Голицыно'!F50</f>
        <v>0</v>
      </c>
      <c r="F108" s="52">
        <f t="shared" si="2"/>
        <v>0</v>
      </c>
      <c r="G108" s="52">
        <f t="shared" si="3"/>
        <v>0</v>
      </c>
    </row>
    <row r="109" spans="1:7" ht="33" customHeight="1">
      <c r="A109" s="53"/>
      <c r="B109" s="68" t="s">
        <v>229</v>
      </c>
      <c r="C109" s="50">
        <f>МР!D90</f>
        <v>15</v>
      </c>
      <c r="D109" s="50">
        <f>МР!E90</f>
        <v>3.8</v>
      </c>
      <c r="E109" s="50">
        <f>МР!F90</f>
        <v>0</v>
      </c>
      <c r="F109" s="52">
        <f t="shared" si="2"/>
        <v>0</v>
      </c>
      <c r="G109" s="52">
        <f t="shared" si="3"/>
        <v>0</v>
      </c>
    </row>
    <row r="110" spans="1:7" ht="34.5" customHeight="1">
      <c r="A110" s="53"/>
      <c r="B110" s="68" t="s">
        <v>498</v>
      </c>
      <c r="C110" s="50">
        <f>МР!D91</f>
        <v>900</v>
      </c>
      <c r="D110" s="50">
        <f>МР!E91</f>
        <v>397</v>
      </c>
      <c r="E110" s="50">
        <f>МР!F91</f>
        <v>119.1</v>
      </c>
      <c r="F110" s="52">
        <f t="shared" si="2"/>
        <v>0.13233333333333333</v>
      </c>
      <c r="G110" s="52">
        <f t="shared" si="3"/>
        <v>0.3</v>
      </c>
    </row>
    <row r="111" spans="1:7" ht="87" customHeight="1">
      <c r="A111" s="53"/>
      <c r="B111" s="68" t="s">
        <v>499</v>
      </c>
      <c r="C111" s="50">
        <f>МР!D92</f>
        <v>600</v>
      </c>
      <c r="D111" s="50">
        <f>МР!E92</f>
        <v>180</v>
      </c>
      <c r="E111" s="50">
        <f>МР!F92</f>
        <v>0</v>
      </c>
      <c r="F111" s="52">
        <f aca="true" t="shared" si="6" ref="F111:F174">E111/C111</f>
        <v>0</v>
      </c>
      <c r="G111" s="52">
        <f aca="true" t="shared" si="7" ref="G111:G174">E111/D111</f>
        <v>0</v>
      </c>
    </row>
    <row r="112" spans="1:7" ht="48.75" customHeight="1">
      <c r="A112" s="53"/>
      <c r="B112" s="56" t="s">
        <v>532</v>
      </c>
      <c r="C112" s="50">
        <f>'МО г.Ртищево'!D74</f>
        <v>99</v>
      </c>
      <c r="D112" s="50">
        <f>'МО г.Ртищево'!E74</f>
        <v>99</v>
      </c>
      <c r="E112" s="50">
        <f>'МО г.Ртищево'!F74</f>
        <v>0</v>
      </c>
      <c r="F112" s="52">
        <f t="shared" si="6"/>
        <v>0</v>
      </c>
      <c r="G112" s="52">
        <f t="shared" si="7"/>
        <v>0</v>
      </c>
    </row>
    <row r="113" spans="1:7" ht="36.75" customHeight="1">
      <c r="A113" s="53"/>
      <c r="B113" s="56" t="s">
        <v>534</v>
      </c>
      <c r="C113" s="50">
        <f>'МО г.Ртищево'!D75</f>
        <v>99</v>
      </c>
      <c r="D113" s="50">
        <f>'МО г.Ртищево'!E75</f>
        <v>99</v>
      </c>
      <c r="E113" s="50">
        <f>'МО г.Ртищево'!F75</f>
        <v>0</v>
      </c>
      <c r="F113" s="52">
        <f t="shared" si="6"/>
        <v>0</v>
      </c>
      <c r="G113" s="52">
        <f t="shared" si="7"/>
        <v>0</v>
      </c>
    </row>
    <row r="114" spans="1:7" ht="36" customHeight="1">
      <c r="A114" s="53"/>
      <c r="B114" s="56" t="s">
        <v>536</v>
      </c>
      <c r="C114" s="50">
        <f>'МО г.Ртищево'!D76</f>
        <v>99</v>
      </c>
      <c r="D114" s="50">
        <f>'МО г.Ртищево'!E76</f>
        <v>99</v>
      </c>
      <c r="E114" s="50">
        <f>'МО г.Ртищево'!F76</f>
        <v>0</v>
      </c>
      <c r="F114" s="52">
        <f t="shared" si="6"/>
        <v>0</v>
      </c>
      <c r="G114" s="52">
        <f t="shared" si="7"/>
        <v>0</v>
      </c>
    </row>
    <row r="115" spans="1:7" ht="27" customHeight="1">
      <c r="A115" s="71" t="s">
        <v>65</v>
      </c>
      <c r="B115" s="166" t="s">
        <v>32</v>
      </c>
      <c r="C115" s="51">
        <f>C116+C121+C129</f>
        <v>76251.5</v>
      </c>
      <c r="D115" s="51">
        <f>D116+D121+D129</f>
        <v>60258.200000000004</v>
      </c>
      <c r="E115" s="51">
        <f>E116+E121+E129</f>
        <v>21860.799999999996</v>
      </c>
      <c r="F115" s="52">
        <f t="shared" si="6"/>
        <v>0.28669337652374044</v>
      </c>
      <c r="G115" s="52">
        <f t="shared" si="7"/>
        <v>0.3627854798185142</v>
      </c>
    </row>
    <row r="116" spans="1:8" s="32" customFormat="1" ht="31.5">
      <c r="A116" s="91" t="s">
        <v>66</v>
      </c>
      <c r="B116" s="152" t="s">
        <v>33</v>
      </c>
      <c r="C116" s="89">
        <f>C117+C118+C120</f>
        <v>3245.3</v>
      </c>
      <c r="D116" s="89">
        <f>D117+D118+D120</f>
        <v>1399.8</v>
      </c>
      <c r="E116" s="89">
        <f>E117+E118+E120</f>
        <v>509.7</v>
      </c>
      <c r="F116" s="52">
        <f t="shared" si="6"/>
        <v>0.15705789911564416</v>
      </c>
      <c r="G116" s="52">
        <f t="shared" si="7"/>
        <v>0.3641234462066009</v>
      </c>
      <c r="H116" s="48"/>
    </row>
    <row r="117" spans="1:8" s="32" customFormat="1" ht="39.75" customHeight="1">
      <c r="A117" s="91"/>
      <c r="B117" s="56" t="s">
        <v>145</v>
      </c>
      <c r="C117" s="89">
        <f>МР!D95+'МО г.Ртищево'!D81</f>
        <v>2645.3</v>
      </c>
      <c r="D117" s="89">
        <f>МР!E95+'МО г.Ртищево'!E81</f>
        <v>1112.1</v>
      </c>
      <c r="E117" s="89">
        <f>МР!F95+'МО г.Ртищево'!F81</f>
        <v>266.5</v>
      </c>
      <c r="F117" s="52">
        <f t="shared" si="6"/>
        <v>0.10074471704532567</v>
      </c>
      <c r="G117" s="52">
        <f t="shared" si="7"/>
        <v>0.23963672331624855</v>
      </c>
      <c r="H117" s="48"/>
    </row>
    <row r="118" spans="1:8" s="32" customFormat="1" ht="52.5" customHeight="1" hidden="1">
      <c r="A118" s="91"/>
      <c r="B118" s="56" t="s">
        <v>226</v>
      </c>
      <c r="C118" s="89">
        <f>C119</f>
        <v>0</v>
      </c>
      <c r="D118" s="89">
        <f>D119</f>
        <v>0</v>
      </c>
      <c r="E118" s="89">
        <f>E119</f>
        <v>0</v>
      </c>
      <c r="F118" s="52" t="e">
        <f t="shared" si="6"/>
        <v>#DIV/0!</v>
      </c>
      <c r="G118" s="52" t="e">
        <f t="shared" si="7"/>
        <v>#DIV/0!</v>
      </c>
      <c r="H118" s="48"/>
    </row>
    <row r="119" spans="1:8" s="32" customFormat="1" ht="40.5" customHeight="1" hidden="1">
      <c r="A119" s="91"/>
      <c r="B119" s="56" t="s">
        <v>370</v>
      </c>
      <c r="C119" s="89">
        <f>МР!D97</f>
        <v>0</v>
      </c>
      <c r="D119" s="89">
        <f>МР!E97</f>
        <v>0</v>
      </c>
      <c r="E119" s="89">
        <f>МР!F97</f>
        <v>0</v>
      </c>
      <c r="F119" s="52" t="e">
        <f t="shared" si="6"/>
        <v>#DIV/0!</v>
      </c>
      <c r="G119" s="52" t="e">
        <f t="shared" si="7"/>
        <v>#DIV/0!</v>
      </c>
      <c r="H119" s="48"/>
    </row>
    <row r="120" spans="1:8" s="32" customFormat="1" ht="52.5" customHeight="1">
      <c r="A120" s="91"/>
      <c r="B120" s="56" t="s">
        <v>203</v>
      </c>
      <c r="C120" s="89">
        <f>'МО г.Ртищево'!D79</f>
        <v>600</v>
      </c>
      <c r="D120" s="89">
        <f>'МО г.Ртищево'!E79</f>
        <v>287.7</v>
      </c>
      <c r="E120" s="89">
        <f>'МО г.Ртищево'!F79</f>
        <v>243.2</v>
      </c>
      <c r="F120" s="52">
        <f t="shared" si="6"/>
        <v>0.4053333333333333</v>
      </c>
      <c r="G120" s="52">
        <f t="shared" si="7"/>
        <v>0.8453249913103927</v>
      </c>
      <c r="H120" s="48"/>
    </row>
    <row r="121" spans="1:8" s="32" customFormat="1" ht="21" customHeight="1">
      <c r="A121" s="91" t="s">
        <v>67</v>
      </c>
      <c r="B121" s="152" t="s">
        <v>183</v>
      </c>
      <c r="C121" s="89">
        <f>C122</f>
        <v>14046.2</v>
      </c>
      <c r="D121" s="89">
        <f>D122</f>
        <v>10037.2</v>
      </c>
      <c r="E121" s="89">
        <f>E122</f>
        <v>101.3</v>
      </c>
      <c r="F121" s="52">
        <f t="shared" si="6"/>
        <v>0.007211914966325411</v>
      </c>
      <c r="G121" s="52">
        <f t="shared" si="7"/>
        <v>0.010092456063443988</v>
      </c>
      <c r="H121" s="48"/>
    </row>
    <row r="122" spans="1:8" s="32" customFormat="1" ht="40.5" customHeight="1">
      <c r="A122" s="91"/>
      <c r="B122" s="164" t="s">
        <v>520</v>
      </c>
      <c r="C122" s="51">
        <f>C123+C124+C125+C126+C127+C128</f>
        <v>14046.2</v>
      </c>
      <c r="D122" s="51">
        <f>D123+D124+D125+D126+D127+D128</f>
        <v>10037.2</v>
      </c>
      <c r="E122" s="51">
        <f>E123+E124+E125+E126+E127+E128</f>
        <v>101.3</v>
      </c>
      <c r="F122" s="52">
        <f t="shared" si="6"/>
        <v>0.007211914966325411</v>
      </c>
      <c r="G122" s="52">
        <f t="shared" si="7"/>
        <v>0.010092456063443988</v>
      </c>
      <c r="H122" s="48"/>
    </row>
    <row r="123" spans="1:8" s="32" customFormat="1" ht="34.5" customHeight="1">
      <c r="A123" s="91"/>
      <c r="B123" s="56" t="s">
        <v>262</v>
      </c>
      <c r="C123" s="89">
        <f>МР!D100</f>
        <v>110.1</v>
      </c>
      <c r="D123" s="89">
        <f>МР!E100</f>
        <v>45.1</v>
      </c>
      <c r="E123" s="89">
        <f>МР!F100</f>
        <v>1.3</v>
      </c>
      <c r="F123" s="52">
        <f t="shared" si="6"/>
        <v>0.011807447774750228</v>
      </c>
      <c r="G123" s="52">
        <f t="shared" si="7"/>
        <v>0.028824833702882482</v>
      </c>
      <c r="H123" s="48"/>
    </row>
    <row r="124" spans="1:8" s="32" customFormat="1" ht="34.5" customHeight="1">
      <c r="A124" s="91"/>
      <c r="B124" s="56" t="s">
        <v>521</v>
      </c>
      <c r="C124" s="51">
        <f>МР!D101</f>
        <v>5486.1</v>
      </c>
      <c r="D124" s="51">
        <f>МР!E101</f>
        <v>2592.1</v>
      </c>
      <c r="E124" s="51">
        <f>МР!F101</f>
        <v>0</v>
      </c>
      <c r="F124" s="52">
        <f t="shared" si="6"/>
        <v>0</v>
      </c>
      <c r="G124" s="52">
        <f t="shared" si="7"/>
        <v>0</v>
      </c>
      <c r="H124" s="48"/>
    </row>
    <row r="125" spans="1:8" s="32" customFormat="1" ht="52.5" customHeight="1">
      <c r="A125" s="91"/>
      <c r="B125" s="56" t="s">
        <v>381</v>
      </c>
      <c r="C125" s="89">
        <f>'МО г.Ртищево'!D88</f>
        <v>3000</v>
      </c>
      <c r="D125" s="89">
        <f>'МО г.Ртищево'!E88</f>
        <v>1950</v>
      </c>
      <c r="E125" s="89">
        <f>'МО г.Ртищево'!F88</f>
        <v>0</v>
      </c>
      <c r="F125" s="52">
        <f t="shared" si="6"/>
        <v>0</v>
      </c>
      <c r="G125" s="52">
        <f t="shared" si="7"/>
        <v>0</v>
      </c>
      <c r="H125" s="48"/>
    </row>
    <row r="126" spans="1:8" s="32" customFormat="1" ht="40.5" customHeight="1">
      <c r="A126" s="91"/>
      <c r="B126" s="56" t="s">
        <v>319</v>
      </c>
      <c r="C126" s="89">
        <f>'МО г.Ртищево'!D89</f>
        <v>5000</v>
      </c>
      <c r="D126" s="89">
        <f>'МО г.Ртищево'!E89</f>
        <v>5000</v>
      </c>
      <c r="E126" s="89">
        <f>'МО г.Ртищево'!F89</f>
        <v>0</v>
      </c>
      <c r="F126" s="52">
        <f t="shared" si="6"/>
        <v>0</v>
      </c>
      <c r="G126" s="52">
        <f t="shared" si="7"/>
        <v>0</v>
      </c>
      <c r="H126" s="48"/>
    </row>
    <row r="127" spans="1:8" s="32" customFormat="1" ht="54.75" customHeight="1">
      <c r="A127" s="91"/>
      <c r="B127" s="56" t="s">
        <v>512</v>
      </c>
      <c r="C127" s="89">
        <f>'МО г.Ртищево'!D90</f>
        <v>100</v>
      </c>
      <c r="D127" s="89">
        <f>'МО г.Ртищево'!E90</f>
        <v>100</v>
      </c>
      <c r="E127" s="89">
        <f>'МО г.Ртищево'!F90</f>
        <v>100</v>
      </c>
      <c r="F127" s="52">
        <f t="shared" si="6"/>
        <v>1</v>
      </c>
      <c r="G127" s="52">
        <f t="shared" si="7"/>
        <v>1</v>
      </c>
      <c r="H127" s="48"/>
    </row>
    <row r="128" spans="1:8" s="32" customFormat="1" ht="51" customHeight="1">
      <c r="A128" s="91"/>
      <c r="B128" s="56" t="s">
        <v>513</v>
      </c>
      <c r="C128" s="89">
        <f>'МО г.Ртищево'!D91</f>
        <v>350</v>
      </c>
      <c r="D128" s="89">
        <f>'МО г.Ртищево'!E91</f>
        <v>350</v>
      </c>
      <c r="E128" s="89">
        <f>'МО г.Ртищево'!F91</f>
        <v>0</v>
      </c>
      <c r="F128" s="52">
        <f t="shared" si="6"/>
        <v>0</v>
      </c>
      <c r="G128" s="52">
        <f t="shared" si="7"/>
        <v>0</v>
      </c>
      <c r="H128" s="48"/>
    </row>
    <row r="129" spans="1:8" s="32" customFormat="1" ht="21.75" customHeight="1">
      <c r="A129" s="91" t="s">
        <v>35</v>
      </c>
      <c r="B129" s="155" t="s">
        <v>36</v>
      </c>
      <c r="C129" s="89">
        <f>C130+C170+C175</f>
        <v>58960</v>
      </c>
      <c r="D129" s="89">
        <f>D130+D170+D175</f>
        <v>48821.200000000004</v>
      </c>
      <c r="E129" s="89">
        <f>E130+E170+E175</f>
        <v>21249.799999999996</v>
      </c>
      <c r="F129" s="52">
        <f t="shared" si="6"/>
        <v>0.36041044776119396</v>
      </c>
      <c r="G129" s="52">
        <f t="shared" si="7"/>
        <v>0.4352576339786813</v>
      </c>
      <c r="H129" s="48"/>
    </row>
    <row r="130" spans="1:7" ht="52.5" customHeight="1">
      <c r="A130" s="167"/>
      <c r="B130" s="156" t="s">
        <v>455</v>
      </c>
      <c r="C130" s="50">
        <f>C131+C132+C133+C134+C135+C142+C143+C144+C145+C146+C154+C155+C147+C148+C157+C156+C158+C159+C160+C162+C163+C164+C165+C166+C167+C136+C137+C138+C139+C140+C141+C149+C153+C150+C151+C152+C161+C168+C169</f>
        <v>47258.4</v>
      </c>
      <c r="D130" s="50">
        <f>D131+D132+D133+D134+D135+D142+D143+D144+D145+D146+D154+D155+D147+D148+D157+D156+D158+D159+D160+D162+D163+D164+D165+D166+D167+D136+D137+D138+D139+D140+D141+D149+D153+D150+D151+D152+D161+D168+D169</f>
        <v>38942.9</v>
      </c>
      <c r="E130" s="50">
        <f>E131+E132+E133+E134+E135+E142+E143+E144+E145+E146+E154+E155+E147+E148+E157+E156+E158+E159+E160+E162+E163+E164+E165+E166+E167+E136+E137+E138+E139+E140+E141+E149+E153+E150+E151+E152+E161+E168+E169</f>
        <v>21124.999999999996</v>
      </c>
      <c r="F130" s="52">
        <f t="shared" si="6"/>
        <v>0.44701047856042514</v>
      </c>
      <c r="G130" s="52">
        <f t="shared" si="7"/>
        <v>0.5424608850393781</v>
      </c>
    </row>
    <row r="131" spans="1:7" ht="32.25" customHeight="1">
      <c r="A131" s="167"/>
      <c r="B131" s="56" t="s">
        <v>383</v>
      </c>
      <c r="C131" s="50">
        <f>'МО г.Ртищево'!D94+'Кр-звезда'!D57+Макарово!D58+Салтыковка!D55+Урусово!D57</f>
        <v>305</v>
      </c>
      <c r="D131" s="50">
        <f>'МО г.Ртищево'!E94+'Кр-звезда'!E57+Макарово!E58+Салтыковка!E55+Урусово!E57</f>
        <v>275.5</v>
      </c>
      <c r="E131" s="50">
        <f>'МО г.Ртищево'!F94+'Кр-звезда'!F57+Макарово!F58+Салтыковка!F55+Урусово!F57</f>
        <v>190.39999999999998</v>
      </c>
      <c r="F131" s="52">
        <f t="shared" si="6"/>
        <v>0.6242622950819672</v>
      </c>
      <c r="G131" s="52">
        <f t="shared" si="7"/>
        <v>0.6911070780399273</v>
      </c>
    </row>
    <row r="132" spans="1:7" ht="21.75" customHeight="1">
      <c r="A132" s="167"/>
      <c r="B132" s="56" t="s">
        <v>386</v>
      </c>
      <c r="C132" s="50">
        <f>'МО г.Ртищево'!D95</f>
        <v>125</v>
      </c>
      <c r="D132" s="50">
        <f>'МО г.Ртищево'!E95</f>
        <v>125</v>
      </c>
      <c r="E132" s="50">
        <f>'МО г.Ртищево'!F95</f>
        <v>100</v>
      </c>
      <c r="F132" s="52">
        <f t="shared" si="6"/>
        <v>0.8</v>
      </c>
      <c r="G132" s="52">
        <f t="shared" si="7"/>
        <v>0.8</v>
      </c>
    </row>
    <row r="133" spans="1:7" ht="22.5" customHeight="1">
      <c r="A133" s="167"/>
      <c r="B133" s="56" t="s">
        <v>388</v>
      </c>
      <c r="C133" s="50">
        <f>'МО г.Ртищево'!D96+'Кр-звезда'!D58+Макарово!D59+Октябрьский!D59+Салтыковка!D56+Урусово!D58+'Ш-Голицыно'!D54</f>
        <v>223.7</v>
      </c>
      <c r="D133" s="50">
        <f>'МО г.Ртищево'!E96+'Кр-звезда'!E58+Макарово!E59+Октябрьский!E59+Салтыковка!E56+Урусово!E58+'Ш-Голицыно'!E54</f>
        <v>160.4</v>
      </c>
      <c r="E133" s="50">
        <f>'МО г.Ртищево'!F96+'Кр-звезда'!F58+Макарово!F59+Октябрьский!F59+Салтыковка!F56+Урусово!F58+'Ш-Голицыно'!F54</f>
        <v>0</v>
      </c>
      <c r="F133" s="52">
        <f t="shared" si="6"/>
        <v>0</v>
      </c>
      <c r="G133" s="52">
        <f t="shared" si="7"/>
        <v>0</v>
      </c>
    </row>
    <row r="134" spans="1:7" ht="28.5" customHeight="1">
      <c r="A134" s="167"/>
      <c r="B134" s="56" t="s">
        <v>390</v>
      </c>
      <c r="C134" s="50">
        <f>'МО г.Ртищево'!D97+'Кр-звезда'!D59+Макарово!D60+Октябрьский!D60+Салтыковка!D57+Урусово!D59+'Ш-Голицыно'!D55</f>
        <v>857.5</v>
      </c>
      <c r="D134" s="50">
        <f>'МО г.Ртищево'!E97+'Кр-звезда'!E59+Макарово!E60+Октябрьский!E60+Салтыковка!E57+Урусово!E59+'Ш-Голицыно'!E55</f>
        <v>518.1</v>
      </c>
      <c r="E134" s="50">
        <f>'МО г.Ртищево'!F97+'Кр-звезда'!F59+Макарово!F60+Октябрьский!F60+Салтыковка!F57+Урусово!F59+'Ш-Голицыно'!F55</f>
        <v>299.8</v>
      </c>
      <c r="F134" s="52">
        <f t="shared" si="6"/>
        <v>0.3496209912536443</v>
      </c>
      <c r="G134" s="52">
        <f t="shared" si="7"/>
        <v>0.5786527697355722</v>
      </c>
    </row>
    <row r="135" spans="1:7" ht="28.5" customHeight="1">
      <c r="A135" s="167"/>
      <c r="B135" s="56" t="s">
        <v>392</v>
      </c>
      <c r="C135" s="50">
        <f>'МО г.Ртищево'!D98</f>
        <v>225</v>
      </c>
      <c r="D135" s="50">
        <f>'МО г.Ртищево'!E98</f>
        <v>225</v>
      </c>
      <c r="E135" s="50">
        <f>'МО г.Ртищево'!F98</f>
        <v>199.7</v>
      </c>
      <c r="F135" s="52">
        <f t="shared" si="6"/>
        <v>0.8875555555555555</v>
      </c>
      <c r="G135" s="52">
        <f t="shared" si="7"/>
        <v>0.8875555555555555</v>
      </c>
    </row>
    <row r="136" spans="1:7" ht="28.5" customHeight="1">
      <c r="A136" s="167"/>
      <c r="B136" s="56" t="s">
        <v>415</v>
      </c>
      <c r="C136" s="50">
        <f>'Ш-Голицыно'!D56+Салтыковка!D58+Октябрьский!D61+Макарово!D61+'Кр-звезда'!D60</f>
        <v>250</v>
      </c>
      <c r="D136" s="50">
        <f>'Ш-Голицыно'!E56+Салтыковка!E58+Октябрьский!E61+Макарово!E61+'Кр-звезда'!E60</f>
        <v>172</v>
      </c>
      <c r="E136" s="50">
        <f>'Ш-Голицыно'!F56+Салтыковка!F58+Октябрьский!F61+Макарово!F61+'Кр-звезда'!F60</f>
        <v>39.8</v>
      </c>
      <c r="F136" s="52">
        <f t="shared" si="6"/>
        <v>0.15919999999999998</v>
      </c>
      <c r="G136" s="52">
        <f t="shared" si="7"/>
        <v>0.23139534883720927</v>
      </c>
    </row>
    <row r="137" spans="1:7" ht="28.5" customHeight="1">
      <c r="A137" s="167"/>
      <c r="B137" s="56" t="s">
        <v>432</v>
      </c>
      <c r="C137" s="50">
        <f>Макарово!D62</f>
        <v>25</v>
      </c>
      <c r="D137" s="50">
        <f>Макарово!E62</f>
        <v>17.5</v>
      </c>
      <c r="E137" s="50">
        <f>Макарово!F62</f>
        <v>0</v>
      </c>
      <c r="F137" s="52">
        <f t="shared" si="6"/>
        <v>0</v>
      </c>
      <c r="G137" s="52">
        <f t="shared" si="7"/>
        <v>0</v>
      </c>
    </row>
    <row r="138" spans="1:7" ht="39" customHeight="1">
      <c r="A138" s="167"/>
      <c r="B138" s="56" t="s">
        <v>453</v>
      </c>
      <c r="C138" s="50">
        <f>'Ш-Голицыно'!D57</f>
        <v>20</v>
      </c>
      <c r="D138" s="50">
        <f>'Ш-Голицыно'!E57</f>
        <v>14</v>
      </c>
      <c r="E138" s="50">
        <f>'Ш-Голицыно'!F57</f>
        <v>0</v>
      </c>
      <c r="F138" s="52">
        <f t="shared" si="6"/>
        <v>0</v>
      </c>
      <c r="G138" s="52">
        <f t="shared" si="7"/>
        <v>0</v>
      </c>
    </row>
    <row r="139" spans="1:7" ht="39" customHeight="1">
      <c r="A139" s="167"/>
      <c r="B139" s="56" t="s">
        <v>450</v>
      </c>
      <c r="C139" s="50">
        <f>'Ш-Голицыно'!D58+Урусово!D60</f>
        <v>45</v>
      </c>
      <c r="D139" s="50">
        <f>'Ш-Голицыно'!E58+Урусово!E60</f>
        <v>22.8</v>
      </c>
      <c r="E139" s="50">
        <f>'Ш-Голицыно'!F58+Урусово!F60</f>
        <v>0</v>
      </c>
      <c r="F139" s="52">
        <f t="shared" si="6"/>
        <v>0</v>
      </c>
      <c r="G139" s="52">
        <f t="shared" si="7"/>
        <v>0</v>
      </c>
    </row>
    <row r="140" spans="1:7" ht="25.5" customHeight="1">
      <c r="A140" s="167"/>
      <c r="B140" s="56" t="s">
        <v>417</v>
      </c>
      <c r="C140" s="50">
        <f>'Ш-Голицыно'!D59+Салтыковка!D59+Октябрьский!D62+Макарово!D63+'Кр-звезда'!D61</f>
        <v>104.8</v>
      </c>
      <c r="D140" s="50">
        <f>'Ш-Голицыно'!E59+Салтыковка!E59+Октябрьский!E62+Макарово!E63+'Кр-звезда'!E61</f>
        <v>33.599999999999994</v>
      </c>
      <c r="E140" s="50">
        <f>'Ш-Голицыно'!F59+Салтыковка!F59+Октябрьский!F62+Макарово!F63+'Кр-звезда'!F61</f>
        <v>0</v>
      </c>
      <c r="F140" s="52">
        <f t="shared" si="6"/>
        <v>0</v>
      </c>
      <c r="G140" s="52">
        <f t="shared" si="7"/>
        <v>0</v>
      </c>
    </row>
    <row r="141" spans="1:7" ht="24.75" customHeight="1">
      <c r="A141" s="167"/>
      <c r="B141" s="56" t="s">
        <v>394</v>
      </c>
      <c r="C141" s="157">
        <f>'МО г.Ртищево'!D99+Салтыковка!D60+'Ш-Голицыно'!D60</f>
        <v>13992.8</v>
      </c>
      <c r="D141" s="157">
        <f>'МО г.Ртищево'!E99+Салтыковка!E60+'Ш-Голицыно'!E60</f>
        <v>13497.6</v>
      </c>
      <c r="E141" s="157">
        <f>'МО г.Ртищево'!F99+Салтыковка!F60+'Ш-Голицыно'!F60</f>
        <v>7062.3</v>
      </c>
      <c r="F141" s="52">
        <f t="shared" si="6"/>
        <v>0.5047095649191012</v>
      </c>
      <c r="G141" s="52">
        <f t="shared" si="7"/>
        <v>0.5232263513513513</v>
      </c>
    </row>
    <row r="142" spans="1:7" ht="36" customHeight="1">
      <c r="A142" s="167"/>
      <c r="B142" s="56" t="s">
        <v>396</v>
      </c>
      <c r="C142" s="50">
        <f>'Ш-Голицыно'!D61+Урусово!D61+Салтыковка!D61+Октябрьский!D63+Макарово!D64+'Кр-звезда'!D62+'МО г.Ртищево'!D100</f>
        <v>15731.8</v>
      </c>
      <c r="D142" s="50">
        <f>'Ш-Голицыно'!E61+Урусово!E61+Салтыковка!E61+Октябрьский!E63+Макарово!E64+'Кр-звезда'!E62+'МО г.Ртищево'!E100</f>
        <v>13727</v>
      </c>
      <c r="E142" s="50">
        <f>'Ш-Голицыно'!F61+Урусово!F61+Салтыковка!F61+Октябрьский!F63+Макарово!F64+'Кр-звезда'!F62+'МО г.Ртищево'!F100</f>
        <v>8779.400000000001</v>
      </c>
      <c r="F142" s="52">
        <f t="shared" si="6"/>
        <v>0.5580670997597225</v>
      </c>
      <c r="G142" s="52">
        <f t="shared" si="7"/>
        <v>0.6395716471188171</v>
      </c>
    </row>
    <row r="143" spans="1:7" ht="34.5" customHeight="1">
      <c r="A143" s="167"/>
      <c r="B143" s="56" t="s">
        <v>398</v>
      </c>
      <c r="C143" s="50">
        <f>'МО г.Ртищево'!D101</f>
        <v>1000</v>
      </c>
      <c r="D143" s="50">
        <f>'МО г.Ртищево'!E101</f>
        <v>550</v>
      </c>
      <c r="E143" s="50">
        <f>'МО г.Ртищево'!F101</f>
        <v>0</v>
      </c>
      <c r="F143" s="52">
        <f t="shared" si="6"/>
        <v>0</v>
      </c>
      <c r="G143" s="52">
        <f t="shared" si="7"/>
        <v>0</v>
      </c>
    </row>
    <row r="144" spans="1:7" ht="23.25" customHeight="1">
      <c r="A144" s="167"/>
      <c r="B144" s="56" t="s">
        <v>400</v>
      </c>
      <c r="C144" s="50">
        <f>'МО г.Ртищево'!D102</f>
        <v>100</v>
      </c>
      <c r="D144" s="50">
        <f>'МО г.Ртищево'!E102</f>
        <v>35</v>
      </c>
      <c r="E144" s="50">
        <f>'МО г.Ртищево'!F102</f>
        <v>0</v>
      </c>
      <c r="F144" s="52">
        <f t="shared" si="6"/>
        <v>0</v>
      </c>
      <c r="G144" s="52">
        <f t="shared" si="7"/>
        <v>0</v>
      </c>
    </row>
    <row r="145" spans="1:7" ht="34.5" customHeight="1">
      <c r="A145" s="167"/>
      <c r="B145" s="56" t="s">
        <v>402</v>
      </c>
      <c r="C145" s="50">
        <f>'Ш-Голицыно'!D62+Урусово!D62+Салтыковка!D62+Октябрьский!D64+Макарово!D65+'Кр-звезда'!D63+'МО г.Ртищево'!D103</f>
        <v>7591.299999999999</v>
      </c>
      <c r="D145" s="50">
        <f>'Ш-Голицыно'!E62+Урусово!E62+Салтыковка!E62+Октябрьский!E64+Макарово!E65+'Кр-звезда'!E63+'МО г.Ртищево'!E103</f>
        <v>3766.8999999999996</v>
      </c>
      <c r="E145" s="50">
        <f>'Ш-Голицыно'!F62+Урусово!F62+Салтыковка!F62+Октябрьский!F64+Макарово!F65+'Кр-звезда'!F63+'МО г.Ртищево'!F103</f>
        <v>3428.7</v>
      </c>
      <c r="F145" s="52">
        <f t="shared" si="6"/>
        <v>0.4516617707112089</v>
      </c>
      <c r="G145" s="52">
        <f t="shared" si="7"/>
        <v>0.9102179511003744</v>
      </c>
    </row>
    <row r="146" spans="1:7" ht="33.75" customHeight="1">
      <c r="A146" s="167"/>
      <c r="B146" s="56" t="s">
        <v>404</v>
      </c>
      <c r="C146" s="50">
        <f>'МО г.Ртищево'!D104</f>
        <v>1350</v>
      </c>
      <c r="D146" s="50">
        <f>'МО г.Ртищево'!E104</f>
        <v>1350</v>
      </c>
      <c r="E146" s="50">
        <f>'МО г.Ртищево'!F104</f>
        <v>795.9</v>
      </c>
      <c r="F146" s="52">
        <f t="shared" si="6"/>
        <v>0.5895555555555555</v>
      </c>
      <c r="G146" s="52">
        <f t="shared" si="7"/>
        <v>0.5895555555555555</v>
      </c>
    </row>
    <row r="147" spans="1:7" ht="22.5" customHeight="1">
      <c r="A147" s="167"/>
      <c r="B147" s="56" t="s">
        <v>406</v>
      </c>
      <c r="C147" s="50">
        <f>'МО г.Ртищево'!D105</f>
        <v>15</v>
      </c>
      <c r="D147" s="50">
        <f>'МО г.Ртищево'!E105</f>
        <v>10.5</v>
      </c>
      <c r="E147" s="50">
        <f>'МО г.Ртищево'!F105</f>
        <v>0</v>
      </c>
      <c r="F147" s="52">
        <f t="shared" si="6"/>
        <v>0</v>
      </c>
      <c r="G147" s="52">
        <f t="shared" si="7"/>
        <v>0</v>
      </c>
    </row>
    <row r="148" spans="1:7" ht="24" customHeight="1">
      <c r="A148" s="167"/>
      <c r="B148" s="56" t="s">
        <v>408</v>
      </c>
      <c r="C148" s="50">
        <f>'МО г.Ртищево'!D106</f>
        <v>100</v>
      </c>
      <c r="D148" s="50">
        <f>'МО г.Ртищево'!E106</f>
        <v>35</v>
      </c>
      <c r="E148" s="50">
        <f>'МО г.Ртищево'!F106</f>
        <v>0</v>
      </c>
      <c r="F148" s="52">
        <f t="shared" si="6"/>
        <v>0</v>
      </c>
      <c r="G148" s="52">
        <f t="shared" si="7"/>
        <v>0</v>
      </c>
    </row>
    <row r="149" spans="1:7" ht="37.5" customHeight="1">
      <c r="A149" s="167"/>
      <c r="B149" s="56" t="s">
        <v>418</v>
      </c>
      <c r="C149" s="50">
        <f>'Ш-Голицыно'!D63+Урусово!D63+Салтыковка!D63+Октябрьский!D65+Макарово!D66+'Кр-звезда'!D64</f>
        <v>255</v>
      </c>
      <c r="D149" s="50">
        <f>'Ш-Голицыно'!E63+Урусово!E63+Салтыковка!E63+Октябрьский!E65+Макарово!E66+'Кр-звезда'!E64</f>
        <v>91</v>
      </c>
      <c r="E149" s="50">
        <f>'Ш-Голицыно'!F63+Урусово!F63+Салтыковка!F63+Октябрьский!F65+Макарово!F66+'Кр-звезда'!F64</f>
        <v>0</v>
      </c>
      <c r="F149" s="52">
        <f t="shared" si="6"/>
        <v>0</v>
      </c>
      <c r="G149" s="52">
        <f t="shared" si="7"/>
        <v>0</v>
      </c>
    </row>
    <row r="150" spans="1:7" ht="23.25" customHeight="1">
      <c r="A150" s="167"/>
      <c r="B150" s="56" t="s">
        <v>490</v>
      </c>
      <c r="C150" s="50">
        <f>'Ш-Голицыно'!D64</f>
        <v>18</v>
      </c>
      <c r="D150" s="50">
        <f>'Ш-Голицыно'!E64</f>
        <v>18</v>
      </c>
      <c r="E150" s="50">
        <f>'Ш-Голицыно'!F64</f>
        <v>0</v>
      </c>
      <c r="F150" s="52">
        <f t="shared" si="6"/>
        <v>0</v>
      </c>
      <c r="G150" s="52">
        <f t="shared" si="7"/>
        <v>0</v>
      </c>
    </row>
    <row r="151" spans="1:7" ht="24" customHeight="1">
      <c r="A151" s="167"/>
      <c r="B151" s="56" t="s">
        <v>420</v>
      </c>
      <c r="C151" s="50">
        <f>'Ш-Голицыно'!D65</f>
        <v>58</v>
      </c>
      <c r="D151" s="50">
        <f>'Ш-Голицыно'!E65</f>
        <v>58</v>
      </c>
      <c r="E151" s="50">
        <f>'Ш-Голицыно'!F65</f>
        <v>0</v>
      </c>
      <c r="F151" s="52">
        <f t="shared" si="6"/>
        <v>0</v>
      </c>
      <c r="G151" s="52">
        <f t="shared" si="7"/>
        <v>0</v>
      </c>
    </row>
    <row r="152" spans="1:7" ht="37.5" customHeight="1">
      <c r="A152" s="167"/>
      <c r="B152" s="56" t="s">
        <v>410</v>
      </c>
      <c r="C152" s="50">
        <f>'Ш-Голицыно'!D66</f>
        <v>40</v>
      </c>
      <c r="D152" s="50">
        <f>'Ш-Голицыно'!E66</f>
        <v>40</v>
      </c>
      <c r="E152" s="50">
        <f>'Ш-Голицыно'!F66</f>
        <v>0</v>
      </c>
      <c r="F152" s="52">
        <f t="shared" si="6"/>
        <v>0</v>
      </c>
      <c r="G152" s="52">
        <f t="shared" si="7"/>
        <v>0</v>
      </c>
    </row>
    <row r="153" spans="1:7" ht="27" customHeight="1">
      <c r="A153" s="167"/>
      <c r="B153" s="56" t="s">
        <v>420</v>
      </c>
      <c r="C153" s="50">
        <f>Урусово!D64+Салтыковка!D64+Октябрьский!D66+Макарово!D67+'Кр-звезда'!D65</f>
        <v>216.9</v>
      </c>
      <c r="D153" s="50">
        <f>Урусово!E64+Салтыковка!E64+Октябрьский!E66+Макарово!E67+'Кр-звезда'!E65</f>
        <v>142</v>
      </c>
      <c r="E153" s="50">
        <f>Урусово!F64+Салтыковка!F64+Октябрьский!F66+Макарово!F67+'Кр-звезда'!F65</f>
        <v>100.6</v>
      </c>
      <c r="F153" s="52">
        <f t="shared" si="6"/>
        <v>0.4638082065467957</v>
      </c>
      <c r="G153" s="52">
        <f t="shared" si="7"/>
        <v>0.7084507042253521</v>
      </c>
    </row>
    <row r="154" spans="1:7" ht="34.5" customHeight="1">
      <c r="A154" s="167"/>
      <c r="B154" s="56" t="s">
        <v>410</v>
      </c>
      <c r="C154" s="50">
        <f>'МО г.Ртищево'!D107</f>
        <v>500</v>
      </c>
      <c r="D154" s="50">
        <f>'МО г.Ртищево'!E107</f>
        <v>325</v>
      </c>
      <c r="E154" s="50">
        <f>'МО г.Ртищево'!F107</f>
        <v>0</v>
      </c>
      <c r="F154" s="52">
        <f t="shared" si="6"/>
        <v>0</v>
      </c>
      <c r="G154" s="52">
        <f t="shared" si="7"/>
        <v>0</v>
      </c>
    </row>
    <row r="155" spans="1:7" ht="39.75" customHeight="1">
      <c r="A155" s="167"/>
      <c r="B155" s="56" t="s">
        <v>423</v>
      </c>
      <c r="C155" s="50">
        <f>'Кр-звезда'!D66+Макарово!D70+Салтыковка!D65+Урусово!D65+'Ш-Голицыно'!D67</f>
        <v>40</v>
      </c>
      <c r="D155" s="50">
        <f>'Кр-звезда'!E66+Макарово!E70+Салтыковка!E65+Урусово!E65+'Ш-Голицыно'!E67</f>
        <v>14.000000000000002</v>
      </c>
      <c r="E155" s="50">
        <f>'Кр-звезда'!F66+Макарово!F70+Салтыковка!F65+Урусово!F65+'Ш-Голицыно'!F67</f>
        <v>0</v>
      </c>
      <c r="F155" s="52">
        <f t="shared" si="6"/>
        <v>0</v>
      </c>
      <c r="G155" s="52">
        <f t="shared" si="7"/>
        <v>0</v>
      </c>
    </row>
    <row r="156" spans="1:7" ht="52.5" customHeight="1">
      <c r="A156" s="167"/>
      <c r="B156" s="56" t="s">
        <v>425</v>
      </c>
      <c r="C156" s="50">
        <f>Урусово!D66+Октябрьский!D67+'Кр-звезда'!D67+'Ш-Голицыно'!D68+Макарово!D68+Салтыковка!D66</f>
        <v>112</v>
      </c>
      <c r="D156" s="50">
        <f>Урусово!E66+Октябрьский!E67+'Кр-звезда'!E67+'Ш-Голицыно'!E68+Макарово!E68+Салтыковка!E66</f>
        <v>109</v>
      </c>
      <c r="E156" s="50">
        <f>Урусово!F66+Октябрьский!F67+'Кр-звезда'!F67+'Ш-Голицыно'!F68+Макарово!F68+Салтыковка!F66</f>
        <v>84.4</v>
      </c>
      <c r="F156" s="52">
        <f t="shared" si="6"/>
        <v>0.7535714285714287</v>
      </c>
      <c r="G156" s="52">
        <f t="shared" si="7"/>
        <v>0.7743119266055046</v>
      </c>
    </row>
    <row r="157" spans="1:7" ht="26.25" customHeight="1">
      <c r="A157" s="167"/>
      <c r="B157" s="56" t="s">
        <v>427</v>
      </c>
      <c r="C157" s="50">
        <f>'Кр-звезда'!D68+Макарово!D69</f>
        <v>800</v>
      </c>
      <c r="D157" s="50">
        <f>'Кр-звезда'!E68+Макарово!E69</f>
        <v>590</v>
      </c>
      <c r="E157" s="50">
        <f>'Кр-звезда'!F68+Макарово!F69</f>
        <v>0</v>
      </c>
      <c r="F157" s="52">
        <f t="shared" si="6"/>
        <v>0</v>
      </c>
      <c r="G157" s="52">
        <f t="shared" si="7"/>
        <v>0</v>
      </c>
    </row>
    <row r="158" spans="1:7" ht="33.75" customHeight="1">
      <c r="A158" s="167"/>
      <c r="B158" s="56" t="s">
        <v>446</v>
      </c>
      <c r="C158" s="50">
        <f>'Ш-Голицыно'!D69+Салтыковка!D67</f>
        <v>885.6</v>
      </c>
      <c r="D158" s="50">
        <f>'Ш-Голицыно'!E69+Салтыковка!E67</f>
        <v>885.6</v>
      </c>
      <c r="E158" s="50">
        <f>'Ш-Голицыно'!F69+Салтыковка!F67</f>
        <v>0</v>
      </c>
      <c r="F158" s="52">
        <f t="shared" si="6"/>
        <v>0</v>
      </c>
      <c r="G158" s="52">
        <f t="shared" si="7"/>
        <v>0</v>
      </c>
    </row>
    <row r="159" spans="1:7" ht="34.5" customHeight="1">
      <c r="A159" s="167"/>
      <c r="B159" s="56" t="s">
        <v>438</v>
      </c>
      <c r="C159" s="50">
        <f>Октябрьский!D68</f>
        <v>250.4</v>
      </c>
      <c r="D159" s="50">
        <f>Октябрьский!E68</f>
        <v>250.4</v>
      </c>
      <c r="E159" s="50">
        <f>Октябрьский!F68</f>
        <v>0</v>
      </c>
      <c r="F159" s="52">
        <f t="shared" si="6"/>
        <v>0</v>
      </c>
      <c r="G159" s="52">
        <f t="shared" si="7"/>
        <v>0</v>
      </c>
    </row>
    <row r="160" spans="1:7" ht="26.25" customHeight="1">
      <c r="A160" s="167"/>
      <c r="B160" s="56" t="s">
        <v>429</v>
      </c>
      <c r="C160" s="50">
        <f>'Кр-звезда'!D69</f>
        <v>100</v>
      </c>
      <c r="D160" s="50">
        <f>'Кр-звезда'!E69</f>
        <v>100</v>
      </c>
      <c r="E160" s="50">
        <f>'Кр-звезда'!F69</f>
        <v>0</v>
      </c>
      <c r="F160" s="52">
        <f t="shared" si="6"/>
        <v>0</v>
      </c>
      <c r="G160" s="52">
        <f t="shared" si="7"/>
        <v>0</v>
      </c>
    </row>
    <row r="161" spans="1:7" ht="34.5" customHeight="1">
      <c r="A161" s="167"/>
      <c r="B161" s="56" t="s">
        <v>519</v>
      </c>
      <c r="C161" s="50">
        <f>'Ш-Голицыно'!D70</f>
        <v>4</v>
      </c>
      <c r="D161" s="50">
        <f>'Ш-Голицыно'!E70</f>
        <v>4</v>
      </c>
      <c r="E161" s="50">
        <f>'Ш-Голицыно'!F70</f>
        <v>0</v>
      </c>
      <c r="F161" s="52">
        <f t="shared" si="6"/>
        <v>0</v>
      </c>
      <c r="G161" s="52">
        <f t="shared" si="7"/>
        <v>0</v>
      </c>
    </row>
    <row r="162" spans="1:7" ht="32.25" customHeight="1">
      <c r="A162" s="167"/>
      <c r="B162" s="158" t="s">
        <v>447</v>
      </c>
      <c r="C162" s="50">
        <f>'Ш-Голицыно'!D71+Урусово!D67+Салтыковка!D68+Октябрьский!D69</f>
        <v>410</v>
      </c>
      <c r="D162" s="50">
        <f>'Ш-Голицыно'!E71+Урусово!E67+Салтыковка!E68+Октябрьский!E69</f>
        <v>324</v>
      </c>
      <c r="E162" s="50">
        <f>'Ш-Голицыно'!F71+Урусово!F67+Салтыковка!F68+Октябрьский!F69</f>
        <v>0</v>
      </c>
      <c r="F162" s="52">
        <f t="shared" si="6"/>
        <v>0</v>
      </c>
      <c r="G162" s="52">
        <f t="shared" si="7"/>
        <v>0</v>
      </c>
    </row>
    <row r="163" spans="1:7" ht="27.75" customHeight="1">
      <c r="A163" s="167"/>
      <c r="B163" s="158" t="s">
        <v>441</v>
      </c>
      <c r="C163" s="50">
        <f>Октябрьский!D70</f>
        <v>5</v>
      </c>
      <c r="D163" s="50">
        <f>Октябрьский!E70</f>
        <v>0</v>
      </c>
      <c r="E163" s="50">
        <f>Октябрьский!F70</f>
        <v>0</v>
      </c>
      <c r="F163" s="52">
        <f t="shared" si="6"/>
        <v>0</v>
      </c>
      <c r="G163" s="52">
        <v>0</v>
      </c>
    </row>
    <row r="164" spans="1:7" ht="39" customHeight="1">
      <c r="A164" s="167"/>
      <c r="B164" s="158" t="s">
        <v>433</v>
      </c>
      <c r="C164" s="50">
        <f>Макарово!D71+Салтыковка!D69</f>
        <v>50</v>
      </c>
      <c r="D164" s="50">
        <f>Макарово!E71+Салтыковка!E69</f>
        <v>22</v>
      </c>
      <c r="E164" s="50">
        <f>Макарово!F71+Салтыковка!F69</f>
        <v>0</v>
      </c>
      <c r="F164" s="52">
        <f t="shared" si="6"/>
        <v>0</v>
      </c>
      <c r="G164" s="52">
        <f t="shared" si="7"/>
        <v>0</v>
      </c>
    </row>
    <row r="165" spans="1:7" ht="38.25" customHeight="1">
      <c r="A165" s="167"/>
      <c r="B165" s="158" t="s">
        <v>439</v>
      </c>
      <c r="C165" s="50">
        <f>Октябрьский!D71+Салтыковка!D70</f>
        <v>47</v>
      </c>
      <c r="D165" s="50">
        <f>Октябрьский!E71+Салтыковка!E70</f>
        <v>40</v>
      </c>
      <c r="E165" s="50">
        <f>Октябрьский!F71+Салтыковка!F70</f>
        <v>0</v>
      </c>
      <c r="F165" s="52">
        <f t="shared" si="6"/>
        <v>0</v>
      </c>
      <c r="G165" s="52">
        <f t="shared" si="7"/>
        <v>0</v>
      </c>
    </row>
    <row r="166" spans="1:7" ht="30.75" customHeight="1">
      <c r="A166" s="167"/>
      <c r="B166" s="158" t="s">
        <v>451</v>
      </c>
      <c r="C166" s="50">
        <f>Урусово!D68+'Кр-звезда'!D70</f>
        <v>30.6</v>
      </c>
      <c r="D166" s="50">
        <f>Урусово!E68+'Кр-звезда'!E70</f>
        <v>20</v>
      </c>
      <c r="E166" s="50">
        <f>Урусово!F68+'Кр-звезда'!F70</f>
        <v>20</v>
      </c>
      <c r="F166" s="52">
        <f t="shared" si="6"/>
        <v>0.6535947712418301</v>
      </c>
      <c r="G166" s="52">
        <f t="shared" si="7"/>
        <v>1</v>
      </c>
    </row>
    <row r="167" spans="1:7" ht="29.25" customHeight="1">
      <c r="A167" s="167"/>
      <c r="B167" s="158" t="s">
        <v>440</v>
      </c>
      <c r="C167" s="50">
        <f>Октябрьский!D72</f>
        <v>150</v>
      </c>
      <c r="D167" s="50">
        <f>Октябрьский!E72</f>
        <v>150</v>
      </c>
      <c r="E167" s="50">
        <f>Октябрьский!F72</f>
        <v>0</v>
      </c>
      <c r="F167" s="52">
        <f t="shared" si="6"/>
        <v>0</v>
      </c>
      <c r="G167" s="52">
        <f t="shared" si="7"/>
        <v>0</v>
      </c>
    </row>
    <row r="168" spans="1:7" ht="69.75" customHeight="1">
      <c r="A168" s="167"/>
      <c r="B168" s="56" t="s">
        <v>538</v>
      </c>
      <c r="C168" s="50">
        <f>'МО г.Ртищево'!D108</f>
        <v>24</v>
      </c>
      <c r="D168" s="50">
        <f>'МО г.Ртищево'!E108</f>
        <v>24</v>
      </c>
      <c r="E168" s="50">
        <f>'МО г.Ртищево'!F108</f>
        <v>24</v>
      </c>
      <c r="F168" s="52">
        <f t="shared" si="6"/>
        <v>1</v>
      </c>
      <c r="G168" s="52">
        <f t="shared" si="7"/>
        <v>1</v>
      </c>
    </row>
    <row r="169" spans="1:7" ht="43.5" customHeight="1">
      <c r="A169" s="167"/>
      <c r="B169" s="56" t="s">
        <v>540</v>
      </c>
      <c r="C169" s="50">
        <f>'МО г.Ртищево'!D109</f>
        <v>1200</v>
      </c>
      <c r="D169" s="50">
        <f>'МО г.Ртищево'!E109</f>
        <v>1200</v>
      </c>
      <c r="E169" s="50">
        <f>'МО г.Ртищево'!F109</f>
        <v>0</v>
      </c>
      <c r="F169" s="52">
        <f t="shared" si="6"/>
        <v>0</v>
      </c>
      <c r="G169" s="52">
        <f t="shared" si="7"/>
        <v>0</v>
      </c>
    </row>
    <row r="170" spans="1:7" ht="49.5" customHeight="1">
      <c r="A170" s="167"/>
      <c r="B170" s="156" t="s">
        <v>491</v>
      </c>
      <c r="C170" s="50">
        <f>C172+C173+C174+C171</f>
        <v>3038.6</v>
      </c>
      <c r="D170" s="50">
        <f>D172+D173+D174+D171</f>
        <v>1215.3</v>
      </c>
      <c r="E170" s="50">
        <f>E172+E173+E174+E171</f>
        <v>0</v>
      </c>
      <c r="F170" s="52">
        <f t="shared" si="6"/>
        <v>0</v>
      </c>
      <c r="G170" s="52">
        <f t="shared" si="7"/>
        <v>0</v>
      </c>
    </row>
    <row r="171" spans="1:7" ht="49.5" customHeight="1">
      <c r="A171" s="167"/>
      <c r="B171" s="158" t="s">
        <v>568</v>
      </c>
      <c r="C171" s="50">
        <f>'Кр-звезда'!D72+Макарово!D73+Октябрьский!D74+Салтыковка!D72+Урусово!D70</f>
        <v>2249.6</v>
      </c>
      <c r="D171" s="50">
        <f>'Кр-звезда'!E72+Макарово!E73+Октябрьский!E74+Салтыковка!E72+Урусово!E70</f>
        <v>675.3</v>
      </c>
      <c r="E171" s="50">
        <f>'Кр-звезда'!F72+Макарово!F73+Октябрьский!F74+Салтыковка!F72+Урусово!F70</f>
        <v>0</v>
      </c>
      <c r="F171" s="52">
        <f t="shared" si="6"/>
        <v>0</v>
      </c>
      <c r="G171" s="52">
        <f t="shared" si="7"/>
        <v>0</v>
      </c>
    </row>
    <row r="172" spans="1:7" ht="95.25" customHeight="1">
      <c r="A172" s="167"/>
      <c r="B172" s="56" t="s">
        <v>465</v>
      </c>
      <c r="C172" s="50">
        <f>'Кр-звезда'!D73+Макарово!D74+Октябрьский!D75+Салтыковка!D73+Урусово!D71+'Ш-Голицыно'!D73</f>
        <v>330</v>
      </c>
      <c r="D172" s="50">
        <f>'Кр-звезда'!E73+Макарово!E74+Октябрьский!E75+Салтыковка!E73+Урусово!E71+'Ш-Голицыно'!E73</f>
        <v>90</v>
      </c>
      <c r="E172" s="50">
        <f>'Кр-звезда'!F73+Макарово!F74+Октябрьский!F75+Салтыковка!F73+Урусово!F71+'Ш-Голицыно'!F73</f>
        <v>0</v>
      </c>
      <c r="F172" s="52">
        <f t="shared" si="6"/>
        <v>0</v>
      </c>
      <c r="G172" s="52">
        <f t="shared" si="7"/>
        <v>0</v>
      </c>
    </row>
    <row r="173" spans="1:7" ht="81" customHeight="1">
      <c r="A173" s="167"/>
      <c r="B173" s="56" t="s">
        <v>466</v>
      </c>
      <c r="C173" s="50">
        <f>'Кр-звезда'!D74+Макарово!D75+Октябрьский!D76+Салтыковка!D74+Урусово!D72+'Ш-Голицыно'!D74</f>
        <v>99</v>
      </c>
      <c r="D173" s="50">
        <f>'Кр-звезда'!E74+Макарово!E75+Октябрьский!E76+Салтыковка!E74+Урусово!E72+'Ш-Голицыно'!E74</f>
        <v>90</v>
      </c>
      <c r="E173" s="50">
        <f>'Кр-звезда'!F74+Макарово!F75+Октябрьский!F76+Салтыковка!F74+Урусово!F72+'Ш-Голицыно'!F74</f>
        <v>0</v>
      </c>
      <c r="F173" s="52">
        <f t="shared" si="6"/>
        <v>0</v>
      </c>
      <c r="G173" s="52">
        <f t="shared" si="7"/>
        <v>0</v>
      </c>
    </row>
    <row r="174" spans="1:7" ht="81.75" customHeight="1">
      <c r="A174" s="167"/>
      <c r="B174" s="56" t="s">
        <v>473</v>
      </c>
      <c r="C174" s="50">
        <f>Макарово!D76+Октябрьский!D77+Салтыковка!D75+'Кр-звезда'!D81+Урусово!D79</f>
        <v>360</v>
      </c>
      <c r="D174" s="50">
        <f>Макарово!E76+Октябрьский!E77+Салтыковка!E75+'Кр-звезда'!E81+Урусово!E79</f>
        <v>360</v>
      </c>
      <c r="E174" s="50">
        <f>Макарово!F76+Октябрьский!F77+Салтыковка!F75+'Кр-звезда'!F81+Урусово!F79</f>
        <v>0</v>
      </c>
      <c r="F174" s="52">
        <f t="shared" si="6"/>
        <v>0</v>
      </c>
      <c r="G174" s="52">
        <f t="shared" si="7"/>
        <v>0</v>
      </c>
    </row>
    <row r="175" spans="1:7" ht="51" customHeight="1">
      <c r="A175" s="167"/>
      <c r="B175" s="168" t="s">
        <v>314</v>
      </c>
      <c r="C175" s="50">
        <f>C176+C177+C181</f>
        <v>8663</v>
      </c>
      <c r="D175" s="50">
        <f>D176+D177+D181</f>
        <v>8663</v>
      </c>
      <c r="E175" s="50">
        <f>E176+E177+E181</f>
        <v>124.8</v>
      </c>
      <c r="F175" s="52">
        <f aca="true" t="shared" si="8" ref="F175:F211">E175/C175</f>
        <v>0.014406094886298048</v>
      </c>
      <c r="G175" s="52">
        <f aca="true" t="shared" si="9" ref="G175:G211">E175/D175</f>
        <v>0.014406094886298048</v>
      </c>
    </row>
    <row r="176" spans="1:7" ht="66" customHeight="1">
      <c r="A176" s="167"/>
      <c r="B176" s="56" t="s">
        <v>515</v>
      </c>
      <c r="C176" s="50">
        <f>'МО г.Ртищево'!D111</f>
        <v>454.6</v>
      </c>
      <c r="D176" s="50">
        <f>'МО г.Ртищево'!E111</f>
        <v>454.6</v>
      </c>
      <c r="E176" s="50">
        <f>'МО г.Ртищево'!F111</f>
        <v>124.8</v>
      </c>
      <c r="F176" s="52">
        <f t="shared" si="8"/>
        <v>0.2745270567531896</v>
      </c>
      <c r="G176" s="52">
        <f t="shared" si="9"/>
        <v>0.2745270567531896</v>
      </c>
    </row>
    <row r="177" spans="1:7" ht="30.75" customHeight="1">
      <c r="A177" s="167"/>
      <c r="B177" s="164" t="s">
        <v>517</v>
      </c>
      <c r="C177" s="50">
        <f>C178+C179+C180</f>
        <v>450</v>
      </c>
      <c r="D177" s="50">
        <f>D178+D179+D180</f>
        <v>450</v>
      </c>
      <c r="E177" s="50">
        <f>E178+E179+E180</f>
        <v>0</v>
      </c>
      <c r="F177" s="52">
        <f t="shared" si="8"/>
        <v>0</v>
      </c>
      <c r="G177" s="52">
        <f t="shared" si="9"/>
        <v>0</v>
      </c>
    </row>
    <row r="178" spans="1:7" ht="54" customHeight="1">
      <c r="A178" s="167"/>
      <c r="B178" s="56" t="s">
        <v>586</v>
      </c>
      <c r="C178" s="89">
        <f>'МО г.Ртищево'!D113</f>
        <v>8.9</v>
      </c>
      <c r="D178" s="89">
        <f>'МО г.Ртищево'!E113</f>
        <v>8.9</v>
      </c>
      <c r="E178" s="89">
        <f>'МО г.Ртищево'!F113</f>
        <v>0</v>
      </c>
      <c r="F178" s="52">
        <f t="shared" si="8"/>
        <v>0</v>
      </c>
      <c r="G178" s="52">
        <f t="shared" si="9"/>
        <v>0</v>
      </c>
    </row>
    <row r="179" spans="1:7" ht="49.5" customHeight="1">
      <c r="A179" s="167"/>
      <c r="B179" s="56" t="s">
        <v>588</v>
      </c>
      <c r="C179" s="89">
        <f>'МО г.Ртищево'!D114</f>
        <v>436.6</v>
      </c>
      <c r="D179" s="89">
        <f>'МО г.Ртищево'!E114</f>
        <v>436.6</v>
      </c>
      <c r="E179" s="89">
        <f>'МО г.Ртищево'!F114</f>
        <v>0</v>
      </c>
      <c r="F179" s="52">
        <f t="shared" si="8"/>
        <v>0</v>
      </c>
      <c r="G179" s="52">
        <f t="shared" si="9"/>
        <v>0</v>
      </c>
    </row>
    <row r="180" spans="1:7" ht="50.25" customHeight="1">
      <c r="A180" s="167"/>
      <c r="B180" s="56" t="s">
        <v>587</v>
      </c>
      <c r="C180" s="89">
        <f>'МО г.Ртищево'!D115</f>
        <v>4.5</v>
      </c>
      <c r="D180" s="89">
        <f>'МО г.Ртищево'!E115</f>
        <v>4.5</v>
      </c>
      <c r="E180" s="89">
        <f>'МО г.Ртищево'!F115</f>
        <v>0</v>
      </c>
      <c r="F180" s="52">
        <f t="shared" si="8"/>
        <v>0</v>
      </c>
      <c r="G180" s="52">
        <f t="shared" si="9"/>
        <v>0</v>
      </c>
    </row>
    <row r="181" spans="1:7" ht="36" customHeight="1">
      <c r="A181" s="167"/>
      <c r="B181" s="164" t="s">
        <v>592</v>
      </c>
      <c r="C181" s="89">
        <f>C182+C183+C184</f>
        <v>7758.400000000001</v>
      </c>
      <c r="D181" s="89">
        <f>D182+D183+D184</f>
        <v>7758.400000000001</v>
      </c>
      <c r="E181" s="89">
        <f>E182+E183+E184</f>
        <v>0</v>
      </c>
      <c r="F181" s="52">
        <f t="shared" si="8"/>
        <v>0</v>
      </c>
      <c r="G181" s="52">
        <f t="shared" si="9"/>
        <v>0</v>
      </c>
    </row>
    <row r="182" spans="1:7" ht="50.25" customHeight="1">
      <c r="A182" s="167"/>
      <c r="B182" s="56" t="s">
        <v>589</v>
      </c>
      <c r="C182" s="89">
        <f>'МО г.Ртищево'!D117</f>
        <v>153.6</v>
      </c>
      <c r="D182" s="89">
        <f>'МО г.Ртищево'!E117</f>
        <v>153.6</v>
      </c>
      <c r="E182" s="89">
        <f>'МО г.Ртищево'!F117</f>
        <v>0</v>
      </c>
      <c r="F182" s="52">
        <f t="shared" si="8"/>
        <v>0</v>
      </c>
      <c r="G182" s="52">
        <f t="shared" si="9"/>
        <v>0</v>
      </c>
    </row>
    <row r="183" spans="1:7" ht="45" customHeight="1">
      <c r="A183" s="167"/>
      <c r="B183" s="56" t="s">
        <v>590</v>
      </c>
      <c r="C183" s="89">
        <f>'МО г.Ртищево'!D118</f>
        <v>7527.2</v>
      </c>
      <c r="D183" s="89">
        <f>'МО г.Ртищево'!E118</f>
        <v>7527.2</v>
      </c>
      <c r="E183" s="89">
        <f>'МО г.Ртищево'!F118</f>
        <v>0</v>
      </c>
      <c r="F183" s="52">
        <f t="shared" si="8"/>
        <v>0</v>
      </c>
      <c r="G183" s="52">
        <f t="shared" si="9"/>
        <v>0</v>
      </c>
    </row>
    <row r="184" spans="1:7" ht="50.25" customHeight="1">
      <c r="A184" s="167"/>
      <c r="B184" s="56" t="s">
        <v>591</v>
      </c>
      <c r="C184" s="89">
        <f>'МО г.Ртищево'!D119</f>
        <v>77.6</v>
      </c>
      <c r="D184" s="89">
        <f>'МО г.Ртищево'!E119</f>
        <v>77.6</v>
      </c>
      <c r="E184" s="89">
        <f>'МО г.Ртищево'!F119</f>
        <v>0</v>
      </c>
      <c r="F184" s="52">
        <f t="shared" si="8"/>
        <v>0</v>
      </c>
      <c r="G184" s="52">
        <f t="shared" si="9"/>
        <v>0</v>
      </c>
    </row>
    <row r="185" spans="1:7" ht="35.25" customHeight="1">
      <c r="A185" s="53" t="s">
        <v>37</v>
      </c>
      <c r="B185" s="168" t="s">
        <v>38</v>
      </c>
      <c r="C185" s="51">
        <f>C186+C187+C190+C191+C188+C189</f>
        <v>520609.00000000006</v>
      </c>
      <c r="D185" s="51">
        <f>D186+D187+D190+D191+D188+D189</f>
        <v>315320.3</v>
      </c>
      <c r="E185" s="51">
        <f>E186+E187+E190+E191+E188+E189</f>
        <v>206224.69999999998</v>
      </c>
      <c r="F185" s="52">
        <f t="shared" si="8"/>
        <v>0.39612204168579485</v>
      </c>
      <c r="G185" s="52">
        <f t="shared" si="9"/>
        <v>0.6540165666466764</v>
      </c>
    </row>
    <row r="186" spans="1:7" ht="24.75" customHeight="1">
      <c r="A186" s="167" t="s">
        <v>39</v>
      </c>
      <c r="B186" s="164" t="s">
        <v>127</v>
      </c>
      <c r="C186" s="50">
        <f>МР!D103</f>
        <v>165229.7</v>
      </c>
      <c r="D186" s="50">
        <f>МР!E103</f>
        <v>88255.3</v>
      </c>
      <c r="E186" s="50">
        <f>МР!F103</f>
        <v>64543.9</v>
      </c>
      <c r="F186" s="52">
        <f t="shared" si="8"/>
        <v>0.3906313453331937</v>
      </c>
      <c r="G186" s="52">
        <f t="shared" si="9"/>
        <v>0.7313317160555797</v>
      </c>
    </row>
    <row r="187" spans="1:7" ht="24.75" customHeight="1">
      <c r="A187" s="167" t="s">
        <v>40</v>
      </c>
      <c r="B187" s="164" t="s">
        <v>128</v>
      </c>
      <c r="C187" s="50">
        <f>МР!D104</f>
        <v>297270.4</v>
      </c>
      <c r="D187" s="50">
        <f>МР!E104</f>
        <v>193258.3</v>
      </c>
      <c r="E187" s="50">
        <f>МР!F104</f>
        <v>119533.9</v>
      </c>
      <c r="F187" s="52">
        <f t="shared" si="8"/>
        <v>0.40210495225895343</v>
      </c>
      <c r="G187" s="52">
        <f t="shared" si="9"/>
        <v>0.6185188423990069</v>
      </c>
    </row>
    <row r="188" spans="1:7" ht="24.75" customHeight="1">
      <c r="A188" s="167" t="s">
        <v>230</v>
      </c>
      <c r="B188" s="164" t="s">
        <v>231</v>
      </c>
      <c r="C188" s="50">
        <f>МР!D105+'МО г.Ртищево'!D121</f>
        <v>28399.4</v>
      </c>
      <c r="D188" s="50">
        <f>МР!E105+'МО г.Ртищево'!E121</f>
        <v>16064</v>
      </c>
      <c r="E188" s="50">
        <f>МР!F105+'МО г.Ртищево'!F121</f>
        <v>12149.4</v>
      </c>
      <c r="F188" s="52">
        <f t="shared" si="8"/>
        <v>0.4278048127777347</v>
      </c>
      <c r="G188" s="52">
        <f t="shared" si="9"/>
        <v>0.756312250996016</v>
      </c>
    </row>
    <row r="189" spans="1:7" ht="33.75" customHeight="1">
      <c r="A189" s="167" t="s">
        <v>580</v>
      </c>
      <c r="B189" s="164" t="s">
        <v>581</v>
      </c>
      <c r="C189" s="50">
        <f>МР!D106</f>
        <v>61.3</v>
      </c>
      <c r="D189" s="50">
        <f>МР!E106</f>
        <v>58.7</v>
      </c>
      <c r="E189" s="50">
        <f>МР!F106</f>
        <v>57.3</v>
      </c>
      <c r="F189" s="52">
        <f t="shared" si="8"/>
        <v>0.9347471451876019</v>
      </c>
      <c r="G189" s="52">
        <f t="shared" si="9"/>
        <v>0.9761499148211242</v>
      </c>
    </row>
    <row r="190" spans="1:7" ht="24.75" customHeight="1">
      <c r="A190" s="167" t="s">
        <v>41</v>
      </c>
      <c r="B190" s="164" t="s">
        <v>42</v>
      </c>
      <c r="C190" s="50">
        <f>МР!D107+'Кр-звезда'!D80+Макарово!D82+Октябрьский!D83+Салтыковка!D81+Урусово!D78+'Ш-Голицыно'!D80</f>
        <v>4810.2</v>
      </c>
      <c r="D190" s="50">
        <f>МР!E107+'Кр-звезда'!E80+Макарово!E82+Октябрьский!E83+Салтыковка!E81+Урусово!E78+'Ш-Голицыно'!E80</f>
        <v>4594.9</v>
      </c>
      <c r="E190" s="50">
        <f>МР!F107+'Кр-звезда'!F80+Макарово!F82+Октябрьский!F83+Салтыковка!F81+Урусово!F78+'Ш-Голицыно'!F80</f>
        <v>444.2</v>
      </c>
      <c r="F190" s="52">
        <f t="shared" si="8"/>
        <v>0.09234543262234418</v>
      </c>
      <c r="G190" s="52">
        <f t="shared" si="9"/>
        <v>0.0966723976582733</v>
      </c>
    </row>
    <row r="191" spans="1:7" ht="24.75" customHeight="1">
      <c r="A191" s="167" t="s">
        <v>43</v>
      </c>
      <c r="B191" s="164" t="s">
        <v>233</v>
      </c>
      <c r="C191" s="50">
        <f>МР!D108</f>
        <v>24838</v>
      </c>
      <c r="D191" s="50">
        <f>МР!E108</f>
        <v>13089.1</v>
      </c>
      <c r="E191" s="50">
        <f>МР!F108</f>
        <v>9496</v>
      </c>
      <c r="F191" s="52">
        <f t="shared" si="8"/>
        <v>0.382317416861261</v>
      </c>
      <c r="G191" s="52">
        <f t="shared" si="9"/>
        <v>0.7254891474585724</v>
      </c>
    </row>
    <row r="192" spans="1:7" ht="24.75" customHeight="1">
      <c r="A192" s="53" t="s">
        <v>44</v>
      </c>
      <c r="B192" s="168" t="s">
        <v>131</v>
      </c>
      <c r="C192" s="51">
        <f>C193+C194</f>
        <v>97992</v>
      </c>
      <c r="D192" s="51">
        <f>D193+D194</f>
        <v>58460.899999999994</v>
      </c>
      <c r="E192" s="51">
        <f>E193+E194</f>
        <v>41422.5</v>
      </c>
      <c r="F192" s="52">
        <f t="shared" si="8"/>
        <v>0.42271307861866275</v>
      </c>
      <c r="G192" s="52">
        <f t="shared" si="9"/>
        <v>0.7085505012752114</v>
      </c>
    </row>
    <row r="193" spans="1:7" ht="24.75" customHeight="1">
      <c r="A193" s="167" t="s">
        <v>45</v>
      </c>
      <c r="B193" s="164" t="s">
        <v>46</v>
      </c>
      <c r="C193" s="50">
        <f>МР!D110</f>
        <v>77667.4</v>
      </c>
      <c r="D193" s="50">
        <f>МР!E110</f>
        <v>46066.6</v>
      </c>
      <c r="E193" s="50">
        <f>МР!F110</f>
        <v>30773.9</v>
      </c>
      <c r="F193" s="52">
        <f t="shared" si="8"/>
        <v>0.39622673090640353</v>
      </c>
      <c r="G193" s="52">
        <f t="shared" si="9"/>
        <v>0.6680306339082981</v>
      </c>
    </row>
    <row r="194" spans="1:7" ht="24.75" customHeight="1">
      <c r="A194" s="167" t="s">
        <v>47</v>
      </c>
      <c r="B194" s="164" t="s">
        <v>254</v>
      </c>
      <c r="C194" s="50">
        <f>МР!D111</f>
        <v>20324.6</v>
      </c>
      <c r="D194" s="50">
        <f>МР!E111</f>
        <v>12394.3</v>
      </c>
      <c r="E194" s="50">
        <f>МР!F111</f>
        <v>10648.6</v>
      </c>
      <c r="F194" s="52">
        <f t="shared" si="8"/>
        <v>0.5239266701435699</v>
      </c>
      <c r="G194" s="52">
        <f t="shared" si="9"/>
        <v>0.8591529977489654</v>
      </c>
    </row>
    <row r="195" spans="1:7" ht="24.75" customHeight="1">
      <c r="A195" s="53" t="s">
        <v>48</v>
      </c>
      <c r="B195" s="168" t="s">
        <v>49</v>
      </c>
      <c r="C195" s="51">
        <f>C196+C197+C199+C198+C201+C202+C203+C200</f>
        <v>24765.4</v>
      </c>
      <c r="D195" s="51">
        <f>D196+D197+D199+D198+D201+D202+D203+D200</f>
        <v>15967.9</v>
      </c>
      <c r="E195" s="51">
        <f>E196+E197+E199+E198+E201+E202+E203+E200</f>
        <v>11840.699999999999</v>
      </c>
      <c r="F195" s="52">
        <f t="shared" si="8"/>
        <v>0.47811462766601787</v>
      </c>
      <c r="G195" s="52">
        <f t="shared" si="9"/>
        <v>0.7415314474664796</v>
      </c>
    </row>
    <row r="196" spans="1:7" ht="36.75" customHeight="1">
      <c r="A196" s="167" t="s">
        <v>50</v>
      </c>
      <c r="B196" s="72" t="s">
        <v>167</v>
      </c>
      <c r="C196" s="50">
        <f>МР!D113+'МО г.Ртищево'!D123+'Кр-звезда'!D83+Макарово!D81+Октябрьский!D85+Салтыковка!D83+Урусово!D81+'Ш-Голицыно'!D82</f>
        <v>2306.1</v>
      </c>
      <c r="D196" s="50">
        <f>МР!E113+'МО г.Ртищево'!E123+'Кр-звезда'!E83+Макарово!E81+Октябрьский!E85+Салтыковка!E83+Урусово!E81+'Ш-Голицыно'!E82</f>
        <v>1156.3</v>
      </c>
      <c r="E196" s="50">
        <f>МР!F113+'МО г.Ртищево'!F123+'Кр-звезда'!F83+Макарово!F81+Октябрьский!F85+Салтыковка!F83+Урусово!F81+'Ш-Голицыно'!F82</f>
        <v>933.8</v>
      </c>
      <c r="F196" s="52">
        <f t="shared" si="8"/>
        <v>0.40492606565196654</v>
      </c>
      <c r="G196" s="52">
        <f t="shared" si="9"/>
        <v>0.8075758886102222</v>
      </c>
    </row>
    <row r="197" spans="1:7" ht="36.75" customHeight="1">
      <c r="A197" s="167"/>
      <c r="B197" s="72" t="s">
        <v>219</v>
      </c>
      <c r="C197" s="50">
        <f>МР!D114</f>
        <v>15066.3</v>
      </c>
      <c r="D197" s="50">
        <f>МР!E114</f>
        <v>10178.5</v>
      </c>
      <c r="E197" s="50">
        <f>МР!F114</f>
        <v>7771.3</v>
      </c>
      <c r="F197" s="52">
        <f t="shared" si="8"/>
        <v>0.5158068006079795</v>
      </c>
      <c r="G197" s="52">
        <f t="shared" si="9"/>
        <v>0.7635014982561281</v>
      </c>
    </row>
    <row r="198" spans="1:7" ht="70.5" customHeight="1">
      <c r="A198" s="167" t="s">
        <v>51</v>
      </c>
      <c r="B198" s="164" t="s">
        <v>147</v>
      </c>
      <c r="C198" s="50">
        <f>'МО г.Ртищево'!D124</f>
        <v>51.3</v>
      </c>
      <c r="D198" s="50">
        <f>'МО г.Ртищево'!E124</f>
        <v>25.5</v>
      </c>
      <c r="E198" s="50">
        <f>'МО г.Ртищево'!F124</f>
        <v>21.3</v>
      </c>
      <c r="F198" s="52">
        <f t="shared" si="8"/>
        <v>0.41520467836257313</v>
      </c>
      <c r="G198" s="52">
        <f t="shared" si="9"/>
        <v>0.8352941176470589</v>
      </c>
    </row>
    <row r="199" spans="1:7" ht="50.25" customHeight="1">
      <c r="A199" s="167" t="s">
        <v>52</v>
      </c>
      <c r="B199" s="164" t="s">
        <v>213</v>
      </c>
      <c r="C199" s="50">
        <f>МР!D123</f>
        <v>6471.7</v>
      </c>
      <c r="D199" s="50">
        <f>МР!E123</f>
        <v>3756.6</v>
      </c>
      <c r="E199" s="50">
        <f>МР!F123</f>
        <v>3110.5</v>
      </c>
      <c r="F199" s="52">
        <f t="shared" si="8"/>
        <v>0.4806310552096049</v>
      </c>
      <c r="G199" s="52">
        <f t="shared" si="9"/>
        <v>0.8280093701751584</v>
      </c>
    </row>
    <row r="200" spans="1:7" ht="27.75" customHeight="1">
      <c r="A200" s="167"/>
      <c r="B200" s="164" t="s">
        <v>582</v>
      </c>
      <c r="C200" s="50">
        <f>МР!D115</f>
        <v>10.4</v>
      </c>
      <c r="D200" s="50">
        <f>МР!E115</f>
        <v>6.4</v>
      </c>
      <c r="E200" s="50">
        <f>МР!F115</f>
        <v>3.8</v>
      </c>
      <c r="F200" s="52">
        <f t="shared" si="8"/>
        <v>0.36538461538461536</v>
      </c>
      <c r="G200" s="52">
        <f t="shared" si="9"/>
        <v>0.5937499999999999</v>
      </c>
    </row>
    <row r="201" spans="1:7" ht="36.75" customHeight="1">
      <c r="A201" s="167"/>
      <c r="B201" s="72" t="s">
        <v>371</v>
      </c>
      <c r="C201" s="50">
        <f>МР!D116</f>
        <v>15</v>
      </c>
      <c r="D201" s="50">
        <f>МР!E116</f>
        <v>0</v>
      </c>
      <c r="E201" s="50">
        <f>МР!F116</f>
        <v>0</v>
      </c>
      <c r="F201" s="52">
        <f t="shared" si="8"/>
        <v>0</v>
      </c>
      <c r="G201" s="52">
        <v>0</v>
      </c>
    </row>
    <row r="202" spans="1:7" ht="48.75" customHeight="1">
      <c r="A202" s="167"/>
      <c r="B202" s="72" t="s">
        <v>308</v>
      </c>
      <c r="C202" s="50">
        <f>МР!D117</f>
        <v>425.7</v>
      </c>
      <c r="D202" s="50">
        <f>МР!E117</f>
        <v>425.7</v>
      </c>
      <c r="E202" s="50">
        <f>МР!F117</f>
        <v>0</v>
      </c>
      <c r="F202" s="52">
        <f t="shared" si="8"/>
        <v>0</v>
      </c>
      <c r="G202" s="52">
        <f t="shared" si="9"/>
        <v>0</v>
      </c>
    </row>
    <row r="203" spans="1:7" ht="48.75" customHeight="1">
      <c r="A203" s="167"/>
      <c r="B203" s="72" t="s">
        <v>311</v>
      </c>
      <c r="C203" s="50">
        <f>МР!D118</f>
        <v>418.9</v>
      </c>
      <c r="D203" s="50">
        <f>МР!E118</f>
        <v>418.9</v>
      </c>
      <c r="E203" s="50">
        <f>МР!F118</f>
        <v>0</v>
      </c>
      <c r="F203" s="52">
        <f t="shared" si="8"/>
        <v>0</v>
      </c>
      <c r="G203" s="52">
        <f t="shared" si="9"/>
        <v>0</v>
      </c>
    </row>
    <row r="204" spans="1:7" ht="52.5" customHeight="1">
      <c r="A204" s="53" t="s">
        <v>53</v>
      </c>
      <c r="B204" s="166" t="s">
        <v>111</v>
      </c>
      <c r="C204" s="51">
        <f>C205+C206</f>
        <v>34099.9</v>
      </c>
      <c r="D204" s="51">
        <f>D205+D206</f>
        <v>17070.1</v>
      </c>
      <c r="E204" s="51">
        <f>E205+E206</f>
        <v>14589</v>
      </c>
      <c r="F204" s="52">
        <f t="shared" si="8"/>
        <v>0.4278311666603128</v>
      </c>
      <c r="G204" s="52">
        <f t="shared" si="9"/>
        <v>0.8546522867470021</v>
      </c>
    </row>
    <row r="205" spans="1:7" ht="34.5" customHeight="1">
      <c r="A205" s="167" t="s">
        <v>54</v>
      </c>
      <c r="B205" s="164" t="s">
        <v>112</v>
      </c>
      <c r="C205" s="50">
        <f>'МО г.Ртищево'!D126</f>
        <v>33349.9</v>
      </c>
      <c r="D205" s="50">
        <f>'МО г.Ртищево'!E126</f>
        <v>16686.5</v>
      </c>
      <c r="E205" s="50">
        <f>'МО г.Ртищево'!F126</f>
        <v>14314.6</v>
      </c>
      <c r="F205" s="52">
        <f t="shared" si="8"/>
        <v>0.42922467533635783</v>
      </c>
      <c r="G205" s="52">
        <f t="shared" si="9"/>
        <v>0.8578551523686813</v>
      </c>
    </row>
    <row r="206" spans="1:7" ht="34.5" customHeight="1">
      <c r="A206" s="165" t="s">
        <v>113</v>
      </c>
      <c r="B206" s="164" t="s">
        <v>114</v>
      </c>
      <c r="C206" s="50">
        <f>МР!D125</f>
        <v>750</v>
      </c>
      <c r="D206" s="50">
        <f>МР!E125</f>
        <v>383.6</v>
      </c>
      <c r="E206" s="50">
        <f>МР!F125</f>
        <v>274.4</v>
      </c>
      <c r="F206" s="52">
        <f t="shared" si="8"/>
        <v>0.3658666666666666</v>
      </c>
      <c r="G206" s="52">
        <f t="shared" si="9"/>
        <v>0.7153284671532846</v>
      </c>
    </row>
    <row r="207" spans="1:7" ht="34.5" customHeight="1">
      <c r="A207" s="53" t="s">
        <v>115</v>
      </c>
      <c r="B207" s="166" t="s">
        <v>116</v>
      </c>
      <c r="C207" s="51">
        <f>C208</f>
        <v>760</v>
      </c>
      <c r="D207" s="51">
        <f>D208</f>
        <v>518.5</v>
      </c>
      <c r="E207" s="51">
        <f>E208</f>
        <v>501.9</v>
      </c>
      <c r="F207" s="52">
        <f t="shared" si="8"/>
        <v>0.6603947368421053</v>
      </c>
      <c r="G207" s="52">
        <f t="shared" si="9"/>
        <v>0.9679845708775313</v>
      </c>
    </row>
    <row r="208" spans="1:7" ht="34.5" customHeight="1">
      <c r="A208" s="165" t="s">
        <v>117</v>
      </c>
      <c r="B208" s="164" t="s">
        <v>118</v>
      </c>
      <c r="C208" s="50">
        <f>МР!D127+'МО г.Ртищево'!D128</f>
        <v>760</v>
      </c>
      <c r="D208" s="50">
        <f>МР!E127+'МО г.Ртищево'!E128</f>
        <v>518.5</v>
      </c>
      <c r="E208" s="50">
        <f>МР!F127+'МО г.Ртищево'!F128</f>
        <v>501.9</v>
      </c>
      <c r="F208" s="52">
        <f t="shared" si="8"/>
        <v>0.6603947368421053</v>
      </c>
      <c r="G208" s="52">
        <f t="shared" si="9"/>
        <v>0.9679845708775313</v>
      </c>
    </row>
    <row r="209" spans="1:7" ht="34.5" customHeight="1">
      <c r="A209" s="53" t="s">
        <v>119</v>
      </c>
      <c r="B209" s="166" t="s">
        <v>120</v>
      </c>
      <c r="C209" s="51">
        <f>C210</f>
        <v>5</v>
      </c>
      <c r="D209" s="51">
        <f>D210</f>
        <v>1.5</v>
      </c>
      <c r="E209" s="51">
        <f>E210</f>
        <v>1.5</v>
      </c>
      <c r="F209" s="52">
        <f t="shared" si="8"/>
        <v>0.3</v>
      </c>
      <c r="G209" s="52">
        <f t="shared" si="9"/>
        <v>1</v>
      </c>
    </row>
    <row r="210" spans="1:7" ht="34.5" customHeight="1">
      <c r="A210" s="167" t="s">
        <v>121</v>
      </c>
      <c r="B210" s="166" t="s">
        <v>150</v>
      </c>
      <c r="C210" s="50">
        <f>МР!D129</f>
        <v>5</v>
      </c>
      <c r="D210" s="50">
        <f>МР!E129</f>
        <v>1.5</v>
      </c>
      <c r="E210" s="50">
        <f>МР!F129</f>
        <v>1.5</v>
      </c>
      <c r="F210" s="52">
        <f t="shared" si="8"/>
        <v>0.3</v>
      </c>
      <c r="G210" s="52">
        <f t="shared" si="9"/>
        <v>1</v>
      </c>
    </row>
    <row r="211" spans="1:7" ht="22.5" customHeight="1">
      <c r="A211" s="167"/>
      <c r="B211" s="168" t="s">
        <v>55</v>
      </c>
      <c r="C211" s="51">
        <f>C46+C60+C62+C68+C115+C185+C192+C195+C204+C207+C209</f>
        <v>888546.7000000002</v>
      </c>
      <c r="D211" s="51">
        <f>D46+D60+D62+D68+D115+D185+D192+D195+D204+D207+D209</f>
        <v>546010.7</v>
      </c>
      <c r="E211" s="51">
        <f>E46+E60+E62+E68+E115+E185+E192+E195+E204+E207+E209</f>
        <v>330116.60000000003</v>
      </c>
      <c r="F211" s="52">
        <f t="shared" si="8"/>
        <v>0.3715241978840279</v>
      </c>
      <c r="G211" s="52">
        <f t="shared" si="9"/>
        <v>0.6045973091736115</v>
      </c>
    </row>
    <row r="212" spans="3:6" ht="18.75">
      <c r="C212" s="76"/>
      <c r="D212" s="76"/>
      <c r="E212" s="76"/>
      <c r="F212" s="159"/>
    </row>
    <row r="213" spans="3:6" ht="18">
      <c r="C213" s="76"/>
      <c r="D213" s="76"/>
      <c r="E213" s="76"/>
      <c r="F213" s="160"/>
    </row>
    <row r="214" spans="2:6" ht="18">
      <c r="B214" s="78" t="s">
        <v>281</v>
      </c>
      <c r="C214" s="76"/>
      <c r="D214" s="76"/>
      <c r="E214" s="76">
        <f>МР!F138+'МО г.Ртищево'!F137+'Кр-звезда'!F89+Макарово!F89+Октябрьский!F92+Салтыковка!F90+Урусово!F88+'Ш-Голицыно'!F89</f>
        <v>50689.500000000015</v>
      </c>
      <c r="F214" s="76"/>
    </row>
    <row r="215" spans="2:6" ht="18">
      <c r="B215" s="78"/>
      <c r="C215" s="76"/>
      <c r="D215" s="76"/>
      <c r="E215" s="76"/>
      <c r="F215" s="76"/>
    </row>
    <row r="216" spans="2:6" ht="18" hidden="1">
      <c r="B216" s="79" t="s">
        <v>287</v>
      </c>
      <c r="C216" s="76"/>
      <c r="D216" s="76"/>
      <c r="E216" s="76"/>
      <c r="F216" s="76"/>
    </row>
    <row r="217" spans="2:7" ht="18.75" hidden="1">
      <c r="B217" s="78" t="s">
        <v>71</v>
      </c>
      <c r="C217" s="76"/>
      <c r="D217" s="76"/>
      <c r="E217" s="76"/>
      <c r="F217" s="76"/>
      <c r="G217" s="80"/>
    </row>
    <row r="218" spans="2:6" ht="18" hidden="1">
      <c r="B218" s="78" t="s">
        <v>72</v>
      </c>
      <c r="C218" s="76"/>
      <c r="D218" s="76"/>
      <c r="E218" s="76"/>
      <c r="F218" s="76"/>
    </row>
    <row r="219" spans="2:6" ht="18" hidden="1">
      <c r="B219" s="78"/>
      <c r="C219" s="76"/>
      <c r="D219" s="76"/>
      <c r="E219" s="76"/>
      <c r="F219" s="76"/>
    </row>
    <row r="220" spans="2:7" ht="18.75" hidden="1">
      <c r="B220" s="78" t="s">
        <v>73</v>
      </c>
      <c r="C220" s="76"/>
      <c r="D220" s="76"/>
      <c r="E220" s="76"/>
      <c r="F220" s="76"/>
      <c r="G220" s="81"/>
    </row>
    <row r="221" spans="2:6" ht="18" hidden="1">
      <c r="B221" s="78" t="s">
        <v>74</v>
      </c>
      <c r="C221" s="76"/>
      <c r="D221" s="76"/>
      <c r="E221" s="76"/>
      <c r="F221" s="76"/>
    </row>
    <row r="222" spans="2:6" ht="18" hidden="1">
      <c r="B222" s="78"/>
      <c r="C222" s="76"/>
      <c r="D222" s="76"/>
      <c r="E222" s="76"/>
      <c r="F222" s="76"/>
    </row>
    <row r="223" spans="2:7" ht="18.75" hidden="1">
      <c r="B223" s="78" t="s">
        <v>75</v>
      </c>
      <c r="C223" s="76"/>
      <c r="D223" s="76"/>
      <c r="E223" s="76"/>
      <c r="F223" s="76"/>
      <c r="G223" s="161"/>
    </row>
    <row r="224" spans="2:6" ht="18" hidden="1">
      <c r="B224" s="78" t="s">
        <v>76</v>
      </c>
      <c r="C224" s="76"/>
      <c r="D224" s="76"/>
      <c r="E224" s="76"/>
      <c r="F224" s="76"/>
    </row>
    <row r="225" spans="2:6" ht="18">
      <c r="B225" s="79" t="s">
        <v>288</v>
      </c>
      <c r="C225" s="76"/>
      <c r="D225" s="76"/>
      <c r="E225" s="76">
        <f>МР!F149</f>
        <v>4000</v>
      </c>
      <c r="F225" s="76"/>
    </row>
    <row r="226" spans="1:7" ht="18.75">
      <c r="A226" s="74"/>
      <c r="B226" s="79"/>
      <c r="C226" s="76"/>
      <c r="D226" s="76"/>
      <c r="E226" s="76"/>
      <c r="F226" s="76"/>
      <c r="G226" s="162"/>
    </row>
    <row r="227" spans="1:6" ht="12" customHeight="1" hidden="1">
      <c r="A227" s="74"/>
      <c r="B227" s="78"/>
      <c r="C227" s="76"/>
      <c r="D227" s="76"/>
      <c r="E227" s="76"/>
      <c r="F227" s="76"/>
    </row>
    <row r="228" spans="1:6" ht="5.25" customHeight="1" hidden="1">
      <c r="A228" s="74"/>
      <c r="B228" s="78"/>
      <c r="C228" s="76"/>
      <c r="D228" s="76"/>
      <c r="E228" s="76"/>
      <c r="F228" s="76"/>
    </row>
    <row r="229" spans="1:7" ht="45" customHeight="1">
      <c r="A229" s="74"/>
      <c r="B229" s="78" t="s">
        <v>79</v>
      </c>
      <c r="C229" s="76"/>
      <c r="D229" s="76"/>
      <c r="E229" s="76">
        <f>E214+E41-E211-E225+E215</f>
        <v>64636.29999999999</v>
      </c>
      <c r="F229" s="76"/>
      <c r="G229" s="83"/>
    </row>
    <row r="230" spans="1:6" ht="18">
      <c r="A230" s="74"/>
      <c r="B230" s="78"/>
      <c r="C230" s="76"/>
      <c r="D230" s="76"/>
      <c r="E230" s="76"/>
      <c r="F230" s="76"/>
    </row>
    <row r="231" spans="1:6" ht="18" hidden="1">
      <c r="A231" s="74"/>
      <c r="C231" s="76"/>
      <c r="D231" s="76"/>
      <c r="E231" s="76"/>
      <c r="F231" s="76"/>
    </row>
    <row r="232" spans="1:6" ht="18">
      <c r="A232" s="74"/>
      <c r="C232" s="76"/>
      <c r="D232" s="76"/>
      <c r="E232" s="76"/>
      <c r="F232" s="76"/>
    </row>
    <row r="233" spans="1:6" ht="18">
      <c r="A233" s="74"/>
      <c r="B233" s="78" t="s">
        <v>80</v>
      </c>
      <c r="C233" s="76"/>
      <c r="D233" s="76"/>
      <c r="E233" s="76"/>
      <c r="F233" s="76"/>
    </row>
    <row r="234" spans="1:6" ht="18">
      <c r="A234" s="74"/>
      <c r="B234" s="78" t="s">
        <v>81</v>
      </c>
      <c r="C234" s="76"/>
      <c r="D234" s="76"/>
      <c r="E234" s="76"/>
      <c r="F234" s="76"/>
    </row>
    <row r="235" ht="18">
      <c r="B235" s="78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3:G43"/>
    <mergeCell ref="F44:F45"/>
    <mergeCell ref="G44:G45"/>
    <mergeCell ref="A44:A45"/>
    <mergeCell ref="B44:B45"/>
    <mergeCell ref="C44:C45"/>
    <mergeCell ref="E44:E45"/>
    <mergeCell ref="D44:D45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2019-06-06T11:24:11Z</cp:lastPrinted>
  <dcterms:created xsi:type="dcterms:W3CDTF">1996-10-08T23:32:33Z</dcterms:created>
  <dcterms:modified xsi:type="dcterms:W3CDTF">2019-06-06T11:28:05Z</dcterms:modified>
  <cp:category/>
  <cp:version/>
  <cp:contentType/>
  <cp:contentStatus/>
</cp:coreProperties>
</file>