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<sst xmlns="http://schemas.openxmlformats.org/spreadsheetml/2006/main" count="281" uniqueCount="244">
  <si>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</si>
  <si>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</si>
  <si>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</si>
  <si>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</si>
  <si>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</si>
  <si>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</si>
  <si>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</si>
  <si>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</si>
  <si>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</si>
  <si>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</si>
  <si>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</si>
  <si>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</si>
  <si>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</si>
  <si>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</si>
  <si>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</si>
  <si>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</si>
  <si>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</si>
  <si>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</si>
  <si>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</si>
  <si>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</si>
  <si>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</si>
  <si>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</si>
  <si>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</si>
  <si>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</si>
  <si>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</si>
  <si>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</si>
  <si>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</si>
  <si>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</si>
  <si>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</si>
  <si>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</si>
  <si>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</si>
  <si>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</si>
  <si>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</si>
  <si>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</si>
  <si>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</si>
  <si>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</si>
  <si>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</si>
  <si>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</si>
  <si>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</si>
  <si>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</si>
  <si>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</si>
  <si>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</si>
  <si>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</si>
  <si>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</si>
  <si>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</si>
  <si>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</si>
  <si>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</si>
  <si>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</si>
  <si>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</si>
  <si>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</si>
  <si>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</si>
  <si>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</si>
  <si>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</si>
  <si>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</si>
  <si>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</si>
  <si>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</si>
  <si>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</si>
  <si>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</si>
  <si>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</si>
  <si>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</si>
  <si>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</si>
  <si>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</si>
  <si>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</si>
  <si>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</si>
  <si>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</si>
  <si>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</si>
  <si>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</si>
  <si>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</si>
  <si>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</si>
  <si>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</si>
  <si>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</si>
  <si>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</si>
  <si>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</si>
  <si>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</si>
  <si>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</si>
  <si>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</si>
  <si>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</si>
  <si>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</si>
  <si>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</si>
  <si>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</si>
  <si>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</si>
  <si>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</si>
  <si>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</si>
  <si>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</si>
  <si>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</si>
  <si>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</si>
  <si>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</si>
  <si>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</si>
  <si>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</si>
  <si>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</si>
  <si>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</si>
  <si>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</si>
  <si>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</si>
  <si>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</si>
  <si>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</si>
  <si>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</si>
  <si>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</si>
  <si>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</si>
  <si>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</si>
  <si>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</si>
  <si>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</si>
  <si>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</si>
  <si>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</si>
  <si>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</si>
  <si>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</si>
  <si>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</si>
  <si>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</si>
  <si>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</si>
  <si>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</si>
  <si>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</si>
  <si>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</si>
  <si>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</si>
  <si>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</si>
  <si>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</si>
  <si>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</si>
  <si>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</si>
  <si>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</si>
  <si>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</si>
  <si>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</si>
  <si>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</si>
  <si>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</si>
  <si>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</si>
  <si>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</si>
  <si>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</si>
  <si>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</si>
  <si>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</si>
  <si>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</si>
  <si>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</si>
  <si>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</si>
  <si>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</si>
  <si>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</si>
  <si>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</si>
  <si>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</si>
  <si>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</si>
  <si>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</si>
  <si>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</si>
  <si>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</si>
  <si>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</si>
  <si>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</si>
  <si>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</si>
  <si>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</si>
  <si>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</si>
  <si>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</si>
  <si>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</si>
  <si>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</si>
  <si>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</si>
  <si>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</si>
  <si>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</si>
  <si>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</si>
  <si>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</si>
  <si>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</si>
  <si>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</si>
  <si>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</si>
  <si>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</si>
  <si>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</si>
  <si>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</si>
  <si>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</si>
  <si>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</si>
  <si>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</si>
  <si>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</si>
  <si>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</si>
  <si>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</si>
  <si>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</si>
  <si>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сдачи в аренду имущества находящегося в оперативном управлении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</si>
  <si>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</si>
  <si>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</si>
  <si>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</si>
  <si>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</si>
  <si>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</si>
  <si>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</si>
  <si>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</si>
  <si>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</si>
  <si>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</si>
  <si>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</si>
  <si>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</si>
  <si>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</si>
  <si>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</si>
  <si>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</si>
  <si>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</si>
  <si>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</si>
  <si>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</si>
  <si>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</si>
  <si>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</si>
  <si>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</si>
  <si>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</si>
  <si>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</si>
  <si>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</si>
  <si>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</si>
  <si>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</si>
  <si>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</si>
  <si>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</si>
  <si>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</si>
  <si>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</si>
  <si>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</si>
  <si>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</si>
  <si>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</si>
  <si>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</si>
  <si>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</si>
  <si>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</si>
  <si>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</si>
  <si>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</si>
  <si>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</si>
  <si>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</si>
  <si>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</si>
  <si>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</si>
  <si>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</si>
  <si>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</si>
  <si>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</si>
  <si>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</si>
  <si>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</si>
  <si>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</si>
  <si>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</si>
  <si>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0705</t>
  </si>
  <si>
    <t>Профессиональная подготовка, переподготовка и повышение квалификации</t>
  </si>
  <si>
    <t>Межбюджетные трансферты, передаваемые бюджетам муниципальных районов на создание виртуальных концертных залов</t>
  </si>
  <si>
    <t>Сведения 
об исполнении бюджета Ртищевского муниципального района 
за I полугодие 2019 года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</si>
  <si>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</si>
  <si>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</si>
  <si>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</si>
  <si>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Уточненные полугодовые плановые назначения, тыс. рублей</t>
  </si>
  <si>
    <t>Процент  исполнения к уточненному полугодовому плану, %</t>
  </si>
  <si>
    <t>НАЛОГОВЫЕ И НЕНАЛОГОВЫЕ ДОХОДЫ</t>
  </si>
  <si>
    <t>Единый сельскохозяйственный налог</t>
  </si>
  <si>
    <t>Штрафы, санкции, возмещение ущерба (в том числе штрафы ГРОВД)</t>
  </si>
  <si>
    <t xml:space="preserve">Доходы от продажи материальных и нематариальных активов (имущества, земельных участков) </t>
  </si>
  <si>
    <t xml:space="preserve">Иные межбюджетные трансферты на выполнение переданных полномочий </t>
  </si>
  <si>
    <t xml:space="preserve">Иные межбюджетные трансферты </t>
  </si>
  <si>
    <t>ИТОГО ДОХОДОВ</t>
  </si>
  <si>
    <t>Администрация муниципального района</t>
  </si>
  <si>
    <t>Другие общегосударственные вопросы, в том числе:</t>
  </si>
  <si>
    <t xml:space="preserve">Расходы на обеспечение деятельности муниципальных казенных учреждений  </t>
  </si>
  <si>
    <t xml:space="preserve">Отдел по управлению имуществом </t>
  </si>
  <si>
    <t>Муниципальная программа  «Содействие занятости населения Ртищевского муниципального района Саратовской области», в том числе:</t>
  </si>
  <si>
    <t>Сельское хозяйство и рыболовство, в том числе:</t>
  </si>
  <si>
    <t>Транспорт, в том числе:</t>
  </si>
  <si>
    <t>Жилищное хозяйство, в том числе:</t>
  </si>
  <si>
    <t>Модернизация объектов водоснабжения и водоотведения</t>
  </si>
  <si>
    <t>Реализация мероприятий по обеспечению жильем молодых семей за счет средств федерального, областного и  местного бюджетов</t>
  </si>
  <si>
    <t>Охрана семьи и детства  (компенсация части родительской платы, опека несовершеннолетних)</t>
  </si>
  <si>
    <t>Охрана семьи и детства, в том числе:</t>
  </si>
  <si>
    <t>Дорожное хозяйство (дорожные фонды), в том числе:</t>
  </si>
  <si>
    <t>Верно: начальник отдела делопроизводства</t>
  </si>
  <si>
    <t>Ю.А. Малюгина</t>
  </si>
  <si>
    <t xml:space="preserve">Приложение № 1
к распоряжению администрации Ртищевского  муниципального района 
 от 26 июля 2019 года  № 606-р 
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</si>
</sst>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24">
    <font>
      <sz val="10"/>
      <name val="Arial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left"/>
    </xf>
    <xf numFmtId="49" fontId="2" fillId="24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/>
    </xf>
    <xf numFmtId="49" fontId="2" fillId="24" borderId="10" xfId="0" applyNumberFormat="1" applyFont="1" applyFill="1" applyBorder="1" applyAlignment="1">
      <alignment horizontal="left" vertical="top" wrapText="1"/>
    </xf>
    <xf numFmtId="9" fontId="2" fillId="24" borderId="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9" fontId="2" fillId="2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4" fillId="24" borderId="10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193" fontId="4" fillId="2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5" fillId="24" borderId="10" xfId="0" applyNumberFormat="1" applyFont="1" applyFill="1" applyBorder="1" applyAlignment="1">
      <alignment horizontal="left" vertical="top" wrapText="1"/>
    </xf>
    <xf numFmtId="203" fontId="2" fillId="24" borderId="10" xfId="62" applyNumberFormat="1" applyFont="1" applyFill="1" applyBorder="1" applyAlignment="1" applyProtection="1">
      <alignment vertical="center" wrapText="1"/>
      <protection hidden="1"/>
    </xf>
    <xf numFmtId="49" fontId="4" fillId="24" borderId="10" xfId="62" applyNumberFormat="1" applyFont="1" applyFill="1" applyBorder="1" applyAlignment="1" applyProtection="1">
      <alignment vertical="center" wrapText="1"/>
      <protection hidden="1"/>
    </xf>
    <xf numFmtId="203" fontId="4" fillId="24" borderId="10" xfId="62" applyNumberFormat="1" applyFont="1" applyFill="1" applyBorder="1" applyAlignment="1" applyProtection="1">
      <alignment vertical="center" wrapText="1"/>
      <protection hidden="1"/>
    </xf>
    <xf numFmtId="49" fontId="2" fillId="24" borderId="10" xfId="0" applyNumberFormat="1" applyFont="1" applyFill="1" applyBorder="1" applyAlignment="1">
      <alignment horizontal="left" vertical="center" wrapText="1"/>
    </xf>
    <xf numFmtId="9" fontId="2" fillId="24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4" fillId="24" borderId="10" xfId="0" applyNumberFormat="1" applyFont="1" applyFill="1" applyBorder="1" applyAlignment="1">
      <alignment horizontal="left" vertical="center" wrapText="1"/>
    </xf>
    <xf numFmtId="203" fontId="4" fillId="24" borderId="10" xfId="62" applyNumberFormat="1" applyFont="1" applyFill="1" applyBorder="1" applyAlignment="1" applyProtection="1">
      <alignment wrapText="1"/>
      <protection hidden="1"/>
    </xf>
    <xf numFmtId="49" fontId="4" fillId="24" borderId="10" xfId="62" applyNumberFormat="1" applyFont="1" applyFill="1" applyBorder="1" applyAlignment="1" applyProtection="1">
      <alignment wrapText="1"/>
      <protection hidden="1"/>
    </xf>
    <xf numFmtId="0" fontId="4" fillId="0" borderId="0" xfId="0" applyFont="1" applyFill="1" applyAlignment="1">
      <alignment horizontal="left" vertical="center"/>
    </xf>
    <xf numFmtId="49" fontId="2" fillId="24" borderId="10" xfId="62" applyNumberFormat="1" applyFont="1" applyFill="1" applyBorder="1" applyAlignment="1" applyProtection="1">
      <alignment vertical="center" wrapText="1"/>
      <protection hidden="1"/>
    </xf>
    <xf numFmtId="0" fontId="4" fillId="24" borderId="10" xfId="0" applyFont="1" applyFill="1" applyBorder="1" applyAlignment="1">
      <alignment horizontal="left" vertical="center" wrapText="1"/>
    </xf>
    <xf numFmtId="212" fontId="4" fillId="24" borderId="10" xfId="85" applyNumberFormat="1" applyFont="1" applyFill="1" applyBorder="1" applyAlignment="1" applyProtection="1">
      <alignment horizontal="center"/>
      <protection hidden="1"/>
    </xf>
    <xf numFmtId="215" fontId="4" fillId="24" borderId="10" xfId="86" applyNumberFormat="1" applyFont="1" applyFill="1" applyBorder="1" applyAlignment="1" applyProtection="1">
      <alignment horizontal="center"/>
      <protection hidden="1"/>
    </xf>
    <xf numFmtId="215" fontId="4" fillId="24" borderId="10" xfId="86" applyNumberFormat="1" applyFont="1" applyFill="1" applyBorder="1" applyAlignment="1" applyProtection="1">
      <alignment horizontal="center" vertical="center"/>
      <protection hidden="1"/>
    </xf>
    <xf numFmtId="49" fontId="4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center" wrapText="1"/>
    </xf>
    <xf numFmtId="193" fontId="2" fillId="24" borderId="10" xfId="0" applyNumberFormat="1" applyFont="1" applyFill="1" applyBorder="1" applyAlignment="1">
      <alignment horizontal="center" vertical="center"/>
    </xf>
    <xf numFmtId="193" fontId="2" fillId="24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center" vertical="center"/>
    </xf>
    <xf numFmtId="208" fontId="2" fillId="24" borderId="0" xfId="0" applyNumberFormat="1" applyFont="1" applyFill="1" applyAlignment="1">
      <alignment horizontal="center" vertical="center"/>
    </xf>
    <xf numFmtId="193" fontId="2" fillId="24" borderId="0" xfId="0" applyNumberFormat="1" applyFont="1" applyFill="1" applyAlignment="1">
      <alignment horizontal="left"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4" borderId="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/>
    </xf>
    <xf numFmtId="193" fontId="2" fillId="24" borderId="0" xfId="0" applyNumberFormat="1" applyFont="1" applyFill="1" applyBorder="1" applyAlignment="1">
      <alignment horizontal="left" vertical="top" wrapText="1"/>
    </xf>
    <xf numFmtId="9" fontId="2" fillId="24" borderId="12" xfId="0" applyNumberFormat="1" applyFont="1" applyFill="1" applyBorder="1" applyAlignment="1">
      <alignment horizontal="left" vertical="top" wrapText="1"/>
    </xf>
    <xf numFmtId="9" fontId="4" fillId="24" borderId="0" xfId="0" applyNumberFormat="1" applyFont="1" applyFill="1" applyBorder="1" applyAlignment="1">
      <alignment horizontal="left" vertical="top" wrapText="1"/>
    </xf>
    <xf numFmtId="9" fontId="4" fillId="24" borderId="0" xfId="0" applyNumberFormat="1" applyFont="1" applyFill="1" applyBorder="1" applyAlignment="1">
      <alignment horizontal="left" vertical="center" wrapText="1"/>
    </xf>
    <xf numFmtId="212" fontId="4" fillId="24" borderId="10" xfId="63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>
      <alignment horizontal="left" vertical="top" wrapText="1"/>
    </xf>
    <xf numFmtId="192" fontId="2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192" fontId="4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193" fontId="3" fillId="24" borderId="0" xfId="0" applyNumberFormat="1" applyFont="1" applyFill="1" applyAlignment="1">
      <alignment horizontal="center" vertical="center"/>
    </xf>
    <xf numFmtId="0" fontId="3" fillId="24" borderId="13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left"/>
    </xf>
    <xf numFmtId="0" fontId="3" fillId="24" borderId="0" xfId="0" applyFont="1" applyFill="1" applyAlignment="1">
      <alignment horizontal="left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left"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0" xfId="0" applyFont="1" applyFill="1" applyBorder="1" applyAlignment="1">
      <alignment horizontal="left" vertical="top" wrapText="1"/>
    </xf>
    <xf numFmtId="49" fontId="2" fillId="24" borderId="13" xfId="0" applyNumberFormat="1" applyFont="1" applyFill="1" applyBorder="1" applyAlignment="1">
      <alignment horizontal="center" vertical="top" wrapText="1"/>
    </xf>
    <xf numFmtId="49" fontId="2" fillId="24" borderId="11" xfId="0" applyNumberFormat="1" applyFont="1" applyFill="1" applyBorder="1" applyAlignment="1">
      <alignment horizontal="center" vertical="top" wrapText="1"/>
    </xf>
  </cellXfs>
  <cellStyles count="1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7" xfId="111"/>
    <cellStyle name="Обычный 28" xfId="112"/>
    <cellStyle name="Обычный 29" xfId="113"/>
    <cellStyle name="Обычный 3" xfId="114"/>
    <cellStyle name="Обычный 30" xfId="115"/>
    <cellStyle name="Обычный 31" xfId="116"/>
    <cellStyle name="Обычный 32" xfId="117"/>
    <cellStyle name="Обычный 33" xfId="118"/>
    <cellStyle name="Обычный 34" xfId="119"/>
    <cellStyle name="Обычный 35" xfId="120"/>
    <cellStyle name="Обычный 36" xfId="121"/>
    <cellStyle name="Обычный 37" xfId="122"/>
    <cellStyle name="Обычный 38" xfId="123"/>
    <cellStyle name="Обычный 39" xfId="124"/>
    <cellStyle name="Обычный 4" xfId="125"/>
    <cellStyle name="Обычный 40" xfId="126"/>
    <cellStyle name="Обычный 41" xfId="127"/>
    <cellStyle name="Обычный 42" xfId="128"/>
    <cellStyle name="Обычный 5" xfId="129"/>
    <cellStyle name="Обычный 6" xfId="130"/>
    <cellStyle name="Обычный 7" xfId="131"/>
    <cellStyle name="Обычный 8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6"/>
  <sheetViews>
    <sheetView tabSelected="1" view="pageBreakPreview" zoomScaleNormal="85" zoomScaleSheetLayoutView="100" workbookViewId="0" topLeftCell="B71">
      <selection activeCell="D3" sqref="D3:D4"/>
    </sheetView>
  </sheetViews>
  <sheetFormatPr defaultColWidth="9.140625" defaultRowHeight="12.75"/>
  <cols>
    <col min="1" max="1" width="6.57421875" style="2" hidden="1" customWidth="1"/>
    <col min="2" max="2" width="49.57421875" style="2" customWidth="1"/>
    <col min="3" max="3" width="15.7109375" style="3" hidden="1" customWidth="1"/>
    <col min="4" max="4" width="21.140625" style="40" customWidth="1"/>
    <col min="5" max="5" width="18.140625" style="40" customWidth="1"/>
    <col min="6" max="6" width="15.28125" style="40" customWidth="1"/>
    <col min="7" max="7" width="18.7109375" style="40" customWidth="1"/>
    <col min="8" max="8" width="17.57421875" style="40" customWidth="1"/>
    <col min="9" max="9" width="12.57421875" style="2" customWidth="1"/>
    <col min="10" max="10" width="14.57421875" style="4" customWidth="1"/>
    <col min="11" max="11" width="7.140625" style="4" customWidth="1"/>
    <col min="12" max="12" width="17.57421875" style="4" customWidth="1"/>
    <col min="13" max="16384" width="9.140625" style="4" customWidth="1"/>
  </cols>
  <sheetData>
    <row r="1" spans="1:9" s="50" customFormat="1" ht="87.75" customHeight="1">
      <c r="A1" s="48"/>
      <c r="B1" s="48"/>
      <c r="C1" s="49"/>
      <c r="D1" s="74" t="s">
        <v>243</v>
      </c>
      <c r="E1" s="74"/>
      <c r="F1" s="74"/>
      <c r="G1" s="74"/>
      <c r="H1" s="74"/>
      <c r="I1" s="48"/>
    </row>
    <row r="2" spans="1:9" s="50" customFormat="1" ht="60" customHeight="1">
      <c r="A2" s="72" t="s">
        <v>215</v>
      </c>
      <c r="B2" s="72"/>
      <c r="C2" s="72"/>
      <c r="D2" s="72"/>
      <c r="E2" s="72"/>
      <c r="F2" s="72"/>
      <c r="G2" s="72"/>
      <c r="H2" s="72"/>
      <c r="I2" s="5"/>
    </row>
    <row r="3" spans="1:9" s="50" customFormat="1" ht="12.75" customHeight="1">
      <c r="A3" s="73"/>
      <c r="B3" s="67" t="s">
        <v>0</v>
      </c>
      <c r="C3" s="75" t="s">
        <v>73</v>
      </c>
      <c r="D3" s="70" t="s">
        <v>216</v>
      </c>
      <c r="E3" s="65" t="s">
        <v>219</v>
      </c>
      <c r="F3" s="70" t="s">
        <v>217</v>
      </c>
      <c r="G3" s="70" t="s">
        <v>218</v>
      </c>
      <c r="H3" s="65" t="s">
        <v>220</v>
      </c>
      <c r="I3" s="51"/>
    </row>
    <row r="4" spans="1:9" s="50" customFormat="1" ht="101.25" customHeight="1">
      <c r="A4" s="73"/>
      <c r="B4" s="68"/>
      <c r="C4" s="76"/>
      <c r="D4" s="70"/>
      <c r="E4" s="66"/>
      <c r="F4" s="70"/>
      <c r="G4" s="70"/>
      <c r="H4" s="66"/>
      <c r="I4" s="51"/>
    </row>
    <row r="5" spans="1:9" s="50" customFormat="1" ht="18.75" customHeight="1">
      <c r="A5" s="52"/>
      <c r="B5" s="46">
        <v>1</v>
      </c>
      <c r="C5" s="47"/>
      <c r="D5" s="45">
        <v>2</v>
      </c>
      <c r="E5" s="44">
        <v>3</v>
      </c>
      <c r="F5" s="44">
        <v>4</v>
      </c>
      <c r="G5" s="45">
        <v>5</v>
      </c>
      <c r="H5" s="45">
        <v>6</v>
      </c>
      <c r="I5" s="51"/>
    </row>
    <row r="6" spans="1:9" ht="22.5" customHeight="1">
      <c r="A6" s="7"/>
      <c r="B6" s="58" t="s">
        <v>221</v>
      </c>
      <c r="C6" s="8"/>
      <c r="D6" s="11">
        <f>D7+D9+D10+D11+D12+D13+D14+D15+D16+D17+D18+D19+D22+D23+D24+D25+D26+D28+D8</f>
        <v>178206.59999999998</v>
      </c>
      <c r="E6" s="11">
        <f>E7+E9+E10+E11+E12+E13+E14+E15+E16+E17+E18+E19+E22+E23+E24+E25+E26+E28+E8</f>
        <v>87518.3</v>
      </c>
      <c r="F6" s="11">
        <f>F7+F9+F10+F11+F12+F13+F14+F15+F16+F17+F18+F19+F22+F23+F24+F25+F26+F28+F8+F21+F20</f>
        <v>101339.80000000002</v>
      </c>
      <c r="G6" s="59">
        <f>F6/D6</f>
        <v>0.5686646846974244</v>
      </c>
      <c r="H6" s="59">
        <f>F6/E6</f>
        <v>1.1579269707021276</v>
      </c>
      <c r="I6" s="9"/>
    </row>
    <row r="7" spans="1:9" ht="16.5">
      <c r="A7" s="7"/>
      <c r="B7" s="10" t="s">
        <v>156</v>
      </c>
      <c r="C7" s="8"/>
      <c r="D7" s="11">
        <v>119313</v>
      </c>
      <c r="E7" s="11">
        <v>56295</v>
      </c>
      <c r="F7" s="11">
        <v>57619.2</v>
      </c>
      <c r="G7" s="59">
        <f aca="true" t="shared" si="0" ref="G7:G37">F7/D7</f>
        <v>0.4829247441603178</v>
      </c>
      <c r="H7" s="59">
        <f aca="true" t="shared" si="1" ref="H7:H37">F7/E7</f>
        <v>1.0235225153210765</v>
      </c>
      <c r="I7" s="9"/>
    </row>
    <row r="8" spans="1:9" ht="33">
      <c r="A8" s="7"/>
      <c r="B8" s="10" t="s">
        <v>157</v>
      </c>
      <c r="C8" s="8"/>
      <c r="D8" s="11">
        <v>100</v>
      </c>
      <c r="E8" s="11">
        <v>50</v>
      </c>
      <c r="F8" s="11">
        <v>189</v>
      </c>
      <c r="G8" s="59">
        <f t="shared" si="0"/>
        <v>1.89</v>
      </c>
      <c r="H8" s="59">
        <f t="shared" si="1"/>
        <v>3.78</v>
      </c>
      <c r="I8" s="9"/>
    </row>
    <row r="9" spans="1:9" ht="33">
      <c r="A9" s="7"/>
      <c r="B9" s="10" t="s">
        <v>158</v>
      </c>
      <c r="C9" s="8"/>
      <c r="D9" s="11">
        <v>12500</v>
      </c>
      <c r="E9" s="11">
        <v>6600</v>
      </c>
      <c r="F9" s="11">
        <v>6163.4</v>
      </c>
      <c r="G9" s="59">
        <f t="shared" si="0"/>
        <v>0.49307199999999995</v>
      </c>
      <c r="H9" s="59">
        <f t="shared" si="1"/>
        <v>0.9338484848484848</v>
      </c>
      <c r="I9" s="9"/>
    </row>
    <row r="10" spans="1:9" ht="16.5">
      <c r="A10" s="7"/>
      <c r="B10" s="58" t="s">
        <v>222</v>
      </c>
      <c r="C10" s="8"/>
      <c r="D10" s="11">
        <v>10151</v>
      </c>
      <c r="E10" s="11">
        <v>6275</v>
      </c>
      <c r="F10" s="11">
        <v>13887.5</v>
      </c>
      <c r="G10" s="59">
        <f t="shared" si="0"/>
        <v>1.3680918136144222</v>
      </c>
      <c r="H10" s="59">
        <f t="shared" si="1"/>
        <v>2.2131474103585655</v>
      </c>
      <c r="I10" s="9"/>
    </row>
    <row r="11" spans="1:9" ht="16.5" hidden="1">
      <c r="A11" s="7"/>
      <c r="B11" s="10" t="s">
        <v>1</v>
      </c>
      <c r="C11" s="8"/>
      <c r="D11" s="11">
        <v>0</v>
      </c>
      <c r="E11" s="11">
        <v>0</v>
      </c>
      <c r="F11" s="11">
        <v>0</v>
      </c>
      <c r="G11" s="59" t="e">
        <f t="shared" si="0"/>
        <v>#DIV/0!</v>
      </c>
      <c r="H11" s="59" t="e">
        <f t="shared" si="1"/>
        <v>#DIV/0!</v>
      </c>
      <c r="I11" s="9"/>
    </row>
    <row r="12" spans="1:9" ht="16.5">
      <c r="A12" s="7"/>
      <c r="B12" s="10" t="s">
        <v>92</v>
      </c>
      <c r="C12" s="8"/>
      <c r="D12" s="11">
        <v>19241.3</v>
      </c>
      <c r="E12" s="11">
        <v>8683.3</v>
      </c>
      <c r="F12" s="11">
        <v>12052.8</v>
      </c>
      <c r="G12" s="59">
        <f t="shared" si="0"/>
        <v>0.6264025819461263</v>
      </c>
      <c r="H12" s="59">
        <f t="shared" si="1"/>
        <v>1.3880437160987182</v>
      </c>
      <c r="I12" s="9"/>
    </row>
    <row r="13" spans="1:9" ht="16.5" hidden="1">
      <c r="A13" s="7"/>
      <c r="B13" s="10" t="s">
        <v>2</v>
      </c>
      <c r="C13" s="8"/>
      <c r="D13" s="11">
        <v>0</v>
      </c>
      <c r="E13" s="11">
        <v>0</v>
      </c>
      <c r="F13" s="11">
        <v>0</v>
      </c>
      <c r="G13" s="59" t="e">
        <f t="shared" si="0"/>
        <v>#DIV/0!</v>
      </c>
      <c r="H13" s="59" t="e">
        <f t="shared" si="1"/>
        <v>#DIV/0!</v>
      </c>
      <c r="I13" s="9"/>
    </row>
    <row r="14" spans="1:9" ht="17.25" customHeight="1">
      <c r="A14" s="7"/>
      <c r="B14" s="10" t="s">
        <v>159</v>
      </c>
      <c r="C14" s="8"/>
      <c r="D14" s="11">
        <v>4676</v>
      </c>
      <c r="E14" s="11">
        <v>2000</v>
      </c>
      <c r="F14" s="11">
        <v>2407.4</v>
      </c>
      <c r="G14" s="59">
        <f t="shared" si="0"/>
        <v>0.514841745081266</v>
      </c>
      <c r="H14" s="59">
        <f t="shared" si="1"/>
        <v>1.2037</v>
      </c>
      <c r="I14" s="9"/>
    </row>
    <row r="15" spans="1:9" ht="18" customHeight="1" hidden="1">
      <c r="A15" s="7"/>
      <c r="B15" s="10" t="s">
        <v>130</v>
      </c>
      <c r="C15" s="8"/>
      <c r="D15" s="11"/>
      <c r="E15" s="11"/>
      <c r="F15" s="11"/>
      <c r="G15" s="59" t="e">
        <f t="shared" si="0"/>
        <v>#DIV/0!</v>
      </c>
      <c r="H15" s="59" t="e">
        <f t="shared" si="1"/>
        <v>#DIV/0!</v>
      </c>
      <c r="I15" s="9"/>
    </row>
    <row r="16" spans="1:9" ht="33">
      <c r="A16" s="7"/>
      <c r="B16" s="10" t="s">
        <v>160</v>
      </c>
      <c r="C16" s="8"/>
      <c r="D16" s="11">
        <v>4400</v>
      </c>
      <c r="E16" s="11">
        <v>1800</v>
      </c>
      <c r="F16" s="11">
        <v>1950.1</v>
      </c>
      <c r="G16" s="59">
        <f t="shared" si="0"/>
        <v>0.4432045454545454</v>
      </c>
      <c r="H16" s="59">
        <f t="shared" si="1"/>
        <v>1.0833888888888887</v>
      </c>
      <c r="I16" s="9"/>
    </row>
    <row r="17" spans="1:9" ht="37.5" customHeight="1">
      <c r="A17" s="7"/>
      <c r="B17" s="10" t="s">
        <v>163</v>
      </c>
      <c r="C17" s="8"/>
      <c r="D17" s="11">
        <v>400</v>
      </c>
      <c r="E17" s="11">
        <v>200</v>
      </c>
      <c r="F17" s="11">
        <v>209</v>
      </c>
      <c r="G17" s="59">
        <f t="shared" si="0"/>
        <v>0.5225</v>
      </c>
      <c r="H17" s="59">
        <f t="shared" si="1"/>
        <v>1.045</v>
      </c>
      <c r="I17" s="9"/>
    </row>
    <row r="18" spans="1:9" ht="25.5" customHeight="1" hidden="1">
      <c r="A18" s="7"/>
      <c r="B18" s="10" t="s">
        <v>3</v>
      </c>
      <c r="C18" s="8"/>
      <c r="D18" s="11">
        <v>0</v>
      </c>
      <c r="E18" s="11">
        <v>0</v>
      </c>
      <c r="F18" s="11">
        <v>0</v>
      </c>
      <c r="G18" s="59" t="e">
        <f t="shared" si="0"/>
        <v>#DIV/0!</v>
      </c>
      <c r="H18" s="59" t="e">
        <f t="shared" si="1"/>
        <v>#DIV/0!</v>
      </c>
      <c r="I18" s="9"/>
    </row>
    <row r="19" spans="1:9" ht="0.75" customHeight="1" hidden="1">
      <c r="A19" s="7"/>
      <c r="B19" s="10" t="s">
        <v>161</v>
      </c>
      <c r="C19" s="8"/>
      <c r="D19" s="11">
        <v>0</v>
      </c>
      <c r="E19" s="11">
        <v>0</v>
      </c>
      <c r="F19" s="11">
        <v>0</v>
      </c>
      <c r="G19" s="59" t="e">
        <f t="shared" si="0"/>
        <v>#DIV/0!</v>
      </c>
      <c r="H19" s="59" t="e">
        <f t="shared" si="1"/>
        <v>#DIV/0!</v>
      </c>
      <c r="I19" s="9"/>
    </row>
    <row r="20" spans="1:9" ht="37.5" customHeight="1">
      <c r="A20" s="7"/>
      <c r="B20" s="10" t="s">
        <v>201</v>
      </c>
      <c r="C20" s="8"/>
      <c r="D20" s="11">
        <v>0</v>
      </c>
      <c r="E20" s="11">
        <v>0</v>
      </c>
      <c r="F20" s="11">
        <v>41</v>
      </c>
      <c r="G20" s="59">
        <v>0</v>
      </c>
      <c r="H20" s="59">
        <v>0</v>
      </c>
      <c r="I20" s="9"/>
    </row>
    <row r="21" spans="1:9" ht="38.25" customHeight="1">
      <c r="A21" s="7"/>
      <c r="B21" s="10" t="s">
        <v>202</v>
      </c>
      <c r="C21" s="8"/>
      <c r="D21" s="11">
        <v>0</v>
      </c>
      <c r="E21" s="11">
        <v>0</v>
      </c>
      <c r="F21" s="11">
        <v>111.3</v>
      </c>
      <c r="G21" s="59">
        <v>0</v>
      </c>
      <c r="H21" s="59">
        <v>0</v>
      </c>
      <c r="I21" s="9"/>
    </row>
    <row r="22" spans="1:9" ht="30.75" customHeight="1">
      <c r="A22" s="7"/>
      <c r="B22" s="10" t="s">
        <v>162</v>
      </c>
      <c r="C22" s="8"/>
      <c r="D22" s="11">
        <v>660</v>
      </c>
      <c r="E22" s="11">
        <v>292</v>
      </c>
      <c r="F22" s="11">
        <v>454.7</v>
      </c>
      <c r="G22" s="59">
        <f t="shared" si="0"/>
        <v>0.688939393939394</v>
      </c>
      <c r="H22" s="59">
        <f t="shared" si="1"/>
        <v>1.5571917808219178</v>
      </c>
      <c r="I22" s="9"/>
    </row>
    <row r="23" spans="1:9" ht="18" customHeight="1" hidden="1">
      <c r="A23" s="7"/>
      <c r="B23" s="10" t="s">
        <v>146</v>
      </c>
      <c r="C23" s="8"/>
      <c r="D23" s="11"/>
      <c r="E23" s="11"/>
      <c r="F23" s="11"/>
      <c r="G23" s="59" t="e">
        <f t="shared" si="0"/>
        <v>#DIV/0!</v>
      </c>
      <c r="H23" s="59" t="e">
        <f t="shared" si="1"/>
        <v>#DIV/0!</v>
      </c>
      <c r="I23" s="9"/>
    </row>
    <row r="24" spans="1:9" ht="32.25" customHeight="1">
      <c r="A24" s="7"/>
      <c r="B24" s="10" t="s">
        <v>164</v>
      </c>
      <c r="C24" s="8"/>
      <c r="D24" s="11">
        <v>120</v>
      </c>
      <c r="E24" s="11">
        <v>120</v>
      </c>
      <c r="F24" s="11">
        <v>140.1</v>
      </c>
      <c r="G24" s="59">
        <f t="shared" si="0"/>
        <v>1.1675</v>
      </c>
      <c r="H24" s="59">
        <f t="shared" si="1"/>
        <v>1.1675</v>
      </c>
      <c r="I24" s="9"/>
    </row>
    <row r="25" spans="1:9" ht="49.5">
      <c r="A25" s="7"/>
      <c r="B25" s="58" t="s">
        <v>224</v>
      </c>
      <c r="C25" s="8"/>
      <c r="D25" s="11">
        <v>4706</v>
      </c>
      <c r="E25" s="11">
        <v>4306</v>
      </c>
      <c r="F25" s="11">
        <v>4834</v>
      </c>
      <c r="G25" s="59">
        <f t="shared" si="0"/>
        <v>1.0271993200169995</v>
      </c>
      <c r="H25" s="59">
        <f t="shared" si="1"/>
        <v>1.1226196005573619</v>
      </c>
      <c r="I25" s="9"/>
    </row>
    <row r="26" spans="1:9" ht="30.75" customHeight="1">
      <c r="A26" s="7"/>
      <c r="B26" s="58" t="s">
        <v>223</v>
      </c>
      <c r="C26" s="8"/>
      <c r="D26" s="11">
        <v>1939.3</v>
      </c>
      <c r="E26" s="11">
        <v>897</v>
      </c>
      <c r="F26" s="11">
        <v>1280.3</v>
      </c>
      <c r="G26" s="59">
        <f t="shared" si="0"/>
        <v>0.6601866652916001</v>
      </c>
      <c r="H26" s="59">
        <f t="shared" si="1"/>
        <v>1.4273132664437012</v>
      </c>
      <c r="I26" s="9"/>
    </row>
    <row r="27" spans="1:9" ht="0.75" customHeight="1" hidden="1">
      <c r="A27" s="7"/>
      <c r="B27" s="10" t="s">
        <v>4</v>
      </c>
      <c r="C27" s="8"/>
      <c r="D27" s="11">
        <v>1177.1</v>
      </c>
      <c r="E27" s="11">
        <v>291</v>
      </c>
      <c r="F27" s="11">
        <v>356.4</v>
      </c>
      <c r="G27" s="59">
        <f t="shared" si="0"/>
        <v>0.30277801376263697</v>
      </c>
      <c r="H27" s="59">
        <f t="shared" si="1"/>
        <v>1.224742268041237</v>
      </c>
      <c r="I27" s="9"/>
    </row>
    <row r="28" spans="1:9" ht="16.5" hidden="1">
      <c r="A28" s="7"/>
      <c r="B28" s="10" t="s">
        <v>5</v>
      </c>
      <c r="C28" s="8"/>
      <c r="D28" s="11">
        <v>0</v>
      </c>
      <c r="E28" s="11">
        <v>0</v>
      </c>
      <c r="F28" s="11">
        <v>0</v>
      </c>
      <c r="G28" s="59">
        <v>0</v>
      </c>
      <c r="H28" s="59">
        <v>0</v>
      </c>
      <c r="I28" s="9"/>
    </row>
    <row r="29" spans="1:9" ht="16.5">
      <c r="A29" s="7"/>
      <c r="B29" s="10" t="s">
        <v>6</v>
      </c>
      <c r="C29" s="8"/>
      <c r="D29" s="11">
        <f>D30+D31+D32+D33+D34+D36+D35</f>
        <v>569445.4</v>
      </c>
      <c r="E29" s="11">
        <f>E30+E31+E32+E33+E34+E36+E35</f>
        <v>283030.4</v>
      </c>
      <c r="F29" s="11">
        <f>F30+F31+F32+F33+F34+F36+F35</f>
        <v>283431.5</v>
      </c>
      <c r="G29" s="59">
        <f t="shared" si="0"/>
        <v>0.4977325306341925</v>
      </c>
      <c r="H29" s="59">
        <f t="shared" si="1"/>
        <v>1.0014171622553618</v>
      </c>
      <c r="I29" s="9"/>
    </row>
    <row r="30" spans="1:9" ht="16.5">
      <c r="A30" s="7"/>
      <c r="B30" s="10" t="s">
        <v>7</v>
      </c>
      <c r="C30" s="8"/>
      <c r="D30" s="11">
        <v>138865.3</v>
      </c>
      <c r="E30" s="11">
        <v>69432.5</v>
      </c>
      <c r="F30" s="11">
        <v>65959</v>
      </c>
      <c r="G30" s="59">
        <f t="shared" si="0"/>
        <v>0.4749854715324851</v>
      </c>
      <c r="H30" s="59">
        <f t="shared" si="1"/>
        <v>0.9499729953552011</v>
      </c>
      <c r="I30" s="9"/>
    </row>
    <row r="31" spans="1:9" ht="16.5">
      <c r="A31" s="7"/>
      <c r="B31" s="10" t="s">
        <v>8</v>
      </c>
      <c r="C31" s="8"/>
      <c r="D31" s="11">
        <v>362727.4</v>
      </c>
      <c r="E31" s="11">
        <v>181363.7</v>
      </c>
      <c r="F31" s="11">
        <v>200430.9</v>
      </c>
      <c r="G31" s="59">
        <f t="shared" si="0"/>
        <v>0.5525661970945673</v>
      </c>
      <c r="H31" s="59">
        <f t="shared" si="1"/>
        <v>1.1051323941891347</v>
      </c>
      <c r="I31" s="9"/>
    </row>
    <row r="32" spans="1:9" ht="16.5">
      <c r="A32" s="7"/>
      <c r="B32" s="10" t="s">
        <v>9</v>
      </c>
      <c r="C32" s="8"/>
      <c r="D32" s="11">
        <v>58321.7</v>
      </c>
      <c r="E32" s="11">
        <v>28468.7</v>
      </c>
      <c r="F32" s="11">
        <v>14801.6</v>
      </c>
      <c r="G32" s="59">
        <f t="shared" si="0"/>
        <v>0.25379232772707244</v>
      </c>
      <c r="H32" s="59">
        <f t="shared" si="1"/>
        <v>0.5199253917460228</v>
      </c>
      <c r="I32" s="9"/>
    </row>
    <row r="33" spans="1:9" ht="43.5" customHeight="1">
      <c r="A33" s="7"/>
      <c r="B33" s="58" t="s">
        <v>225</v>
      </c>
      <c r="C33" s="8"/>
      <c r="D33" s="11">
        <f>191+3500</f>
        <v>3691</v>
      </c>
      <c r="E33" s="11">
        <f>95.5+1750</f>
        <v>1845.5</v>
      </c>
      <c r="F33" s="11">
        <f>0+2000</f>
        <v>2000</v>
      </c>
      <c r="G33" s="59">
        <f t="shared" si="0"/>
        <v>0.541858574911948</v>
      </c>
      <c r="H33" s="59">
        <f t="shared" si="1"/>
        <v>1.083717149823896</v>
      </c>
      <c r="I33" s="9"/>
    </row>
    <row r="34" spans="1:9" ht="112.5" customHeight="1" hidden="1">
      <c r="A34" s="7"/>
      <c r="B34" s="10" t="s">
        <v>196</v>
      </c>
      <c r="C34" s="8"/>
      <c r="D34" s="11">
        <f>3500-3500</f>
        <v>0</v>
      </c>
      <c r="E34" s="11">
        <f>1750-1750</f>
        <v>0</v>
      </c>
      <c r="F34" s="11">
        <f>2000-2000</f>
        <v>0</v>
      </c>
      <c r="G34" s="59" t="e">
        <f t="shared" si="0"/>
        <v>#DIV/0!</v>
      </c>
      <c r="H34" s="59" t="e">
        <f t="shared" si="1"/>
        <v>#DIV/0!</v>
      </c>
      <c r="I34" s="9"/>
    </row>
    <row r="35" spans="1:9" ht="61.5" customHeight="1" hidden="1">
      <c r="A35" s="7"/>
      <c r="B35" s="10" t="s">
        <v>214</v>
      </c>
      <c r="C35" s="8"/>
      <c r="D35" s="11">
        <f>5600-5600</f>
        <v>0</v>
      </c>
      <c r="E35" s="11">
        <f>1680-1680</f>
        <v>0</v>
      </c>
      <c r="F35" s="11">
        <v>0</v>
      </c>
      <c r="G35" s="59" t="e">
        <f t="shared" si="0"/>
        <v>#DIV/0!</v>
      </c>
      <c r="H35" s="59" t="e">
        <f t="shared" si="1"/>
        <v>#DIV/0!</v>
      </c>
      <c r="I35" s="9"/>
    </row>
    <row r="36" spans="1:9" ht="18.75" customHeight="1">
      <c r="A36" s="7"/>
      <c r="B36" s="10" t="s">
        <v>226</v>
      </c>
      <c r="C36" s="8"/>
      <c r="D36" s="11">
        <f>240+5600</f>
        <v>5840</v>
      </c>
      <c r="E36" s="11">
        <f>240+1680</f>
        <v>1920</v>
      </c>
      <c r="F36" s="11">
        <v>240</v>
      </c>
      <c r="G36" s="59">
        <f t="shared" si="0"/>
        <v>0.0410958904109589</v>
      </c>
      <c r="H36" s="59">
        <f t="shared" si="1"/>
        <v>0.125</v>
      </c>
      <c r="I36" s="9"/>
    </row>
    <row r="37" spans="1:9" ht="16.5">
      <c r="A37" s="7"/>
      <c r="B37" s="58" t="s">
        <v>227</v>
      </c>
      <c r="C37" s="8"/>
      <c r="D37" s="11">
        <f>D6+D29</f>
        <v>747652</v>
      </c>
      <c r="E37" s="11">
        <f>E6+E29</f>
        <v>370548.7</v>
      </c>
      <c r="F37" s="11">
        <f>F6+F29</f>
        <v>384771.30000000005</v>
      </c>
      <c r="G37" s="59">
        <f t="shared" si="0"/>
        <v>0.5146395649312783</v>
      </c>
      <c r="H37" s="59">
        <f t="shared" si="1"/>
        <v>1.038382539191205</v>
      </c>
      <c r="I37" s="9"/>
    </row>
    <row r="38" spans="1:9" ht="16.5" hidden="1">
      <c r="A38" s="7"/>
      <c r="B38" s="10" t="s">
        <v>50</v>
      </c>
      <c r="C38" s="8"/>
      <c r="D38" s="11">
        <f>D6</f>
        <v>178206.59999999998</v>
      </c>
      <c r="E38" s="11">
        <f>E6</f>
        <v>87518.3</v>
      </c>
      <c r="F38" s="11">
        <f>F6</f>
        <v>101339.80000000002</v>
      </c>
      <c r="G38" s="13">
        <f>F38/D38</f>
        <v>0.5686646846974244</v>
      </c>
      <c r="H38" s="13">
        <f>F38/E38</f>
        <v>1.1579269707021276</v>
      </c>
      <c r="I38" s="9"/>
    </row>
    <row r="39" spans="1:9" ht="16.5">
      <c r="A39" s="77"/>
      <c r="B39" s="78"/>
      <c r="C39" s="78"/>
      <c r="D39" s="78"/>
      <c r="E39" s="78"/>
      <c r="F39" s="78"/>
      <c r="G39" s="78"/>
      <c r="H39" s="79"/>
      <c r="I39" s="12"/>
    </row>
    <row r="40" spans="1:9" ht="15" customHeight="1">
      <c r="A40" s="80" t="s">
        <v>72</v>
      </c>
      <c r="B40" s="65" t="s">
        <v>10</v>
      </c>
      <c r="C40" s="81" t="s">
        <v>73</v>
      </c>
      <c r="D40" s="70" t="s">
        <v>216</v>
      </c>
      <c r="E40" s="65" t="s">
        <v>219</v>
      </c>
      <c r="F40" s="70" t="s">
        <v>217</v>
      </c>
      <c r="G40" s="70" t="s">
        <v>218</v>
      </c>
      <c r="H40" s="65" t="s">
        <v>220</v>
      </c>
      <c r="I40" s="6"/>
    </row>
    <row r="41" spans="1:9" ht="75.75" customHeight="1">
      <c r="A41" s="80"/>
      <c r="B41" s="66"/>
      <c r="C41" s="82"/>
      <c r="D41" s="70"/>
      <c r="E41" s="66"/>
      <c r="F41" s="70"/>
      <c r="G41" s="70"/>
      <c r="H41" s="66"/>
      <c r="I41" s="6"/>
    </row>
    <row r="42" spans="1:9" ht="21.75" customHeight="1">
      <c r="A42" s="10"/>
      <c r="B42" s="46">
        <v>1</v>
      </c>
      <c r="C42" s="47"/>
      <c r="D42" s="45">
        <v>2</v>
      </c>
      <c r="E42" s="44">
        <v>3</v>
      </c>
      <c r="F42" s="44">
        <v>4</v>
      </c>
      <c r="G42" s="45">
        <v>5</v>
      </c>
      <c r="H42" s="45">
        <v>6</v>
      </c>
      <c r="I42" s="6"/>
    </row>
    <row r="43" spans="1:9" ht="19.5" customHeight="1">
      <c r="A43" s="8" t="s">
        <v>31</v>
      </c>
      <c r="B43" s="10" t="s">
        <v>11</v>
      </c>
      <c r="C43" s="8"/>
      <c r="D43" s="11">
        <f>D45+D50+D51+D48+D49+D47+D44</f>
        <v>56461.9</v>
      </c>
      <c r="E43" s="11">
        <f>E45+E50+E51+E48+E49+E47+E44</f>
        <v>32205.2</v>
      </c>
      <c r="F43" s="11">
        <f>F45+F50+F51+F48+F49+F47+F44</f>
        <v>28997.899999999998</v>
      </c>
      <c r="G43" s="59">
        <f aca="true" t="shared" si="2" ref="G43:G122">F43/D43</f>
        <v>0.5135834961274771</v>
      </c>
      <c r="H43" s="59">
        <f>F43/E43</f>
        <v>0.900410492715462</v>
      </c>
      <c r="I43" s="53"/>
    </row>
    <row r="44" spans="1:9" ht="51.75" customHeight="1">
      <c r="A44" s="8" t="s">
        <v>32</v>
      </c>
      <c r="B44" s="10" t="s">
        <v>114</v>
      </c>
      <c r="C44" s="8" t="s">
        <v>32</v>
      </c>
      <c r="D44" s="11">
        <v>1900</v>
      </c>
      <c r="E44" s="11">
        <v>1374</v>
      </c>
      <c r="F44" s="11">
        <v>1170.5</v>
      </c>
      <c r="G44" s="59">
        <f t="shared" si="2"/>
        <v>0.6160526315789474</v>
      </c>
      <c r="H44" s="59">
        <f aca="true" t="shared" si="3" ref="H44:H107">F44/E44</f>
        <v>0.8518922852983989</v>
      </c>
      <c r="I44" s="53"/>
    </row>
    <row r="45" spans="1:14" ht="84" customHeight="1">
      <c r="A45" s="8" t="s">
        <v>33</v>
      </c>
      <c r="B45" s="10" t="s">
        <v>74</v>
      </c>
      <c r="C45" s="8" t="s">
        <v>33</v>
      </c>
      <c r="D45" s="11">
        <f>D46</f>
        <v>21559.3</v>
      </c>
      <c r="E45" s="11">
        <f>E46</f>
        <v>13158.2</v>
      </c>
      <c r="F45" s="11">
        <f>F46</f>
        <v>12556.3</v>
      </c>
      <c r="G45" s="59">
        <f t="shared" si="2"/>
        <v>0.5824075920832309</v>
      </c>
      <c r="H45" s="59">
        <f t="shared" si="3"/>
        <v>0.954256661245459</v>
      </c>
      <c r="I45" s="54"/>
      <c r="J45" s="71"/>
      <c r="K45" s="71"/>
      <c r="L45" s="69"/>
      <c r="M45" s="69"/>
      <c r="N45" s="69"/>
    </row>
    <row r="46" spans="1:14" ht="16.5">
      <c r="A46" s="8"/>
      <c r="B46" s="58" t="s">
        <v>228</v>
      </c>
      <c r="C46" s="8" t="s">
        <v>33</v>
      </c>
      <c r="D46" s="11">
        <v>21559.3</v>
      </c>
      <c r="E46" s="11">
        <v>13158.2</v>
      </c>
      <c r="F46" s="11">
        <v>12556.3</v>
      </c>
      <c r="G46" s="59">
        <f t="shared" si="2"/>
        <v>0.5824075920832309</v>
      </c>
      <c r="H46" s="59">
        <f t="shared" si="3"/>
        <v>0.954256661245459</v>
      </c>
      <c r="I46" s="54"/>
      <c r="J46" s="71"/>
      <c r="K46" s="71"/>
      <c r="L46" s="69"/>
      <c r="M46" s="69"/>
      <c r="N46" s="69"/>
    </row>
    <row r="47" spans="1:14" ht="67.5" customHeight="1" hidden="1">
      <c r="A47" s="8" t="s">
        <v>99</v>
      </c>
      <c r="B47" s="10" t="s">
        <v>139</v>
      </c>
      <c r="C47" s="8" t="s">
        <v>140</v>
      </c>
      <c r="D47" s="11">
        <v>0</v>
      </c>
      <c r="E47" s="11">
        <v>0</v>
      </c>
      <c r="F47" s="11">
        <v>0</v>
      </c>
      <c r="G47" s="59" t="e">
        <f t="shared" si="2"/>
        <v>#DIV/0!</v>
      </c>
      <c r="H47" s="59" t="e">
        <f t="shared" si="3"/>
        <v>#DIV/0!</v>
      </c>
      <c r="I47" s="9"/>
      <c r="J47" s="14"/>
      <c r="K47" s="14"/>
      <c r="L47" s="15"/>
      <c r="M47" s="15"/>
      <c r="N47" s="15"/>
    </row>
    <row r="48" spans="1:14" ht="54.75" customHeight="1">
      <c r="A48" s="8" t="s">
        <v>34</v>
      </c>
      <c r="B48" s="10" t="s">
        <v>75</v>
      </c>
      <c r="C48" s="8" t="s">
        <v>34</v>
      </c>
      <c r="D48" s="11">
        <v>9074.4</v>
      </c>
      <c r="E48" s="11">
        <v>4645.2</v>
      </c>
      <c r="F48" s="11">
        <v>4182.8</v>
      </c>
      <c r="G48" s="59">
        <f t="shared" si="2"/>
        <v>0.46094507625848546</v>
      </c>
      <c r="H48" s="59">
        <f t="shared" si="3"/>
        <v>0.9004563850856799</v>
      </c>
      <c r="I48" s="9"/>
      <c r="J48" s="14"/>
      <c r="K48" s="14"/>
      <c r="L48" s="15"/>
      <c r="M48" s="15"/>
      <c r="N48" s="15"/>
    </row>
    <row r="49" spans="1:14" ht="30" customHeight="1" hidden="1">
      <c r="A49" s="8" t="s">
        <v>83</v>
      </c>
      <c r="B49" s="10" t="s">
        <v>84</v>
      </c>
      <c r="C49" s="8" t="s">
        <v>83</v>
      </c>
      <c r="D49" s="11">
        <v>0</v>
      </c>
      <c r="E49" s="11">
        <v>0</v>
      </c>
      <c r="F49" s="11">
        <v>0</v>
      </c>
      <c r="G49" s="59" t="e">
        <f t="shared" si="2"/>
        <v>#DIV/0!</v>
      </c>
      <c r="H49" s="59" t="e">
        <f t="shared" si="3"/>
        <v>#DIV/0!</v>
      </c>
      <c r="I49" s="9"/>
      <c r="J49" s="14"/>
      <c r="K49" s="14"/>
      <c r="L49" s="15"/>
      <c r="M49" s="15"/>
      <c r="N49" s="15"/>
    </row>
    <row r="50" spans="1:9" ht="22.5" customHeight="1">
      <c r="A50" s="8" t="s">
        <v>35</v>
      </c>
      <c r="B50" s="10" t="s">
        <v>76</v>
      </c>
      <c r="C50" s="8" t="s">
        <v>35</v>
      </c>
      <c r="D50" s="11">
        <v>3000</v>
      </c>
      <c r="E50" s="11">
        <v>0</v>
      </c>
      <c r="F50" s="11">
        <v>0</v>
      </c>
      <c r="G50" s="59">
        <f t="shared" si="2"/>
        <v>0</v>
      </c>
      <c r="H50" s="59">
        <v>0</v>
      </c>
      <c r="I50" s="9"/>
    </row>
    <row r="51" spans="1:9" ht="39" customHeight="1">
      <c r="A51" s="20" t="s">
        <v>53</v>
      </c>
      <c r="B51" s="1" t="s">
        <v>229</v>
      </c>
      <c r="C51" s="20"/>
      <c r="D51" s="11">
        <f>D52+D53+D54+D55+D56+D57</f>
        <v>20928.2</v>
      </c>
      <c r="E51" s="11">
        <f>E52+E53+E54+E55+E56+E57</f>
        <v>13027.8</v>
      </c>
      <c r="F51" s="11">
        <f>F52+F53+F54+F55+F56+F57</f>
        <v>11088.3</v>
      </c>
      <c r="G51" s="59">
        <f t="shared" si="2"/>
        <v>0.5298257853040395</v>
      </c>
      <c r="H51" s="59">
        <f t="shared" si="3"/>
        <v>0.8511260535163266</v>
      </c>
      <c r="I51" s="9"/>
    </row>
    <row r="52" spans="1:9" ht="51" customHeight="1">
      <c r="A52" s="20"/>
      <c r="B52" s="60" t="s">
        <v>230</v>
      </c>
      <c r="C52" s="20" t="s">
        <v>166</v>
      </c>
      <c r="D52" s="11">
        <v>9973</v>
      </c>
      <c r="E52" s="11">
        <v>6594</v>
      </c>
      <c r="F52" s="11">
        <v>6468.9</v>
      </c>
      <c r="G52" s="59">
        <f t="shared" si="2"/>
        <v>0.6486413315953073</v>
      </c>
      <c r="H52" s="59">
        <f t="shared" si="3"/>
        <v>0.9810282074613285</v>
      </c>
      <c r="I52" s="9"/>
    </row>
    <row r="53" spans="1:9" ht="33">
      <c r="A53" s="20"/>
      <c r="B53" s="60" t="s">
        <v>87</v>
      </c>
      <c r="C53" s="20" t="s">
        <v>203</v>
      </c>
      <c r="D53" s="11">
        <v>145</v>
      </c>
      <c r="E53" s="11">
        <v>145</v>
      </c>
      <c r="F53" s="11">
        <v>145</v>
      </c>
      <c r="G53" s="59">
        <f t="shared" si="2"/>
        <v>1</v>
      </c>
      <c r="H53" s="59">
        <f t="shared" si="3"/>
        <v>1</v>
      </c>
      <c r="I53" s="9"/>
    </row>
    <row r="54" spans="1:9" ht="49.5">
      <c r="A54" s="20"/>
      <c r="B54" s="60" t="s">
        <v>86</v>
      </c>
      <c r="C54" s="20" t="s">
        <v>103</v>
      </c>
      <c r="D54" s="11">
        <v>279</v>
      </c>
      <c r="E54" s="11">
        <v>115</v>
      </c>
      <c r="F54" s="11">
        <v>115</v>
      </c>
      <c r="G54" s="59">
        <f t="shared" si="2"/>
        <v>0.4121863799283154</v>
      </c>
      <c r="H54" s="59">
        <f t="shared" si="3"/>
        <v>1</v>
      </c>
      <c r="I54" s="9"/>
    </row>
    <row r="55" spans="1:9" ht="16.5">
      <c r="A55" s="20"/>
      <c r="B55" s="60" t="s">
        <v>231</v>
      </c>
      <c r="C55" s="20" t="s">
        <v>88</v>
      </c>
      <c r="D55" s="11">
        <v>4101.9</v>
      </c>
      <c r="E55" s="11">
        <v>2074.9</v>
      </c>
      <c r="F55" s="11">
        <v>2087.8</v>
      </c>
      <c r="G55" s="59">
        <f t="shared" si="2"/>
        <v>0.5089836417270046</v>
      </c>
      <c r="H55" s="59">
        <f t="shared" si="3"/>
        <v>1.00621716709239</v>
      </c>
      <c r="I55" s="9"/>
    </row>
    <row r="56" spans="1:9" ht="53.25" customHeight="1">
      <c r="A56" s="20"/>
      <c r="B56" s="60" t="s">
        <v>129</v>
      </c>
      <c r="C56" s="20" t="s">
        <v>165</v>
      </c>
      <c r="D56" s="11">
        <v>6039.3</v>
      </c>
      <c r="E56" s="11">
        <v>3803.1</v>
      </c>
      <c r="F56" s="11">
        <v>2114.3</v>
      </c>
      <c r="G56" s="59">
        <f t="shared" si="2"/>
        <v>0.350090242246618</v>
      </c>
      <c r="H56" s="59">
        <f t="shared" si="3"/>
        <v>0.5559412058583788</v>
      </c>
      <c r="I56" s="9"/>
    </row>
    <row r="57" spans="1:9" ht="42.75" customHeight="1">
      <c r="A57" s="20"/>
      <c r="B57" s="60" t="s">
        <v>102</v>
      </c>
      <c r="C57" s="20" t="s">
        <v>128</v>
      </c>
      <c r="D57" s="11">
        <v>390</v>
      </c>
      <c r="E57" s="11">
        <v>295.8</v>
      </c>
      <c r="F57" s="11">
        <v>157.3</v>
      </c>
      <c r="G57" s="59">
        <f t="shared" si="2"/>
        <v>0.4033333333333334</v>
      </c>
      <c r="H57" s="59">
        <f t="shared" si="3"/>
        <v>0.5317782285327924</v>
      </c>
      <c r="I57" s="9"/>
    </row>
    <row r="58" spans="1:9" ht="39" customHeight="1" hidden="1">
      <c r="A58" s="8" t="s">
        <v>36</v>
      </c>
      <c r="B58" s="10" t="s">
        <v>77</v>
      </c>
      <c r="C58" s="8"/>
      <c r="D58" s="11">
        <f aca="true" t="shared" si="4" ref="D58:F59">D59</f>
        <v>0</v>
      </c>
      <c r="E58" s="11">
        <f t="shared" si="4"/>
        <v>0</v>
      </c>
      <c r="F58" s="11">
        <f t="shared" si="4"/>
        <v>0</v>
      </c>
      <c r="G58" s="59" t="e">
        <f t="shared" si="2"/>
        <v>#DIV/0!</v>
      </c>
      <c r="H58" s="59" t="e">
        <f t="shared" si="3"/>
        <v>#DIV/0!</v>
      </c>
      <c r="I58" s="9"/>
    </row>
    <row r="59" spans="1:9" ht="34.5" customHeight="1" hidden="1">
      <c r="A59" s="8" t="s">
        <v>71</v>
      </c>
      <c r="B59" s="10" t="s">
        <v>78</v>
      </c>
      <c r="C59" s="8"/>
      <c r="D59" s="11">
        <f t="shared" si="4"/>
        <v>0</v>
      </c>
      <c r="E59" s="11">
        <f t="shared" si="4"/>
        <v>0</v>
      </c>
      <c r="F59" s="11">
        <f t="shared" si="4"/>
        <v>0</v>
      </c>
      <c r="G59" s="59" t="e">
        <f t="shared" si="2"/>
        <v>#DIV/0!</v>
      </c>
      <c r="H59" s="59" t="e">
        <f t="shared" si="3"/>
        <v>#DIV/0!</v>
      </c>
      <c r="I59" s="9"/>
    </row>
    <row r="60" spans="1:9" ht="84" customHeight="1" hidden="1">
      <c r="A60" s="8"/>
      <c r="B60" s="10" t="s">
        <v>127</v>
      </c>
      <c r="C60" s="8" t="s">
        <v>104</v>
      </c>
      <c r="D60" s="11">
        <f>D61+D62+D63</f>
        <v>0</v>
      </c>
      <c r="E60" s="11">
        <f>E61+E62+E63</f>
        <v>0</v>
      </c>
      <c r="F60" s="11">
        <f>F61+F62+F63</f>
        <v>0</v>
      </c>
      <c r="G60" s="59" t="e">
        <f t="shared" si="2"/>
        <v>#DIV/0!</v>
      </c>
      <c r="H60" s="59" t="e">
        <f t="shared" si="3"/>
        <v>#DIV/0!</v>
      </c>
      <c r="I60" s="9"/>
    </row>
    <row r="61" spans="1:9" ht="119.25" customHeight="1" hidden="1">
      <c r="A61" s="8"/>
      <c r="B61" s="10" t="s">
        <v>116</v>
      </c>
      <c r="C61" s="8" t="s">
        <v>115</v>
      </c>
      <c r="D61" s="11">
        <v>0</v>
      </c>
      <c r="E61" s="11">
        <v>0</v>
      </c>
      <c r="F61" s="11">
        <v>0</v>
      </c>
      <c r="G61" s="59" t="e">
        <f t="shared" si="2"/>
        <v>#DIV/0!</v>
      </c>
      <c r="H61" s="59" t="e">
        <f t="shared" si="3"/>
        <v>#DIV/0!</v>
      </c>
      <c r="I61" s="9"/>
    </row>
    <row r="62" spans="1:9" ht="38.25" customHeight="1" hidden="1">
      <c r="A62" s="8"/>
      <c r="B62" s="10" t="s">
        <v>118</v>
      </c>
      <c r="C62" s="8" t="s">
        <v>117</v>
      </c>
      <c r="D62" s="11">
        <v>0</v>
      </c>
      <c r="E62" s="11">
        <v>0</v>
      </c>
      <c r="F62" s="11">
        <v>0</v>
      </c>
      <c r="G62" s="59" t="e">
        <f t="shared" si="2"/>
        <v>#DIV/0!</v>
      </c>
      <c r="H62" s="59" t="e">
        <f t="shared" si="3"/>
        <v>#DIV/0!</v>
      </c>
      <c r="I62" s="9"/>
    </row>
    <row r="63" spans="1:9" ht="57" customHeight="1" hidden="1">
      <c r="A63" s="8"/>
      <c r="B63" s="10" t="s">
        <v>138</v>
      </c>
      <c r="C63" s="8" t="s">
        <v>137</v>
      </c>
      <c r="D63" s="11">
        <v>0</v>
      </c>
      <c r="E63" s="11">
        <v>0</v>
      </c>
      <c r="F63" s="11">
        <v>0</v>
      </c>
      <c r="G63" s="59" t="e">
        <f t="shared" si="2"/>
        <v>#DIV/0!</v>
      </c>
      <c r="H63" s="59" t="e">
        <f t="shared" si="3"/>
        <v>#DIV/0!</v>
      </c>
      <c r="I63" s="9"/>
    </row>
    <row r="64" spans="1:9" ht="19.5" customHeight="1">
      <c r="A64" s="8" t="s">
        <v>37</v>
      </c>
      <c r="B64" s="10" t="s">
        <v>12</v>
      </c>
      <c r="C64" s="8"/>
      <c r="D64" s="11">
        <f>D70+D72+D75+D91+D65</f>
        <v>38062</v>
      </c>
      <c r="E64" s="11">
        <f>E70+E72+E75+E91+E65</f>
        <v>25526</v>
      </c>
      <c r="F64" s="11">
        <f>F70+F72+F75+F91+F65</f>
        <v>2493.2</v>
      </c>
      <c r="G64" s="59">
        <f t="shared" si="2"/>
        <v>0.06550365193631442</v>
      </c>
      <c r="H64" s="59">
        <f t="shared" si="3"/>
        <v>0.0976729609026091</v>
      </c>
      <c r="I64" s="9"/>
    </row>
    <row r="65" spans="1:9" ht="19.5" customHeight="1">
      <c r="A65" s="8" t="s">
        <v>204</v>
      </c>
      <c r="B65" s="10" t="s">
        <v>205</v>
      </c>
      <c r="C65" s="8"/>
      <c r="D65" s="11">
        <f>D66</f>
        <v>61</v>
      </c>
      <c r="E65" s="11">
        <f>E66</f>
        <v>18.3</v>
      </c>
      <c r="F65" s="11">
        <f>F66</f>
        <v>0</v>
      </c>
      <c r="G65" s="59">
        <f t="shared" si="2"/>
        <v>0</v>
      </c>
      <c r="H65" s="59">
        <f t="shared" si="3"/>
        <v>0</v>
      </c>
      <c r="I65" s="9"/>
    </row>
    <row r="66" spans="1:9" ht="69" customHeight="1">
      <c r="A66" s="8"/>
      <c r="B66" s="10" t="s">
        <v>232</v>
      </c>
      <c r="C66" s="8"/>
      <c r="D66" s="11">
        <f>D67+D68+D69</f>
        <v>61</v>
      </c>
      <c r="E66" s="11">
        <f>E67+E68+E69</f>
        <v>18.3</v>
      </c>
      <c r="F66" s="11">
        <f>F67+F68+F69</f>
        <v>0</v>
      </c>
      <c r="G66" s="59">
        <f t="shared" si="2"/>
        <v>0</v>
      </c>
      <c r="H66" s="59">
        <f t="shared" si="3"/>
        <v>0</v>
      </c>
      <c r="I66" s="9"/>
    </row>
    <row r="67" spans="1:9" s="19" customFormat="1" ht="19.5" customHeight="1">
      <c r="A67" s="16"/>
      <c r="B67" s="17" t="s">
        <v>207</v>
      </c>
      <c r="C67" s="16" t="s">
        <v>206</v>
      </c>
      <c r="D67" s="18">
        <v>10</v>
      </c>
      <c r="E67" s="18">
        <v>3</v>
      </c>
      <c r="F67" s="18">
        <v>0</v>
      </c>
      <c r="G67" s="62">
        <f t="shared" si="2"/>
        <v>0</v>
      </c>
      <c r="H67" s="62">
        <f t="shared" si="3"/>
        <v>0</v>
      </c>
      <c r="I67" s="55"/>
    </row>
    <row r="68" spans="1:9" s="19" customFormat="1" ht="50.25" customHeight="1">
      <c r="A68" s="16"/>
      <c r="B68" s="17" t="s">
        <v>210</v>
      </c>
      <c r="C68" s="57" t="s">
        <v>208</v>
      </c>
      <c r="D68" s="18">
        <v>35</v>
      </c>
      <c r="E68" s="18">
        <v>10.5</v>
      </c>
      <c r="F68" s="18">
        <v>0</v>
      </c>
      <c r="G68" s="62">
        <f t="shared" si="2"/>
        <v>0</v>
      </c>
      <c r="H68" s="62">
        <f t="shared" si="3"/>
        <v>0</v>
      </c>
      <c r="I68" s="55"/>
    </row>
    <row r="69" spans="1:9" s="19" customFormat="1" ht="57.75" customHeight="1">
      <c r="A69" s="16"/>
      <c r="B69" s="17" t="s">
        <v>211</v>
      </c>
      <c r="C69" s="57" t="s">
        <v>209</v>
      </c>
      <c r="D69" s="18">
        <v>16</v>
      </c>
      <c r="E69" s="18">
        <v>4.8</v>
      </c>
      <c r="F69" s="18">
        <v>0</v>
      </c>
      <c r="G69" s="62">
        <f t="shared" si="2"/>
        <v>0</v>
      </c>
      <c r="H69" s="62">
        <f t="shared" si="3"/>
        <v>0</v>
      </c>
      <c r="I69" s="55"/>
    </row>
    <row r="70" spans="1:9" ht="38.25" customHeight="1">
      <c r="A70" s="8" t="s">
        <v>100</v>
      </c>
      <c r="B70" s="10" t="s">
        <v>233</v>
      </c>
      <c r="C70" s="8"/>
      <c r="D70" s="11">
        <f>D71</f>
        <v>48.7</v>
      </c>
      <c r="E70" s="11">
        <f>E71</f>
        <v>23.1</v>
      </c>
      <c r="F70" s="11">
        <f>F71</f>
        <v>0</v>
      </c>
      <c r="G70" s="59">
        <f t="shared" si="2"/>
        <v>0</v>
      </c>
      <c r="H70" s="59">
        <f t="shared" si="3"/>
        <v>0</v>
      </c>
      <c r="I70" s="9"/>
    </row>
    <row r="71" spans="1:9" s="19" customFormat="1" ht="39" customHeight="1">
      <c r="A71" s="16"/>
      <c r="B71" s="17" t="s">
        <v>106</v>
      </c>
      <c r="C71" s="16" t="s">
        <v>105</v>
      </c>
      <c r="D71" s="18">
        <v>48.7</v>
      </c>
      <c r="E71" s="18">
        <v>23.1</v>
      </c>
      <c r="F71" s="18">
        <v>0</v>
      </c>
      <c r="G71" s="62">
        <f t="shared" si="2"/>
        <v>0</v>
      </c>
      <c r="H71" s="62">
        <f t="shared" si="3"/>
        <v>0</v>
      </c>
      <c r="I71" s="55"/>
    </row>
    <row r="72" spans="1:9" ht="27.75" customHeight="1">
      <c r="A72" s="8" t="s">
        <v>119</v>
      </c>
      <c r="B72" s="10" t="s">
        <v>234</v>
      </c>
      <c r="C72" s="8"/>
      <c r="D72" s="11">
        <f aca="true" t="shared" si="5" ref="D72:F73">D73</f>
        <v>1200</v>
      </c>
      <c r="E72" s="11">
        <f t="shared" si="5"/>
        <v>318.5</v>
      </c>
      <c r="F72" s="11">
        <f t="shared" si="5"/>
        <v>220.2</v>
      </c>
      <c r="G72" s="59">
        <f t="shared" si="2"/>
        <v>0.1835</v>
      </c>
      <c r="H72" s="59">
        <f t="shared" si="3"/>
        <v>0.6913657770800627</v>
      </c>
      <c r="I72" s="9"/>
    </row>
    <row r="73" spans="1:9" ht="42.75" customHeight="1" hidden="1">
      <c r="A73" s="8"/>
      <c r="B73" s="21" t="s">
        <v>147</v>
      </c>
      <c r="C73" s="31" t="s">
        <v>148</v>
      </c>
      <c r="D73" s="11">
        <f t="shared" si="5"/>
        <v>1200</v>
      </c>
      <c r="E73" s="11">
        <f t="shared" si="5"/>
        <v>318.5</v>
      </c>
      <c r="F73" s="11">
        <f t="shared" si="5"/>
        <v>220.2</v>
      </c>
      <c r="G73" s="59">
        <f t="shared" si="2"/>
        <v>0.1835</v>
      </c>
      <c r="H73" s="59">
        <f t="shared" si="3"/>
        <v>0.6913657770800627</v>
      </c>
      <c r="I73" s="9"/>
    </row>
    <row r="74" spans="1:9" s="19" customFormat="1" ht="91.5" customHeight="1">
      <c r="A74" s="16"/>
      <c r="B74" s="23" t="s">
        <v>167</v>
      </c>
      <c r="C74" s="22" t="s">
        <v>168</v>
      </c>
      <c r="D74" s="18">
        <v>1200</v>
      </c>
      <c r="E74" s="18">
        <v>318.5</v>
      </c>
      <c r="F74" s="18">
        <v>220.2</v>
      </c>
      <c r="G74" s="62">
        <f t="shared" si="2"/>
        <v>0.1835</v>
      </c>
      <c r="H74" s="62">
        <f t="shared" si="3"/>
        <v>0.6913657770800627</v>
      </c>
      <c r="I74" s="55"/>
    </row>
    <row r="75" spans="1:9" ht="40.5" customHeight="1">
      <c r="A75" s="8" t="s">
        <v>51</v>
      </c>
      <c r="B75" s="10" t="s">
        <v>240</v>
      </c>
      <c r="C75" s="8"/>
      <c r="D75" s="11">
        <f>D76+D79+D81</f>
        <v>34687.3</v>
      </c>
      <c r="E75" s="11">
        <f>E76+E79+E81</f>
        <v>24043.300000000003</v>
      </c>
      <c r="F75" s="11">
        <f>F76+F79+F81</f>
        <v>2018.8999999999999</v>
      </c>
      <c r="G75" s="59">
        <f t="shared" si="2"/>
        <v>0.05820285810656926</v>
      </c>
      <c r="H75" s="59">
        <f t="shared" si="3"/>
        <v>0.0839693386515162</v>
      </c>
      <c r="I75" s="9"/>
    </row>
    <row r="76" spans="1:9" ht="96" customHeight="1" hidden="1">
      <c r="A76" s="8"/>
      <c r="B76" s="10" t="s">
        <v>127</v>
      </c>
      <c r="C76" s="8" t="s">
        <v>104</v>
      </c>
      <c r="D76" s="11">
        <f>D77+D78</f>
        <v>700</v>
      </c>
      <c r="E76" s="11">
        <f>E77+E78</f>
        <v>525</v>
      </c>
      <c r="F76" s="11">
        <f>F77+F78</f>
        <v>199.6</v>
      </c>
      <c r="G76" s="59">
        <f t="shared" si="2"/>
        <v>0.28514285714285714</v>
      </c>
      <c r="H76" s="59">
        <f t="shared" si="3"/>
        <v>0.3801904761904762</v>
      </c>
      <c r="I76" s="9"/>
    </row>
    <row r="77" spans="1:9" s="19" customFormat="1" ht="143.25" customHeight="1">
      <c r="A77" s="27"/>
      <c r="B77" s="17" t="s">
        <v>170</v>
      </c>
      <c r="C77" s="16" t="s">
        <v>169</v>
      </c>
      <c r="D77" s="18">
        <v>500</v>
      </c>
      <c r="E77" s="18">
        <v>325</v>
      </c>
      <c r="F77" s="18">
        <v>0</v>
      </c>
      <c r="G77" s="62">
        <f t="shared" si="2"/>
        <v>0</v>
      </c>
      <c r="H77" s="62">
        <f t="shared" si="3"/>
        <v>0</v>
      </c>
      <c r="I77" s="55"/>
    </row>
    <row r="78" spans="1:9" s="30" customFormat="1" ht="57" customHeight="1">
      <c r="A78" s="27"/>
      <c r="B78" s="23" t="s">
        <v>172</v>
      </c>
      <c r="C78" s="16" t="s">
        <v>171</v>
      </c>
      <c r="D78" s="18">
        <v>200</v>
      </c>
      <c r="E78" s="18">
        <v>200</v>
      </c>
      <c r="F78" s="18">
        <v>199.6</v>
      </c>
      <c r="G78" s="62">
        <f t="shared" si="2"/>
        <v>0.998</v>
      </c>
      <c r="H78" s="62">
        <f t="shared" si="3"/>
        <v>0.998</v>
      </c>
      <c r="I78" s="56"/>
    </row>
    <row r="79" spans="1:9" s="26" customFormat="1" ht="90" customHeight="1" hidden="1">
      <c r="A79" s="24"/>
      <c r="B79" s="21" t="s">
        <v>179</v>
      </c>
      <c r="C79" s="8" t="s">
        <v>178</v>
      </c>
      <c r="D79" s="11">
        <f>D80</f>
        <v>15585</v>
      </c>
      <c r="E79" s="11">
        <f>E80</f>
        <v>8334.6</v>
      </c>
      <c r="F79" s="11">
        <f>F80</f>
        <v>0</v>
      </c>
      <c r="G79" s="59">
        <f t="shared" si="2"/>
        <v>0</v>
      </c>
      <c r="H79" s="59">
        <f t="shared" si="3"/>
        <v>0</v>
      </c>
      <c r="I79" s="25"/>
    </row>
    <row r="80" spans="1:9" s="30" customFormat="1" ht="104.25" customHeight="1">
      <c r="A80" s="27"/>
      <c r="B80" s="23" t="s">
        <v>174</v>
      </c>
      <c r="C80" s="16" t="s">
        <v>173</v>
      </c>
      <c r="D80" s="18">
        <v>15585</v>
      </c>
      <c r="E80" s="18">
        <v>8334.6</v>
      </c>
      <c r="F80" s="18">
        <v>0</v>
      </c>
      <c r="G80" s="62">
        <f t="shared" si="2"/>
        <v>0</v>
      </c>
      <c r="H80" s="62">
        <f t="shared" si="3"/>
        <v>0</v>
      </c>
      <c r="I80" s="56"/>
    </row>
    <row r="81" spans="1:9" s="26" customFormat="1" ht="87.75" customHeight="1" hidden="1">
      <c r="A81" s="24"/>
      <c r="B81" s="21" t="s">
        <v>150</v>
      </c>
      <c r="C81" s="8" t="s">
        <v>177</v>
      </c>
      <c r="D81" s="11">
        <f>D83+D84+D85+D86+D87+D88+D89+D90+D82</f>
        <v>18402.300000000003</v>
      </c>
      <c r="E81" s="11">
        <f>E83+E84+E85+E86+E87+E88+E89+E90+E82</f>
        <v>15183.7</v>
      </c>
      <c r="F81" s="11">
        <f>F83+F84+F85+F86+F87+F88+F89+F90+F82</f>
        <v>1819.3</v>
      </c>
      <c r="G81" s="59">
        <f t="shared" si="2"/>
        <v>0.09886264216972876</v>
      </c>
      <c r="H81" s="59">
        <f t="shared" si="3"/>
        <v>0.11981927988566686</v>
      </c>
      <c r="I81" s="25"/>
    </row>
    <row r="82" spans="1:9" s="30" customFormat="1" ht="72.75" customHeight="1">
      <c r="A82" s="27"/>
      <c r="B82" s="23" t="s">
        <v>194</v>
      </c>
      <c r="C82" s="16" t="s">
        <v>193</v>
      </c>
      <c r="D82" s="18">
        <v>74.5</v>
      </c>
      <c r="E82" s="18">
        <v>74.5</v>
      </c>
      <c r="F82" s="18">
        <v>0</v>
      </c>
      <c r="G82" s="62">
        <f t="shared" si="2"/>
        <v>0</v>
      </c>
      <c r="H82" s="62">
        <f t="shared" si="3"/>
        <v>0</v>
      </c>
      <c r="I82" s="56"/>
    </row>
    <row r="83" spans="1:9" s="30" customFormat="1" ht="68.25" customHeight="1">
      <c r="A83" s="27"/>
      <c r="B83" s="23" t="s">
        <v>176</v>
      </c>
      <c r="C83" s="16" t="s">
        <v>175</v>
      </c>
      <c r="D83" s="18">
        <v>4200</v>
      </c>
      <c r="E83" s="18">
        <v>1960</v>
      </c>
      <c r="F83" s="18">
        <v>0</v>
      </c>
      <c r="G83" s="62">
        <f t="shared" si="2"/>
        <v>0</v>
      </c>
      <c r="H83" s="62">
        <f t="shared" si="3"/>
        <v>0</v>
      </c>
      <c r="I83" s="56"/>
    </row>
    <row r="84" spans="1:9" s="30" customFormat="1" ht="51.75" customHeight="1">
      <c r="A84" s="27"/>
      <c r="B84" s="23" t="s">
        <v>181</v>
      </c>
      <c r="C84" s="22" t="s">
        <v>180</v>
      </c>
      <c r="D84" s="18">
        <v>589.4</v>
      </c>
      <c r="E84" s="18">
        <v>348.1</v>
      </c>
      <c r="F84" s="18">
        <v>301</v>
      </c>
      <c r="G84" s="62">
        <f t="shared" si="2"/>
        <v>0.5106888361045131</v>
      </c>
      <c r="H84" s="62">
        <f t="shared" si="3"/>
        <v>0.8646940534329215</v>
      </c>
      <c r="I84" s="56"/>
    </row>
    <row r="85" spans="1:9" s="30" customFormat="1" ht="37.5" customHeight="1">
      <c r="A85" s="27"/>
      <c r="B85" s="23" t="s">
        <v>182</v>
      </c>
      <c r="C85" s="22" t="s">
        <v>183</v>
      </c>
      <c r="D85" s="18">
        <v>1600</v>
      </c>
      <c r="E85" s="18">
        <v>1520</v>
      </c>
      <c r="F85" s="18">
        <v>1518.3</v>
      </c>
      <c r="G85" s="62">
        <f t="shared" si="2"/>
        <v>0.9489375</v>
      </c>
      <c r="H85" s="62">
        <f t="shared" si="3"/>
        <v>0.9988815789473684</v>
      </c>
      <c r="I85" s="56"/>
    </row>
    <row r="86" spans="1:9" s="30" customFormat="1" ht="70.5" customHeight="1">
      <c r="A86" s="27"/>
      <c r="B86" s="23" t="s">
        <v>132</v>
      </c>
      <c r="C86" s="22" t="s">
        <v>131</v>
      </c>
      <c r="D86" s="18">
        <v>10571.5</v>
      </c>
      <c r="E86" s="18">
        <v>10571.5</v>
      </c>
      <c r="F86" s="18">
        <v>0</v>
      </c>
      <c r="G86" s="62">
        <f t="shared" si="2"/>
        <v>0</v>
      </c>
      <c r="H86" s="62">
        <f t="shared" si="3"/>
        <v>0</v>
      </c>
      <c r="I86" s="56"/>
    </row>
    <row r="87" spans="1:9" s="30" customFormat="1" ht="93" customHeight="1">
      <c r="A87" s="27"/>
      <c r="B87" s="23" t="s">
        <v>134</v>
      </c>
      <c r="C87" s="22" t="s">
        <v>133</v>
      </c>
      <c r="D87" s="18">
        <v>105.7</v>
      </c>
      <c r="E87" s="18">
        <v>68.7</v>
      </c>
      <c r="F87" s="18">
        <v>0</v>
      </c>
      <c r="G87" s="62">
        <f t="shared" si="2"/>
        <v>0</v>
      </c>
      <c r="H87" s="62">
        <f t="shared" si="3"/>
        <v>0</v>
      </c>
      <c r="I87" s="56"/>
    </row>
    <row r="88" spans="1:9" s="30" customFormat="1" ht="50.25" customHeight="1">
      <c r="A88" s="27"/>
      <c r="B88" s="28" t="s">
        <v>185</v>
      </c>
      <c r="C88" s="29" t="s">
        <v>184</v>
      </c>
      <c r="D88" s="18">
        <v>650</v>
      </c>
      <c r="E88" s="18">
        <v>220</v>
      </c>
      <c r="F88" s="18">
        <v>0</v>
      </c>
      <c r="G88" s="62">
        <f t="shared" si="2"/>
        <v>0</v>
      </c>
      <c r="H88" s="62">
        <f t="shared" si="3"/>
        <v>0</v>
      </c>
      <c r="I88" s="56"/>
    </row>
    <row r="89" spans="1:9" s="30" customFormat="1" ht="72.75" customHeight="1">
      <c r="A89" s="27"/>
      <c r="B89" s="28" t="s">
        <v>187</v>
      </c>
      <c r="C89" s="29" t="s">
        <v>186</v>
      </c>
      <c r="D89" s="18">
        <v>65.9</v>
      </c>
      <c r="E89" s="18">
        <v>65.9</v>
      </c>
      <c r="F89" s="18">
        <v>0</v>
      </c>
      <c r="G89" s="62">
        <f t="shared" si="2"/>
        <v>0</v>
      </c>
      <c r="H89" s="62">
        <f t="shared" si="3"/>
        <v>0</v>
      </c>
      <c r="I89" s="56"/>
    </row>
    <row r="90" spans="1:9" s="30" customFormat="1" ht="42" customHeight="1">
      <c r="A90" s="27"/>
      <c r="B90" s="28" t="s">
        <v>189</v>
      </c>
      <c r="C90" s="29" t="s">
        <v>188</v>
      </c>
      <c r="D90" s="18">
        <v>545.3</v>
      </c>
      <c r="E90" s="18">
        <v>355</v>
      </c>
      <c r="F90" s="18">
        <v>0</v>
      </c>
      <c r="G90" s="62">
        <f t="shared" si="2"/>
        <v>0</v>
      </c>
      <c r="H90" s="62">
        <f t="shared" si="3"/>
        <v>0</v>
      </c>
      <c r="I90" s="56"/>
    </row>
    <row r="91" spans="1:9" s="26" customFormat="1" ht="30.75" customHeight="1">
      <c r="A91" s="24" t="s">
        <v>38</v>
      </c>
      <c r="B91" s="21" t="s">
        <v>85</v>
      </c>
      <c r="C91" s="31"/>
      <c r="D91" s="11">
        <f>D92+D93+D94+D95</f>
        <v>2065</v>
      </c>
      <c r="E91" s="11">
        <f>E92+E93+E94+E95</f>
        <v>1122.8</v>
      </c>
      <c r="F91" s="11">
        <f>F92+F93+F94+F95</f>
        <v>254.1</v>
      </c>
      <c r="G91" s="59">
        <f t="shared" si="2"/>
        <v>0.12305084745762712</v>
      </c>
      <c r="H91" s="59">
        <f t="shared" si="3"/>
        <v>0.22630922693266833</v>
      </c>
      <c r="I91" s="25"/>
    </row>
    <row r="92" spans="1:9" s="30" customFormat="1" ht="37.5" customHeight="1">
      <c r="A92" s="27"/>
      <c r="B92" s="32" t="s">
        <v>52</v>
      </c>
      <c r="C92" s="27" t="s">
        <v>107</v>
      </c>
      <c r="D92" s="18">
        <v>550</v>
      </c>
      <c r="E92" s="18">
        <v>192.5</v>
      </c>
      <c r="F92" s="18">
        <v>70</v>
      </c>
      <c r="G92" s="62">
        <f t="shared" si="2"/>
        <v>0.12727272727272726</v>
      </c>
      <c r="H92" s="62">
        <f t="shared" si="3"/>
        <v>0.36363636363636365</v>
      </c>
      <c r="I92" s="56"/>
    </row>
    <row r="93" spans="1:9" s="30" customFormat="1" ht="32.25" customHeight="1">
      <c r="A93" s="27"/>
      <c r="B93" s="32" t="s">
        <v>122</v>
      </c>
      <c r="C93" s="27" t="s">
        <v>190</v>
      </c>
      <c r="D93" s="18">
        <v>15</v>
      </c>
      <c r="E93" s="18">
        <v>3.8</v>
      </c>
      <c r="F93" s="18">
        <v>0</v>
      </c>
      <c r="G93" s="62">
        <f t="shared" si="2"/>
        <v>0</v>
      </c>
      <c r="H93" s="62">
        <f t="shared" si="3"/>
        <v>0</v>
      </c>
      <c r="I93" s="56"/>
    </row>
    <row r="94" spans="1:9" s="30" customFormat="1" ht="32.25" customHeight="1">
      <c r="A94" s="27"/>
      <c r="B94" s="32" t="s">
        <v>199</v>
      </c>
      <c r="C94" s="33" t="s">
        <v>197</v>
      </c>
      <c r="D94" s="34">
        <v>679.5</v>
      </c>
      <c r="E94" s="18">
        <v>679.5</v>
      </c>
      <c r="F94" s="18">
        <v>184.1</v>
      </c>
      <c r="G94" s="62">
        <f t="shared" si="2"/>
        <v>0.27093451066961</v>
      </c>
      <c r="H94" s="62">
        <f t="shared" si="3"/>
        <v>0.27093451066961</v>
      </c>
      <c r="I94" s="56"/>
    </row>
    <row r="95" spans="1:9" s="30" customFormat="1" ht="111.75" customHeight="1">
      <c r="A95" s="27"/>
      <c r="B95" s="32" t="s">
        <v>200</v>
      </c>
      <c r="C95" s="33" t="s">
        <v>198</v>
      </c>
      <c r="D95" s="35">
        <v>820.5</v>
      </c>
      <c r="E95" s="18">
        <v>247</v>
      </c>
      <c r="F95" s="18">
        <v>0</v>
      </c>
      <c r="G95" s="62">
        <f t="shared" si="2"/>
        <v>0</v>
      </c>
      <c r="H95" s="62">
        <f t="shared" si="3"/>
        <v>0</v>
      </c>
      <c r="I95" s="56"/>
    </row>
    <row r="96" spans="1:9" ht="30.75" customHeight="1">
      <c r="A96" s="8" t="s">
        <v>39</v>
      </c>
      <c r="B96" s="10" t="s">
        <v>13</v>
      </c>
      <c r="C96" s="8"/>
      <c r="D96" s="11">
        <f>D97+D101</f>
        <v>7953.700000000001</v>
      </c>
      <c r="E96" s="11">
        <f>E97+E101</f>
        <v>4315.4</v>
      </c>
      <c r="F96" s="11">
        <f>F97+F101</f>
        <v>2821.1</v>
      </c>
      <c r="G96" s="59">
        <f t="shared" si="2"/>
        <v>0.3546902699372619</v>
      </c>
      <c r="H96" s="59">
        <f t="shared" si="3"/>
        <v>0.6537285072067479</v>
      </c>
      <c r="I96" s="9"/>
    </row>
    <row r="97" spans="1:9" ht="18.75" customHeight="1">
      <c r="A97" s="8" t="s">
        <v>40</v>
      </c>
      <c r="B97" s="58" t="s">
        <v>235</v>
      </c>
      <c r="C97" s="8"/>
      <c r="D97" s="11">
        <f>D98+D99</f>
        <v>2000</v>
      </c>
      <c r="E97" s="11">
        <f>E98+E99</f>
        <v>795.8</v>
      </c>
      <c r="F97" s="11">
        <f>F98+F99</f>
        <v>265.1</v>
      </c>
      <c r="G97" s="59">
        <f t="shared" si="2"/>
        <v>0.13255</v>
      </c>
      <c r="H97" s="59">
        <f t="shared" si="3"/>
        <v>0.33312390047750695</v>
      </c>
      <c r="I97" s="9"/>
    </row>
    <row r="98" spans="1:9" s="19" customFormat="1" ht="30.75" customHeight="1">
      <c r="A98" s="16"/>
      <c r="B98" s="17" t="s">
        <v>79</v>
      </c>
      <c r="C98" s="16" t="s">
        <v>121</v>
      </c>
      <c r="D98" s="18">
        <v>2000</v>
      </c>
      <c r="E98" s="18">
        <v>795.8</v>
      </c>
      <c r="F98" s="18">
        <v>265.1</v>
      </c>
      <c r="G98" s="62">
        <f t="shared" si="2"/>
        <v>0.13255</v>
      </c>
      <c r="H98" s="62">
        <f t="shared" si="3"/>
        <v>0.33312390047750695</v>
      </c>
      <c r="I98" s="55"/>
    </row>
    <row r="99" spans="1:9" ht="66" customHeight="1" hidden="1">
      <c r="A99" s="8"/>
      <c r="B99" s="10" t="s">
        <v>120</v>
      </c>
      <c r="C99" s="8" t="s">
        <v>149</v>
      </c>
      <c r="D99" s="11">
        <f>D100</f>
        <v>0</v>
      </c>
      <c r="E99" s="11">
        <f>E100</f>
        <v>0</v>
      </c>
      <c r="F99" s="11">
        <f>F100</f>
        <v>0</v>
      </c>
      <c r="G99" s="59" t="e">
        <f t="shared" si="2"/>
        <v>#DIV/0!</v>
      </c>
      <c r="H99" s="59" t="e">
        <f t="shared" si="3"/>
        <v>#DIV/0!</v>
      </c>
      <c r="I99" s="9"/>
    </row>
    <row r="100" spans="1:9" ht="54" customHeight="1" hidden="1">
      <c r="A100" s="8"/>
      <c r="B100" s="10" t="s">
        <v>192</v>
      </c>
      <c r="C100" s="8" t="s">
        <v>191</v>
      </c>
      <c r="D100" s="11">
        <v>0</v>
      </c>
      <c r="E100" s="11">
        <v>0</v>
      </c>
      <c r="F100" s="11">
        <v>0</v>
      </c>
      <c r="G100" s="59" t="e">
        <f t="shared" si="2"/>
        <v>#DIV/0!</v>
      </c>
      <c r="H100" s="59" t="e">
        <f t="shared" si="3"/>
        <v>#DIV/0!</v>
      </c>
      <c r="I100" s="9"/>
    </row>
    <row r="101" spans="1:9" ht="16.5">
      <c r="A101" s="8" t="s">
        <v>41</v>
      </c>
      <c r="B101" s="58" t="s">
        <v>91</v>
      </c>
      <c r="C101" s="8"/>
      <c r="D101" s="11">
        <f>D102+D104</f>
        <v>5953.700000000001</v>
      </c>
      <c r="E101" s="11">
        <f>E102+E104</f>
        <v>3519.6</v>
      </c>
      <c r="F101" s="11">
        <f>F102+F104</f>
        <v>2556</v>
      </c>
      <c r="G101" s="59">
        <f t="shared" si="2"/>
        <v>0.4293128642692779</v>
      </c>
      <c r="H101" s="59">
        <f t="shared" si="3"/>
        <v>0.726218888510058</v>
      </c>
      <c r="I101" s="9"/>
    </row>
    <row r="102" spans="1:9" ht="83.25" customHeight="1" hidden="1">
      <c r="A102" s="8"/>
      <c r="B102" s="10" t="s">
        <v>141</v>
      </c>
      <c r="C102" s="8"/>
      <c r="D102" s="11">
        <f>D103</f>
        <v>110.1</v>
      </c>
      <c r="E102" s="11">
        <f>E103</f>
        <v>45.1</v>
      </c>
      <c r="F102" s="11">
        <f>F103</f>
        <v>9.6</v>
      </c>
      <c r="G102" s="59">
        <f t="shared" si="2"/>
        <v>0.08719346049046321</v>
      </c>
      <c r="H102" s="59">
        <f t="shared" si="3"/>
        <v>0.212860310421286</v>
      </c>
      <c r="I102" s="9"/>
    </row>
    <row r="103" spans="1:9" s="19" customFormat="1" ht="40.5" customHeight="1">
      <c r="A103" s="16"/>
      <c r="B103" s="17" t="s">
        <v>136</v>
      </c>
      <c r="C103" s="36" t="s">
        <v>135</v>
      </c>
      <c r="D103" s="18">
        <v>110.1</v>
      </c>
      <c r="E103" s="18">
        <v>45.1</v>
      </c>
      <c r="F103" s="18">
        <v>9.6</v>
      </c>
      <c r="G103" s="62">
        <f t="shared" si="2"/>
        <v>0.08719346049046321</v>
      </c>
      <c r="H103" s="62">
        <f t="shared" si="3"/>
        <v>0.212860310421286</v>
      </c>
      <c r="I103" s="55"/>
    </row>
    <row r="104" spans="1:9" s="19" customFormat="1" ht="37.5" customHeight="1">
      <c r="A104" s="16"/>
      <c r="B104" s="17" t="s">
        <v>236</v>
      </c>
      <c r="C104" s="36" t="s">
        <v>195</v>
      </c>
      <c r="D104" s="18">
        <v>5843.6</v>
      </c>
      <c r="E104" s="18">
        <v>3474.5</v>
      </c>
      <c r="F104" s="18">
        <f>2546.3+0.1</f>
        <v>2546.4</v>
      </c>
      <c r="G104" s="62">
        <f t="shared" si="2"/>
        <v>0.4357587788349647</v>
      </c>
      <c r="H104" s="62">
        <f t="shared" si="3"/>
        <v>0.732882429126493</v>
      </c>
      <c r="I104" s="55"/>
    </row>
    <row r="105" spans="1:9" ht="22.5" customHeight="1">
      <c r="A105" s="8" t="s">
        <v>14</v>
      </c>
      <c r="B105" s="10" t="s">
        <v>15</v>
      </c>
      <c r="C105" s="8"/>
      <c r="D105" s="11">
        <f>D106+D107+D110+D111+D108+D109</f>
        <v>520606.3</v>
      </c>
      <c r="E105" s="11">
        <f>E106+E107+E110+E111+E108+E109</f>
        <v>320366.8</v>
      </c>
      <c r="F105" s="11">
        <f>F106+F107+F110+F111+F108+F109</f>
        <v>267608</v>
      </c>
      <c r="G105" s="59">
        <f t="shared" si="2"/>
        <v>0.514031428355746</v>
      </c>
      <c r="H105" s="59">
        <f t="shared" si="3"/>
        <v>0.8353175172957997</v>
      </c>
      <c r="I105" s="9"/>
    </row>
    <row r="106" spans="1:9" ht="20.25" customHeight="1">
      <c r="A106" s="8" t="s">
        <v>16</v>
      </c>
      <c r="B106" s="10" t="s">
        <v>68</v>
      </c>
      <c r="C106" s="8" t="s">
        <v>16</v>
      </c>
      <c r="D106" s="11">
        <v>166232.3</v>
      </c>
      <c r="E106" s="11">
        <v>91918.6</v>
      </c>
      <c r="F106" s="11">
        <f>79385.5+0.2</f>
        <v>79385.7</v>
      </c>
      <c r="G106" s="59">
        <f t="shared" si="2"/>
        <v>0.4775588137804747</v>
      </c>
      <c r="H106" s="59">
        <f t="shared" si="3"/>
        <v>0.8636521879140892</v>
      </c>
      <c r="I106" s="9"/>
    </row>
    <row r="107" spans="1:9" ht="20.25" customHeight="1">
      <c r="A107" s="8" t="s">
        <v>17</v>
      </c>
      <c r="B107" s="10" t="s">
        <v>69</v>
      </c>
      <c r="C107" s="8" t="s">
        <v>17</v>
      </c>
      <c r="D107" s="11">
        <v>295765.7</v>
      </c>
      <c r="E107" s="11">
        <v>192945</v>
      </c>
      <c r="F107" s="11">
        <v>159256.3</v>
      </c>
      <c r="G107" s="59">
        <f t="shared" si="2"/>
        <v>0.5384542561899502</v>
      </c>
      <c r="H107" s="59">
        <f t="shared" si="3"/>
        <v>0.8253973930394671</v>
      </c>
      <c r="I107" s="9"/>
    </row>
    <row r="108" spans="1:9" ht="20.25" customHeight="1">
      <c r="A108" s="8" t="s">
        <v>123</v>
      </c>
      <c r="B108" s="10" t="s">
        <v>124</v>
      </c>
      <c r="C108" s="8" t="s">
        <v>123</v>
      </c>
      <c r="D108" s="11">
        <v>28468.2</v>
      </c>
      <c r="E108" s="11">
        <v>17300.9</v>
      </c>
      <c r="F108" s="11">
        <f>15967.9+0.1</f>
        <v>15968</v>
      </c>
      <c r="G108" s="59">
        <f t="shared" si="2"/>
        <v>0.5609065553846045</v>
      </c>
      <c r="H108" s="59">
        <f aca="true" t="shared" si="6" ref="H108:H138">F108/E108</f>
        <v>0.9229577652029662</v>
      </c>
      <c r="I108" s="9"/>
    </row>
    <row r="109" spans="1:9" ht="36" customHeight="1">
      <c r="A109" s="8" t="s">
        <v>212</v>
      </c>
      <c r="B109" s="10" t="s">
        <v>213</v>
      </c>
      <c r="C109" s="8" t="s">
        <v>212</v>
      </c>
      <c r="D109" s="11">
        <v>58.5</v>
      </c>
      <c r="E109" s="11">
        <v>55.9</v>
      </c>
      <c r="F109" s="11">
        <v>54.5</v>
      </c>
      <c r="G109" s="59">
        <f t="shared" si="2"/>
        <v>0.9316239316239316</v>
      </c>
      <c r="H109" s="59">
        <f t="shared" si="6"/>
        <v>0.9749552772808587</v>
      </c>
      <c r="I109" s="9"/>
    </row>
    <row r="110" spans="1:9" ht="20.25" customHeight="1">
      <c r="A110" s="8" t="s">
        <v>18</v>
      </c>
      <c r="B110" s="10" t="s">
        <v>101</v>
      </c>
      <c r="C110" s="8" t="s">
        <v>18</v>
      </c>
      <c r="D110" s="11">
        <v>4798.3</v>
      </c>
      <c r="E110" s="11">
        <v>4606.8</v>
      </c>
      <c r="F110" s="11">
        <v>702.8</v>
      </c>
      <c r="G110" s="59">
        <f t="shared" si="2"/>
        <v>0.14646854094158346</v>
      </c>
      <c r="H110" s="59">
        <f t="shared" si="6"/>
        <v>0.15255708951984023</v>
      </c>
      <c r="I110" s="9"/>
    </row>
    <row r="111" spans="1:9" ht="20.25" customHeight="1">
      <c r="A111" s="8" t="s">
        <v>19</v>
      </c>
      <c r="B111" s="10" t="s">
        <v>126</v>
      </c>
      <c r="C111" s="8" t="s">
        <v>19</v>
      </c>
      <c r="D111" s="11">
        <v>25283.3</v>
      </c>
      <c r="E111" s="11">
        <v>13539.6</v>
      </c>
      <c r="F111" s="11">
        <v>12240.7</v>
      </c>
      <c r="G111" s="59">
        <f t="shared" si="2"/>
        <v>0.4841417061855059</v>
      </c>
      <c r="H111" s="59">
        <f t="shared" si="6"/>
        <v>0.904066589854944</v>
      </c>
      <c r="I111" s="9"/>
    </row>
    <row r="112" spans="1:9" ht="20.25" customHeight="1">
      <c r="A112" s="8" t="s">
        <v>20</v>
      </c>
      <c r="B112" s="10" t="s">
        <v>70</v>
      </c>
      <c r="C112" s="8"/>
      <c r="D112" s="11">
        <f>D113++D114</f>
        <v>97994.79999999999</v>
      </c>
      <c r="E112" s="11">
        <f>E113++E114</f>
        <v>59747.7</v>
      </c>
      <c r="F112" s="11">
        <f>F113++F114</f>
        <v>48570.100000000006</v>
      </c>
      <c r="G112" s="59">
        <f t="shared" si="2"/>
        <v>0.4956395645483231</v>
      </c>
      <c r="H112" s="59">
        <f t="shared" si="6"/>
        <v>0.8129199952466791</v>
      </c>
      <c r="I112" s="9"/>
    </row>
    <row r="113" spans="1:9" ht="20.25" customHeight="1">
      <c r="A113" s="8" t="s">
        <v>21</v>
      </c>
      <c r="B113" s="10" t="s">
        <v>22</v>
      </c>
      <c r="C113" s="8" t="s">
        <v>21</v>
      </c>
      <c r="D113" s="11">
        <v>77667.4</v>
      </c>
      <c r="E113" s="11">
        <v>46413.4</v>
      </c>
      <c r="F113" s="11">
        <v>36203.3</v>
      </c>
      <c r="G113" s="59">
        <f t="shared" si="2"/>
        <v>0.46613250862009037</v>
      </c>
      <c r="H113" s="59">
        <f t="shared" si="6"/>
        <v>0.7800182705856499</v>
      </c>
      <c r="I113" s="9"/>
    </row>
    <row r="114" spans="1:9" ht="20.25" customHeight="1">
      <c r="A114" s="8" t="s">
        <v>23</v>
      </c>
      <c r="B114" s="10" t="s">
        <v>142</v>
      </c>
      <c r="C114" s="8" t="s">
        <v>23</v>
      </c>
      <c r="D114" s="11">
        <v>20327.4</v>
      </c>
      <c r="E114" s="11">
        <v>13334.3</v>
      </c>
      <c r="F114" s="11">
        <v>12366.8</v>
      </c>
      <c r="G114" s="59">
        <f t="shared" si="2"/>
        <v>0.6083808062024656</v>
      </c>
      <c r="H114" s="59">
        <f t="shared" si="6"/>
        <v>0.9274427603998711</v>
      </c>
      <c r="I114" s="9"/>
    </row>
    <row r="115" spans="1:9" ht="20.25" customHeight="1">
      <c r="A115" s="24" t="s">
        <v>24</v>
      </c>
      <c r="B115" s="37" t="s">
        <v>25</v>
      </c>
      <c r="C115" s="24"/>
      <c r="D115" s="11">
        <f>D116+D119+D122+D123+D126+D124+D125+D117+D120+D121+D118</f>
        <v>24094</v>
      </c>
      <c r="E115" s="11">
        <f>E116+E119+E122+E123+E126+E124+E125+E117+E120+E121+E118</f>
        <v>15821.1</v>
      </c>
      <c r="F115" s="11">
        <f>F116+F119+F122+F123+F126+F124+F125+F117+F120+F121+F118</f>
        <v>13038.5</v>
      </c>
      <c r="G115" s="59">
        <f t="shared" si="2"/>
        <v>0.5411513239810741</v>
      </c>
      <c r="H115" s="59">
        <f t="shared" si="6"/>
        <v>0.8241209523990114</v>
      </c>
      <c r="I115" s="9"/>
    </row>
    <row r="116" spans="1:9" ht="34.5" customHeight="1">
      <c r="A116" s="24" t="s">
        <v>26</v>
      </c>
      <c r="B116" s="37" t="s">
        <v>89</v>
      </c>
      <c r="C116" s="24" t="s">
        <v>26</v>
      </c>
      <c r="D116" s="11">
        <v>1686</v>
      </c>
      <c r="E116" s="11">
        <v>855.2</v>
      </c>
      <c r="F116" s="11">
        <v>855.2</v>
      </c>
      <c r="G116" s="59">
        <f t="shared" si="2"/>
        <v>0.5072360616844603</v>
      </c>
      <c r="H116" s="59">
        <f t="shared" si="6"/>
        <v>1</v>
      </c>
      <c r="I116" s="9"/>
    </row>
    <row r="117" spans="1:9" ht="18.75" customHeight="1">
      <c r="A117" s="24" t="s">
        <v>27</v>
      </c>
      <c r="B117" s="37" t="s">
        <v>125</v>
      </c>
      <c r="C117" s="24" t="s">
        <v>27</v>
      </c>
      <c r="D117" s="11">
        <v>15066.3</v>
      </c>
      <c r="E117" s="11">
        <v>10178.5</v>
      </c>
      <c r="F117" s="11">
        <v>7798.5</v>
      </c>
      <c r="G117" s="59">
        <f t="shared" si="2"/>
        <v>0.5176121542780908</v>
      </c>
      <c r="H117" s="59">
        <f t="shared" si="6"/>
        <v>0.7661737977108611</v>
      </c>
      <c r="I117" s="9"/>
    </row>
    <row r="118" spans="1:9" ht="25.5" customHeight="1">
      <c r="A118" s="24" t="s">
        <v>28</v>
      </c>
      <c r="B118" s="37" t="s">
        <v>239</v>
      </c>
      <c r="C118" s="24" t="s">
        <v>28</v>
      </c>
      <c r="D118" s="11">
        <v>10.4</v>
      </c>
      <c r="E118" s="11">
        <v>6.4</v>
      </c>
      <c r="F118" s="11">
        <v>4.2</v>
      </c>
      <c r="G118" s="59">
        <f t="shared" si="2"/>
        <v>0.40384615384615385</v>
      </c>
      <c r="H118" s="59">
        <f t="shared" si="6"/>
        <v>0.65625</v>
      </c>
      <c r="I118" s="9"/>
    </row>
    <row r="119" spans="1:9" ht="50.25" customHeight="1">
      <c r="A119" s="24" t="s">
        <v>28</v>
      </c>
      <c r="B119" s="61" t="s">
        <v>237</v>
      </c>
      <c r="C119" s="24" t="s">
        <v>151</v>
      </c>
      <c r="D119" s="11">
        <f>15+425.7+418.9</f>
        <v>859.5999999999999</v>
      </c>
      <c r="E119" s="11">
        <f>15+425.7+418.9</f>
        <v>859.5999999999999</v>
      </c>
      <c r="F119" s="11">
        <f>12+341.2+335.8</f>
        <v>689</v>
      </c>
      <c r="G119" s="59">
        <f t="shared" si="2"/>
        <v>0.8015355979525361</v>
      </c>
      <c r="H119" s="59">
        <f t="shared" si="6"/>
        <v>0.8015355979525361</v>
      </c>
      <c r="I119" s="9"/>
    </row>
    <row r="120" spans="1:9" ht="51" customHeight="1" hidden="1">
      <c r="A120" s="24" t="s">
        <v>28</v>
      </c>
      <c r="B120" s="37" t="s">
        <v>152</v>
      </c>
      <c r="C120" s="24" t="s">
        <v>153</v>
      </c>
      <c r="D120" s="11">
        <f>425.7-425.7</f>
        <v>0</v>
      </c>
      <c r="E120" s="11">
        <f>425.7-425.7</f>
        <v>0</v>
      </c>
      <c r="F120" s="11">
        <f>341.2-341.2</f>
        <v>0</v>
      </c>
      <c r="G120" s="59" t="e">
        <f t="shared" si="2"/>
        <v>#DIV/0!</v>
      </c>
      <c r="H120" s="59" t="e">
        <f t="shared" si="6"/>
        <v>#DIV/0!</v>
      </c>
      <c r="I120" s="9"/>
    </row>
    <row r="121" spans="1:9" ht="51" customHeight="1" hidden="1">
      <c r="A121" s="24" t="s">
        <v>28</v>
      </c>
      <c r="B121" s="37" t="s">
        <v>155</v>
      </c>
      <c r="C121" s="24" t="s">
        <v>154</v>
      </c>
      <c r="D121" s="11">
        <f>418.9-418.9</f>
        <v>0</v>
      </c>
      <c r="E121" s="11">
        <f>418.9-418.9</f>
        <v>0</v>
      </c>
      <c r="F121" s="11">
        <f>335.8-335.8</f>
        <v>0</v>
      </c>
      <c r="G121" s="59" t="e">
        <f t="shared" si="2"/>
        <v>#DIV/0!</v>
      </c>
      <c r="H121" s="59" t="e">
        <f t="shared" si="6"/>
        <v>#DIV/0!</v>
      </c>
      <c r="I121" s="9"/>
    </row>
    <row r="122" spans="1:9" ht="22.5" customHeight="1" hidden="1">
      <c r="A122" s="8" t="s">
        <v>27</v>
      </c>
      <c r="B122" s="10" t="s">
        <v>93</v>
      </c>
      <c r="C122" s="8" t="s">
        <v>94</v>
      </c>
      <c r="D122" s="11">
        <v>0</v>
      </c>
      <c r="E122" s="11">
        <v>0</v>
      </c>
      <c r="F122" s="11">
        <v>0</v>
      </c>
      <c r="G122" s="59" t="e">
        <f t="shared" si="2"/>
        <v>#DIV/0!</v>
      </c>
      <c r="H122" s="59" t="e">
        <f t="shared" si="6"/>
        <v>#DIV/0!</v>
      </c>
      <c r="I122" s="9"/>
    </row>
    <row r="123" spans="1:9" ht="35.25" customHeight="1" hidden="1">
      <c r="A123" s="8" t="s">
        <v>27</v>
      </c>
      <c r="B123" s="10" t="s">
        <v>80</v>
      </c>
      <c r="C123" s="8" t="s">
        <v>81</v>
      </c>
      <c r="D123" s="11">
        <v>0</v>
      </c>
      <c r="E123" s="11">
        <v>0</v>
      </c>
      <c r="F123" s="11">
        <v>0</v>
      </c>
      <c r="G123" s="59" t="e">
        <f aca="true" t="shared" si="7" ref="G123:G138">F123/D123</f>
        <v>#DIV/0!</v>
      </c>
      <c r="H123" s="59" t="e">
        <f t="shared" si="6"/>
        <v>#DIV/0!</v>
      </c>
      <c r="I123" s="9"/>
    </row>
    <row r="124" spans="1:9" ht="30.75" customHeight="1" hidden="1">
      <c r="A124" s="8" t="s">
        <v>27</v>
      </c>
      <c r="B124" s="10" t="s">
        <v>95</v>
      </c>
      <c r="C124" s="8" t="s">
        <v>96</v>
      </c>
      <c r="D124" s="11">
        <v>0</v>
      </c>
      <c r="E124" s="11">
        <v>0</v>
      </c>
      <c r="F124" s="11">
        <v>0</v>
      </c>
      <c r="G124" s="59" t="e">
        <f t="shared" si="7"/>
        <v>#DIV/0!</v>
      </c>
      <c r="H124" s="59" t="e">
        <f t="shared" si="6"/>
        <v>#DIV/0!</v>
      </c>
      <c r="I124" s="9"/>
    </row>
    <row r="125" spans="1:9" ht="44.25" customHeight="1" hidden="1">
      <c r="A125" s="8" t="s">
        <v>27</v>
      </c>
      <c r="B125" s="10" t="s">
        <v>98</v>
      </c>
      <c r="C125" s="8" t="s">
        <v>97</v>
      </c>
      <c r="D125" s="11">
        <v>0</v>
      </c>
      <c r="E125" s="11">
        <v>0</v>
      </c>
      <c r="F125" s="11">
        <v>0</v>
      </c>
      <c r="G125" s="59" t="e">
        <f t="shared" si="7"/>
        <v>#DIV/0!</v>
      </c>
      <c r="H125" s="59" t="e">
        <f t="shared" si="6"/>
        <v>#DIV/0!</v>
      </c>
      <c r="I125" s="9"/>
    </row>
    <row r="126" spans="1:9" ht="36" customHeight="1">
      <c r="A126" s="8" t="s">
        <v>28</v>
      </c>
      <c r="B126" s="58" t="s">
        <v>238</v>
      </c>
      <c r="C126" s="8" t="s">
        <v>108</v>
      </c>
      <c r="D126" s="11">
        <v>6471.7</v>
      </c>
      <c r="E126" s="11">
        <v>3921.4</v>
      </c>
      <c r="F126" s="11">
        <v>3691.6</v>
      </c>
      <c r="G126" s="59">
        <f t="shared" si="7"/>
        <v>0.5704219911306149</v>
      </c>
      <c r="H126" s="59">
        <f t="shared" si="6"/>
        <v>0.9413984801346458</v>
      </c>
      <c r="I126" s="9"/>
    </row>
    <row r="127" spans="1:9" ht="26.25" customHeight="1">
      <c r="A127" s="8" t="s">
        <v>29</v>
      </c>
      <c r="B127" s="10" t="s">
        <v>54</v>
      </c>
      <c r="C127" s="8"/>
      <c r="D127" s="11">
        <f>D128</f>
        <v>750</v>
      </c>
      <c r="E127" s="11">
        <f>E128</f>
        <v>399.9</v>
      </c>
      <c r="F127" s="11">
        <f>F128</f>
        <v>395.2</v>
      </c>
      <c r="G127" s="59">
        <f t="shared" si="7"/>
        <v>0.5269333333333334</v>
      </c>
      <c r="H127" s="59">
        <f t="shared" si="6"/>
        <v>0.9882470617654414</v>
      </c>
      <c r="I127" s="9"/>
    </row>
    <row r="128" spans="1:9" ht="34.5" customHeight="1">
      <c r="A128" s="8" t="s">
        <v>55</v>
      </c>
      <c r="B128" s="10" t="s">
        <v>56</v>
      </c>
      <c r="C128" s="8" t="s">
        <v>55</v>
      </c>
      <c r="D128" s="11">
        <v>750</v>
      </c>
      <c r="E128" s="11">
        <v>399.9</v>
      </c>
      <c r="F128" s="11">
        <v>395.2</v>
      </c>
      <c r="G128" s="59">
        <f t="shared" si="7"/>
        <v>0.5269333333333334</v>
      </c>
      <c r="H128" s="59">
        <f t="shared" si="6"/>
        <v>0.9882470617654414</v>
      </c>
      <c r="I128" s="9"/>
    </row>
    <row r="129" spans="1:9" ht="27" customHeight="1">
      <c r="A129" s="8" t="s">
        <v>57</v>
      </c>
      <c r="B129" s="10" t="s">
        <v>58</v>
      </c>
      <c r="C129" s="8"/>
      <c r="D129" s="11">
        <f>D130</f>
        <v>670</v>
      </c>
      <c r="E129" s="11">
        <f>E130</f>
        <v>458.5</v>
      </c>
      <c r="F129" s="11">
        <f>F130</f>
        <v>458.2</v>
      </c>
      <c r="G129" s="59">
        <f t="shared" si="7"/>
        <v>0.6838805970149253</v>
      </c>
      <c r="H129" s="59">
        <f t="shared" si="6"/>
        <v>0.9993456924754635</v>
      </c>
      <c r="I129" s="9"/>
    </row>
    <row r="130" spans="1:9" ht="17.25" customHeight="1">
      <c r="A130" s="8" t="s">
        <v>59</v>
      </c>
      <c r="B130" s="10" t="s">
        <v>60</v>
      </c>
      <c r="C130" s="8" t="s">
        <v>59</v>
      </c>
      <c r="D130" s="11">
        <v>670</v>
      </c>
      <c r="E130" s="11">
        <v>458.5</v>
      </c>
      <c r="F130" s="11">
        <v>458.2</v>
      </c>
      <c r="G130" s="59">
        <f t="shared" si="7"/>
        <v>0.6838805970149253</v>
      </c>
      <c r="H130" s="59">
        <f t="shared" si="6"/>
        <v>0.9993456924754635</v>
      </c>
      <c r="I130" s="9"/>
    </row>
    <row r="131" spans="1:9" ht="36" customHeight="1">
      <c r="A131" s="8" t="s">
        <v>61</v>
      </c>
      <c r="B131" s="10" t="s">
        <v>62</v>
      </c>
      <c r="C131" s="8"/>
      <c r="D131" s="11">
        <f>D132</f>
        <v>5</v>
      </c>
      <c r="E131" s="11">
        <f>E132</f>
        <v>1.5</v>
      </c>
      <c r="F131" s="11">
        <f>F132</f>
        <v>1.5</v>
      </c>
      <c r="G131" s="59">
        <f t="shared" si="7"/>
        <v>0.3</v>
      </c>
      <c r="H131" s="59">
        <f t="shared" si="6"/>
        <v>1</v>
      </c>
      <c r="I131" s="9"/>
    </row>
    <row r="132" spans="1:9" ht="30.75" customHeight="1">
      <c r="A132" s="8" t="s">
        <v>63</v>
      </c>
      <c r="B132" s="10" t="s">
        <v>82</v>
      </c>
      <c r="C132" s="8" t="s">
        <v>63</v>
      </c>
      <c r="D132" s="11">
        <v>5</v>
      </c>
      <c r="E132" s="11">
        <v>1.5</v>
      </c>
      <c r="F132" s="11">
        <v>1.5</v>
      </c>
      <c r="G132" s="59">
        <f t="shared" si="7"/>
        <v>0.3</v>
      </c>
      <c r="H132" s="59">
        <f t="shared" si="6"/>
        <v>1</v>
      </c>
      <c r="I132" s="9"/>
    </row>
    <row r="133" spans="1:9" ht="26.25" customHeight="1">
      <c r="A133" s="8" t="s">
        <v>64</v>
      </c>
      <c r="B133" s="10" t="s">
        <v>67</v>
      </c>
      <c r="C133" s="8"/>
      <c r="D133" s="11">
        <f>D134+D136+D135</f>
        <v>2575.5</v>
      </c>
      <c r="E133" s="11">
        <f>E134+E136+E135</f>
        <v>1225</v>
      </c>
      <c r="F133" s="11">
        <f>F134+F136+F135</f>
        <v>1224</v>
      </c>
      <c r="G133" s="59">
        <f t="shared" si="7"/>
        <v>0.4752475247524752</v>
      </c>
      <c r="H133" s="59">
        <f t="shared" si="6"/>
        <v>0.9991836734693877</v>
      </c>
      <c r="I133" s="9"/>
    </row>
    <row r="134" spans="1:9" ht="66" customHeight="1">
      <c r="A134" s="8" t="s">
        <v>65</v>
      </c>
      <c r="B134" s="10" t="s">
        <v>109</v>
      </c>
      <c r="C134" s="8" t="s">
        <v>110</v>
      </c>
      <c r="D134" s="11">
        <v>2575.5</v>
      </c>
      <c r="E134" s="11">
        <v>1225</v>
      </c>
      <c r="F134" s="11">
        <v>1224</v>
      </c>
      <c r="G134" s="59">
        <f t="shared" si="7"/>
        <v>0.4752475247524752</v>
      </c>
      <c r="H134" s="59">
        <f t="shared" si="6"/>
        <v>0.9991836734693877</v>
      </c>
      <c r="I134" s="9"/>
    </row>
    <row r="135" spans="1:9" ht="36" customHeight="1" hidden="1">
      <c r="A135" s="8" t="s">
        <v>65</v>
      </c>
      <c r="B135" s="10" t="s">
        <v>111</v>
      </c>
      <c r="C135" s="8" t="s">
        <v>112</v>
      </c>
      <c r="D135" s="11">
        <v>0</v>
      </c>
      <c r="E135" s="11">
        <v>0</v>
      </c>
      <c r="F135" s="11">
        <v>0</v>
      </c>
      <c r="G135" s="59" t="e">
        <f t="shared" si="7"/>
        <v>#DIV/0!</v>
      </c>
      <c r="H135" s="59" t="e">
        <f t="shared" si="6"/>
        <v>#DIV/0!</v>
      </c>
      <c r="I135" s="9"/>
    </row>
    <row r="136" spans="1:9" ht="30.75" customHeight="1" hidden="1">
      <c r="A136" s="8" t="s">
        <v>66</v>
      </c>
      <c r="B136" s="10" t="s">
        <v>90</v>
      </c>
      <c r="C136" s="8" t="s">
        <v>113</v>
      </c>
      <c r="D136" s="11">
        <v>0</v>
      </c>
      <c r="E136" s="11">
        <v>0</v>
      </c>
      <c r="F136" s="11">
        <v>0</v>
      </c>
      <c r="G136" s="59" t="e">
        <f t="shared" si="7"/>
        <v>#DIV/0!</v>
      </c>
      <c r="H136" s="59" t="e">
        <f t="shared" si="6"/>
        <v>#DIV/0!</v>
      </c>
      <c r="I136" s="9"/>
    </row>
    <row r="137" spans="1:9" ht="26.25" customHeight="1">
      <c r="A137" s="24"/>
      <c r="B137" s="37" t="s">
        <v>30</v>
      </c>
      <c r="C137" s="24"/>
      <c r="D137" s="11">
        <f>D43+D58+D64+D96+D105+D112+D115+D127+D129+D131+D133</f>
        <v>749173.2</v>
      </c>
      <c r="E137" s="11">
        <f>E43+E58+E64+E96+E105+E112+E115+E127+E129+E131+E133</f>
        <v>460067.1</v>
      </c>
      <c r="F137" s="11">
        <f>F43+F58+F64+F96+F105+F112+F115+F127+F129+F131+F133</f>
        <v>365607.70000000007</v>
      </c>
      <c r="G137" s="59">
        <f t="shared" si="7"/>
        <v>0.48801492098222427</v>
      </c>
      <c r="H137" s="59">
        <f t="shared" si="6"/>
        <v>0.7946834277000031</v>
      </c>
      <c r="I137" s="9"/>
    </row>
    <row r="138" spans="1:9" ht="19.5" customHeight="1">
      <c r="A138" s="7"/>
      <c r="B138" s="10" t="s">
        <v>42</v>
      </c>
      <c r="C138" s="8"/>
      <c r="D138" s="38">
        <f>D133</f>
        <v>2575.5</v>
      </c>
      <c r="E138" s="38">
        <f>E133</f>
        <v>1225</v>
      </c>
      <c r="F138" s="38">
        <f>F133</f>
        <v>1224</v>
      </c>
      <c r="G138" s="59">
        <f t="shared" si="7"/>
        <v>0.4752475247524752</v>
      </c>
      <c r="H138" s="59">
        <f t="shared" si="6"/>
        <v>0.9991836734693877</v>
      </c>
      <c r="I138" s="9"/>
    </row>
    <row r="139" spans="4:7" ht="16.5">
      <c r="D139" s="39"/>
      <c r="E139" s="39"/>
      <c r="F139" s="39"/>
      <c r="G139" s="39"/>
    </row>
    <row r="140" spans="2:7" ht="16.5">
      <c r="B140" s="2" t="s">
        <v>143</v>
      </c>
      <c r="D140" s="39"/>
      <c r="E140" s="39"/>
      <c r="F140" s="39">
        <v>19083.6</v>
      </c>
      <c r="G140" s="39"/>
    </row>
    <row r="141" spans="2:7" ht="16.5" hidden="1">
      <c r="B141" s="3" t="s">
        <v>144</v>
      </c>
      <c r="D141" s="39"/>
      <c r="E141" s="39"/>
      <c r="F141" s="39">
        <v>0</v>
      </c>
      <c r="G141" s="39"/>
    </row>
    <row r="142" spans="2:7" ht="16.5" hidden="1">
      <c r="B142" s="2" t="s">
        <v>43</v>
      </c>
      <c r="D142" s="39"/>
      <c r="E142" s="39"/>
      <c r="F142" s="39"/>
      <c r="G142" s="39"/>
    </row>
    <row r="143" spans="2:9" ht="16.5" hidden="1">
      <c r="B143" s="2" t="s">
        <v>44</v>
      </c>
      <c r="D143" s="39"/>
      <c r="E143" s="39"/>
      <c r="F143" s="39"/>
      <c r="G143" s="39"/>
      <c r="H143" s="41"/>
      <c r="I143" s="3"/>
    </row>
    <row r="144" spans="4:7" ht="16.5" hidden="1">
      <c r="D144" s="39"/>
      <c r="E144" s="39"/>
      <c r="F144" s="39"/>
      <c r="G144" s="39"/>
    </row>
    <row r="145" spans="2:7" ht="16.5" hidden="1">
      <c r="B145" s="2" t="s">
        <v>45</v>
      </c>
      <c r="D145" s="39"/>
      <c r="E145" s="39"/>
      <c r="F145" s="39"/>
      <c r="G145" s="39"/>
    </row>
    <row r="146" spans="2:9" ht="16.5" hidden="1">
      <c r="B146" s="2" t="s">
        <v>46</v>
      </c>
      <c r="D146" s="39"/>
      <c r="E146" s="39"/>
      <c r="F146" s="39">
        <v>0</v>
      </c>
      <c r="G146" s="39"/>
      <c r="H146" s="41"/>
      <c r="I146" s="3"/>
    </row>
    <row r="147" spans="4:7" ht="16.5" hidden="1">
      <c r="D147" s="39"/>
      <c r="E147" s="39"/>
      <c r="F147" s="39"/>
      <c r="G147" s="39"/>
    </row>
    <row r="148" spans="2:7" ht="16.5" hidden="1">
      <c r="B148" s="2" t="s">
        <v>47</v>
      </c>
      <c r="D148" s="39"/>
      <c r="E148" s="39"/>
      <c r="F148" s="39"/>
      <c r="G148" s="39"/>
    </row>
    <row r="149" spans="2:7" ht="16.5" hidden="1">
      <c r="B149" s="2" t="s">
        <v>48</v>
      </c>
      <c r="D149" s="39"/>
      <c r="E149" s="39"/>
      <c r="F149" s="39"/>
      <c r="G149" s="39"/>
    </row>
    <row r="150" spans="4:7" ht="16.5" hidden="1">
      <c r="D150" s="39"/>
      <c r="E150" s="39"/>
      <c r="F150" s="39"/>
      <c r="G150" s="39"/>
    </row>
    <row r="151" spans="2:7" ht="16.5">
      <c r="B151" s="3" t="s">
        <v>145</v>
      </c>
      <c r="D151" s="39"/>
      <c r="E151" s="39"/>
      <c r="F151" s="39">
        <v>4000</v>
      </c>
      <c r="G151" s="39"/>
    </row>
    <row r="152" spans="4:8" ht="16.5" hidden="1">
      <c r="D152" s="39"/>
      <c r="E152" s="39"/>
      <c r="F152" s="39"/>
      <c r="G152" s="39"/>
      <c r="H152" s="42"/>
    </row>
    <row r="153" spans="2:7" ht="16.5" hidden="1">
      <c r="B153" s="3"/>
      <c r="D153" s="39"/>
      <c r="E153" s="39"/>
      <c r="F153" s="39"/>
      <c r="G153" s="39"/>
    </row>
    <row r="154" spans="4:7" ht="16.5" hidden="1">
      <c r="D154" s="39"/>
      <c r="E154" s="39"/>
      <c r="F154" s="39"/>
      <c r="G154" s="39"/>
    </row>
    <row r="155" spans="2:9" ht="16.5">
      <c r="B155" s="2" t="s">
        <v>49</v>
      </c>
      <c r="D155" s="39"/>
      <c r="E155" s="39"/>
      <c r="F155" s="39">
        <f>F140+F37+F143+F146-F137-F149-F151+F141</f>
        <v>34247.19999999995</v>
      </c>
      <c r="G155" s="39"/>
      <c r="H155" s="39"/>
      <c r="I155" s="43"/>
    </row>
    <row r="156" spans="2:7" ht="61.5" customHeight="1">
      <c r="B156" s="63" t="s">
        <v>241</v>
      </c>
      <c r="D156" s="39"/>
      <c r="E156" s="64" t="s">
        <v>242</v>
      </c>
      <c r="F156" s="64"/>
      <c r="G156" s="39"/>
    </row>
    <row r="157" ht="16.5" hidden="1"/>
    <row r="158" ht="16.5" hidden="1"/>
    <row r="159" ht="16.5" hidden="1"/>
    <row r="160" ht="16.5" hidden="1"/>
    <row r="161" ht="16.5" hidden="1"/>
  </sheetData>
  <sheetProtection/>
  <mergeCells count="23">
    <mergeCell ref="A2:H2"/>
    <mergeCell ref="F3:F4"/>
    <mergeCell ref="A3:A4"/>
    <mergeCell ref="D1:H1"/>
    <mergeCell ref="C3:C4"/>
    <mergeCell ref="G3:G4"/>
    <mergeCell ref="D3:D4"/>
    <mergeCell ref="L45:N46"/>
    <mergeCell ref="F40:F41"/>
    <mergeCell ref="J45:K45"/>
    <mergeCell ref="H3:H4"/>
    <mergeCell ref="J46:K46"/>
    <mergeCell ref="A39:H39"/>
    <mergeCell ref="D40:D41"/>
    <mergeCell ref="A40:A41"/>
    <mergeCell ref="G40:G41"/>
    <mergeCell ref="C40:C41"/>
    <mergeCell ref="E156:F156"/>
    <mergeCell ref="H40:H41"/>
    <mergeCell ref="B40:B41"/>
    <mergeCell ref="B3:B4"/>
    <mergeCell ref="E3:E4"/>
    <mergeCell ref="E40:E41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2019-07-29T09:47:23Z</cp:lastPrinted>
  <dcterms:created xsi:type="dcterms:W3CDTF">1996-10-08T23:32:33Z</dcterms:created>
  <dcterms:modified xsi:type="dcterms:W3CDTF">2019-07-29T12:44:02Z</dcterms:modified>
  <cp:category/>
  <cp:version/>
  <cp:contentType/>
  <cp:contentStatus/>
</cp:coreProperties>
</file>