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1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<sst xmlns="http://schemas.openxmlformats.org/spreadsheetml/2006/main" count="1640" uniqueCount="514">
  <si>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</si>
  <si>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</si>
  <si>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</si>
  <si>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</si>
  <si>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</si>
  <si>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</si>
  <si>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</si>
  <si>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</si>
  <si>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</si>
  <si>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</si>
  <si>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</si>
  <si>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</si>
  <si>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</si>
  <si>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</si>
  <si>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</si>
  <si>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</si>
  <si>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</si>
  <si>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</si>
  <si>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</si>
  <si>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</si>
  <si>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</si>
  <si>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</si>
  <si>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</si>
  <si>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</si>
  <si>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</si>
  <si>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</si>
  <si>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</si>
  <si>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</si>
  <si>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</si>
  <si>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</si>
  <si>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</si>
  <si>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</si>
  <si>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</si>
  <si>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</si>
  <si>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</si>
  <si>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</si>
  <si>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</si>
  <si>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</si>
  <si>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</si>
  <si>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</si>
  <si>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</si>
  <si>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</si>
  <si>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</si>
  <si>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</si>
  <si>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</si>
  <si>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</si>
  <si>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</si>
  <si>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</si>
  <si>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</si>
  <si>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</si>
  <si>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</si>
  <si>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</si>
  <si>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</si>
  <si>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</si>
  <si>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</si>
  <si>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</si>
  <si>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</si>
  <si>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</si>
  <si>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</si>
  <si>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</si>
  <si>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</si>
  <si>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</si>
  <si>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</si>
  <si>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</si>
  <si>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</si>
  <si>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</si>
  <si>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</si>
  <si>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</si>
  <si>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</si>
  <si>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</si>
  <si>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</si>
  <si>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</si>
  <si>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</si>
  <si>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</si>
  <si>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</si>
  <si>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</si>
  <si>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</si>
  <si>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</si>
  <si>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</si>
  <si>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</si>
  <si>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</si>
  <si>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</si>
  <si>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</si>
  <si>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</si>
  <si>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</si>
  <si>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</si>
  <si>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</si>
  <si>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</si>
  <si>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</si>
  <si>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</si>
  <si>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</si>
  <si>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</si>
  <si>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</si>
  <si>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</si>
  <si>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</si>
  <si>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</si>
  <si>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</si>
  <si>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</si>
  <si>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</si>
  <si>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</si>
  <si>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</si>
  <si>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</si>
  <si>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</si>
  <si>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</si>
  <si>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</si>
  <si>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</si>
  <si>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</si>
  <si>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</si>
  <si>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</si>
  <si>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</si>
  <si>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</si>
  <si>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</si>
  <si>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</si>
  <si>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</si>
  <si>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</si>
  <si>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</si>
  <si>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</si>
  <si>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</si>
  <si>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</si>
  <si>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</si>
  <si>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</si>
  <si>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</si>
  <si>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</si>
  <si>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</si>
  <si>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</si>
  <si>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</si>
  <si>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</si>
  <si>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</si>
  <si>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</si>
  <si>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</si>
  <si>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</si>
  <si>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</si>
  <si>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</si>
  <si>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</si>
  <si>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</si>
  <si>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</si>
  <si>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</si>
  <si>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</si>
  <si>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</si>
  <si>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</si>
  <si>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</si>
  <si>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</si>
  <si>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</si>
  <si>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</si>
  <si>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</si>
  <si>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</si>
  <si>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</si>
  <si>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</si>
  <si>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</si>
  <si>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</si>
  <si>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</si>
  <si>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</si>
  <si>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Прочие мероприятия по благоустройству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</si>
  <si>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</si>
  <si>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</si>
  <si>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</si>
  <si>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</si>
  <si>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</si>
  <si>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</si>
  <si>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</si>
  <si>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</si>
  <si>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</si>
  <si>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</si>
  <si>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</si>
  <si>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</si>
  <si>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</si>
  <si>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</si>
  <si>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</si>
  <si>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</si>
  <si>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</si>
  <si>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</si>
  <si>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</si>
  <si>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</si>
  <si>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</si>
  <si>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</si>
  <si>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</si>
  <si>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</si>
  <si>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</si>
  <si>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</si>
  <si>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</si>
  <si>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</si>
  <si>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</si>
  <si>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</si>
  <si>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</si>
  <si>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</si>
  <si>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</si>
  <si>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</si>
  <si>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</si>
  <si>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</si>
  <si>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</si>
  <si>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</si>
  <si>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</si>
  <si>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</si>
  <si>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</si>
  <si>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</si>
  <si>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</si>
  <si>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</si>
  <si>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</si>
  <si>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</si>
  <si>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</si>
  <si>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</si>
  <si>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</si>
  <si>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</si>
  <si>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</si>
  <si>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</si>
  <si>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</si>
  <si>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</si>
  <si>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</si>
  <si>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</si>
  <si>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</si>
  <si>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</si>
  <si>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</si>
  <si>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</si>
  <si>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</si>
  <si>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</si>
  <si>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</si>
  <si>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</si>
  <si>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</si>
  <si>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</si>
  <si>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9530005350</t>
  </si>
  <si>
    <t>9930006400</t>
  </si>
  <si>
    <t>9610007100</t>
  </si>
  <si>
    <t>9930008100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</si>
  <si>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</si>
  <si>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</si>
  <si>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</si>
  <si>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</si>
  <si>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</si>
  <si>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</si>
  <si>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</si>
  <si>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</si>
  <si>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</si>
  <si>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</si>
  <si>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</si>
  <si>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</si>
  <si>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</si>
  <si>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</si>
  <si>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</si>
  <si>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</si>
  <si>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</si>
  <si>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</si>
  <si>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</si>
  <si>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</si>
  <si>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</si>
  <si>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</si>
  <si>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</si>
  <si>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</si>
  <si>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</si>
  <si>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</si>
  <si>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</si>
  <si>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</si>
  <si>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</si>
  <si>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</si>
  <si>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</si>
  <si>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</si>
  <si>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</si>
  <si>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</si>
  <si>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</si>
  <si>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</si>
  <si>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</si>
  <si>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</si>
  <si>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</si>
  <si>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</si>
  <si>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</si>
  <si>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</si>
  <si>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</si>
  <si>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</si>
  <si>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</si>
  <si>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</si>
  <si>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</si>
  <si>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</si>
  <si>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</si>
  <si>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</si>
  <si>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</si>
  <si>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</si>
  <si>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</si>
  <si>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</si>
  <si>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</si>
  <si>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</si>
  <si>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</si>
  <si>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</si>
  <si>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</si>
  <si>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</si>
  <si>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</si>
  <si>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</si>
  <si>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</si>
  <si>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</si>
  <si>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</si>
  <si>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</si>
  <si>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</si>
  <si>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</si>
  <si>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</si>
  <si>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</si>
  <si>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</si>
  <si>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</si>
  <si>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</si>
  <si>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</si>
  <si>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</si>
  <si>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</si>
  <si>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</si>
  <si>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</si>
  <si>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</si>
  <si>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</si>
  <si>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</si>
  <si>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</si>
  <si>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</si>
  <si>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</si>
  <si>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</si>
  <si>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</si>
  <si>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</si>
  <si>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</si>
  <si>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</si>
  <si>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</si>
  <si>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</si>
  <si>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</si>
  <si>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</si>
  <si>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</si>
  <si>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</si>
  <si>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</si>
  <si>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</si>
  <si>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</si>
  <si>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</si>
  <si>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</si>
  <si>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</si>
  <si>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</si>
  <si>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</si>
  <si>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Модернизация канализационных очистных сооружений г. Ртищево Саратовской области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</si>
  <si>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</si>
  <si>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</si>
  <si>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</si>
  <si>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</si>
  <si>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</si>
  <si>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</si>
  <si>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</si>
  <si>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</si>
  <si>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</si>
  <si>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</si>
  <si>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</si>
  <si>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</si>
  <si>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</si>
  <si>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</si>
  <si>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</si>
  <si>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</si>
  <si>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</si>
  <si>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</si>
  <si>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</si>
  <si>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</si>
  <si>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</si>
  <si>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</si>
  <si>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</si>
  <si>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</si>
  <si>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</si>
  <si>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</si>
  <si>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</si>
  <si>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</si>
  <si>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</si>
  <si>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</si>
  <si>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</si>
  <si>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</si>
  <si>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</si>
  <si>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</si>
  <si>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</si>
  <si>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</si>
  <si>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</si>
  <si>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</si>
  <si>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</si>
  <si>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</si>
  <si>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</si>
  <si>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</si>
  <si>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</si>
  <si>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</si>
  <si>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</si>
  <si>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</si>
  <si>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</si>
  <si>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</si>
  <si>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</si>
  <si>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</si>
  <si>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</si>
  <si>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</si>
  <si>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</si>
  <si>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</si>
  <si>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</si>
  <si>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</si>
  <si>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</si>
  <si>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</si>
  <si>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</si>
  <si>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</si>
  <si>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</si>
  <si>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</si>
  <si>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</si>
  <si>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</si>
  <si>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</si>
  <si>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Основное мероприятие "Поставка электроэнергии для работы уличного освещения"</t>
  </si>
  <si>
    <t>83016V0000</t>
  </si>
  <si>
    <t>Основное мероприятие "Окашивание территории населенных пунктов (окос пустырей)"</t>
  </si>
  <si>
    <t>83017V0000</t>
  </si>
  <si>
    <t>Основное мероприятие "Прочие мероприятия по уличному освещению"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</si>
  <si>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</si>
  <si>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Подпрограмма "Градостроительное планирование развития территорий поселений Ртищевского муниципального района на 2014 - 2020 годы",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</si>
  <si>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в том числе: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</si>
  <si>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</si>
  <si>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</si>
  <si>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</si>
  <si>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</si>
  <si>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</si>
  <si>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</si>
  <si>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</si>
  <si>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</si>
  <si>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</si>
  <si>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</si>
  <si>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</si>
  <si>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</si>
  <si>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</si>
  <si>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</si>
  <si>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</si>
  <si>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</si>
  <si>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</si>
  <si>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75306G0800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</si>
  <si>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</si>
  <si>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</si>
  <si>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</si>
  <si>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</si>
  <si>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</si>
  <si>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</si>
  <si>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054,059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</si>
  <si>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</si>
  <si>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</si>
  <si>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</si>
  <si>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</si>
  <si>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</si>
  <si>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</si>
  <si>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</si>
  <si>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</si>
  <si>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95500S2110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</si>
  <si>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</si>
  <si>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95500S2120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</si>
  <si>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</si>
  <si>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95600S2110</t>
  </si>
  <si>
    <t>95600S2120</t>
  </si>
  <si>
    <t>953005350</t>
  </si>
  <si>
    <t xml:space="preserve">ПРОЧИЕ БЕЗВОЗМЕЗДНЫЕ ПОСТУПЛЕНИЯ 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</si>
  <si>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</si>
  <si>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</si>
  <si>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83018V0000</t>
  </si>
  <si>
    <t>Основное мероприятие "Приобретение детских качелей для установки на территории города Ртищево"</t>
  </si>
  <si>
    <t>95400S2110</t>
  </si>
  <si>
    <t>95400S2120</t>
  </si>
  <si>
    <t>95700S2110</t>
  </si>
  <si>
    <t>95700S2120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</si>
  <si>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</si>
  <si>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</si>
  <si>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</si>
  <si>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</si>
  <si>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</si>
  <si>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</si>
  <si>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</si>
  <si>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</si>
  <si>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</si>
  <si>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>7240100Т10</t>
  </si>
  <si>
    <t>7240100Т20</t>
  </si>
  <si>
    <t>Капитальный ремонт разводящей водопроводной сети, расположенной по адресу: Саратовская область, г. Ртищево</t>
  </si>
  <si>
    <t>Строительство объекта: "Канализационно - очистные сооружения в г. Ртищево Саратовской области"</t>
  </si>
  <si>
    <t>84001L5550</t>
  </si>
  <si>
    <t>95400S2130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</si>
  <si>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</si>
  <si>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 xml:space="preserve"> Приобретение погружного электронасосного агрегата для Урусовского МО (п. Центральная усадьба совхоза "Выдвиженец")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</si>
  <si>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</si>
  <si>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от негосударственных организаций в бюджеты сельских поселений</t>
  </si>
  <si>
    <t>план на 9 месяцев</t>
  </si>
  <si>
    <t>% к плану 9 месяцев</t>
  </si>
  <si>
    <t>72135V0000</t>
  </si>
  <si>
    <t>Основное мероприятие: "Изготовление технических и межевых планов на объекты недвижимости"</t>
  </si>
  <si>
    <t>7240100Т30</t>
  </si>
  <si>
    <t>Выполнение работ по устройству шахтного колодца в п. имени Максима Горького Ртищевского района Саратовской области</t>
  </si>
  <si>
    <t>9540072100</t>
  </si>
  <si>
    <t>Реализация проектов развития муниципальных образований области, основанных на местных инициативах (областные средства)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</si>
  <si>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</si>
  <si>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</si>
  <si>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</si>
  <si>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</si>
  <si>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</si>
  <si>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</si>
  <si>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</si>
  <si>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</si>
  <si>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</si>
  <si>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</si>
  <si>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</si>
  <si>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</si>
  <si>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</si>
  <si>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</si>
  <si>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</si>
  <si>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</si>
  <si>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</si>
  <si>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75307S7900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</si>
  <si>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</si>
  <si>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75307D7900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</si>
  <si>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</si>
  <si>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Меры социальной поддержки почетных граждан</t>
  </si>
  <si>
    <t>72100</t>
  </si>
  <si>
    <t xml:space="preserve">СПРАВКА
об исполнении бюджета Ртищевского района
на 01.11.2018 г.
</t>
  </si>
  <si>
    <t xml:space="preserve">СПРАВКА
об исполнении бюджета МО г. Ртищево
на 01.11.2018г.
</t>
  </si>
  <si>
    <t>СПРАВКА
об исполнении бюджета Краснозвездинского МО
на 01.11.2018г.</t>
  </si>
  <si>
    <t xml:space="preserve">СПРАВКА
об исполнении бюджета Макаровского МО
на 01.11.2018г.                                                                                      </t>
  </si>
  <si>
    <t>СПРАВКА
об исполнении бюджета Октябрьского МО
на 01.11.2018г.</t>
  </si>
  <si>
    <t>СПРАВКА
об исполнении бюджета Салтыковского МО
на 01.11.2018г.</t>
  </si>
  <si>
    <t xml:space="preserve">СПРАВКА
об исполнении бюджета Урусовского МО
на 01.11.2018г.
</t>
  </si>
  <si>
    <t xml:space="preserve">СПРАВКА
об исполнении бюджета Шило-Голицинского МО
на 01.11.2018г.
</t>
  </si>
  <si>
    <t xml:space="preserve">СПРАВКА
об исполнении бюджета Ртищевского района (консолидация)
на 01.11.2018г.                                                                                                                      </t>
  </si>
  <si>
    <t>83019V0000</t>
  </si>
  <si>
    <t>Основное мероприятие "Приобретение и установка остановочных павильонов"</t>
  </si>
  <si>
    <t>78,3</t>
  </si>
  <si>
    <t>80,5</t>
  </si>
  <si>
    <t>Расходы на обеспечение деятельности муниципальных казенных учреждений  (отдел по имуществу, МУ "АХГР")</t>
  </si>
  <si>
    <t>Предоставление субсидий бюджетным учреждениям  (Локомотив, МАУ СШ)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</si>
</sst>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0" fontId="17" fillId="34" borderId="14" xfId="56" applyNumberFormat="1" applyFont="1" applyFill="1" applyBorder="1" applyAlignment="1" applyProtection="1">
      <alignment horizontal="left" wrapText="1"/>
      <protection hidden="1"/>
    </xf>
    <xf numFmtId="49" fontId="17" fillId="34" borderId="14" xfId="56" applyNumberFormat="1" applyFont="1" applyFill="1" applyBorder="1" applyAlignment="1" applyProtection="1">
      <alignment horizontal="left" wrapText="1"/>
      <protection hidden="1"/>
    </xf>
    <xf numFmtId="0" fontId="18" fillId="34" borderId="13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3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10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10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0" fontId="17" fillId="34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7" fillId="34" borderId="15" xfId="0" applyNumberFormat="1" applyFont="1" applyFill="1" applyBorder="1" applyAlignment="1">
      <alignment horizontal="center" vertical="top" wrapText="1"/>
    </xf>
    <xf numFmtId="49" fontId="7" fillId="34" borderId="1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17" fillId="34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top" wrapText="1"/>
    </xf>
    <xf numFmtId="49" fontId="8" fillId="34" borderId="16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0" fillId="34" borderId="14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7;&#1090;&#1077;&#1087;&#1072;&#1085;&#1082;&#1080;&#1085;&#1072;\Desktop\&#1044;&#1054;&#1061;&#1054;&#1044;&#1067;\&#1054;&#1058;&#1063;&#1045;&#1058;&#1067;\&#1054;&#1058;&#1063;&#1045;&#1058;&#1067;%20(&#1077;&#1078;&#1077;&#1084;&#1077;&#1089;)\&#1057;&#1087;&#1088;&#1072;&#1074;&#1082;&#1072;%20&#1086;&#1073;%20&#1080;&#1089;&#1087;&#1086;&#1083;&#1085;&#1077;&#1085;&#1080;&#1080;%20&#1073;&#1102;&#1076;&#1078;&#1077;&#1090;&#1072;%20(&#1076;&#1086;%2015%20&#1095;&#1080;&#1089;&#1083;&#1072;%20&#1089;&#1083;&#1077;&#1076;.%20&#1079;&#1072;%20&#1086;&#1090;&#1095;&#1077;&#1090;.%20&#1084;&#1077;&#1089;&#1103;&#1094;&#1077;&#1084;)\2018\&#1057;&#1087;&#1088;&#1072;&#1074;&#1082;&#1072;%20&#1085;&#1072;%2001%20&#1086;&#1082;&#1090;&#1103;&#1073;&#1088;&#1103;%202018&#1075;&#1086;&#107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"/>
      <sheetName val="МО г.Ртищево"/>
      <sheetName val="Кр-звезда"/>
      <sheetName val="Макарово"/>
      <sheetName val="Октябрьский"/>
      <sheetName val="Салтыковка"/>
      <sheetName val="Урусово"/>
      <sheetName val="Ш-Голицыно"/>
      <sheetName val="Консолидация"/>
      <sheetName val="МАКОГОН"/>
    </sheetNames>
    <sheetDataSet>
      <sheetData sheetId="0">
        <row r="5">
          <cell r="D5">
            <v>113067</v>
          </cell>
          <cell r="E5">
            <v>81600</v>
          </cell>
        </row>
        <row r="24">
          <cell r="E24">
            <v>0</v>
          </cell>
        </row>
      </sheetData>
      <sheetData sheetId="1">
        <row r="5">
          <cell r="D5">
            <v>41560</v>
          </cell>
          <cell r="E5">
            <v>28500</v>
          </cell>
        </row>
        <row r="21">
          <cell r="E21">
            <v>0</v>
          </cell>
        </row>
      </sheetData>
      <sheetData sheetId="2">
        <row r="5">
          <cell r="D5">
            <v>228</v>
          </cell>
          <cell r="E5">
            <v>165</v>
          </cell>
        </row>
        <row r="19">
          <cell r="E19">
            <v>0</v>
          </cell>
        </row>
      </sheetData>
      <sheetData sheetId="3">
        <row r="5">
          <cell r="D5">
            <v>129</v>
          </cell>
          <cell r="E5">
            <v>90</v>
          </cell>
        </row>
        <row r="21">
          <cell r="E21">
            <v>0</v>
          </cell>
        </row>
      </sheetData>
      <sheetData sheetId="4">
        <row r="5">
          <cell r="D5">
            <v>353</v>
          </cell>
          <cell r="E5">
            <v>250</v>
          </cell>
        </row>
        <row r="19">
          <cell r="E19">
            <v>0</v>
          </cell>
        </row>
      </sheetData>
      <sheetData sheetId="5">
        <row r="5">
          <cell r="D5">
            <v>337</v>
          </cell>
          <cell r="E5">
            <v>240</v>
          </cell>
        </row>
        <row r="19">
          <cell r="E19">
            <v>0</v>
          </cell>
        </row>
      </sheetData>
      <sheetData sheetId="6">
        <row r="5">
          <cell r="D5">
            <v>238</v>
          </cell>
          <cell r="E5">
            <v>170</v>
          </cell>
        </row>
        <row r="19">
          <cell r="E19">
            <v>0</v>
          </cell>
        </row>
      </sheetData>
      <sheetData sheetId="7">
        <row r="5">
          <cell r="D5">
            <v>88</v>
          </cell>
          <cell r="E5">
            <v>60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0"/>
  <sheetViews>
    <sheetView zoomScale="85" zoomScaleNormal="85" workbookViewId="0" topLeftCell="A1">
      <selection activeCell="F17" sqref="F17"/>
    </sheetView>
  </sheetViews>
  <sheetFormatPr defaultColWidth="9.140625" defaultRowHeight="12.75"/>
  <cols>
    <col min="1" max="1" width="6.57421875" style="65" customWidth="1"/>
    <col min="2" max="2" width="46.57421875" style="65" customWidth="1"/>
    <col min="3" max="3" width="15.7109375" style="66" hidden="1" customWidth="1"/>
    <col min="4" max="4" width="18.28125" style="68" customWidth="1"/>
    <col min="5" max="5" width="17.57421875" style="68" hidden="1" customWidth="1"/>
    <col min="6" max="6" width="15.28125" style="68" customWidth="1"/>
    <col min="7" max="7" width="13.8515625" style="68" customWidth="1"/>
    <col min="8" max="8" width="12.57421875" style="68" hidden="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81" t="s">
        <v>499</v>
      </c>
      <c r="B1" s="181"/>
      <c r="C1" s="181"/>
      <c r="D1" s="181"/>
      <c r="E1" s="181"/>
      <c r="F1" s="181"/>
      <c r="G1" s="181"/>
      <c r="H1" s="181"/>
      <c r="I1" s="12"/>
    </row>
    <row r="2" spans="1:9" ht="12.75" customHeight="1">
      <c r="A2" s="182"/>
      <c r="B2" s="174" t="s">
        <v>2</v>
      </c>
      <c r="C2" s="171" t="s">
        <v>141</v>
      </c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  <c r="I2" s="13"/>
    </row>
    <row r="3" spans="1:9" ht="47.25" customHeight="1">
      <c r="A3" s="182"/>
      <c r="B3" s="175"/>
      <c r="C3" s="172"/>
      <c r="D3" s="173"/>
      <c r="E3" s="175"/>
      <c r="F3" s="173"/>
      <c r="G3" s="175"/>
      <c r="H3" s="175"/>
      <c r="I3" s="13"/>
    </row>
    <row r="4" spans="1:9" ht="24" customHeight="1">
      <c r="A4" s="160"/>
      <c r="B4" s="165" t="s">
        <v>73</v>
      </c>
      <c r="C4" s="164"/>
      <c r="D4" s="38">
        <f>D5+D7+D8+D9+D10+D11+D12+D13+D14+D15+D16+D17+D18+D19+D20+D21+D22+D24+D6</f>
        <v>173110.4</v>
      </c>
      <c r="E4" s="38">
        <f>E5+E7+E8+E9+E10+E11+E12+E13+E14+E15+E16+E17+E18+E19+E20+E21+E22+E24+E6</f>
        <v>124417</v>
      </c>
      <c r="F4" s="38">
        <f>F5+F7+F8+F9+F10+F11+F12+F13+F14+F15+F16+F17+F18+F19+F20+F21+F22+F24+F6</f>
        <v>152849.2</v>
      </c>
      <c r="G4" s="39">
        <f>F4/D4</f>
        <v>0.8829579274266596</v>
      </c>
      <c r="H4" s="39">
        <f>F4/E4</f>
        <v>1.228523433292878</v>
      </c>
      <c r="I4" s="14"/>
    </row>
    <row r="5" spans="1:9" ht="18.75">
      <c r="A5" s="160"/>
      <c r="B5" s="161" t="s">
        <v>478</v>
      </c>
      <c r="C5" s="164"/>
      <c r="D5" s="40">
        <v>113067</v>
      </c>
      <c r="E5" s="40">
        <v>81600</v>
      </c>
      <c r="F5" s="40">
        <v>94969.2</v>
      </c>
      <c r="G5" s="39">
        <f aca="true" t="shared" si="0" ref="G5:G34">F5/D5</f>
        <v>0.8399373822600759</v>
      </c>
      <c r="H5" s="39">
        <f aca="true" t="shared" si="1" ref="H5:H34">F5/E5</f>
        <v>1.1638382352941177</v>
      </c>
      <c r="I5" s="14"/>
    </row>
    <row r="6" spans="1:9" ht="31.5">
      <c r="A6" s="160"/>
      <c r="B6" s="161" t="s">
        <v>479</v>
      </c>
      <c r="C6" s="164"/>
      <c r="D6" s="40">
        <v>40</v>
      </c>
      <c r="E6" s="40">
        <v>40</v>
      </c>
      <c r="F6" s="40">
        <v>37.9</v>
      </c>
      <c r="G6" s="39">
        <f t="shared" si="0"/>
        <v>0.9475</v>
      </c>
      <c r="H6" s="39">
        <f t="shared" si="1"/>
        <v>0.9475</v>
      </c>
      <c r="I6" s="14"/>
    </row>
    <row r="7" spans="1:9" ht="31.5">
      <c r="A7" s="160"/>
      <c r="B7" s="161" t="s">
        <v>480</v>
      </c>
      <c r="C7" s="164"/>
      <c r="D7" s="40">
        <v>13000</v>
      </c>
      <c r="E7" s="40">
        <v>8100</v>
      </c>
      <c r="F7" s="40">
        <v>11805.2</v>
      </c>
      <c r="G7" s="39">
        <f t="shared" si="0"/>
        <v>0.9080923076923078</v>
      </c>
      <c r="H7" s="39">
        <f t="shared" si="1"/>
        <v>1.4574320987654321</v>
      </c>
      <c r="I7" s="14"/>
    </row>
    <row r="8" spans="1:9" ht="18.75">
      <c r="A8" s="160"/>
      <c r="B8" s="161" t="s">
        <v>6</v>
      </c>
      <c r="C8" s="164"/>
      <c r="D8" s="40">
        <v>8865</v>
      </c>
      <c r="E8" s="40">
        <v>5800</v>
      </c>
      <c r="F8" s="40">
        <v>7058</v>
      </c>
      <c r="G8" s="39">
        <f t="shared" si="0"/>
        <v>0.7961646926113931</v>
      </c>
      <c r="H8" s="39">
        <f t="shared" si="1"/>
        <v>1.216896551724138</v>
      </c>
      <c r="I8" s="14"/>
    </row>
    <row r="9" spans="1:9" ht="18.75" hidden="1">
      <c r="A9" s="160"/>
      <c r="B9" s="161" t="s">
        <v>7</v>
      </c>
      <c r="C9" s="164"/>
      <c r="D9" s="40">
        <v>0</v>
      </c>
      <c r="E9" s="40">
        <v>0</v>
      </c>
      <c r="F9" s="40">
        <v>0</v>
      </c>
      <c r="G9" s="39" t="e">
        <f t="shared" si="0"/>
        <v>#DIV/0!</v>
      </c>
      <c r="H9" s="39" t="e">
        <f t="shared" si="1"/>
        <v>#DIV/0!</v>
      </c>
      <c r="I9" s="14"/>
    </row>
    <row r="10" spans="1:9" ht="18.75">
      <c r="A10" s="160"/>
      <c r="B10" s="161" t="s">
        <v>198</v>
      </c>
      <c r="C10" s="164"/>
      <c r="D10" s="40">
        <v>18984.4</v>
      </c>
      <c r="E10" s="40">
        <v>12900</v>
      </c>
      <c r="F10" s="40">
        <v>18568.6</v>
      </c>
      <c r="G10" s="39">
        <f t="shared" si="0"/>
        <v>0.9780978066201722</v>
      </c>
      <c r="H10" s="39">
        <f t="shared" si="1"/>
        <v>1.4394263565891472</v>
      </c>
      <c r="I10" s="14"/>
    </row>
    <row r="11" spans="1:9" ht="18.75" hidden="1">
      <c r="A11" s="160"/>
      <c r="B11" s="161" t="s">
        <v>8</v>
      </c>
      <c r="C11" s="16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  <c r="I11" s="14"/>
    </row>
    <row r="12" spans="1:9" ht="18.75">
      <c r="A12" s="160"/>
      <c r="B12" s="161" t="s">
        <v>481</v>
      </c>
      <c r="C12" s="164"/>
      <c r="D12" s="40">
        <v>3500</v>
      </c>
      <c r="E12" s="40">
        <v>2600</v>
      </c>
      <c r="F12" s="40">
        <v>4002.3</v>
      </c>
      <c r="G12" s="39">
        <f t="shared" si="0"/>
        <v>1.1435142857142857</v>
      </c>
      <c r="H12" s="39">
        <f t="shared" si="1"/>
        <v>1.539346153846154</v>
      </c>
      <c r="I12" s="14"/>
    </row>
    <row r="13" spans="1:9" ht="18.75" hidden="1">
      <c r="A13" s="160"/>
      <c r="B13" s="161" t="s">
        <v>287</v>
      </c>
      <c r="C13" s="164"/>
      <c r="D13" s="40"/>
      <c r="E13" s="40"/>
      <c r="F13" s="40"/>
      <c r="G13" s="39" t="e">
        <f t="shared" si="0"/>
        <v>#DIV/0!</v>
      </c>
      <c r="H13" s="39" t="e">
        <f t="shared" si="1"/>
        <v>#DIV/0!</v>
      </c>
      <c r="I13" s="14"/>
    </row>
    <row r="14" spans="1:9" ht="31.5">
      <c r="A14" s="160"/>
      <c r="B14" s="161" t="s">
        <v>482</v>
      </c>
      <c r="C14" s="164"/>
      <c r="D14" s="40">
        <v>4100</v>
      </c>
      <c r="E14" s="40">
        <v>2850</v>
      </c>
      <c r="F14" s="40">
        <v>4939.3</v>
      </c>
      <c r="G14" s="39">
        <f t="shared" si="0"/>
        <v>1.2047073170731708</v>
      </c>
      <c r="H14" s="39">
        <f t="shared" si="1"/>
        <v>1.7330877192982457</v>
      </c>
      <c r="I14" s="14"/>
    </row>
    <row r="15" spans="1:9" ht="31.5">
      <c r="A15" s="160"/>
      <c r="B15" s="161" t="s">
        <v>488</v>
      </c>
      <c r="C15" s="164"/>
      <c r="D15" s="40">
        <v>400</v>
      </c>
      <c r="E15" s="40">
        <v>300</v>
      </c>
      <c r="F15" s="40">
        <v>383.2</v>
      </c>
      <c r="G15" s="39">
        <f t="shared" si="0"/>
        <v>0.958</v>
      </c>
      <c r="H15" s="39">
        <f t="shared" si="1"/>
        <v>1.2773333333333332</v>
      </c>
      <c r="I15" s="14"/>
    </row>
    <row r="16" spans="1:9" ht="18.75" hidden="1">
      <c r="A16" s="160"/>
      <c r="B16" s="161" t="s">
        <v>12</v>
      </c>
      <c r="C16" s="16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  <c r="I16" s="14"/>
    </row>
    <row r="17" spans="1:9" ht="47.25">
      <c r="A17" s="160"/>
      <c r="B17" s="161" t="s">
        <v>483</v>
      </c>
      <c r="C17" s="164"/>
      <c r="D17" s="40">
        <v>0</v>
      </c>
      <c r="E17" s="40">
        <v>0</v>
      </c>
      <c r="F17" s="40">
        <v>315.6</v>
      </c>
      <c r="G17" s="39">
        <v>0</v>
      </c>
      <c r="H17" s="39">
        <v>0</v>
      </c>
      <c r="I17" s="14"/>
    </row>
    <row r="18" spans="1:9" ht="33" customHeight="1">
      <c r="A18" s="160"/>
      <c r="B18" s="161" t="s">
        <v>484</v>
      </c>
      <c r="C18" s="164"/>
      <c r="D18" s="40">
        <v>872</v>
      </c>
      <c r="E18" s="40">
        <v>700</v>
      </c>
      <c r="F18" s="40">
        <v>528.7</v>
      </c>
      <c r="G18" s="39">
        <f t="shared" si="0"/>
        <v>0.6063073394495413</v>
      </c>
      <c r="H18" s="39">
        <f t="shared" si="1"/>
        <v>0.7552857142857143</v>
      </c>
      <c r="I18" s="14"/>
    </row>
    <row r="19" spans="1:9" ht="18" customHeight="1" hidden="1">
      <c r="A19" s="160"/>
      <c r="B19" s="161" t="s">
        <v>332</v>
      </c>
      <c r="C19" s="164"/>
      <c r="D19" s="40"/>
      <c r="E19" s="40"/>
      <c r="F19" s="40"/>
      <c r="G19" s="39" t="e">
        <f t="shared" si="0"/>
        <v>#DIV/0!</v>
      </c>
      <c r="H19" s="39" t="e">
        <f t="shared" si="1"/>
        <v>#DIV/0!</v>
      </c>
      <c r="I19" s="14"/>
    </row>
    <row r="20" spans="1:9" ht="31.5">
      <c r="A20" s="160"/>
      <c r="B20" s="161" t="s">
        <v>485</v>
      </c>
      <c r="C20" s="164"/>
      <c r="D20" s="40">
        <v>160</v>
      </c>
      <c r="E20" s="40">
        <v>160</v>
      </c>
      <c r="F20" s="40">
        <v>209.2</v>
      </c>
      <c r="G20" s="39">
        <f t="shared" si="0"/>
        <v>1.3074999999999999</v>
      </c>
      <c r="H20" s="39">
        <f t="shared" si="1"/>
        <v>1.3074999999999999</v>
      </c>
      <c r="I20" s="14"/>
    </row>
    <row r="21" spans="1:9" ht="47.25">
      <c r="A21" s="160"/>
      <c r="B21" s="161" t="s">
        <v>486</v>
      </c>
      <c r="C21" s="164"/>
      <c r="D21" s="40">
        <v>7700</v>
      </c>
      <c r="E21" s="40">
        <v>7500</v>
      </c>
      <c r="F21" s="40">
        <v>8031.7</v>
      </c>
      <c r="G21" s="39">
        <f t="shared" si="0"/>
        <v>1.043077922077922</v>
      </c>
      <c r="H21" s="39">
        <f t="shared" si="1"/>
        <v>1.0708933333333333</v>
      </c>
      <c r="I21" s="14"/>
    </row>
    <row r="22" spans="1:9" ht="31.5">
      <c r="A22" s="160"/>
      <c r="B22" s="161" t="s">
        <v>487</v>
      </c>
      <c r="C22" s="164"/>
      <c r="D22" s="40">
        <v>2422</v>
      </c>
      <c r="E22" s="40">
        <v>1867</v>
      </c>
      <c r="F22" s="40">
        <v>2024.4</v>
      </c>
      <c r="G22" s="39">
        <f t="shared" si="0"/>
        <v>0.8358381502890174</v>
      </c>
      <c r="H22" s="39">
        <f t="shared" si="1"/>
        <v>1.0843063738618104</v>
      </c>
      <c r="I22" s="14"/>
    </row>
    <row r="23" spans="1:9" ht="18.75">
      <c r="A23" s="160"/>
      <c r="B23" s="161" t="s">
        <v>17</v>
      </c>
      <c r="C23" s="164"/>
      <c r="D23" s="40">
        <v>1461</v>
      </c>
      <c r="E23" s="40">
        <v>1074</v>
      </c>
      <c r="F23" s="40">
        <v>1198.8</v>
      </c>
      <c r="G23" s="39">
        <f t="shared" si="0"/>
        <v>0.8205338809034908</v>
      </c>
      <c r="H23" s="39">
        <f t="shared" si="1"/>
        <v>1.1162011173184356</v>
      </c>
      <c r="I23" s="14"/>
    </row>
    <row r="24" spans="1:9" ht="18.75">
      <c r="A24" s="160"/>
      <c r="B24" s="161" t="s">
        <v>18</v>
      </c>
      <c r="C24" s="164"/>
      <c r="D24" s="40">
        <v>0</v>
      </c>
      <c r="E24" s="40">
        <v>0</v>
      </c>
      <c r="F24" s="40">
        <v>-24.1</v>
      </c>
      <c r="G24" s="39">
        <v>0</v>
      </c>
      <c r="H24" s="39">
        <v>0</v>
      </c>
      <c r="I24" s="14"/>
    </row>
    <row r="25" spans="1:9" ht="31.5">
      <c r="A25" s="160"/>
      <c r="B25" s="165" t="s">
        <v>72</v>
      </c>
      <c r="C25" s="41"/>
      <c r="D25" s="40">
        <f>D26+D27+D28+D29+D30+D33+D31</f>
        <v>567547.2000000001</v>
      </c>
      <c r="E25" s="40">
        <f>E26+E27+E28+E29+E30+E33+E31</f>
        <v>426137.39999999997</v>
      </c>
      <c r="F25" s="40">
        <f>F26+F27+F28+F29+F30+F33+F31+15.5</f>
        <v>441514.8</v>
      </c>
      <c r="G25" s="39">
        <f t="shared" si="0"/>
        <v>0.7779349453226092</v>
      </c>
      <c r="H25" s="39">
        <f t="shared" si="1"/>
        <v>1.0360855442399564</v>
      </c>
      <c r="I25" s="14"/>
    </row>
    <row r="26" spans="1:9" ht="18.75">
      <c r="A26" s="160"/>
      <c r="B26" s="161" t="s">
        <v>20</v>
      </c>
      <c r="C26" s="164"/>
      <c r="D26" s="40">
        <v>138965</v>
      </c>
      <c r="E26" s="40">
        <v>104223.8</v>
      </c>
      <c r="F26" s="40">
        <v>115802</v>
      </c>
      <c r="G26" s="39">
        <f t="shared" si="0"/>
        <v>0.8333177418774511</v>
      </c>
      <c r="H26" s="39">
        <f t="shared" si="1"/>
        <v>1.1110897894722702</v>
      </c>
      <c r="I26" s="14"/>
    </row>
    <row r="27" spans="1:9" ht="18.75">
      <c r="A27" s="160"/>
      <c r="B27" s="161" t="s">
        <v>21</v>
      </c>
      <c r="C27" s="164"/>
      <c r="D27" s="40">
        <v>366946.7</v>
      </c>
      <c r="E27" s="40">
        <v>274815.6</v>
      </c>
      <c r="F27" s="40">
        <v>300674.7</v>
      </c>
      <c r="G27" s="39">
        <f t="shared" si="0"/>
        <v>0.8193961139315329</v>
      </c>
      <c r="H27" s="39">
        <f t="shared" si="1"/>
        <v>1.094096186679359</v>
      </c>
      <c r="I27" s="14"/>
    </row>
    <row r="28" spans="1:9" ht="18.75">
      <c r="A28" s="160"/>
      <c r="B28" s="161" t="s">
        <v>22</v>
      </c>
      <c r="C28" s="164"/>
      <c r="D28" s="40">
        <v>54475.2</v>
      </c>
      <c r="E28" s="40">
        <v>41660.4</v>
      </c>
      <c r="F28" s="40">
        <v>23262.3</v>
      </c>
      <c r="G28" s="39">
        <f t="shared" si="0"/>
        <v>0.4270255088554058</v>
      </c>
      <c r="H28" s="39">
        <f t="shared" si="1"/>
        <v>0.5583791802287064</v>
      </c>
      <c r="I28" s="14"/>
    </row>
    <row r="29" spans="1:9" ht="29.25" customHeight="1" hidden="1">
      <c r="A29" s="160"/>
      <c r="B29" s="161" t="s">
        <v>170</v>
      </c>
      <c r="C29" s="164"/>
      <c r="D29" s="40">
        <v>0</v>
      </c>
      <c r="E29" s="40">
        <v>0</v>
      </c>
      <c r="F29" s="40">
        <v>0</v>
      </c>
      <c r="G29" s="39" t="e">
        <f t="shared" si="0"/>
        <v>#DIV/0!</v>
      </c>
      <c r="H29" s="39" t="e">
        <f t="shared" si="1"/>
        <v>#DIV/0!</v>
      </c>
      <c r="I29" s="14"/>
    </row>
    <row r="30" spans="1:9" ht="53.25" customHeight="1">
      <c r="A30" s="160"/>
      <c r="B30" s="161" t="s">
        <v>130</v>
      </c>
      <c r="C30" s="41"/>
      <c r="D30" s="40">
        <v>6891</v>
      </c>
      <c r="E30" s="40">
        <v>5168.3</v>
      </c>
      <c r="F30" s="40">
        <v>1491</v>
      </c>
      <c r="G30" s="39">
        <f t="shared" si="0"/>
        <v>0.21636917718763604</v>
      </c>
      <c r="H30" s="39">
        <f t="shared" si="1"/>
        <v>0.28848944527213977</v>
      </c>
      <c r="I30" s="14"/>
    </row>
    <row r="31" spans="1:9" ht="79.5" customHeight="1">
      <c r="A31" s="160"/>
      <c r="B31" s="42" t="s">
        <v>422</v>
      </c>
      <c r="C31" s="43"/>
      <c r="D31" s="40">
        <v>269.3</v>
      </c>
      <c r="E31" s="40">
        <v>269.3</v>
      </c>
      <c r="F31" s="40">
        <v>269.3</v>
      </c>
      <c r="G31" s="39">
        <f t="shared" si="0"/>
        <v>1</v>
      </c>
      <c r="H31" s="39">
        <f t="shared" si="1"/>
        <v>1</v>
      </c>
      <c r="I31" s="14"/>
    </row>
    <row r="32" spans="1:9" ht="68.25" customHeight="1">
      <c r="A32" s="160"/>
      <c r="B32" s="42" t="s">
        <v>449</v>
      </c>
      <c r="C32" s="43"/>
      <c r="D32" s="40">
        <v>0</v>
      </c>
      <c r="E32" s="40">
        <v>0</v>
      </c>
      <c r="F32" s="40">
        <v>15.5</v>
      </c>
      <c r="G32" s="39">
        <v>0</v>
      </c>
      <c r="H32" s="39">
        <v>0</v>
      </c>
      <c r="I32" s="14"/>
    </row>
    <row r="33" spans="1:9" ht="39" customHeight="1" hidden="1" thickBot="1">
      <c r="A33" s="160"/>
      <c r="B33" s="44" t="s">
        <v>137</v>
      </c>
      <c r="C33" s="45"/>
      <c r="D33" s="40">
        <v>0</v>
      </c>
      <c r="E33" s="40">
        <v>0</v>
      </c>
      <c r="F33" s="40">
        <v>0</v>
      </c>
      <c r="G33" s="39">
        <v>0</v>
      </c>
      <c r="H33" s="39">
        <v>0</v>
      </c>
      <c r="I33" s="14"/>
    </row>
    <row r="34" spans="1:9" ht="18.75">
      <c r="A34" s="160"/>
      <c r="B34" s="161" t="s">
        <v>24</v>
      </c>
      <c r="C34" s="164"/>
      <c r="D34" s="40">
        <f>D4+D25</f>
        <v>740657.6000000001</v>
      </c>
      <c r="E34" s="40">
        <f>E4+E25</f>
        <v>550554.3999999999</v>
      </c>
      <c r="F34" s="40">
        <f>F4+F25</f>
        <v>594364</v>
      </c>
      <c r="G34" s="39">
        <f t="shared" si="0"/>
        <v>0.8024814705202511</v>
      </c>
      <c r="H34" s="39">
        <f t="shared" si="1"/>
        <v>1.0795736079849696</v>
      </c>
      <c r="I34" s="14"/>
    </row>
    <row r="35" spans="1:9" ht="18.75" hidden="1">
      <c r="A35" s="160"/>
      <c r="B35" s="161" t="s">
        <v>96</v>
      </c>
      <c r="C35" s="164"/>
      <c r="D35" s="40">
        <f>D4</f>
        <v>173110.4</v>
      </c>
      <c r="E35" s="40">
        <f>E4</f>
        <v>124417</v>
      </c>
      <c r="F35" s="40">
        <f>F4</f>
        <v>152849.2</v>
      </c>
      <c r="G35" s="39">
        <f>F35/D35</f>
        <v>0.8829579274266596</v>
      </c>
      <c r="H35" s="39">
        <f>F35/E35</f>
        <v>1.228523433292878</v>
      </c>
      <c r="I35" s="14"/>
    </row>
    <row r="36" spans="1:9" ht="12.75">
      <c r="A36" s="176"/>
      <c r="B36" s="177"/>
      <c r="C36" s="177"/>
      <c r="D36" s="177"/>
      <c r="E36" s="177"/>
      <c r="F36" s="177"/>
      <c r="G36" s="177"/>
      <c r="H36" s="178"/>
      <c r="I36" s="10"/>
    </row>
    <row r="37" spans="1:9" ht="15" customHeight="1">
      <c r="A37" s="183" t="s">
        <v>139</v>
      </c>
      <c r="B37" s="183" t="s">
        <v>25</v>
      </c>
      <c r="C37" s="184" t="s">
        <v>141</v>
      </c>
      <c r="D37" s="187" t="s">
        <v>3</v>
      </c>
      <c r="E37" s="179" t="s">
        <v>468</v>
      </c>
      <c r="F37" s="187" t="s">
        <v>4</v>
      </c>
      <c r="G37" s="179" t="s">
        <v>303</v>
      </c>
      <c r="H37" s="179" t="s">
        <v>469</v>
      </c>
      <c r="I37" s="13"/>
    </row>
    <row r="38" spans="1:9" ht="21.75" customHeight="1">
      <c r="A38" s="183"/>
      <c r="B38" s="183"/>
      <c r="C38" s="185"/>
      <c r="D38" s="187"/>
      <c r="E38" s="180"/>
      <c r="F38" s="187"/>
      <c r="G38" s="180"/>
      <c r="H38" s="180"/>
      <c r="I38" s="13"/>
    </row>
    <row r="39" spans="1:9" ht="19.5" customHeight="1">
      <c r="A39" s="41" t="s">
        <v>60</v>
      </c>
      <c r="B39" s="165" t="s">
        <v>26</v>
      </c>
      <c r="C39" s="41"/>
      <c r="D39" s="38">
        <f>D41+D46+D47+D44+D45+D43+D40</f>
        <v>51012.6</v>
      </c>
      <c r="E39" s="38">
        <f>E41+E46+E47+E44+E45+E43+E40</f>
        <v>39786.2</v>
      </c>
      <c r="F39" s="38">
        <f>F41+F46+F47+F44+F45+F43+F40</f>
        <v>39456.4</v>
      </c>
      <c r="G39" s="144">
        <f aca="true" t="shared" si="2" ref="G39:G129">F39/D39</f>
        <v>0.7734638109016204</v>
      </c>
      <c r="H39" s="144">
        <f>F39/E39</f>
        <v>0.9917106936576</v>
      </c>
      <c r="I39" s="17"/>
    </row>
    <row r="40" spans="1:9" ht="51.75" customHeight="1">
      <c r="A40" s="164" t="s">
        <v>61</v>
      </c>
      <c r="B40" s="161" t="s">
        <v>247</v>
      </c>
      <c r="C40" s="164" t="s">
        <v>61</v>
      </c>
      <c r="D40" s="40">
        <v>1560</v>
      </c>
      <c r="E40" s="40">
        <v>1378.6</v>
      </c>
      <c r="F40" s="40">
        <v>1495.5</v>
      </c>
      <c r="G40" s="144">
        <f t="shared" si="2"/>
        <v>0.9586538461538462</v>
      </c>
      <c r="H40" s="144">
        <f aca="true" t="shared" si="3" ref="H40:H103">F40/E40</f>
        <v>1.0847961700275643</v>
      </c>
      <c r="I40" s="17"/>
    </row>
    <row r="41" spans="1:14" ht="84" customHeight="1">
      <c r="A41" s="164" t="s">
        <v>63</v>
      </c>
      <c r="B41" s="161" t="s">
        <v>142</v>
      </c>
      <c r="C41" s="164" t="s">
        <v>63</v>
      </c>
      <c r="D41" s="40">
        <f>D42</f>
        <v>24071.4</v>
      </c>
      <c r="E41" s="40">
        <f>E42</f>
        <v>19151.9</v>
      </c>
      <c r="F41" s="40">
        <f>F42</f>
        <v>18415.9</v>
      </c>
      <c r="G41" s="144">
        <f t="shared" si="2"/>
        <v>0.7650531335942239</v>
      </c>
      <c r="H41" s="144">
        <f t="shared" si="3"/>
        <v>0.9615703924936951</v>
      </c>
      <c r="I41" s="18"/>
      <c r="J41" s="188"/>
      <c r="K41" s="188"/>
      <c r="L41" s="186"/>
      <c r="M41" s="186"/>
      <c r="N41" s="186"/>
    </row>
    <row r="42" spans="1:14" s="16" customFormat="1" ht="18.75">
      <c r="A42" s="46"/>
      <c r="B42" s="47" t="s">
        <v>28</v>
      </c>
      <c r="C42" s="46" t="s">
        <v>63</v>
      </c>
      <c r="D42" s="48">
        <v>24071.4</v>
      </c>
      <c r="E42" s="48">
        <v>19151.9</v>
      </c>
      <c r="F42" s="48">
        <v>18415.9</v>
      </c>
      <c r="G42" s="144">
        <f t="shared" si="2"/>
        <v>0.7650531335942239</v>
      </c>
      <c r="H42" s="144">
        <f t="shared" si="3"/>
        <v>0.9615703924936951</v>
      </c>
      <c r="I42" s="19"/>
      <c r="J42" s="189"/>
      <c r="K42" s="189"/>
      <c r="L42" s="186"/>
      <c r="M42" s="186"/>
      <c r="N42" s="186"/>
    </row>
    <row r="43" spans="1:14" s="16" customFormat="1" ht="67.5" customHeight="1">
      <c r="A43" s="46" t="s">
        <v>210</v>
      </c>
      <c r="B43" s="161" t="s">
        <v>308</v>
      </c>
      <c r="C43" s="46" t="s">
        <v>309</v>
      </c>
      <c r="D43" s="48">
        <v>66.9</v>
      </c>
      <c r="E43" s="48">
        <v>66.9</v>
      </c>
      <c r="F43" s="48">
        <v>66.9</v>
      </c>
      <c r="G43" s="144">
        <f t="shared" si="2"/>
        <v>1</v>
      </c>
      <c r="H43" s="144">
        <f t="shared" si="3"/>
        <v>1</v>
      </c>
      <c r="I43" s="20"/>
      <c r="J43" s="34"/>
      <c r="K43" s="34"/>
      <c r="L43" s="33"/>
      <c r="M43" s="33"/>
      <c r="N43" s="33"/>
    </row>
    <row r="44" spans="1:14" s="29" customFormat="1" ht="54.75" customHeight="1">
      <c r="A44" s="164" t="s">
        <v>64</v>
      </c>
      <c r="B44" s="161" t="s">
        <v>143</v>
      </c>
      <c r="C44" s="164" t="s">
        <v>64</v>
      </c>
      <c r="D44" s="40">
        <v>7504.7</v>
      </c>
      <c r="E44" s="40">
        <v>5811.2</v>
      </c>
      <c r="F44" s="40">
        <v>6219.1</v>
      </c>
      <c r="G44" s="144">
        <f t="shared" si="2"/>
        <v>0.8286940184151266</v>
      </c>
      <c r="H44" s="144">
        <f t="shared" si="3"/>
        <v>1.070192042951542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64" t="s">
        <v>167</v>
      </c>
      <c r="B45" s="161" t="s">
        <v>168</v>
      </c>
      <c r="C45" s="164" t="s">
        <v>167</v>
      </c>
      <c r="D45" s="40">
        <v>0</v>
      </c>
      <c r="E45" s="40">
        <v>0</v>
      </c>
      <c r="F45" s="40">
        <v>0</v>
      </c>
      <c r="G45" s="144" t="e">
        <f t="shared" si="2"/>
        <v>#DIV/0!</v>
      </c>
      <c r="H45" s="144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64" t="s">
        <v>65</v>
      </c>
      <c r="B46" s="161" t="s">
        <v>144</v>
      </c>
      <c r="C46" s="164" t="s">
        <v>65</v>
      </c>
      <c r="D46" s="40">
        <v>500</v>
      </c>
      <c r="E46" s="40">
        <v>0</v>
      </c>
      <c r="F46" s="40">
        <v>0</v>
      </c>
      <c r="G46" s="144">
        <f t="shared" si="2"/>
        <v>0</v>
      </c>
      <c r="H46" s="144">
        <v>0</v>
      </c>
      <c r="I46" s="15"/>
    </row>
    <row r="47" spans="1:9" ht="39" customHeight="1">
      <c r="A47" s="49" t="s">
        <v>114</v>
      </c>
      <c r="B47" s="50" t="s">
        <v>30</v>
      </c>
      <c r="C47" s="49"/>
      <c r="D47" s="40">
        <f>D48+D49+D50+D51+D52+D53</f>
        <v>17309.6</v>
      </c>
      <c r="E47" s="40">
        <f>E48+E49+E50+E51+E52+E53</f>
        <v>13377.6</v>
      </c>
      <c r="F47" s="40">
        <f>F48+F49+F50+F51+F52+F53</f>
        <v>13259.000000000002</v>
      </c>
      <c r="G47" s="144">
        <f t="shared" si="2"/>
        <v>0.7659911263114112</v>
      </c>
      <c r="H47" s="144">
        <f t="shared" si="3"/>
        <v>0.991134433680182</v>
      </c>
      <c r="I47" s="15"/>
    </row>
    <row r="48" spans="1:9" s="16" customFormat="1" ht="51" customHeight="1">
      <c r="A48" s="51"/>
      <c r="B48" s="52" t="s">
        <v>175</v>
      </c>
      <c r="C48" s="51" t="s">
        <v>334</v>
      </c>
      <c r="D48" s="48">
        <v>10640.4</v>
      </c>
      <c r="E48" s="48">
        <v>8901.2</v>
      </c>
      <c r="F48" s="48">
        <v>8934</v>
      </c>
      <c r="G48" s="144">
        <f t="shared" si="2"/>
        <v>0.839630089094395</v>
      </c>
      <c r="H48" s="144">
        <f t="shared" si="3"/>
        <v>1.0036848964184604</v>
      </c>
      <c r="I48" s="20"/>
    </row>
    <row r="49" spans="1:9" s="16" customFormat="1" ht="31.5">
      <c r="A49" s="51"/>
      <c r="B49" s="52" t="s">
        <v>172</v>
      </c>
      <c r="C49" s="51" t="s">
        <v>173</v>
      </c>
      <c r="D49" s="48">
        <v>140.3</v>
      </c>
      <c r="E49" s="48">
        <v>140.3</v>
      </c>
      <c r="F49" s="48">
        <v>140.3</v>
      </c>
      <c r="G49" s="144">
        <f t="shared" si="2"/>
        <v>1</v>
      </c>
      <c r="H49" s="144">
        <f t="shared" si="3"/>
        <v>1</v>
      </c>
      <c r="I49" s="20"/>
    </row>
    <row r="50" spans="1:9" s="16" customFormat="1" ht="47.25">
      <c r="A50" s="51"/>
      <c r="B50" s="52" t="s">
        <v>171</v>
      </c>
      <c r="C50" s="51" t="s">
        <v>232</v>
      </c>
      <c r="D50" s="48">
        <v>307.1</v>
      </c>
      <c r="E50" s="48">
        <v>183.1</v>
      </c>
      <c r="F50" s="48">
        <v>141.6</v>
      </c>
      <c r="G50" s="144">
        <f t="shared" si="2"/>
        <v>0.46108759361771406</v>
      </c>
      <c r="H50" s="144">
        <f t="shared" si="3"/>
        <v>0.7733478973238668</v>
      </c>
      <c r="I50" s="20"/>
    </row>
    <row r="51" spans="1:9" s="16" customFormat="1" ht="18.75">
      <c r="A51" s="51"/>
      <c r="B51" s="52" t="s">
        <v>145</v>
      </c>
      <c r="C51" s="51" t="s">
        <v>174</v>
      </c>
      <c r="D51" s="48">
        <v>3842.5</v>
      </c>
      <c r="E51" s="48">
        <v>3059.6</v>
      </c>
      <c r="F51" s="48">
        <v>3092.3</v>
      </c>
      <c r="G51" s="144">
        <f t="shared" si="2"/>
        <v>0.8047625243981783</v>
      </c>
      <c r="H51" s="144">
        <f t="shared" si="3"/>
        <v>1.0106876715910578</v>
      </c>
      <c r="I51" s="20"/>
    </row>
    <row r="52" spans="1:9" s="16" customFormat="1" ht="39" customHeight="1">
      <c r="A52" s="51"/>
      <c r="B52" s="52" t="s">
        <v>248</v>
      </c>
      <c r="C52" s="51" t="s">
        <v>231</v>
      </c>
      <c r="D52" s="48">
        <v>2049</v>
      </c>
      <c r="E52" s="48">
        <v>824</v>
      </c>
      <c r="F52" s="48">
        <v>775.2</v>
      </c>
      <c r="G52" s="144">
        <f t="shared" si="2"/>
        <v>0.37833089311859447</v>
      </c>
      <c r="H52" s="144">
        <f t="shared" si="3"/>
        <v>0.9407766990291263</v>
      </c>
      <c r="I52" s="20"/>
    </row>
    <row r="53" spans="1:9" s="16" customFormat="1" ht="42.75" customHeight="1">
      <c r="A53" s="51"/>
      <c r="B53" s="52" t="s">
        <v>230</v>
      </c>
      <c r="C53" s="51" t="s">
        <v>191</v>
      </c>
      <c r="D53" s="48">
        <v>330.3</v>
      </c>
      <c r="E53" s="48">
        <v>269.4</v>
      </c>
      <c r="F53" s="48">
        <v>175.6</v>
      </c>
      <c r="G53" s="144">
        <f t="shared" si="2"/>
        <v>0.5316379049349076</v>
      </c>
      <c r="H53" s="144">
        <f t="shared" si="3"/>
        <v>0.651818856718634</v>
      </c>
      <c r="I53" s="20"/>
    </row>
    <row r="54" spans="1:9" s="16" customFormat="1" ht="24.75" customHeight="1" hidden="1">
      <c r="A54" s="51"/>
      <c r="B54" s="52" t="s">
        <v>223</v>
      </c>
      <c r="C54" s="51"/>
      <c r="D54" s="48"/>
      <c r="E54" s="48"/>
      <c r="F54" s="48"/>
      <c r="G54" s="144" t="e">
        <f t="shared" si="2"/>
        <v>#DIV/0!</v>
      </c>
      <c r="H54" s="144" t="e">
        <f t="shared" si="3"/>
        <v>#DIV/0!</v>
      </c>
      <c r="I54" s="20"/>
    </row>
    <row r="55" spans="1:9" ht="39" customHeight="1" hidden="1">
      <c r="A55" s="41" t="s">
        <v>66</v>
      </c>
      <c r="B55" s="165" t="s">
        <v>147</v>
      </c>
      <c r="C55" s="41"/>
      <c r="D55" s="38">
        <f aca="true" t="shared" si="4" ref="D55:F56">D56</f>
        <v>0</v>
      </c>
      <c r="E55" s="38">
        <f t="shared" si="4"/>
        <v>0</v>
      </c>
      <c r="F55" s="38">
        <f t="shared" si="4"/>
        <v>0</v>
      </c>
      <c r="G55" s="144" t="e">
        <f t="shared" si="2"/>
        <v>#DIV/0!</v>
      </c>
      <c r="H55" s="144" t="e">
        <f t="shared" si="3"/>
        <v>#DIV/0!</v>
      </c>
      <c r="I55" s="15"/>
    </row>
    <row r="56" spans="1:9" ht="34.5" customHeight="1" hidden="1">
      <c r="A56" s="164" t="s">
        <v>138</v>
      </c>
      <c r="B56" s="161" t="s">
        <v>148</v>
      </c>
      <c r="C56" s="164"/>
      <c r="D56" s="40">
        <f t="shared" si="4"/>
        <v>0</v>
      </c>
      <c r="E56" s="40">
        <f t="shared" si="4"/>
        <v>0</v>
      </c>
      <c r="F56" s="40">
        <f t="shared" si="4"/>
        <v>0</v>
      </c>
      <c r="G56" s="144" t="e">
        <f t="shared" si="2"/>
        <v>#DIV/0!</v>
      </c>
      <c r="H56" s="144" t="e">
        <f t="shared" si="3"/>
        <v>#DIV/0!</v>
      </c>
      <c r="I56" s="15"/>
    </row>
    <row r="57" spans="1:9" s="16" customFormat="1" ht="84" customHeight="1" hidden="1">
      <c r="A57" s="46"/>
      <c r="B57" s="47" t="s">
        <v>268</v>
      </c>
      <c r="C57" s="46" t="s">
        <v>233</v>
      </c>
      <c r="D57" s="48">
        <f>D58+D59+D60</f>
        <v>0</v>
      </c>
      <c r="E57" s="48">
        <f>E58+E59+E60</f>
        <v>0</v>
      </c>
      <c r="F57" s="48">
        <f>F58+F59+F60</f>
        <v>0</v>
      </c>
      <c r="G57" s="144" t="e">
        <f t="shared" si="2"/>
        <v>#DIV/0!</v>
      </c>
      <c r="H57" s="144" t="e">
        <f t="shared" si="3"/>
        <v>#DIV/0!</v>
      </c>
      <c r="I57" s="20"/>
    </row>
    <row r="58" spans="1:9" s="16" customFormat="1" ht="119.25" customHeight="1" hidden="1">
      <c r="A58" s="46"/>
      <c r="B58" s="47" t="s">
        <v>250</v>
      </c>
      <c r="C58" s="46" t="s">
        <v>249</v>
      </c>
      <c r="D58" s="48">
        <v>0</v>
      </c>
      <c r="E58" s="48">
        <v>0</v>
      </c>
      <c r="F58" s="48">
        <v>0</v>
      </c>
      <c r="G58" s="144" t="e">
        <f t="shared" si="2"/>
        <v>#DIV/0!</v>
      </c>
      <c r="H58" s="144" t="e">
        <f t="shared" si="3"/>
        <v>#DIV/0!</v>
      </c>
      <c r="I58" s="20"/>
    </row>
    <row r="59" spans="1:9" s="16" customFormat="1" ht="38.25" customHeight="1" hidden="1">
      <c r="A59" s="46"/>
      <c r="B59" s="47" t="s">
        <v>252</v>
      </c>
      <c r="C59" s="46" t="s">
        <v>251</v>
      </c>
      <c r="D59" s="48">
        <v>0</v>
      </c>
      <c r="E59" s="48">
        <v>0</v>
      </c>
      <c r="F59" s="48">
        <v>0</v>
      </c>
      <c r="G59" s="144" t="e">
        <f t="shared" si="2"/>
        <v>#DIV/0!</v>
      </c>
      <c r="H59" s="144" t="e">
        <f t="shared" si="3"/>
        <v>#DIV/0!</v>
      </c>
      <c r="I59" s="20"/>
    </row>
    <row r="60" spans="1:9" s="16" customFormat="1" ht="57" customHeight="1" hidden="1">
      <c r="A60" s="46"/>
      <c r="B60" s="47" t="s">
        <v>305</v>
      </c>
      <c r="C60" s="46" t="s">
        <v>304</v>
      </c>
      <c r="D60" s="48">
        <v>0</v>
      </c>
      <c r="E60" s="48">
        <v>0</v>
      </c>
      <c r="F60" s="48">
        <v>0</v>
      </c>
      <c r="G60" s="144" t="e">
        <f t="shared" si="2"/>
        <v>#DIV/0!</v>
      </c>
      <c r="H60" s="144" t="e">
        <f t="shared" si="3"/>
        <v>#DIV/0!</v>
      </c>
      <c r="I60" s="20"/>
    </row>
    <row r="61" spans="1:9" ht="19.5" customHeight="1">
      <c r="A61" s="41" t="s">
        <v>67</v>
      </c>
      <c r="B61" s="165" t="s">
        <v>34</v>
      </c>
      <c r="C61" s="41"/>
      <c r="D61" s="38">
        <f>D64+D66+D71+D86</f>
        <v>41426.700000000004</v>
      </c>
      <c r="E61" s="38">
        <f>E64+E66+E71+E86</f>
        <v>32488.9</v>
      </c>
      <c r="F61" s="38">
        <f>F64+F66+F71+F86</f>
        <v>19505.000000000004</v>
      </c>
      <c r="G61" s="144">
        <f t="shared" si="2"/>
        <v>0.4708316134280549</v>
      </c>
      <c r="H61" s="144">
        <f t="shared" si="3"/>
        <v>0.6003588918061247</v>
      </c>
      <c r="I61" s="15"/>
    </row>
    <row r="62" spans="1:9" ht="33" customHeight="1" hidden="1">
      <c r="A62" s="164" t="s">
        <v>178</v>
      </c>
      <c r="B62" s="161" t="s">
        <v>179</v>
      </c>
      <c r="C62" s="164" t="s">
        <v>180</v>
      </c>
      <c r="D62" s="40">
        <v>0</v>
      </c>
      <c r="E62" s="40">
        <v>0</v>
      </c>
      <c r="F62" s="40">
        <v>0</v>
      </c>
      <c r="G62" s="144" t="e">
        <f t="shared" si="2"/>
        <v>#DIV/0!</v>
      </c>
      <c r="H62" s="144" t="e">
        <f t="shared" si="3"/>
        <v>#DIV/0!</v>
      </c>
      <c r="I62" s="15"/>
    </row>
    <row r="63" spans="1:9" ht="33" customHeight="1" hidden="1">
      <c r="A63" s="164" t="s">
        <v>178</v>
      </c>
      <c r="B63" s="161" t="s">
        <v>202</v>
      </c>
      <c r="C63" s="164" t="s">
        <v>201</v>
      </c>
      <c r="D63" s="40">
        <v>0</v>
      </c>
      <c r="E63" s="40">
        <v>0</v>
      </c>
      <c r="F63" s="40">
        <v>0</v>
      </c>
      <c r="G63" s="144" t="e">
        <f t="shared" si="2"/>
        <v>#DIV/0!</v>
      </c>
      <c r="H63" s="144" t="e">
        <f t="shared" si="3"/>
        <v>#DIV/0!</v>
      </c>
      <c r="I63" s="15"/>
    </row>
    <row r="64" spans="1:9" ht="21.75" customHeight="1">
      <c r="A64" s="164" t="s">
        <v>211</v>
      </c>
      <c r="B64" s="161" t="s">
        <v>285</v>
      </c>
      <c r="C64" s="164"/>
      <c r="D64" s="40">
        <f>D65</f>
        <v>133.9</v>
      </c>
      <c r="E64" s="40">
        <f>E65</f>
        <v>99</v>
      </c>
      <c r="F64" s="40">
        <f>F65</f>
        <v>0</v>
      </c>
      <c r="G64" s="144">
        <f t="shared" si="2"/>
        <v>0</v>
      </c>
      <c r="H64" s="144">
        <f t="shared" si="3"/>
        <v>0</v>
      </c>
      <c r="I64" s="15"/>
    </row>
    <row r="65" spans="1:9" ht="39" customHeight="1">
      <c r="A65" s="164"/>
      <c r="B65" s="47" t="s">
        <v>235</v>
      </c>
      <c r="C65" s="46" t="s">
        <v>234</v>
      </c>
      <c r="D65" s="48">
        <v>133.9</v>
      </c>
      <c r="E65" s="48">
        <v>99</v>
      </c>
      <c r="F65" s="48">
        <v>0</v>
      </c>
      <c r="G65" s="144">
        <f t="shared" si="2"/>
        <v>0</v>
      </c>
      <c r="H65" s="144">
        <f t="shared" si="3"/>
        <v>0</v>
      </c>
      <c r="I65" s="15"/>
    </row>
    <row r="66" spans="1:9" ht="27.75" customHeight="1">
      <c r="A66" s="164" t="s">
        <v>253</v>
      </c>
      <c r="B66" s="161" t="s">
        <v>286</v>
      </c>
      <c r="C66" s="164"/>
      <c r="D66" s="40">
        <f>D67+D68+D69</f>
        <v>200</v>
      </c>
      <c r="E66" s="40">
        <f>E67+E68+E69</f>
        <v>200</v>
      </c>
      <c r="F66" s="40">
        <f>F67+F68+F69</f>
        <v>77.9</v>
      </c>
      <c r="G66" s="144">
        <f t="shared" si="2"/>
        <v>0.3895</v>
      </c>
      <c r="H66" s="144">
        <f t="shared" si="3"/>
        <v>0.3895</v>
      </c>
      <c r="I66" s="15"/>
    </row>
    <row r="67" spans="1:9" ht="39" customHeight="1" hidden="1">
      <c r="A67" s="164"/>
      <c r="B67" s="47" t="s">
        <v>254</v>
      </c>
      <c r="C67" s="46" t="s">
        <v>329</v>
      </c>
      <c r="D67" s="48">
        <v>0</v>
      </c>
      <c r="E67" s="48">
        <v>0</v>
      </c>
      <c r="F67" s="48">
        <v>0</v>
      </c>
      <c r="G67" s="144" t="e">
        <f t="shared" si="2"/>
        <v>#DIV/0!</v>
      </c>
      <c r="H67" s="144" t="e">
        <f t="shared" si="3"/>
        <v>#DIV/0!</v>
      </c>
      <c r="I67" s="15"/>
    </row>
    <row r="68" spans="1:9" ht="52.5" customHeight="1" hidden="1">
      <c r="A68" s="164"/>
      <c r="B68" s="47" t="s">
        <v>255</v>
      </c>
      <c r="C68" s="46" t="s">
        <v>256</v>
      </c>
      <c r="D68" s="48">
        <v>0</v>
      </c>
      <c r="E68" s="48">
        <v>0</v>
      </c>
      <c r="F68" s="48">
        <v>0</v>
      </c>
      <c r="G68" s="144" t="e">
        <f t="shared" si="2"/>
        <v>#DIV/0!</v>
      </c>
      <c r="H68" s="144" t="e">
        <f t="shared" si="3"/>
        <v>#DIV/0!</v>
      </c>
      <c r="I68" s="15"/>
    </row>
    <row r="69" spans="1:9" ht="52.5" customHeight="1">
      <c r="A69" s="164"/>
      <c r="B69" s="53" t="s">
        <v>335</v>
      </c>
      <c r="C69" s="54" t="s">
        <v>336</v>
      </c>
      <c r="D69" s="48">
        <f>D70</f>
        <v>200</v>
      </c>
      <c r="E69" s="48">
        <f>E70</f>
        <v>200</v>
      </c>
      <c r="F69" s="48">
        <f>F70</f>
        <v>77.9</v>
      </c>
      <c r="G69" s="144">
        <f t="shared" si="2"/>
        <v>0.3895</v>
      </c>
      <c r="H69" s="144">
        <f t="shared" si="3"/>
        <v>0.3895</v>
      </c>
      <c r="I69" s="15"/>
    </row>
    <row r="70" spans="1:9" ht="91.5" customHeight="1">
      <c r="A70" s="164"/>
      <c r="B70" s="53" t="s">
        <v>337</v>
      </c>
      <c r="C70" s="54" t="s">
        <v>338</v>
      </c>
      <c r="D70" s="48">
        <v>200</v>
      </c>
      <c r="E70" s="48">
        <v>200</v>
      </c>
      <c r="F70" s="48">
        <v>77.9</v>
      </c>
      <c r="G70" s="144">
        <f t="shared" si="2"/>
        <v>0.3895</v>
      </c>
      <c r="H70" s="144">
        <f t="shared" si="3"/>
        <v>0.3895</v>
      </c>
      <c r="I70" s="15"/>
    </row>
    <row r="71" spans="1:9" ht="40.5" customHeight="1">
      <c r="A71" s="164" t="s">
        <v>105</v>
      </c>
      <c r="B71" s="161" t="s">
        <v>160</v>
      </c>
      <c r="C71" s="164"/>
      <c r="D71" s="40">
        <f>D72+D73+D80+D75+D76+D77+D74+D78+D79+D81+D82+D83</f>
        <v>39007.8</v>
      </c>
      <c r="E71" s="40">
        <f>E72+E73+E80+E75+E76+E77+E74+E78+E79+E81+E82+E83</f>
        <v>31168.300000000003</v>
      </c>
      <c r="F71" s="40">
        <f>F72+F73+F80+F75+F76+F77+F74+F78+F79+F81+F82+F83</f>
        <v>18990.4</v>
      </c>
      <c r="G71" s="144">
        <f t="shared" si="2"/>
        <v>0.4868359661401053</v>
      </c>
      <c r="H71" s="144">
        <f t="shared" si="3"/>
        <v>0.60928571657742</v>
      </c>
      <c r="I71" s="15"/>
    </row>
    <row r="72" spans="1:9" ht="84.75" customHeight="1">
      <c r="A72" s="162"/>
      <c r="B72" s="47" t="s">
        <v>403</v>
      </c>
      <c r="C72" s="46" t="s">
        <v>400</v>
      </c>
      <c r="D72" s="48">
        <v>15426.5</v>
      </c>
      <c r="E72" s="48">
        <v>14626.5</v>
      </c>
      <c r="F72" s="48">
        <v>14417.5</v>
      </c>
      <c r="G72" s="144">
        <f t="shared" si="2"/>
        <v>0.9345930703659288</v>
      </c>
      <c r="H72" s="144">
        <f t="shared" si="3"/>
        <v>0.9857108672614775</v>
      </c>
      <c r="I72" s="15"/>
    </row>
    <row r="73" spans="1:9" s="22" customFormat="1" ht="57" customHeight="1">
      <c r="A73" s="162"/>
      <c r="B73" s="53" t="s">
        <v>404</v>
      </c>
      <c r="C73" s="54" t="s">
        <v>236</v>
      </c>
      <c r="D73" s="48">
        <v>1875.9</v>
      </c>
      <c r="E73" s="48">
        <v>1875.9</v>
      </c>
      <c r="F73" s="48">
        <v>323.1</v>
      </c>
      <c r="G73" s="144">
        <f t="shared" si="2"/>
        <v>0.17223732608347994</v>
      </c>
      <c r="H73" s="144">
        <f t="shared" si="3"/>
        <v>0.17223732608347994</v>
      </c>
      <c r="I73" s="21"/>
    </row>
    <row r="74" spans="1:9" s="22" customFormat="1" ht="57" customHeight="1">
      <c r="A74" s="162"/>
      <c r="B74" s="53" t="s">
        <v>325</v>
      </c>
      <c r="C74" s="54" t="s">
        <v>324</v>
      </c>
      <c r="D74" s="48">
        <v>74.5</v>
      </c>
      <c r="E74" s="48">
        <v>0</v>
      </c>
      <c r="F74" s="48">
        <v>0</v>
      </c>
      <c r="G74" s="144">
        <f t="shared" si="2"/>
        <v>0</v>
      </c>
      <c r="H74" s="144" t="e">
        <f t="shared" si="3"/>
        <v>#DIV/0!</v>
      </c>
      <c r="I74" s="21"/>
    </row>
    <row r="75" spans="1:9" s="22" customFormat="1" ht="68.25" customHeight="1">
      <c r="A75" s="162"/>
      <c r="B75" s="53" t="s">
        <v>290</v>
      </c>
      <c r="C75" s="54" t="s">
        <v>289</v>
      </c>
      <c r="D75" s="48">
        <v>9262.2</v>
      </c>
      <c r="E75" s="48">
        <v>9262.2</v>
      </c>
      <c r="F75" s="48">
        <v>2145.5</v>
      </c>
      <c r="G75" s="144">
        <f t="shared" si="2"/>
        <v>0.23164043099911466</v>
      </c>
      <c r="H75" s="144">
        <f t="shared" si="3"/>
        <v>0.23164043099911466</v>
      </c>
      <c r="I75" s="21"/>
    </row>
    <row r="76" spans="1:9" s="22" customFormat="1" ht="87.75" customHeight="1">
      <c r="A76" s="162"/>
      <c r="B76" s="53" t="s">
        <v>292</v>
      </c>
      <c r="C76" s="54" t="s">
        <v>291</v>
      </c>
      <c r="D76" s="48">
        <v>92.6</v>
      </c>
      <c r="E76" s="48">
        <v>92.6</v>
      </c>
      <c r="F76" s="48">
        <v>21.5</v>
      </c>
      <c r="G76" s="144">
        <f t="shared" si="2"/>
        <v>0.23218142548596113</v>
      </c>
      <c r="H76" s="144">
        <f t="shared" si="3"/>
        <v>0.23218142548596113</v>
      </c>
      <c r="I76" s="21"/>
    </row>
    <row r="77" spans="1:9" s="22" customFormat="1" ht="56.25" customHeight="1">
      <c r="A77" s="162"/>
      <c r="B77" s="53" t="s">
        <v>358</v>
      </c>
      <c r="C77" s="54" t="s">
        <v>293</v>
      </c>
      <c r="D77" s="48">
        <v>489.4</v>
      </c>
      <c r="E77" s="48">
        <v>489.4</v>
      </c>
      <c r="F77" s="48">
        <v>489.4</v>
      </c>
      <c r="G77" s="144">
        <f t="shared" si="2"/>
        <v>1</v>
      </c>
      <c r="H77" s="144">
        <f t="shared" si="3"/>
        <v>1</v>
      </c>
      <c r="I77" s="21"/>
    </row>
    <row r="78" spans="1:9" s="22" customFormat="1" ht="67.5" customHeight="1">
      <c r="A78" s="162"/>
      <c r="B78" s="53" t="s">
        <v>402</v>
      </c>
      <c r="C78" s="54" t="s">
        <v>401</v>
      </c>
      <c r="D78" s="48">
        <v>1600</v>
      </c>
      <c r="E78" s="48">
        <v>1600</v>
      </c>
      <c r="F78" s="48">
        <v>1103.4</v>
      </c>
      <c r="G78" s="144">
        <f t="shared" si="2"/>
        <v>0.689625</v>
      </c>
      <c r="H78" s="144">
        <f t="shared" si="3"/>
        <v>0.689625</v>
      </c>
      <c r="I78" s="21"/>
    </row>
    <row r="79" spans="1:9" s="22" customFormat="1" ht="48.75" customHeight="1">
      <c r="A79" s="162"/>
      <c r="B79" s="53" t="s">
        <v>405</v>
      </c>
      <c r="C79" s="54" t="s">
        <v>406</v>
      </c>
      <c r="D79" s="48">
        <v>500</v>
      </c>
      <c r="E79" s="48">
        <v>500</v>
      </c>
      <c r="F79" s="48">
        <v>290</v>
      </c>
      <c r="G79" s="144">
        <f t="shared" si="2"/>
        <v>0.58</v>
      </c>
      <c r="H79" s="144">
        <f t="shared" si="3"/>
        <v>0.58</v>
      </c>
      <c r="I79" s="21"/>
    </row>
    <row r="80" spans="1:9" s="24" customFormat="1" ht="33" customHeight="1">
      <c r="A80" s="55"/>
      <c r="B80" s="56" t="s">
        <v>223</v>
      </c>
      <c r="C80" s="57" t="s">
        <v>224</v>
      </c>
      <c r="D80" s="48">
        <v>7786.7</v>
      </c>
      <c r="E80" s="48">
        <v>2011.7</v>
      </c>
      <c r="F80" s="48">
        <v>0</v>
      </c>
      <c r="G80" s="144">
        <f t="shared" si="2"/>
        <v>0</v>
      </c>
      <c r="H80" s="144">
        <f t="shared" si="3"/>
        <v>0</v>
      </c>
      <c r="I80" s="23"/>
    </row>
    <row r="81" spans="1:9" s="24" customFormat="1" ht="129" customHeight="1">
      <c r="A81" s="55"/>
      <c r="B81" s="56" t="s">
        <v>494</v>
      </c>
      <c r="C81" s="57" t="s">
        <v>493</v>
      </c>
      <c r="D81" s="48">
        <v>200</v>
      </c>
      <c r="E81" s="48">
        <v>60</v>
      </c>
      <c r="F81" s="48">
        <v>0</v>
      </c>
      <c r="G81" s="144">
        <f t="shared" si="2"/>
        <v>0</v>
      </c>
      <c r="H81" s="144">
        <f t="shared" si="3"/>
        <v>0</v>
      </c>
      <c r="I81" s="23"/>
    </row>
    <row r="82" spans="1:9" s="24" customFormat="1" ht="117" customHeight="1">
      <c r="A82" s="55"/>
      <c r="B82" s="56" t="s">
        <v>496</v>
      </c>
      <c r="C82" s="57" t="s">
        <v>495</v>
      </c>
      <c r="D82" s="48">
        <v>1500</v>
      </c>
      <c r="E82" s="48">
        <v>450</v>
      </c>
      <c r="F82" s="48">
        <v>0</v>
      </c>
      <c r="G82" s="144">
        <f t="shared" si="2"/>
        <v>0</v>
      </c>
      <c r="H82" s="144">
        <f t="shared" si="3"/>
        <v>0</v>
      </c>
      <c r="I82" s="23"/>
    </row>
    <row r="83" spans="1:9" s="24" customFormat="1" ht="80.25" customHeight="1">
      <c r="A83" s="55"/>
      <c r="B83" s="47" t="s">
        <v>268</v>
      </c>
      <c r="C83" s="46" t="s">
        <v>233</v>
      </c>
      <c r="D83" s="48">
        <f>D84+D85</f>
        <v>200</v>
      </c>
      <c r="E83" s="48">
        <f>E84+E85</f>
        <v>200</v>
      </c>
      <c r="F83" s="48">
        <f>F84+F85</f>
        <v>200</v>
      </c>
      <c r="G83" s="144">
        <f t="shared" si="2"/>
        <v>1</v>
      </c>
      <c r="H83" s="144">
        <f t="shared" si="3"/>
        <v>1</v>
      </c>
      <c r="I83" s="23"/>
    </row>
    <row r="84" spans="1:9" s="24" customFormat="1" ht="117" customHeight="1">
      <c r="A84" s="55"/>
      <c r="B84" s="47" t="s">
        <v>250</v>
      </c>
      <c r="C84" s="46" t="s">
        <v>249</v>
      </c>
      <c r="D84" s="48">
        <v>100</v>
      </c>
      <c r="E84" s="48">
        <v>100</v>
      </c>
      <c r="F84" s="48">
        <v>100</v>
      </c>
      <c r="G84" s="144">
        <f t="shared" si="2"/>
        <v>1</v>
      </c>
      <c r="H84" s="144">
        <f t="shared" si="3"/>
        <v>1</v>
      </c>
      <c r="I84" s="23"/>
    </row>
    <row r="85" spans="1:9" s="24" customFormat="1" ht="33.75" customHeight="1">
      <c r="A85" s="55"/>
      <c r="B85" s="47" t="s">
        <v>252</v>
      </c>
      <c r="C85" s="46" t="s">
        <v>251</v>
      </c>
      <c r="D85" s="48">
        <v>100</v>
      </c>
      <c r="E85" s="48">
        <v>100</v>
      </c>
      <c r="F85" s="48">
        <v>100</v>
      </c>
      <c r="G85" s="144">
        <f t="shared" si="2"/>
        <v>1</v>
      </c>
      <c r="H85" s="144">
        <f t="shared" si="3"/>
        <v>1</v>
      </c>
      <c r="I85" s="23"/>
    </row>
    <row r="86" spans="1:9" s="22" customFormat="1" ht="30.75" customHeight="1">
      <c r="A86" s="162" t="s">
        <v>68</v>
      </c>
      <c r="B86" s="58" t="s">
        <v>169</v>
      </c>
      <c r="C86" s="59"/>
      <c r="D86" s="40">
        <f>D87+D88+D91</f>
        <v>2085</v>
      </c>
      <c r="E86" s="40">
        <f>E87+E88+E91</f>
        <v>1021.6</v>
      </c>
      <c r="F86" s="40">
        <f>F87+F88+F91</f>
        <v>436.70000000000005</v>
      </c>
      <c r="G86" s="144">
        <f t="shared" si="2"/>
        <v>0.20944844124700243</v>
      </c>
      <c r="H86" s="144">
        <f t="shared" si="3"/>
        <v>0.4274667188723571</v>
      </c>
      <c r="I86" s="25"/>
    </row>
    <row r="87" spans="1:9" s="24" customFormat="1" ht="37.5" customHeight="1">
      <c r="A87" s="55"/>
      <c r="B87" s="60" t="s">
        <v>109</v>
      </c>
      <c r="C87" s="55" t="s">
        <v>238</v>
      </c>
      <c r="D87" s="48">
        <v>70</v>
      </c>
      <c r="E87" s="48">
        <v>70</v>
      </c>
      <c r="F87" s="48">
        <v>55.1</v>
      </c>
      <c r="G87" s="144">
        <f t="shared" si="2"/>
        <v>0.7871428571428571</v>
      </c>
      <c r="H87" s="144">
        <f t="shared" si="3"/>
        <v>0.7871428571428571</v>
      </c>
      <c r="I87" s="23"/>
    </row>
    <row r="88" spans="1:9" s="24" customFormat="1" ht="68.25" customHeight="1">
      <c r="A88" s="55"/>
      <c r="B88" s="60" t="s">
        <v>257</v>
      </c>
      <c r="C88" s="55" t="s">
        <v>341</v>
      </c>
      <c r="D88" s="48">
        <f>D89+D90</f>
        <v>2000</v>
      </c>
      <c r="E88" s="48">
        <f>E89+E90</f>
        <v>944.1</v>
      </c>
      <c r="F88" s="48">
        <f>F89+F90</f>
        <v>381.6</v>
      </c>
      <c r="G88" s="144">
        <f t="shared" si="2"/>
        <v>0.19080000000000003</v>
      </c>
      <c r="H88" s="144">
        <f t="shared" si="3"/>
        <v>0.4041944709246902</v>
      </c>
      <c r="I88" s="23"/>
    </row>
    <row r="89" spans="1:9" s="24" customFormat="1" ht="70.5" customHeight="1">
      <c r="A89" s="55"/>
      <c r="B89" s="60" t="s">
        <v>339</v>
      </c>
      <c r="C89" s="55" t="s">
        <v>340</v>
      </c>
      <c r="D89" s="48">
        <v>444.1</v>
      </c>
      <c r="E89" s="48">
        <v>444.1</v>
      </c>
      <c r="F89" s="48">
        <v>157.1</v>
      </c>
      <c r="G89" s="144">
        <f t="shared" si="2"/>
        <v>0.35374915559558656</v>
      </c>
      <c r="H89" s="144">
        <f t="shared" si="3"/>
        <v>0.35374915559558656</v>
      </c>
      <c r="I89" s="23"/>
    </row>
    <row r="90" spans="1:9" s="24" customFormat="1" ht="60" customHeight="1">
      <c r="A90" s="55"/>
      <c r="B90" s="60" t="s">
        <v>471</v>
      </c>
      <c r="C90" s="55" t="s">
        <v>470</v>
      </c>
      <c r="D90" s="48">
        <v>1555.9</v>
      </c>
      <c r="E90" s="48">
        <v>500</v>
      </c>
      <c r="F90" s="48">
        <v>224.5</v>
      </c>
      <c r="G90" s="144">
        <f t="shared" si="2"/>
        <v>0.14428947875827494</v>
      </c>
      <c r="H90" s="144">
        <f t="shared" si="3"/>
        <v>0.449</v>
      </c>
      <c r="I90" s="23"/>
    </row>
    <row r="91" spans="1:9" s="24" customFormat="1" ht="67.5" customHeight="1">
      <c r="A91" s="55"/>
      <c r="B91" s="60" t="s">
        <v>258</v>
      </c>
      <c r="C91" s="55" t="s">
        <v>259</v>
      </c>
      <c r="D91" s="48">
        <v>15</v>
      </c>
      <c r="E91" s="48">
        <v>7.5</v>
      </c>
      <c r="F91" s="48">
        <v>0</v>
      </c>
      <c r="G91" s="144">
        <f t="shared" si="2"/>
        <v>0</v>
      </c>
      <c r="H91" s="144">
        <f t="shared" si="3"/>
        <v>0</v>
      </c>
      <c r="I91" s="23"/>
    </row>
    <row r="92" spans="1:9" ht="30.75" customHeight="1">
      <c r="A92" s="41" t="s">
        <v>69</v>
      </c>
      <c r="B92" s="165" t="s">
        <v>35</v>
      </c>
      <c r="C92" s="41"/>
      <c r="D92" s="38">
        <f>D93+D104</f>
        <v>9879.6</v>
      </c>
      <c r="E92" s="38">
        <f>E93+E104</f>
        <v>4321.400000000001</v>
      </c>
      <c r="F92" s="38">
        <f>F93+F104</f>
        <v>1538.5000000000002</v>
      </c>
      <c r="G92" s="144">
        <f t="shared" si="2"/>
        <v>0.1557249281347423</v>
      </c>
      <c r="H92" s="144">
        <f t="shared" si="3"/>
        <v>0.35601888276947286</v>
      </c>
      <c r="I92" s="15"/>
    </row>
    <row r="93" spans="1:9" ht="18.75" customHeight="1">
      <c r="A93" s="164" t="s">
        <v>70</v>
      </c>
      <c r="B93" s="161" t="s">
        <v>36</v>
      </c>
      <c r="C93" s="41"/>
      <c r="D93" s="40">
        <f>D95+D94+D96</f>
        <v>1212.4</v>
      </c>
      <c r="E93" s="40">
        <f>E95+E94+E96</f>
        <v>980.3</v>
      </c>
      <c r="F93" s="40">
        <f>F95+F94+F96</f>
        <v>280</v>
      </c>
      <c r="G93" s="144">
        <f t="shared" si="2"/>
        <v>0.23094688221709006</v>
      </c>
      <c r="H93" s="144">
        <f t="shared" si="3"/>
        <v>0.28562684892379886</v>
      </c>
      <c r="I93" s="15"/>
    </row>
    <row r="94" spans="1:9" ht="34.5" customHeight="1" hidden="1">
      <c r="A94" s="164"/>
      <c r="B94" s="47" t="s">
        <v>295</v>
      </c>
      <c r="C94" s="46" t="s">
        <v>294</v>
      </c>
      <c r="D94" s="48">
        <v>0</v>
      </c>
      <c r="E94" s="48">
        <v>0</v>
      </c>
      <c r="F94" s="48">
        <v>0</v>
      </c>
      <c r="G94" s="144" t="e">
        <f t="shared" si="2"/>
        <v>#DIV/0!</v>
      </c>
      <c r="H94" s="144" t="e">
        <f t="shared" si="3"/>
        <v>#DIV/0!</v>
      </c>
      <c r="I94" s="15"/>
    </row>
    <row r="95" spans="1:9" ht="30.75" customHeight="1">
      <c r="A95" s="164"/>
      <c r="B95" s="47" t="s">
        <v>151</v>
      </c>
      <c r="C95" s="46" t="s">
        <v>260</v>
      </c>
      <c r="D95" s="48">
        <v>812.4</v>
      </c>
      <c r="E95" s="48">
        <v>700.3</v>
      </c>
      <c r="F95" s="48">
        <v>0</v>
      </c>
      <c r="G95" s="144">
        <f t="shared" si="2"/>
        <v>0</v>
      </c>
      <c r="H95" s="144">
        <f t="shared" si="3"/>
        <v>0</v>
      </c>
      <c r="I95" s="15"/>
    </row>
    <row r="96" spans="1:9" ht="62.25" customHeight="1">
      <c r="A96" s="164"/>
      <c r="B96" s="47" t="s">
        <v>257</v>
      </c>
      <c r="C96" s="46" t="s">
        <v>341</v>
      </c>
      <c r="D96" s="48">
        <f>D97+D98+D99+D100+D101+D102+D103</f>
        <v>400</v>
      </c>
      <c r="E96" s="48">
        <f>E97+E98+E99+E100+E101+E102+E103</f>
        <v>280</v>
      </c>
      <c r="F96" s="48">
        <f>F97+F98+F99+F100+F101+F102+F103</f>
        <v>280</v>
      </c>
      <c r="G96" s="144">
        <f t="shared" si="2"/>
        <v>0.7</v>
      </c>
      <c r="H96" s="144">
        <f t="shared" si="3"/>
        <v>1</v>
      </c>
      <c r="I96" s="15"/>
    </row>
    <row r="97" spans="1:9" ht="54" customHeight="1">
      <c r="A97" s="164"/>
      <c r="B97" s="47" t="s">
        <v>342</v>
      </c>
      <c r="C97" s="46" t="s">
        <v>343</v>
      </c>
      <c r="D97" s="48">
        <v>100</v>
      </c>
      <c r="E97" s="48">
        <v>70</v>
      </c>
      <c r="F97" s="48">
        <v>70</v>
      </c>
      <c r="G97" s="144">
        <f t="shared" si="2"/>
        <v>0.7</v>
      </c>
      <c r="H97" s="144">
        <f t="shared" si="3"/>
        <v>1</v>
      </c>
      <c r="I97" s="15"/>
    </row>
    <row r="98" spans="1:9" ht="70.5" customHeight="1">
      <c r="A98" s="164"/>
      <c r="B98" s="47" t="s">
        <v>344</v>
      </c>
      <c r="C98" s="46" t="s">
        <v>345</v>
      </c>
      <c r="D98" s="48">
        <v>50</v>
      </c>
      <c r="E98" s="48">
        <v>35</v>
      </c>
      <c r="F98" s="48">
        <v>35</v>
      </c>
      <c r="G98" s="144">
        <f t="shared" si="2"/>
        <v>0.7</v>
      </c>
      <c r="H98" s="144">
        <f t="shared" si="3"/>
        <v>1</v>
      </c>
      <c r="I98" s="15"/>
    </row>
    <row r="99" spans="1:9" ht="67.5" customHeight="1">
      <c r="A99" s="164"/>
      <c r="B99" s="47" t="s">
        <v>346</v>
      </c>
      <c r="C99" s="46" t="s">
        <v>351</v>
      </c>
      <c r="D99" s="48">
        <v>50</v>
      </c>
      <c r="E99" s="48">
        <v>35</v>
      </c>
      <c r="F99" s="48">
        <v>35</v>
      </c>
      <c r="G99" s="144">
        <f t="shared" si="2"/>
        <v>0.7</v>
      </c>
      <c r="H99" s="144">
        <f t="shared" si="3"/>
        <v>1</v>
      </c>
      <c r="I99" s="15"/>
    </row>
    <row r="100" spans="1:9" ht="49.5" customHeight="1">
      <c r="A100" s="164"/>
      <c r="B100" s="47" t="s">
        <v>347</v>
      </c>
      <c r="C100" s="46" t="s">
        <v>352</v>
      </c>
      <c r="D100" s="48">
        <v>50</v>
      </c>
      <c r="E100" s="48">
        <v>35</v>
      </c>
      <c r="F100" s="48">
        <v>35</v>
      </c>
      <c r="G100" s="144">
        <f t="shared" si="2"/>
        <v>0.7</v>
      </c>
      <c r="H100" s="144">
        <f t="shared" si="3"/>
        <v>1</v>
      </c>
      <c r="I100" s="15"/>
    </row>
    <row r="101" spans="1:9" ht="65.25" customHeight="1">
      <c r="A101" s="164"/>
      <c r="B101" s="47" t="s">
        <v>348</v>
      </c>
      <c r="C101" s="46" t="s">
        <v>353</v>
      </c>
      <c r="D101" s="48">
        <v>50</v>
      </c>
      <c r="E101" s="48">
        <v>35</v>
      </c>
      <c r="F101" s="48">
        <v>35</v>
      </c>
      <c r="G101" s="144">
        <f t="shared" si="2"/>
        <v>0.7</v>
      </c>
      <c r="H101" s="144">
        <f t="shared" si="3"/>
        <v>1</v>
      </c>
      <c r="I101" s="15"/>
    </row>
    <row r="102" spans="1:9" ht="65.25" customHeight="1">
      <c r="A102" s="164"/>
      <c r="B102" s="47" t="s">
        <v>349</v>
      </c>
      <c r="C102" s="46" t="s">
        <v>354</v>
      </c>
      <c r="D102" s="48">
        <v>50</v>
      </c>
      <c r="E102" s="48">
        <v>35</v>
      </c>
      <c r="F102" s="48">
        <v>35</v>
      </c>
      <c r="G102" s="144">
        <f t="shared" si="2"/>
        <v>0.7</v>
      </c>
      <c r="H102" s="144">
        <f t="shared" si="3"/>
        <v>1</v>
      </c>
      <c r="I102" s="15"/>
    </row>
    <row r="103" spans="1:9" ht="64.5" customHeight="1">
      <c r="A103" s="164"/>
      <c r="B103" s="47" t="s">
        <v>350</v>
      </c>
      <c r="C103" s="46" t="s">
        <v>355</v>
      </c>
      <c r="D103" s="48">
        <v>50</v>
      </c>
      <c r="E103" s="48">
        <v>35</v>
      </c>
      <c r="F103" s="48">
        <v>35</v>
      </c>
      <c r="G103" s="144">
        <f t="shared" si="2"/>
        <v>0.7</v>
      </c>
      <c r="H103" s="144">
        <f t="shared" si="3"/>
        <v>1</v>
      </c>
      <c r="I103" s="15"/>
    </row>
    <row r="104" spans="1:9" ht="18.75">
      <c r="A104" s="164" t="s">
        <v>71</v>
      </c>
      <c r="B104" s="161" t="s">
        <v>37</v>
      </c>
      <c r="C104" s="41"/>
      <c r="D104" s="40">
        <f>D105</f>
        <v>8667.2</v>
      </c>
      <c r="E104" s="40">
        <f>E105</f>
        <v>3341.1000000000004</v>
      </c>
      <c r="F104" s="40">
        <f>F105</f>
        <v>1258.5000000000002</v>
      </c>
      <c r="G104" s="144">
        <f t="shared" si="2"/>
        <v>0.1452026029167436</v>
      </c>
      <c r="H104" s="144">
        <f aca="true" t="shared" si="5" ref="H104:H147">F104/E104</f>
        <v>0.3766723534165395</v>
      </c>
      <c r="I104" s="15"/>
    </row>
    <row r="105" spans="1:9" ht="83.25" customHeight="1">
      <c r="A105" s="41"/>
      <c r="B105" s="47" t="s">
        <v>310</v>
      </c>
      <c r="C105" s="46"/>
      <c r="D105" s="48">
        <f>D106+D108+D109+D110+D111+D112+D107+D113</f>
        <v>8667.2</v>
      </c>
      <c r="E105" s="48">
        <f>E106+E108+E109+E110+E111+E112+E107+E113</f>
        <v>3341.1000000000004</v>
      </c>
      <c r="F105" s="48">
        <f>F106+F108+F109+F110+F111+F112+F107+F113</f>
        <v>1258.5000000000002</v>
      </c>
      <c r="G105" s="144">
        <f t="shared" si="2"/>
        <v>0.1452026029167436</v>
      </c>
      <c r="H105" s="144">
        <f t="shared" si="5"/>
        <v>0.3766723534165395</v>
      </c>
      <c r="I105" s="15"/>
    </row>
    <row r="106" spans="1:9" s="16" customFormat="1" ht="27" customHeight="1">
      <c r="A106" s="46"/>
      <c r="B106" s="47" t="s">
        <v>262</v>
      </c>
      <c r="C106" s="61" t="s">
        <v>263</v>
      </c>
      <c r="D106" s="48">
        <v>6707.1</v>
      </c>
      <c r="E106" s="48">
        <v>1804.2</v>
      </c>
      <c r="F106" s="48">
        <v>0</v>
      </c>
      <c r="G106" s="144">
        <f t="shared" si="2"/>
        <v>0</v>
      </c>
      <c r="H106" s="144">
        <f t="shared" si="5"/>
        <v>0</v>
      </c>
      <c r="I106" s="20"/>
    </row>
    <row r="107" spans="1:9" s="16" customFormat="1" ht="40.5" customHeight="1">
      <c r="A107" s="46"/>
      <c r="B107" s="47" t="s">
        <v>297</v>
      </c>
      <c r="C107" s="61" t="s">
        <v>296</v>
      </c>
      <c r="D107" s="48">
        <v>90.3</v>
      </c>
      <c r="E107" s="48">
        <v>90.3</v>
      </c>
      <c r="F107" s="48">
        <v>67.7</v>
      </c>
      <c r="G107" s="144">
        <f t="shared" si="2"/>
        <v>0.7497231450719823</v>
      </c>
      <c r="H107" s="144">
        <f t="shared" si="5"/>
        <v>0.7497231450719823</v>
      </c>
      <c r="I107" s="20"/>
    </row>
    <row r="108" spans="1:9" s="16" customFormat="1" ht="51" customHeight="1">
      <c r="A108" s="46"/>
      <c r="B108" s="47" t="s">
        <v>408</v>
      </c>
      <c r="C108" s="61" t="s">
        <v>407</v>
      </c>
      <c r="D108" s="48">
        <v>291.5</v>
      </c>
      <c r="E108" s="48">
        <v>291.5</v>
      </c>
      <c r="F108" s="48">
        <v>227</v>
      </c>
      <c r="G108" s="144">
        <f t="shared" si="2"/>
        <v>0.7787307032590052</v>
      </c>
      <c r="H108" s="144">
        <f t="shared" si="5"/>
        <v>0.7787307032590052</v>
      </c>
      <c r="I108" s="20"/>
    </row>
    <row r="109" spans="1:9" s="16" customFormat="1" ht="50.25" customHeight="1">
      <c r="A109" s="46"/>
      <c r="B109" s="47" t="s">
        <v>454</v>
      </c>
      <c r="C109" s="61" t="s">
        <v>450</v>
      </c>
      <c r="D109" s="48">
        <v>56.5</v>
      </c>
      <c r="E109" s="48">
        <v>56.5</v>
      </c>
      <c r="F109" s="48">
        <v>44.6</v>
      </c>
      <c r="G109" s="144">
        <f t="shared" si="2"/>
        <v>0.7893805309734514</v>
      </c>
      <c r="H109" s="144">
        <f t="shared" si="5"/>
        <v>0.7893805309734514</v>
      </c>
      <c r="I109" s="20"/>
    </row>
    <row r="110" spans="1:9" s="16" customFormat="1" ht="50.25" customHeight="1">
      <c r="A110" s="46"/>
      <c r="B110" s="47" t="s">
        <v>455</v>
      </c>
      <c r="C110" s="61" t="s">
        <v>451</v>
      </c>
      <c r="D110" s="48">
        <v>63.8</v>
      </c>
      <c r="E110" s="48">
        <v>63.8</v>
      </c>
      <c r="F110" s="48">
        <v>50.4</v>
      </c>
      <c r="G110" s="144">
        <f t="shared" si="2"/>
        <v>0.7899686520376176</v>
      </c>
      <c r="H110" s="144">
        <f t="shared" si="5"/>
        <v>0.7899686520376176</v>
      </c>
      <c r="I110" s="20"/>
    </row>
    <row r="111" spans="1:9" s="16" customFormat="1" ht="51" customHeight="1">
      <c r="A111" s="46"/>
      <c r="B111" s="47" t="s">
        <v>456</v>
      </c>
      <c r="C111" s="61" t="s">
        <v>452</v>
      </c>
      <c r="D111" s="48">
        <v>105.1</v>
      </c>
      <c r="E111" s="48">
        <v>105.1</v>
      </c>
      <c r="F111" s="48">
        <v>83</v>
      </c>
      <c r="G111" s="144">
        <f t="shared" si="2"/>
        <v>0.7897240723120837</v>
      </c>
      <c r="H111" s="144">
        <f t="shared" si="5"/>
        <v>0.7897240723120837</v>
      </c>
      <c r="I111" s="20"/>
    </row>
    <row r="112" spans="1:9" s="16" customFormat="1" ht="96" customHeight="1">
      <c r="A112" s="46"/>
      <c r="B112" s="47" t="s">
        <v>457</v>
      </c>
      <c r="C112" s="61" t="s">
        <v>453</v>
      </c>
      <c r="D112" s="48">
        <v>1196.4</v>
      </c>
      <c r="E112" s="48">
        <v>773.2</v>
      </c>
      <c r="F112" s="48">
        <v>629.4</v>
      </c>
      <c r="G112" s="144">
        <f t="shared" si="2"/>
        <v>0.5260782347041123</v>
      </c>
      <c r="H112" s="144">
        <f t="shared" si="5"/>
        <v>0.8140196585618209</v>
      </c>
      <c r="I112" s="20"/>
    </row>
    <row r="113" spans="1:9" s="16" customFormat="1" ht="85.5" customHeight="1">
      <c r="A113" s="46"/>
      <c r="B113" s="47" t="s">
        <v>473</v>
      </c>
      <c r="C113" s="61" t="s">
        <v>472</v>
      </c>
      <c r="D113" s="48">
        <v>156.5</v>
      </c>
      <c r="E113" s="48">
        <v>156.5</v>
      </c>
      <c r="F113" s="48">
        <v>156.4</v>
      </c>
      <c r="G113" s="144">
        <f t="shared" si="2"/>
        <v>0.9993610223642173</v>
      </c>
      <c r="H113" s="144">
        <f t="shared" si="5"/>
        <v>0.9993610223642173</v>
      </c>
      <c r="I113" s="20"/>
    </row>
    <row r="114" spans="1:9" ht="22.5" customHeight="1">
      <c r="A114" s="41" t="s">
        <v>40</v>
      </c>
      <c r="B114" s="165" t="s">
        <v>41</v>
      </c>
      <c r="C114" s="41"/>
      <c r="D114" s="38">
        <f>D115+D116+D118+D119+D117</f>
        <v>503864.99999999994</v>
      </c>
      <c r="E114" s="38">
        <f>E115+E116+E118+E119+E117</f>
        <v>405736.8</v>
      </c>
      <c r="F114" s="38">
        <f>F115+F116+F118+F119+F117</f>
        <v>422663.5</v>
      </c>
      <c r="G114" s="144">
        <f t="shared" si="2"/>
        <v>0.8388427455766923</v>
      </c>
      <c r="H114" s="144">
        <f t="shared" si="5"/>
        <v>1.0417184243578597</v>
      </c>
      <c r="I114" s="15"/>
    </row>
    <row r="115" spans="1:9" ht="20.25" customHeight="1">
      <c r="A115" s="164" t="s">
        <v>42</v>
      </c>
      <c r="B115" s="47" t="s">
        <v>131</v>
      </c>
      <c r="C115" s="46" t="s">
        <v>42</v>
      </c>
      <c r="D115" s="48">
        <v>155435.8</v>
      </c>
      <c r="E115" s="48">
        <v>123563.4</v>
      </c>
      <c r="F115" s="48">
        <v>134807.6</v>
      </c>
      <c r="G115" s="144">
        <f t="shared" si="2"/>
        <v>0.8672879735556417</v>
      </c>
      <c r="H115" s="144">
        <f t="shared" si="5"/>
        <v>1.0909994383450117</v>
      </c>
      <c r="I115" s="15"/>
    </row>
    <row r="116" spans="1:9" ht="20.25" customHeight="1">
      <c r="A116" s="164" t="s">
        <v>43</v>
      </c>
      <c r="B116" s="47" t="s">
        <v>132</v>
      </c>
      <c r="C116" s="46" t="s">
        <v>43</v>
      </c>
      <c r="D116" s="48">
        <v>290180.6</v>
      </c>
      <c r="E116" s="48">
        <v>233825.1</v>
      </c>
      <c r="F116" s="48">
        <v>238274.3</v>
      </c>
      <c r="G116" s="144">
        <f t="shared" si="2"/>
        <v>0.8211241550951374</v>
      </c>
      <c r="H116" s="144">
        <f t="shared" si="5"/>
        <v>1.0190278973472051</v>
      </c>
      <c r="I116" s="15"/>
    </row>
    <row r="117" spans="1:9" ht="20.25" customHeight="1">
      <c r="A117" s="164" t="s">
        <v>264</v>
      </c>
      <c r="B117" s="47" t="s">
        <v>265</v>
      </c>
      <c r="C117" s="46" t="s">
        <v>264</v>
      </c>
      <c r="D117" s="48">
        <v>29509.8</v>
      </c>
      <c r="E117" s="48">
        <v>23065</v>
      </c>
      <c r="F117" s="48">
        <v>24634.5</v>
      </c>
      <c r="G117" s="144">
        <f t="shared" si="2"/>
        <v>0.8347904763841165</v>
      </c>
      <c r="H117" s="144">
        <f t="shared" si="5"/>
        <v>1.0680468241924994</v>
      </c>
      <c r="I117" s="15"/>
    </row>
    <row r="118" spans="1:9" ht="20.25" customHeight="1">
      <c r="A118" s="164" t="s">
        <v>44</v>
      </c>
      <c r="B118" s="47" t="s">
        <v>217</v>
      </c>
      <c r="C118" s="46" t="s">
        <v>44</v>
      </c>
      <c r="D118" s="48">
        <v>4322.7</v>
      </c>
      <c r="E118" s="48">
        <v>4179.1</v>
      </c>
      <c r="F118" s="48">
        <v>3944.3</v>
      </c>
      <c r="G118" s="144">
        <f t="shared" si="2"/>
        <v>0.912462118583293</v>
      </c>
      <c r="H118" s="144">
        <f t="shared" si="5"/>
        <v>0.9438156540882008</v>
      </c>
      <c r="I118" s="15"/>
    </row>
    <row r="119" spans="1:9" ht="20.25" customHeight="1">
      <c r="A119" s="164" t="s">
        <v>46</v>
      </c>
      <c r="B119" s="47" t="s">
        <v>267</v>
      </c>
      <c r="C119" s="46" t="s">
        <v>46</v>
      </c>
      <c r="D119" s="48">
        <v>24416.1</v>
      </c>
      <c r="E119" s="48">
        <v>21104.2</v>
      </c>
      <c r="F119" s="48">
        <v>21002.8</v>
      </c>
      <c r="G119" s="144">
        <f t="shared" si="2"/>
        <v>0.8602028989068689</v>
      </c>
      <c r="H119" s="144">
        <f t="shared" si="5"/>
        <v>0.9951952691881236</v>
      </c>
      <c r="I119" s="15"/>
    </row>
    <row r="120" spans="1:9" ht="20.25" customHeight="1">
      <c r="A120" s="41" t="s">
        <v>47</v>
      </c>
      <c r="B120" s="165" t="s">
        <v>134</v>
      </c>
      <c r="C120" s="41"/>
      <c r="D120" s="38">
        <f>D121++D122</f>
        <v>102970.3</v>
      </c>
      <c r="E120" s="38">
        <f>E121++E122</f>
        <v>78813</v>
      </c>
      <c r="F120" s="38">
        <f>F121++F122</f>
        <v>74752.7</v>
      </c>
      <c r="G120" s="144">
        <f t="shared" si="2"/>
        <v>0.7259637002125855</v>
      </c>
      <c r="H120" s="144">
        <f t="shared" si="5"/>
        <v>0.948481849441082</v>
      </c>
      <c r="I120" s="15"/>
    </row>
    <row r="121" spans="1:9" ht="20.25" customHeight="1">
      <c r="A121" s="164" t="s">
        <v>48</v>
      </c>
      <c r="B121" s="47" t="s">
        <v>49</v>
      </c>
      <c r="C121" s="46" t="s">
        <v>48</v>
      </c>
      <c r="D121" s="48">
        <v>81590.5</v>
      </c>
      <c r="E121" s="48">
        <v>62125.2</v>
      </c>
      <c r="F121" s="48">
        <v>58165.5</v>
      </c>
      <c r="G121" s="144">
        <f t="shared" si="2"/>
        <v>0.7128954964119597</v>
      </c>
      <c r="H121" s="144">
        <f t="shared" si="5"/>
        <v>0.936262579436364</v>
      </c>
      <c r="I121" s="15"/>
    </row>
    <row r="122" spans="1:9" ht="20.25" customHeight="1">
      <c r="A122" s="164" t="s">
        <v>50</v>
      </c>
      <c r="B122" s="47" t="s">
        <v>311</v>
      </c>
      <c r="C122" s="46" t="s">
        <v>50</v>
      </c>
      <c r="D122" s="48">
        <v>21379.8</v>
      </c>
      <c r="E122" s="48">
        <v>16687.8</v>
      </c>
      <c r="F122" s="48">
        <v>16587.2</v>
      </c>
      <c r="G122" s="144">
        <f t="shared" si="2"/>
        <v>0.7758351340985417</v>
      </c>
      <c r="H122" s="144">
        <f t="shared" si="5"/>
        <v>0.9939716439554646</v>
      </c>
      <c r="I122" s="15"/>
    </row>
    <row r="123" spans="1:9" ht="20.25" customHeight="1">
      <c r="A123" s="62" t="s">
        <v>51</v>
      </c>
      <c r="B123" s="163" t="s">
        <v>52</v>
      </c>
      <c r="C123" s="62"/>
      <c r="D123" s="38">
        <f>D124+D126+D129+D130+D133+D131+D132+D125+D127+D128</f>
        <v>22824.9</v>
      </c>
      <c r="E123" s="38">
        <f>E124+E126+E129+E130+E133+E131+E132+E125+E127+E128</f>
        <v>19012.8</v>
      </c>
      <c r="F123" s="38">
        <f>F124+F126+F129+F130+F133+F131+F132+F125+F127+F128</f>
        <v>15641.1</v>
      </c>
      <c r="G123" s="144">
        <f t="shared" si="2"/>
        <v>0.6852647766255273</v>
      </c>
      <c r="H123" s="144">
        <f t="shared" si="5"/>
        <v>0.8226615753597577</v>
      </c>
      <c r="I123" s="15"/>
    </row>
    <row r="124" spans="1:9" ht="34.5" customHeight="1">
      <c r="A124" s="162" t="s">
        <v>53</v>
      </c>
      <c r="B124" s="63" t="s">
        <v>176</v>
      </c>
      <c r="C124" s="162" t="s">
        <v>53</v>
      </c>
      <c r="D124" s="40">
        <v>1725.9</v>
      </c>
      <c r="E124" s="40">
        <v>1365.4</v>
      </c>
      <c r="F124" s="40">
        <v>1404.3</v>
      </c>
      <c r="G124" s="144">
        <f t="shared" si="2"/>
        <v>0.8136624369893968</v>
      </c>
      <c r="H124" s="144">
        <f t="shared" si="5"/>
        <v>1.028489819833016</v>
      </c>
      <c r="I124" s="15"/>
    </row>
    <row r="125" spans="1:9" ht="44.25" customHeight="1">
      <c r="A125" s="162" t="s">
        <v>54</v>
      </c>
      <c r="B125" s="63" t="s">
        <v>266</v>
      </c>
      <c r="C125" s="162" t="s">
        <v>54</v>
      </c>
      <c r="D125" s="40">
        <v>14812.1</v>
      </c>
      <c r="E125" s="40">
        <v>11379.5</v>
      </c>
      <c r="F125" s="40">
        <v>8722.6</v>
      </c>
      <c r="G125" s="144">
        <f t="shared" si="2"/>
        <v>0.5888834128854112</v>
      </c>
      <c r="H125" s="144">
        <f t="shared" si="5"/>
        <v>0.7665187398391845</v>
      </c>
      <c r="I125" s="15"/>
    </row>
    <row r="126" spans="1:9" ht="36" customHeight="1">
      <c r="A126" s="162" t="s">
        <v>54</v>
      </c>
      <c r="B126" s="63" t="s">
        <v>409</v>
      </c>
      <c r="C126" s="162" t="s">
        <v>410</v>
      </c>
      <c r="D126" s="40">
        <v>3.5</v>
      </c>
      <c r="E126" s="40">
        <v>3.5</v>
      </c>
      <c r="F126" s="40">
        <v>2.4</v>
      </c>
      <c r="G126" s="144">
        <f t="shared" si="2"/>
        <v>0.6857142857142857</v>
      </c>
      <c r="H126" s="144">
        <f t="shared" si="5"/>
        <v>0.6857142857142857</v>
      </c>
      <c r="I126" s="15"/>
    </row>
    <row r="127" spans="1:9" ht="51" customHeight="1">
      <c r="A127" s="162" t="s">
        <v>54</v>
      </c>
      <c r="B127" s="63" t="s">
        <v>411</v>
      </c>
      <c r="C127" s="162" t="s">
        <v>412</v>
      </c>
      <c r="D127" s="40">
        <v>452.2</v>
      </c>
      <c r="E127" s="40">
        <v>452.2</v>
      </c>
      <c r="F127" s="40">
        <v>313.3</v>
      </c>
      <c r="G127" s="144">
        <f t="shared" si="2"/>
        <v>0.6928350287483415</v>
      </c>
      <c r="H127" s="144">
        <f t="shared" si="5"/>
        <v>0.6928350287483415</v>
      </c>
      <c r="I127" s="15"/>
    </row>
    <row r="128" spans="1:9" ht="51" customHeight="1">
      <c r="A128" s="162" t="s">
        <v>54</v>
      </c>
      <c r="B128" s="63" t="s">
        <v>414</v>
      </c>
      <c r="C128" s="162" t="s">
        <v>413</v>
      </c>
      <c r="D128" s="40">
        <v>279.5</v>
      </c>
      <c r="E128" s="40">
        <v>279.5</v>
      </c>
      <c r="F128" s="40">
        <v>193.6</v>
      </c>
      <c r="G128" s="144">
        <f t="shared" si="2"/>
        <v>0.6926654740608229</v>
      </c>
      <c r="H128" s="144">
        <f t="shared" si="5"/>
        <v>0.6926654740608229</v>
      </c>
      <c r="I128" s="15"/>
    </row>
    <row r="129" spans="1:9" s="26" customFormat="1" ht="22.5" customHeight="1" hidden="1">
      <c r="A129" s="164" t="s">
        <v>54</v>
      </c>
      <c r="B129" s="161" t="s">
        <v>203</v>
      </c>
      <c r="C129" s="164" t="s">
        <v>204</v>
      </c>
      <c r="D129" s="40">
        <v>0</v>
      </c>
      <c r="E129" s="40">
        <v>0</v>
      </c>
      <c r="F129" s="40">
        <v>0</v>
      </c>
      <c r="G129" s="144" t="e">
        <f t="shared" si="2"/>
        <v>#DIV/0!</v>
      </c>
      <c r="H129" s="144" t="e">
        <f t="shared" si="5"/>
        <v>#DIV/0!</v>
      </c>
      <c r="I129" s="15"/>
    </row>
    <row r="130" spans="1:9" s="26" customFormat="1" ht="35.25" customHeight="1" hidden="1">
      <c r="A130" s="164" t="s">
        <v>54</v>
      </c>
      <c r="B130" s="161" t="s">
        <v>155</v>
      </c>
      <c r="C130" s="164" t="s">
        <v>156</v>
      </c>
      <c r="D130" s="40">
        <v>0</v>
      </c>
      <c r="E130" s="40">
        <v>0</v>
      </c>
      <c r="F130" s="40">
        <v>0</v>
      </c>
      <c r="G130" s="144" t="e">
        <f aca="true" t="shared" si="6" ref="G130:G147">F130/D130</f>
        <v>#DIV/0!</v>
      </c>
      <c r="H130" s="144" t="e">
        <f t="shared" si="5"/>
        <v>#DIV/0!</v>
      </c>
      <c r="I130" s="15"/>
    </row>
    <row r="131" spans="1:9" s="26" customFormat="1" ht="30.75" customHeight="1" hidden="1">
      <c r="A131" s="164" t="s">
        <v>54</v>
      </c>
      <c r="B131" s="161" t="s">
        <v>205</v>
      </c>
      <c r="C131" s="164" t="s">
        <v>206</v>
      </c>
      <c r="D131" s="40">
        <v>0</v>
      </c>
      <c r="E131" s="40">
        <v>0</v>
      </c>
      <c r="F131" s="40">
        <v>0</v>
      </c>
      <c r="G131" s="144" t="e">
        <f t="shared" si="6"/>
        <v>#DIV/0!</v>
      </c>
      <c r="H131" s="144" t="e">
        <f t="shared" si="5"/>
        <v>#DIV/0!</v>
      </c>
      <c r="I131" s="15"/>
    </row>
    <row r="132" spans="1:9" s="26" customFormat="1" ht="44.25" customHeight="1" hidden="1">
      <c r="A132" s="164" t="s">
        <v>54</v>
      </c>
      <c r="B132" s="161" t="s">
        <v>208</v>
      </c>
      <c r="C132" s="164" t="s">
        <v>207</v>
      </c>
      <c r="D132" s="40">
        <v>0</v>
      </c>
      <c r="E132" s="40">
        <v>0</v>
      </c>
      <c r="F132" s="40">
        <v>0</v>
      </c>
      <c r="G132" s="144" t="e">
        <f t="shared" si="6"/>
        <v>#DIV/0!</v>
      </c>
      <c r="H132" s="144" t="e">
        <f t="shared" si="5"/>
        <v>#DIV/0!</v>
      </c>
      <c r="I132" s="15"/>
    </row>
    <row r="133" spans="1:9" ht="36" customHeight="1">
      <c r="A133" s="164" t="s">
        <v>55</v>
      </c>
      <c r="B133" s="161" t="s">
        <v>240</v>
      </c>
      <c r="C133" s="164" t="s">
        <v>239</v>
      </c>
      <c r="D133" s="40">
        <v>5551.7</v>
      </c>
      <c r="E133" s="40">
        <v>5532.7</v>
      </c>
      <c r="F133" s="40">
        <v>5004.9</v>
      </c>
      <c r="G133" s="144">
        <f t="shared" si="6"/>
        <v>0.9015076463065367</v>
      </c>
      <c r="H133" s="144">
        <f t="shared" si="5"/>
        <v>0.9046035389592785</v>
      </c>
      <c r="I133" s="15"/>
    </row>
    <row r="134" spans="1:9" ht="26.25" customHeight="1">
      <c r="A134" s="41" t="s">
        <v>56</v>
      </c>
      <c r="B134" s="165" t="s">
        <v>115</v>
      </c>
      <c r="C134" s="41"/>
      <c r="D134" s="38">
        <f>D135+D136</f>
        <v>3926.8</v>
      </c>
      <c r="E134" s="38">
        <f>E135+E136</f>
        <v>4688.2</v>
      </c>
      <c r="F134" s="38">
        <f>F135+F136</f>
        <v>3911.7999999999997</v>
      </c>
      <c r="G134" s="144">
        <f t="shared" si="6"/>
        <v>0.9961800957522664</v>
      </c>
      <c r="H134" s="144">
        <f t="shared" si="5"/>
        <v>0.834392730685551</v>
      </c>
      <c r="I134" s="15"/>
    </row>
    <row r="135" spans="1:9" ht="23.25" customHeight="1">
      <c r="A135" s="164" t="s">
        <v>57</v>
      </c>
      <c r="B135" s="161" t="s">
        <v>116</v>
      </c>
      <c r="C135" s="164" t="s">
        <v>57</v>
      </c>
      <c r="D135" s="40">
        <v>3230.8</v>
      </c>
      <c r="E135" s="40">
        <v>3993.2</v>
      </c>
      <c r="F135" s="40">
        <v>3230.7</v>
      </c>
      <c r="G135" s="144">
        <f t="shared" si="6"/>
        <v>0.9999690479138292</v>
      </c>
      <c r="H135" s="144">
        <f t="shared" si="5"/>
        <v>0.8090503856556145</v>
      </c>
      <c r="I135" s="15"/>
    </row>
    <row r="136" spans="1:9" ht="34.5" customHeight="1">
      <c r="A136" s="164" t="s">
        <v>117</v>
      </c>
      <c r="B136" s="161" t="s">
        <v>118</v>
      </c>
      <c r="C136" s="164" t="s">
        <v>117</v>
      </c>
      <c r="D136" s="40">
        <v>696</v>
      </c>
      <c r="E136" s="40">
        <v>695</v>
      </c>
      <c r="F136" s="40">
        <v>681.1</v>
      </c>
      <c r="G136" s="144">
        <f t="shared" si="6"/>
        <v>0.9785919540229885</v>
      </c>
      <c r="H136" s="144">
        <f t="shared" si="5"/>
        <v>0.98</v>
      </c>
      <c r="I136" s="15"/>
    </row>
    <row r="137" spans="1:9" ht="26.25" customHeight="1" hidden="1">
      <c r="A137" s="164"/>
      <c r="B137" s="47" t="s">
        <v>33</v>
      </c>
      <c r="C137" s="164"/>
      <c r="D137" s="40">
        <v>0</v>
      </c>
      <c r="E137" s="40">
        <v>0</v>
      </c>
      <c r="F137" s="40">
        <v>0</v>
      </c>
      <c r="G137" s="144" t="e">
        <f t="shared" si="6"/>
        <v>#DIV/0!</v>
      </c>
      <c r="H137" s="144" t="e">
        <f t="shared" si="5"/>
        <v>#DIV/0!</v>
      </c>
      <c r="I137" s="15"/>
    </row>
    <row r="138" spans="1:9" ht="27" customHeight="1">
      <c r="A138" s="41" t="s">
        <v>119</v>
      </c>
      <c r="B138" s="165" t="s">
        <v>120</v>
      </c>
      <c r="C138" s="41"/>
      <c r="D138" s="38">
        <f>D139</f>
        <v>766.3</v>
      </c>
      <c r="E138" s="38">
        <f>E139</f>
        <v>666.3</v>
      </c>
      <c r="F138" s="38">
        <f>F139</f>
        <v>682.8</v>
      </c>
      <c r="G138" s="144">
        <f t="shared" si="6"/>
        <v>0.8910348427508809</v>
      </c>
      <c r="H138" s="144">
        <f t="shared" si="5"/>
        <v>1.024763619990995</v>
      </c>
      <c r="I138" s="15"/>
    </row>
    <row r="139" spans="1:9" ht="17.25" customHeight="1">
      <c r="A139" s="164" t="s">
        <v>121</v>
      </c>
      <c r="B139" s="161" t="s">
        <v>122</v>
      </c>
      <c r="C139" s="164" t="s">
        <v>121</v>
      </c>
      <c r="D139" s="40">
        <v>766.3</v>
      </c>
      <c r="E139" s="40">
        <v>666.3</v>
      </c>
      <c r="F139" s="40">
        <v>682.8</v>
      </c>
      <c r="G139" s="144">
        <f t="shared" si="6"/>
        <v>0.8910348427508809</v>
      </c>
      <c r="H139" s="144">
        <f t="shared" si="5"/>
        <v>1.024763619990995</v>
      </c>
      <c r="I139" s="15"/>
    </row>
    <row r="140" spans="1:9" ht="55.5" customHeight="1">
      <c r="A140" s="41" t="s">
        <v>123</v>
      </c>
      <c r="B140" s="165" t="s">
        <v>124</v>
      </c>
      <c r="C140" s="41"/>
      <c r="D140" s="38">
        <f>D141</f>
        <v>240</v>
      </c>
      <c r="E140" s="38">
        <f>E141</f>
        <v>245</v>
      </c>
      <c r="F140" s="38">
        <f>F141</f>
        <v>221.9</v>
      </c>
      <c r="G140" s="144">
        <f t="shared" si="6"/>
        <v>0.9245833333333333</v>
      </c>
      <c r="H140" s="144">
        <f t="shared" si="5"/>
        <v>0.9057142857142857</v>
      </c>
      <c r="I140" s="15"/>
    </row>
    <row r="141" spans="1:9" ht="30.75" customHeight="1">
      <c r="A141" s="164" t="s">
        <v>125</v>
      </c>
      <c r="B141" s="161" t="s">
        <v>157</v>
      </c>
      <c r="C141" s="164" t="s">
        <v>125</v>
      </c>
      <c r="D141" s="40">
        <v>240</v>
      </c>
      <c r="E141" s="40">
        <v>245</v>
      </c>
      <c r="F141" s="40">
        <v>221.9</v>
      </c>
      <c r="G141" s="144">
        <f t="shared" si="6"/>
        <v>0.9245833333333333</v>
      </c>
      <c r="H141" s="144">
        <f t="shared" si="5"/>
        <v>0.9057142857142857</v>
      </c>
      <c r="I141" s="15"/>
    </row>
    <row r="142" spans="1:9" ht="26.25" customHeight="1">
      <c r="A142" s="41" t="s">
        <v>126</v>
      </c>
      <c r="B142" s="165" t="s">
        <v>129</v>
      </c>
      <c r="C142" s="41"/>
      <c r="D142" s="38">
        <f>D143+D145+D144</f>
        <v>2475.8</v>
      </c>
      <c r="E142" s="38">
        <f>E143+E145+E144</f>
        <v>1856.7</v>
      </c>
      <c r="F142" s="38">
        <f>F143+F145+F144</f>
        <v>2061</v>
      </c>
      <c r="G142" s="144">
        <f t="shared" si="6"/>
        <v>0.8324581953308021</v>
      </c>
      <c r="H142" s="144">
        <f t="shared" si="5"/>
        <v>1.1100339311682017</v>
      </c>
      <c r="I142" s="15"/>
    </row>
    <row r="143" spans="1:9" ht="66" customHeight="1">
      <c r="A143" s="164" t="s">
        <v>127</v>
      </c>
      <c r="B143" s="161" t="s">
        <v>241</v>
      </c>
      <c r="C143" s="164" t="s">
        <v>242</v>
      </c>
      <c r="D143" s="40">
        <v>2475.8</v>
      </c>
      <c r="E143" s="40">
        <v>1856.7</v>
      </c>
      <c r="F143" s="40">
        <v>2061</v>
      </c>
      <c r="G143" s="144">
        <f t="shared" si="6"/>
        <v>0.8324581953308021</v>
      </c>
      <c r="H143" s="144">
        <f t="shared" si="5"/>
        <v>1.1100339311682017</v>
      </c>
      <c r="I143" s="15"/>
    </row>
    <row r="144" spans="1:9" ht="36" customHeight="1" hidden="1">
      <c r="A144" s="164" t="s">
        <v>127</v>
      </c>
      <c r="B144" s="161" t="s">
        <v>243</v>
      </c>
      <c r="C144" s="164" t="s">
        <v>244</v>
      </c>
      <c r="D144" s="40">
        <v>0</v>
      </c>
      <c r="E144" s="40">
        <v>0</v>
      </c>
      <c r="F144" s="40">
        <v>0</v>
      </c>
      <c r="G144" s="144" t="e">
        <f t="shared" si="6"/>
        <v>#DIV/0!</v>
      </c>
      <c r="H144" s="144" t="e">
        <f t="shared" si="5"/>
        <v>#DIV/0!</v>
      </c>
      <c r="I144" s="15"/>
    </row>
    <row r="145" spans="1:9" ht="30.75" customHeight="1" hidden="1">
      <c r="A145" s="164" t="s">
        <v>128</v>
      </c>
      <c r="B145" s="161" t="s">
        <v>177</v>
      </c>
      <c r="C145" s="164" t="s">
        <v>245</v>
      </c>
      <c r="D145" s="40">
        <v>0</v>
      </c>
      <c r="E145" s="40">
        <v>0</v>
      </c>
      <c r="F145" s="40">
        <v>0</v>
      </c>
      <c r="G145" s="144" t="e">
        <f t="shared" si="6"/>
        <v>#DIV/0!</v>
      </c>
      <c r="H145" s="144" t="e">
        <f t="shared" si="5"/>
        <v>#DIV/0!</v>
      </c>
      <c r="I145" s="15"/>
    </row>
    <row r="146" spans="1:9" ht="26.25" customHeight="1">
      <c r="A146" s="62"/>
      <c r="B146" s="163" t="s">
        <v>59</v>
      </c>
      <c r="C146" s="62"/>
      <c r="D146" s="38">
        <f>D39+D55+D61+D92+D114+D120+D123+D134+D138+D140+D142</f>
        <v>739388.0000000001</v>
      </c>
      <c r="E146" s="38">
        <f>E39+E55+E61+E92+E114+E120+E123+E134+E138+E140+E142</f>
        <v>587615.3</v>
      </c>
      <c r="F146" s="38">
        <f>F39+F55+F61+F92+F114+F120+F123+F134+F138+F140+F142</f>
        <v>580434.7000000001</v>
      </c>
      <c r="G146" s="144">
        <f t="shared" si="6"/>
        <v>0.785020449344593</v>
      </c>
      <c r="H146" s="144">
        <f t="shared" si="5"/>
        <v>0.9877801003479658</v>
      </c>
      <c r="I146" s="15"/>
    </row>
    <row r="147" spans="1:9" ht="19.5" customHeight="1">
      <c r="A147" s="160"/>
      <c r="B147" s="161" t="s">
        <v>74</v>
      </c>
      <c r="C147" s="164"/>
      <c r="D147" s="64">
        <f>D142</f>
        <v>2475.8</v>
      </c>
      <c r="E147" s="64">
        <f>E142</f>
        <v>1856.7</v>
      </c>
      <c r="F147" s="64">
        <f>F142</f>
        <v>2061</v>
      </c>
      <c r="G147" s="144">
        <f t="shared" si="6"/>
        <v>0.8324581953308021</v>
      </c>
      <c r="H147" s="144">
        <f t="shared" si="5"/>
        <v>1.1100339311682017</v>
      </c>
      <c r="I147" s="15"/>
    </row>
    <row r="148" spans="4:7" ht="18">
      <c r="D148" s="67"/>
      <c r="E148" s="67"/>
      <c r="F148" s="67"/>
      <c r="G148" s="67"/>
    </row>
    <row r="149" spans="4:7" ht="18">
      <c r="D149" s="67"/>
      <c r="E149" s="67"/>
      <c r="F149" s="67"/>
      <c r="G149" s="67"/>
    </row>
    <row r="150" spans="2:7" ht="18">
      <c r="B150" s="69" t="s">
        <v>320</v>
      </c>
      <c r="C150" s="70"/>
      <c r="D150" s="67"/>
      <c r="E150" s="67"/>
      <c r="F150" s="67">
        <v>9449.6</v>
      </c>
      <c r="G150" s="67"/>
    </row>
    <row r="151" spans="2:7" ht="18" hidden="1">
      <c r="B151" s="70" t="s">
        <v>330</v>
      </c>
      <c r="C151" s="70"/>
      <c r="D151" s="67"/>
      <c r="E151" s="67"/>
      <c r="F151" s="67">
        <v>0</v>
      </c>
      <c r="G151" s="67"/>
    </row>
    <row r="152" spans="2:7" ht="18" hidden="1">
      <c r="B152" s="69" t="s">
        <v>75</v>
      </c>
      <c r="C152" s="70"/>
      <c r="D152" s="67"/>
      <c r="E152" s="67"/>
      <c r="F152" s="67"/>
      <c r="G152" s="67"/>
    </row>
    <row r="153" spans="2:9" ht="18.75" hidden="1">
      <c r="B153" s="69" t="s">
        <v>76</v>
      </c>
      <c r="C153" s="70"/>
      <c r="D153" s="67"/>
      <c r="E153" s="67"/>
      <c r="F153" s="67"/>
      <c r="G153" s="67"/>
      <c r="H153" s="145"/>
      <c r="I153" s="6"/>
    </row>
    <row r="154" spans="2:7" ht="18" hidden="1">
      <c r="B154" s="69"/>
      <c r="C154" s="70"/>
      <c r="D154" s="67"/>
      <c r="E154" s="67"/>
      <c r="F154" s="67"/>
      <c r="G154" s="67"/>
    </row>
    <row r="155" spans="2:7" ht="18" hidden="1">
      <c r="B155" s="69" t="s">
        <v>77</v>
      </c>
      <c r="C155" s="70"/>
      <c r="D155" s="67"/>
      <c r="E155" s="67"/>
      <c r="F155" s="67"/>
      <c r="G155" s="67"/>
    </row>
    <row r="156" spans="2:9" ht="18.75" hidden="1">
      <c r="B156" s="69" t="s">
        <v>78</v>
      </c>
      <c r="C156" s="70"/>
      <c r="D156" s="67"/>
      <c r="E156" s="67"/>
      <c r="F156" s="67">
        <v>0</v>
      </c>
      <c r="G156" s="67"/>
      <c r="H156" s="145"/>
      <c r="I156" s="6"/>
    </row>
    <row r="157" spans="2:7" ht="18" hidden="1">
      <c r="B157" s="69"/>
      <c r="C157" s="70"/>
      <c r="D157" s="67"/>
      <c r="E157" s="67"/>
      <c r="F157" s="67"/>
      <c r="G157" s="67"/>
    </row>
    <row r="158" spans="2:7" ht="18" hidden="1">
      <c r="B158" s="69" t="s">
        <v>79</v>
      </c>
      <c r="C158" s="70"/>
      <c r="D158" s="67"/>
      <c r="E158" s="67"/>
      <c r="F158" s="67"/>
      <c r="G158" s="67"/>
    </row>
    <row r="159" spans="2:9" ht="18.75" hidden="1">
      <c r="B159" s="69" t="s">
        <v>80</v>
      </c>
      <c r="C159" s="70"/>
      <c r="D159" s="67"/>
      <c r="E159" s="67"/>
      <c r="F159" s="67"/>
      <c r="G159" s="67"/>
      <c r="H159" s="146"/>
      <c r="I159" s="3"/>
    </row>
    <row r="160" spans="2:7" ht="18" hidden="1">
      <c r="B160" s="69"/>
      <c r="C160" s="70"/>
      <c r="D160" s="67"/>
      <c r="E160" s="67"/>
      <c r="F160" s="67"/>
      <c r="G160" s="67"/>
    </row>
    <row r="161" spans="2:7" ht="18">
      <c r="B161" s="70" t="s">
        <v>331</v>
      </c>
      <c r="C161" s="70"/>
      <c r="D161" s="67"/>
      <c r="E161" s="67"/>
      <c r="F161" s="67">
        <v>4500</v>
      </c>
      <c r="G161" s="67"/>
    </row>
    <row r="162" spans="2:9" ht="18.75">
      <c r="B162" s="69"/>
      <c r="C162" s="70"/>
      <c r="D162" s="67"/>
      <c r="E162" s="67"/>
      <c r="F162" s="67"/>
      <c r="G162" s="67"/>
      <c r="H162" s="147"/>
      <c r="I162" s="3"/>
    </row>
    <row r="163" spans="2:7" ht="18">
      <c r="B163" s="70"/>
      <c r="C163" s="70"/>
      <c r="D163" s="67"/>
      <c r="E163" s="67"/>
      <c r="F163" s="67"/>
      <c r="G163" s="67"/>
    </row>
    <row r="164" spans="2:7" ht="18">
      <c r="B164" s="69"/>
      <c r="C164" s="70"/>
      <c r="D164" s="67"/>
      <c r="E164" s="67"/>
      <c r="F164" s="67"/>
      <c r="G164" s="67"/>
    </row>
    <row r="165" spans="2:9" ht="18.75">
      <c r="B165" s="69" t="s">
        <v>83</v>
      </c>
      <c r="C165" s="70"/>
      <c r="D165" s="67"/>
      <c r="E165" s="67"/>
      <c r="F165" s="67">
        <f>F150+F34+F153+F156-F146-F159-F161+F151</f>
        <v>18878.899999999907</v>
      </c>
      <c r="G165" s="67"/>
      <c r="H165" s="148"/>
      <c r="I165" s="9"/>
    </row>
    <row r="166" spans="4:7" ht="18">
      <c r="D166" s="67"/>
      <c r="E166" s="67"/>
      <c r="F166" s="67"/>
      <c r="G166" s="67"/>
    </row>
    <row r="167" spans="4:7" ht="18">
      <c r="D167" s="67"/>
      <c r="E167" s="67"/>
      <c r="F167" s="67"/>
      <c r="G167" s="67"/>
    </row>
    <row r="168" spans="2:7" ht="18">
      <c r="B168" s="69" t="s">
        <v>84</v>
      </c>
      <c r="C168" s="70"/>
      <c r="D168" s="67"/>
      <c r="E168" s="67"/>
      <c r="F168" s="67"/>
      <c r="G168" s="67"/>
    </row>
    <row r="169" spans="2:7" ht="18">
      <c r="B169" s="69" t="s">
        <v>85</v>
      </c>
      <c r="C169" s="70"/>
      <c r="D169" s="67"/>
      <c r="E169" s="67"/>
      <c r="F169" s="67"/>
      <c r="G169" s="67"/>
    </row>
    <row r="170" spans="2:7" ht="18">
      <c r="B170" s="69" t="s">
        <v>86</v>
      </c>
      <c r="C170" s="70"/>
      <c r="D170" s="67"/>
      <c r="E170" s="67"/>
      <c r="F170" s="67"/>
      <c r="G170" s="67"/>
    </row>
  </sheetData>
  <sheetProtection/>
  <mergeCells count="21">
    <mergeCell ref="G37:G38"/>
    <mergeCell ref="A37:A38"/>
    <mergeCell ref="C37:C38"/>
    <mergeCell ref="E2:E3"/>
    <mergeCell ref="L41:N42"/>
    <mergeCell ref="F37:F38"/>
    <mergeCell ref="J41:K41"/>
    <mergeCell ref="H2:H3"/>
    <mergeCell ref="J42:K42"/>
    <mergeCell ref="D37:D38"/>
    <mergeCell ref="G2:G3"/>
    <mergeCell ref="C2:C3"/>
    <mergeCell ref="D2:D3"/>
    <mergeCell ref="B2:B3"/>
    <mergeCell ref="A36:H36"/>
    <mergeCell ref="E37:E38"/>
    <mergeCell ref="A1:H1"/>
    <mergeCell ref="F2:F3"/>
    <mergeCell ref="A2:A3"/>
    <mergeCell ref="H37:H38"/>
    <mergeCell ref="B37:B38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3"/>
  <sheetViews>
    <sheetView tabSelected="1" zoomScale="85" zoomScaleNormal="85" zoomScalePageLayoutView="0" workbookViewId="0" topLeftCell="A103">
      <selection activeCell="D111" sqref="D111"/>
    </sheetView>
  </sheetViews>
  <sheetFormatPr defaultColWidth="9.140625" defaultRowHeight="12.75"/>
  <cols>
    <col min="1" max="1" width="6.7109375" style="65" customWidth="1"/>
    <col min="2" max="2" width="45.8515625" style="65" customWidth="1"/>
    <col min="3" max="3" width="15.421875" style="66" hidden="1" customWidth="1"/>
    <col min="4" max="4" width="14.421875" style="68" customWidth="1"/>
    <col min="5" max="5" width="14.8515625" style="68" hidden="1" customWidth="1"/>
    <col min="6" max="6" width="13.57421875" style="68" customWidth="1"/>
    <col min="7" max="7" width="11.57421875" style="68" customWidth="1"/>
    <col min="8" max="8" width="11.8515625" style="68" hidden="1" customWidth="1"/>
    <col min="9" max="9" width="12.28125" style="104" customWidth="1"/>
    <col min="10" max="16384" width="9.140625" style="1" customWidth="1"/>
  </cols>
  <sheetData>
    <row r="1" spans="1:9" s="8" customFormat="1" ht="64.5" customHeight="1">
      <c r="A1" s="181" t="s">
        <v>500</v>
      </c>
      <c r="B1" s="181"/>
      <c r="C1" s="181"/>
      <c r="D1" s="181"/>
      <c r="E1" s="181"/>
      <c r="F1" s="181"/>
      <c r="G1" s="181"/>
      <c r="H1" s="181"/>
      <c r="I1" s="149"/>
    </row>
    <row r="2" spans="1:8" ht="12.75" customHeight="1">
      <c r="A2" s="160"/>
      <c r="B2" s="174" t="s">
        <v>2</v>
      </c>
      <c r="C2" s="184"/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</row>
    <row r="3" spans="1:8" ht="41.25" customHeight="1">
      <c r="A3" s="160"/>
      <c r="B3" s="175"/>
      <c r="C3" s="185"/>
      <c r="D3" s="173"/>
      <c r="E3" s="175"/>
      <c r="F3" s="173"/>
      <c r="G3" s="175"/>
      <c r="H3" s="175"/>
    </row>
    <row r="4" spans="1:8" ht="18.75">
      <c r="A4" s="160"/>
      <c r="B4" s="165" t="s">
        <v>73</v>
      </c>
      <c r="C4" s="164"/>
      <c r="D4" s="38">
        <f>D5+D6+D7+D8+D9+D10+D11+D12+D13+D16+D17+D18+D19+D20+D21+D14</f>
        <v>74342.4</v>
      </c>
      <c r="E4" s="38">
        <f>E5+E6+E7+E8+E9+E10+E11+E12+E13+E16+E17+E18+E19+E20+E21+E14</f>
        <v>44158</v>
      </c>
      <c r="F4" s="38">
        <f>F5+F6+F7+F8+F9+F10+F11+F12+F13+F16+F17+F18+F19+F20+F21+F14+F15</f>
        <v>60274.00000000001</v>
      </c>
      <c r="G4" s="39">
        <f aca="true" t="shared" si="0" ref="G4:G29">F4/D4</f>
        <v>0.8107620953856751</v>
      </c>
      <c r="H4" s="39">
        <f>F4/E4</f>
        <v>1.3649621812582093</v>
      </c>
    </row>
    <row r="5" spans="1:8" ht="18.75">
      <c r="A5" s="160"/>
      <c r="B5" s="161" t="s">
        <v>478</v>
      </c>
      <c r="C5" s="164"/>
      <c r="D5" s="40">
        <v>41560</v>
      </c>
      <c r="E5" s="40">
        <v>28500</v>
      </c>
      <c r="F5" s="40">
        <v>33987.7</v>
      </c>
      <c r="G5" s="39">
        <f t="shared" si="0"/>
        <v>0.817798363811357</v>
      </c>
      <c r="H5" s="39">
        <f aca="true" t="shared" si="1" ref="H5:H29">F5/E5</f>
        <v>1.1925508771929823</v>
      </c>
    </row>
    <row r="6" spans="1:8" ht="18.75">
      <c r="A6" s="160"/>
      <c r="B6" s="161" t="s">
        <v>198</v>
      </c>
      <c r="C6" s="164"/>
      <c r="D6" s="40">
        <v>4662.4</v>
      </c>
      <c r="E6" s="40">
        <v>3600</v>
      </c>
      <c r="F6" s="40">
        <v>4560.3</v>
      </c>
      <c r="G6" s="39">
        <f t="shared" si="0"/>
        <v>0.9781014070006865</v>
      </c>
      <c r="H6" s="39">
        <f t="shared" si="1"/>
        <v>1.26675</v>
      </c>
    </row>
    <row r="7" spans="1:8" ht="18.75">
      <c r="A7" s="160"/>
      <c r="B7" s="161" t="s">
        <v>6</v>
      </c>
      <c r="C7" s="164"/>
      <c r="D7" s="40">
        <v>703</v>
      </c>
      <c r="E7" s="40">
        <v>703</v>
      </c>
      <c r="F7" s="40">
        <v>997</v>
      </c>
      <c r="G7" s="39">
        <f t="shared" si="0"/>
        <v>1.4182076813655762</v>
      </c>
      <c r="H7" s="39">
        <f t="shared" si="1"/>
        <v>1.4182076813655762</v>
      </c>
    </row>
    <row r="8" spans="1:8" ht="18.75">
      <c r="A8" s="160"/>
      <c r="B8" s="161" t="s">
        <v>489</v>
      </c>
      <c r="C8" s="164"/>
      <c r="D8" s="40">
        <v>11367</v>
      </c>
      <c r="E8" s="40">
        <v>2350</v>
      </c>
      <c r="F8" s="40">
        <v>7484.1</v>
      </c>
      <c r="G8" s="39">
        <f t="shared" si="0"/>
        <v>0.6584059118500925</v>
      </c>
      <c r="H8" s="39">
        <f t="shared" si="1"/>
        <v>3.1847234042553194</v>
      </c>
    </row>
    <row r="9" spans="1:8" ht="18.75">
      <c r="A9" s="160"/>
      <c r="B9" s="161" t="s">
        <v>8</v>
      </c>
      <c r="C9" s="164"/>
      <c r="D9" s="40">
        <v>11850</v>
      </c>
      <c r="E9" s="40">
        <v>6030</v>
      </c>
      <c r="F9" s="40">
        <v>9352.5</v>
      </c>
      <c r="G9" s="39">
        <f t="shared" si="0"/>
        <v>0.7892405063291139</v>
      </c>
      <c r="H9" s="39">
        <f t="shared" si="1"/>
        <v>1.550995024875622</v>
      </c>
    </row>
    <row r="10" spans="1:8" ht="18.75" hidden="1">
      <c r="A10" s="160"/>
      <c r="B10" s="161" t="s">
        <v>95</v>
      </c>
      <c r="C10" s="164"/>
      <c r="D10" s="40">
        <v>0</v>
      </c>
      <c r="E10" s="40">
        <v>0</v>
      </c>
      <c r="F10" s="40">
        <v>0</v>
      </c>
      <c r="G10" s="39" t="e">
        <f t="shared" si="0"/>
        <v>#DIV/0!</v>
      </c>
      <c r="H10" s="39" t="e">
        <f t="shared" si="1"/>
        <v>#DIV/0!</v>
      </c>
    </row>
    <row r="11" spans="1:8" ht="18.75" hidden="1">
      <c r="A11" s="160"/>
      <c r="B11" s="161" t="s">
        <v>87</v>
      </c>
      <c r="C11" s="16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31.5">
      <c r="A12" s="160"/>
      <c r="B12" s="161" t="s">
        <v>482</v>
      </c>
      <c r="C12" s="164"/>
      <c r="D12" s="40">
        <v>1900</v>
      </c>
      <c r="E12" s="40">
        <v>1250</v>
      </c>
      <c r="F12" s="40">
        <v>1590.6</v>
      </c>
      <c r="G12" s="39">
        <f t="shared" si="0"/>
        <v>0.8371578947368421</v>
      </c>
      <c r="H12" s="39">
        <f t="shared" si="1"/>
        <v>1.2724799999999998</v>
      </c>
    </row>
    <row r="13" spans="1:8" ht="31.5">
      <c r="A13" s="160"/>
      <c r="B13" s="161" t="s">
        <v>488</v>
      </c>
      <c r="C13" s="164"/>
      <c r="D13" s="40">
        <v>1600</v>
      </c>
      <c r="E13" s="40">
        <v>1200</v>
      </c>
      <c r="F13" s="40">
        <v>1613.3</v>
      </c>
      <c r="G13" s="39">
        <f t="shared" si="0"/>
        <v>1.0083125</v>
      </c>
      <c r="H13" s="39">
        <f t="shared" si="1"/>
        <v>1.3444166666666666</v>
      </c>
    </row>
    <row r="14" spans="1:8" ht="18.75" hidden="1">
      <c r="A14" s="160"/>
      <c r="B14" s="161" t="s">
        <v>12</v>
      </c>
      <c r="C14" s="164"/>
      <c r="D14" s="40"/>
      <c r="E14" s="40"/>
      <c r="F14" s="40"/>
      <c r="G14" s="39" t="e">
        <f t="shared" si="0"/>
        <v>#DIV/0!</v>
      </c>
      <c r="H14" s="39" t="e">
        <f t="shared" si="1"/>
        <v>#DIV/0!</v>
      </c>
    </row>
    <row r="15" spans="1:8" ht="30.75" customHeight="1">
      <c r="A15" s="160"/>
      <c r="B15" s="161" t="s">
        <v>442</v>
      </c>
      <c r="C15" s="164"/>
      <c r="D15" s="40">
        <v>0</v>
      </c>
      <c r="E15" s="40">
        <v>0</v>
      </c>
      <c r="F15" s="40">
        <v>92.3</v>
      </c>
      <c r="G15" s="39">
        <v>0</v>
      </c>
      <c r="H15" s="39">
        <v>0</v>
      </c>
    </row>
    <row r="16" spans="1:8" ht="47.25">
      <c r="A16" s="160"/>
      <c r="B16" s="161" t="s">
        <v>483</v>
      </c>
      <c r="C16" s="164"/>
      <c r="D16" s="40">
        <v>300</v>
      </c>
      <c r="E16" s="40">
        <v>225</v>
      </c>
      <c r="F16" s="40">
        <v>225.3</v>
      </c>
      <c r="G16" s="39">
        <f t="shared" si="0"/>
        <v>0.751</v>
      </c>
      <c r="H16" s="39">
        <f t="shared" si="1"/>
        <v>1.0013333333333334</v>
      </c>
    </row>
    <row r="17" spans="1:8" ht="18.75" hidden="1">
      <c r="A17" s="160"/>
      <c r="B17" s="161" t="s">
        <v>14</v>
      </c>
      <c r="C17" s="16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0"/>
      <c r="B18" s="161" t="s">
        <v>108</v>
      </c>
      <c r="C18" s="16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>
      <c r="A19" s="160"/>
      <c r="B19" s="161" t="s">
        <v>490</v>
      </c>
      <c r="C19" s="164"/>
      <c r="D19" s="40">
        <v>400</v>
      </c>
      <c r="E19" s="40">
        <v>300</v>
      </c>
      <c r="F19" s="40">
        <v>336.8</v>
      </c>
      <c r="G19" s="39">
        <f t="shared" si="0"/>
        <v>0.8420000000000001</v>
      </c>
      <c r="H19" s="39">
        <f t="shared" si="1"/>
        <v>1.1226666666666667</v>
      </c>
    </row>
    <row r="20" spans="1:8" ht="18.75">
      <c r="A20" s="160"/>
      <c r="B20" s="161" t="s">
        <v>491</v>
      </c>
      <c r="C20" s="164"/>
      <c r="D20" s="40">
        <v>0</v>
      </c>
      <c r="E20" s="40">
        <v>0</v>
      </c>
      <c r="F20" s="40">
        <v>34.1</v>
      </c>
      <c r="G20" s="39">
        <v>0</v>
      </c>
      <c r="H20" s="39">
        <v>0</v>
      </c>
    </row>
    <row r="21" spans="1:8" ht="18.75" hidden="1">
      <c r="A21" s="160"/>
      <c r="B21" s="161" t="s">
        <v>18</v>
      </c>
      <c r="C21" s="164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3.75" customHeight="1">
      <c r="A22" s="160"/>
      <c r="B22" s="165" t="s">
        <v>72</v>
      </c>
      <c r="C22" s="41"/>
      <c r="D22" s="40">
        <f>D23+D24+D26+D27+D25+D28</f>
        <v>15633.7</v>
      </c>
      <c r="E22" s="40">
        <f>E23+E24+E26+E27+E25+E28</f>
        <v>15189.9</v>
      </c>
      <c r="F22" s="40">
        <f>F23+F24+F26+F27+F25+F28</f>
        <v>5636.3</v>
      </c>
      <c r="G22" s="39">
        <f t="shared" si="0"/>
        <v>0.36052246109366304</v>
      </c>
      <c r="H22" s="39">
        <f t="shared" si="1"/>
        <v>0.37105576731907386</v>
      </c>
    </row>
    <row r="23" spans="1:8" ht="18.75">
      <c r="A23" s="160"/>
      <c r="B23" s="161" t="s">
        <v>20</v>
      </c>
      <c r="C23" s="164"/>
      <c r="D23" s="40">
        <v>1775.1</v>
      </c>
      <c r="E23" s="40">
        <v>1331.3</v>
      </c>
      <c r="F23" s="40">
        <v>1478.7</v>
      </c>
      <c r="G23" s="39">
        <f t="shared" si="0"/>
        <v>0.8330234916342742</v>
      </c>
      <c r="H23" s="39">
        <f t="shared" si="1"/>
        <v>1.1107188462405169</v>
      </c>
    </row>
    <row r="24" spans="1:8" ht="87" customHeight="1">
      <c r="A24" s="160"/>
      <c r="B24" s="161" t="s">
        <v>423</v>
      </c>
      <c r="C24" s="164"/>
      <c r="D24" s="40">
        <v>13858.6</v>
      </c>
      <c r="E24" s="40">
        <v>13858.6</v>
      </c>
      <c r="F24" s="40">
        <v>4157.6</v>
      </c>
      <c r="G24" s="39">
        <f t="shared" si="0"/>
        <v>0.30000144314721544</v>
      </c>
      <c r="H24" s="39">
        <f t="shared" si="1"/>
        <v>0.30000144314721544</v>
      </c>
    </row>
    <row r="25" spans="1:8" ht="18.75" hidden="1">
      <c r="A25" s="160"/>
      <c r="B25" s="71" t="s">
        <v>209</v>
      </c>
      <c r="C25" s="72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8.75" hidden="1">
      <c r="A26" s="160"/>
      <c r="B26" s="161" t="s">
        <v>58</v>
      </c>
      <c r="C26" s="164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29.25" customHeight="1" hidden="1">
      <c r="A27" s="160"/>
      <c r="B27" s="161" t="s">
        <v>23</v>
      </c>
      <c r="C27" s="164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33" customHeight="1" hidden="1" thickBot="1">
      <c r="A28" s="160"/>
      <c r="B28" s="73" t="s">
        <v>135</v>
      </c>
      <c r="C28" s="164"/>
      <c r="D28" s="74">
        <v>0</v>
      </c>
      <c r="E28" s="74">
        <v>0</v>
      </c>
      <c r="F28" s="74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60"/>
      <c r="B29" s="161" t="s">
        <v>24</v>
      </c>
      <c r="C29" s="164"/>
      <c r="D29" s="40">
        <f>D4+D22</f>
        <v>89976.09999999999</v>
      </c>
      <c r="E29" s="40">
        <f>E4+E22</f>
        <v>59347.9</v>
      </c>
      <c r="F29" s="40">
        <f>F4+F22</f>
        <v>65910.3</v>
      </c>
      <c r="G29" s="39">
        <f t="shared" si="0"/>
        <v>0.7325311943949561</v>
      </c>
      <c r="H29" s="39">
        <f t="shared" si="1"/>
        <v>1.110575100382659</v>
      </c>
    </row>
    <row r="30" spans="1:8" ht="18.75" hidden="1">
      <c r="A30" s="160"/>
      <c r="B30" s="161" t="s">
        <v>96</v>
      </c>
      <c r="C30" s="164"/>
      <c r="D30" s="40">
        <f>D4</f>
        <v>74342.4</v>
      </c>
      <c r="E30" s="40">
        <f>E4</f>
        <v>44158</v>
      </c>
      <c r="F30" s="40">
        <f>F4</f>
        <v>60274.00000000001</v>
      </c>
      <c r="G30" s="39">
        <f>F30/D30</f>
        <v>0.8107620953856751</v>
      </c>
      <c r="H30" s="39">
        <f>F30/E30</f>
        <v>1.3649621812582093</v>
      </c>
    </row>
    <row r="31" spans="1:8" ht="12.75">
      <c r="A31" s="176"/>
      <c r="B31" s="190"/>
      <c r="C31" s="190"/>
      <c r="D31" s="190"/>
      <c r="E31" s="190"/>
      <c r="F31" s="190"/>
      <c r="G31" s="190"/>
      <c r="H31" s="191"/>
    </row>
    <row r="32" spans="1:8" ht="15" customHeight="1">
      <c r="A32" s="192" t="s">
        <v>139</v>
      </c>
      <c r="B32" s="193" t="s">
        <v>25</v>
      </c>
      <c r="C32" s="171" t="s">
        <v>141</v>
      </c>
      <c r="D32" s="187" t="s">
        <v>3</v>
      </c>
      <c r="E32" s="179" t="s">
        <v>468</v>
      </c>
      <c r="F32" s="187" t="s">
        <v>4</v>
      </c>
      <c r="G32" s="179" t="s">
        <v>303</v>
      </c>
      <c r="H32" s="179" t="s">
        <v>469</v>
      </c>
    </row>
    <row r="33" spans="1:8" ht="45" customHeight="1">
      <c r="A33" s="192"/>
      <c r="B33" s="193"/>
      <c r="C33" s="172"/>
      <c r="D33" s="187"/>
      <c r="E33" s="180"/>
      <c r="F33" s="187"/>
      <c r="G33" s="180"/>
      <c r="H33" s="180"/>
    </row>
    <row r="34" spans="1:8" ht="18.75">
      <c r="A34" s="41" t="s">
        <v>60</v>
      </c>
      <c r="B34" s="165" t="s">
        <v>26</v>
      </c>
      <c r="C34" s="41"/>
      <c r="D34" s="38">
        <f>D35+D39+D40+D37</f>
        <v>5747.3</v>
      </c>
      <c r="E34" s="38">
        <f>E35+E39+E40+E37</f>
        <v>4590.6</v>
      </c>
      <c r="F34" s="38">
        <f>F35+F39+F40+F37</f>
        <v>4550.4</v>
      </c>
      <c r="G34" s="39">
        <f>F34/D34</f>
        <v>0.7917456892801836</v>
      </c>
      <c r="H34" s="39">
        <f>F34/E34</f>
        <v>0.9912429747745392</v>
      </c>
    </row>
    <row r="35" spans="1:8" ht="69" customHeight="1" hidden="1">
      <c r="A35" s="164" t="s">
        <v>62</v>
      </c>
      <c r="B35" s="161" t="s">
        <v>298</v>
      </c>
      <c r="C35" s="41"/>
      <c r="D35" s="40">
        <f>D36</f>
        <v>0</v>
      </c>
      <c r="E35" s="40">
        <f>E36</f>
        <v>0</v>
      </c>
      <c r="F35" s="40">
        <f>F36</f>
        <v>0</v>
      </c>
      <c r="G35" s="39" t="e">
        <f aca="true" t="shared" si="2" ref="G35:G100">F35/D35</f>
        <v>#DIV/0!</v>
      </c>
      <c r="H35" s="39" t="e">
        <f aca="true" t="shared" si="3" ref="H35:H100">F35/E35</f>
        <v>#DIV/0!</v>
      </c>
    </row>
    <row r="36" spans="1:8" ht="55.5" customHeight="1" hidden="1">
      <c r="A36" s="46"/>
      <c r="B36" s="47" t="s">
        <v>181</v>
      </c>
      <c r="C36" s="46" t="s">
        <v>62</v>
      </c>
      <c r="D36" s="48">
        <v>0</v>
      </c>
      <c r="E36" s="48">
        <v>0</v>
      </c>
      <c r="F36" s="48">
        <v>0</v>
      </c>
      <c r="G36" s="39" t="e">
        <f t="shared" si="2"/>
        <v>#DIV/0!</v>
      </c>
      <c r="H36" s="39" t="e">
        <f t="shared" si="3"/>
        <v>#DIV/0!</v>
      </c>
    </row>
    <row r="37" spans="1:8" ht="39.75" customHeight="1">
      <c r="A37" s="46" t="s">
        <v>167</v>
      </c>
      <c r="B37" s="47" t="s">
        <v>302</v>
      </c>
      <c r="C37" s="46" t="s">
        <v>167</v>
      </c>
      <c r="D37" s="48">
        <f>D38</f>
        <v>1036</v>
      </c>
      <c r="E37" s="48">
        <f>E38</f>
        <v>1036</v>
      </c>
      <c r="F37" s="48">
        <f>F38</f>
        <v>1036</v>
      </c>
      <c r="G37" s="39">
        <f t="shared" si="2"/>
        <v>1</v>
      </c>
      <c r="H37" s="39">
        <f t="shared" si="3"/>
        <v>1</v>
      </c>
    </row>
    <row r="38" spans="1:8" ht="40.5" customHeight="1">
      <c r="A38" s="46"/>
      <c r="B38" s="47" t="s">
        <v>357</v>
      </c>
      <c r="C38" s="46" t="s">
        <v>356</v>
      </c>
      <c r="D38" s="48">
        <v>1036</v>
      </c>
      <c r="E38" s="48">
        <v>1036</v>
      </c>
      <c r="F38" s="48">
        <v>1036</v>
      </c>
      <c r="G38" s="39">
        <f t="shared" si="2"/>
        <v>1</v>
      </c>
      <c r="H38" s="39">
        <f t="shared" si="3"/>
        <v>1</v>
      </c>
    </row>
    <row r="39" spans="1:8" ht="33.75" customHeight="1">
      <c r="A39" s="164" t="s">
        <v>65</v>
      </c>
      <c r="B39" s="161" t="s">
        <v>158</v>
      </c>
      <c r="C39" s="164" t="s">
        <v>65</v>
      </c>
      <c r="D39" s="40">
        <v>200</v>
      </c>
      <c r="E39" s="40">
        <v>0</v>
      </c>
      <c r="F39" s="40">
        <v>0</v>
      </c>
      <c r="G39" s="39">
        <f t="shared" si="2"/>
        <v>0</v>
      </c>
      <c r="H39" s="39">
        <v>0</v>
      </c>
    </row>
    <row r="40" spans="1:9" ht="37.5" customHeight="1">
      <c r="A40" s="164" t="s">
        <v>114</v>
      </c>
      <c r="B40" s="161" t="s">
        <v>102</v>
      </c>
      <c r="C40" s="164"/>
      <c r="D40" s="40">
        <f>D41+D43+D44+D46+D45+D42</f>
        <v>4511.3</v>
      </c>
      <c r="E40" s="40">
        <f>E41+E43+E44+E46+E45+E42</f>
        <v>3554.6000000000004</v>
      </c>
      <c r="F40" s="40">
        <f>F41+F43+F44+F46+F45+F42</f>
        <v>3514.4</v>
      </c>
      <c r="G40" s="39">
        <f t="shared" si="2"/>
        <v>0.7790215680624211</v>
      </c>
      <c r="H40" s="39">
        <f t="shared" si="3"/>
        <v>0.9886907106284814</v>
      </c>
      <c r="I40" s="150"/>
    </row>
    <row r="41" spans="1:9" s="16" customFormat="1" ht="55.5" customHeight="1">
      <c r="A41" s="46"/>
      <c r="B41" s="47" t="s">
        <v>512</v>
      </c>
      <c r="C41" s="46" t="s">
        <v>424</v>
      </c>
      <c r="D41" s="48">
        <v>1410</v>
      </c>
      <c r="E41" s="48">
        <v>700.9</v>
      </c>
      <c r="F41" s="48">
        <v>759</v>
      </c>
      <c r="G41" s="39">
        <f t="shared" si="2"/>
        <v>0.5382978723404256</v>
      </c>
      <c r="H41" s="39">
        <f t="shared" si="3"/>
        <v>1.0828934227421887</v>
      </c>
      <c r="I41" s="151"/>
    </row>
    <row r="42" spans="1:9" s="16" customFormat="1" ht="39.75" customHeight="1" hidden="1">
      <c r="A42" s="46"/>
      <c r="B42" s="47" t="s">
        <v>295</v>
      </c>
      <c r="C42" s="46" t="s">
        <v>294</v>
      </c>
      <c r="D42" s="48">
        <v>0</v>
      </c>
      <c r="E42" s="48">
        <v>0</v>
      </c>
      <c r="F42" s="48">
        <v>0</v>
      </c>
      <c r="G42" s="39" t="e">
        <f t="shared" si="2"/>
        <v>#DIV/0!</v>
      </c>
      <c r="H42" s="39" t="e">
        <f t="shared" si="3"/>
        <v>#DIV/0!</v>
      </c>
      <c r="I42" s="151"/>
    </row>
    <row r="43" spans="1:9" s="16" customFormat="1" ht="51.75" customHeight="1">
      <c r="A43" s="46"/>
      <c r="B43" s="47" t="s">
        <v>284</v>
      </c>
      <c r="C43" s="46" t="s">
        <v>269</v>
      </c>
      <c r="D43" s="48">
        <v>540.9</v>
      </c>
      <c r="E43" s="48">
        <v>512</v>
      </c>
      <c r="F43" s="48">
        <v>403.4</v>
      </c>
      <c r="G43" s="39">
        <f t="shared" si="2"/>
        <v>0.7457940469587724</v>
      </c>
      <c r="H43" s="39">
        <f t="shared" si="3"/>
        <v>0.787890625</v>
      </c>
      <c r="I43" s="151"/>
    </row>
    <row r="44" spans="1:9" s="16" customFormat="1" ht="31.5" customHeight="1">
      <c r="A44" s="46"/>
      <c r="B44" s="47" t="s">
        <v>172</v>
      </c>
      <c r="C44" s="46" t="s">
        <v>218</v>
      </c>
      <c r="D44" s="48">
        <v>30.4</v>
      </c>
      <c r="E44" s="48">
        <v>30.4</v>
      </c>
      <c r="F44" s="48">
        <v>30.4</v>
      </c>
      <c r="G44" s="39">
        <f t="shared" si="2"/>
        <v>1</v>
      </c>
      <c r="H44" s="39">
        <f t="shared" si="3"/>
        <v>1</v>
      </c>
      <c r="I44" s="151"/>
    </row>
    <row r="45" spans="1:9" s="16" customFormat="1" ht="31.5" customHeight="1">
      <c r="A45" s="46"/>
      <c r="B45" s="47" t="s">
        <v>223</v>
      </c>
      <c r="C45" s="46" t="s">
        <v>224</v>
      </c>
      <c r="D45" s="48">
        <v>2300</v>
      </c>
      <c r="E45" s="48">
        <v>2156</v>
      </c>
      <c r="F45" s="48">
        <v>2155</v>
      </c>
      <c r="G45" s="39">
        <f t="shared" si="2"/>
        <v>0.9369565217391305</v>
      </c>
      <c r="H45" s="39">
        <f t="shared" si="3"/>
        <v>0.9995361781076066</v>
      </c>
      <c r="I45" s="151"/>
    </row>
    <row r="46" spans="1:9" s="16" customFormat="1" ht="31.5">
      <c r="A46" s="46"/>
      <c r="B46" s="47" t="s">
        <v>195</v>
      </c>
      <c r="C46" s="46" t="s">
        <v>222</v>
      </c>
      <c r="D46" s="48">
        <v>230</v>
      </c>
      <c r="E46" s="48">
        <v>155.3</v>
      </c>
      <c r="F46" s="48">
        <v>166.6</v>
      </c>
      <c r="G46" s="39">
        <f t="shared" si="2"/>
        <v>0.7243478260869565</v>
      </c>
      <c r="H46" s="39">
        <f t="shared" si="3"/>
        <v>1.072762395363812</v>
      </c>
      <c r="I46" s="151"/>
    </row>
    <row r="47" spans="1:8" ht="37.5" customHeight="1">
      <c r="A47" s="62" t="s">
        <v>66</v>
      </c>
      <c r="B47" s="163" t="s">
        <v>32</v>
      </c>
      <c r="C47" s="62"/>
      <c r="D47" s="38">
        <f>D48</f>
        <v>940</v>
      </c>
      <c r="E47" s="38">
        <f>E48</f>
        <v>871</v>
      </c>
      <c r="F47" s="38">
        <f>F48</f>
        <v>785.1</v>
      </c>
      <c r="G47" s="39">
        <f t="shared" si="2"/>
        <v>0.8352127659574469</v>
      </c>
      <c r="H47" s="39">
        <f t="shared" si="3"/>
        <v>0.9013777267508611</v>
      </c>
    </row>
    <row r="48" spans="1:8" ht="57.75" customHeight="1">
      <c r="A48" s="164" t="s">
        <v>138</v>
      </c>
      <c r="B48" s="161" t="s">
        <v>159</v>
      </c>
      <c r="C48" s="164"/>
      <c r="D48" s="40">
        <f>D49+D54</f>
        <v>940</v>
      </c>
      <c r="E48" s="40">
        <f>E49+E54</f>
        <v>871</v>
      </c>
      <c r="F48" s="40">
        <f>F49+F54</f>
        <v>785.1</v>
      </c>
      <c r="G48" s="39">
        <f t="shared" si="2"/>
        <v>0.8352127659574469</v>
      </c>
      <c r="H48" s="39">
        <f t="shared" si="3"/>
        <v>0.9013777267508611</v>
      </c>
    </row>
    <row r="49" spans="1:8" ht="100.5" customHeight="1">
      <c r="A49" s="164"/>
      <c r="B49" s="161" t="s">
        <v>307</v>
      </c>
      <c r="C49" s="164" t="s">
        <v>306</v>
      </c>
      <c r="D49" s="40">
        <f>D50+D51+D52+D53</f>
        <v>640</v>
      </c>
      <c r="E49" s="40">
        <f>E50+E51+E52+E53</f>
        <v>571</v>
      </c>
      <c r="F49" s="40">
        <f>F50+F51+F52+F53</f>
        <v>485.1</v>
      </c>
      <c r="G49" s="39">
        <f t="shared" si="2"/>
        <v>0.7579687500000001</v>
      </c>
      <c r="H49" s="39">
        <f t="shared" si="3"/>
        <v>0.8495621716287216</v>
      </c>
    </row>
    <row r="50" spans="1:9" s="16" customFormat="1" ht="36" customHeight="1">
      <c r="A50" s="46"/>
      <c r="B50" s="47" t="s">
        <v>270</v>
      </c>
      <c r="C50" s="46" t="s">
        <v>271</v>
      </c>
      <c r="D50" s="48">
        <v>150</v>
      </c>
      <c r="E50" s="48">
        <v>105</v>
      </c>
      <c r="F50" s="48">
        <v>25</v>
      </c>
      <c r="G50" s="39">
        <f t="shared" si="2"/>
        <v>0.16666666666666666</v>
      </c>
      <c r="H50" s="39">
        <f t="shared" si="3"/>
        <v>0.23809523809523808</v>
      </c>
      <c r="I50" s="152"/>
    </row>
    <row r="51" spans="1:9" s="16" customFormat="1" ht="66.75" customHeight="1">
      <c r="A51" s="46"/>
      <c r="B51" s="47" t="s">
        <v>272</v>
      </c>
      <c r="C51" s="46" t="s">
        <v>273</v>
      </c>
      <c r="D51" s="48">
        <v>480</v>
      </c>
      <c r="E51" s="48">
        <v>456</v>
      </c>
      <c r="F51" s="48">
        <v>450.1</v>
      </c>
      <c r="G51" s="39">
        <f t="shared" si="2"/>
        <v>0.9377083333333334</v>
      </c>
      <c r="H51" s="39">
        <f t="shared" si="3"/>
        <v>0.987061403508772</v>
      </c>
      <c r="I51" s="152"/>
    </row>
    <row r="52" spans="1:9" s="16" customFormat="1" ht="66.75" customHeight="1" hidden="1">
      <c r="A52" s="46"/>
      <c r="B52" s="47" t="s">
        <v>275</v>
      </c>
      <c r="C52" s="46" t="s">
        <v>274</v>
      </c>
      <c r="D52" s="48">
        <v>0</v>
      </c>
      <c r="E52" s="48">
        <v>0</v>
      </c>
      <c r="F52" s="48">
        <v>0</v>
      </c>
      <c r="G52" s="39" t="e">
        <f t="shared" si="2"/>
        <v>#DIV/0!</v>
      </c>
      <c r="H52" s="39" t="e">
        <f t="shared" si="3"/>
        <v>#DIV/0!</v>
      </c>
      <c r="I52" s="152"/>
    </row>
    <row r="53" spans="1:9" s="16" customFormat="1" ht="51.75" customHeight="1">
      <c r="A53" s="46"/>
      <c r="B53" s="47" t="s">
        <v>276</v>
      </c>
      <c r="C53" s="46" t="s">
        <v>277</v>
      </c>
      <c r="D53" s="48">
        <v>10</v>
      </c>
      <c r="E53" s="48">
        <v>10</v>
      </c>
      <c r="F53" s="48">
        <v>10</v>
      </c>
      <c r="G53" s="39">
        <f t="shared" si="2"/>
        <v>1</v>
      </c>
      <c r="H53" s="39">
        <f t="shared" si="3"/>
        <v>1</v>
      </c>
      <c r="I53" s="152"/>
    </row>
    <row r="54" spans="1:9" s="16" customFormat="1" ht="41.25" customHeight="1">
      <c r="A54" s="46"/>
      <c r="B54" s="47" t="s">
        <v>416</v>
      </c>
      <c r="C54" s="46" t="s">
        <v>415</v>
      </c>
      <c r="D54" s="48">
        <v>300</v>
      </c>
      <c r="E54" s="48">
        <v>300</v>
      </c>
      <c r="F54" s="48">
        <v>300</v>
      </c>
      <c r="G54" s="39">
        <f t="shared" si="2"/>
        <v>1</v>
      </c>
      <c r="H54" s="39">
        <f t="shared" si="3"/>
        <v>1</v>
      </c>
      <c r="I54" s="152"/>
    </row>
    <row r="55" spans="1:8" ht="34.5" customHeight="1">
      <c r="A55" s="41" t="s">
        <v>67</v>
      </c>
      <c r="B55" s="165" t="s">
        <v>34</v>
      </c>
      <c r="C55" s="41"/>
      <c r="D55" s="38">
        <f>D56+D58+D66</f>
        <v>6696.799999999999</v>
      </c>
      <c r="E55" s="38">
        <f>E56+E58+E66</f>
        <v>5489.9</v>
      </c>
      <c r="F55" s="38">
        <f>F56+F58+F66</f>
        <v>2874.1000000000004</v>
      </c>
      <c r="G55" s="39">
        <f t="shared" si="2"/>
        <v>0.42917512841954375</v>
      </c>
      <c r="H55" s="39">
        <f t="shared" si="3"/>
        <v>0.5235250186706498</v>
      </c>
    </row>
    <row r="56" spans="1:8" ht="34.5" customHeight="1">
      <c r="A56" s="41" t="s">
        <v>253</v>
      </c>
      <c r="B56" s="165" t="s">
        <v>286</v>
      </c>
      <c r="C56" s="41"/>
      <c r="D56" s="38">
        <f>D57</f>
        <v>100</v>
      </c>
      <c r="E56" s="38">
        <f>E57</f>
        <v>100</v>
      </c>
      <c r="F56" s="38">
        <f>F57</f>
        <v>19.6</v>
      </c>
      <c r="G56" s="39">
        <f t="shared" si="2"/>
        <v>0.196</v>
      </c>
      <c r="H56" s="39">
        <f t="shared" si="3"/>
        <v>0.196</v>
      </c>
    </row>
    <row r="57" spans="1:8" ht="87" customHeight="1">
      <c r="A57" s="41"/>
      <c r="B57" s="161" t="s">
        <v>361</v>
      </c>
      <c r="C57" s="164" t="s">
        <v>362</v>
      </c>
      <c r="D57" s="40">
        <v>100</v>
      </c>
      <c r="E57" s="40">
        <v>100</v>
      </c>
      <c r="F57" s="40">
        <v>19.6</v>
      </c>
      <c r="G57" s="39">
        <f t="shared" si="2"/>
        <v>0.196</v>
      </c>
      <c r="H57" s="39">
        <f t="shared" si="3"/>
        <v>0.196</v>
      </c>
    </row>
    <row r="58" spans="1:8" ht="39.75" customHeight="1">
      <c r="A58" s="41" t="s">
        <v>105</v>
      </c>
      <c r="B58" s="165" t="s">
        <v>160</v>
      </c>
      <c r="C58" s="41"/>
      <c r="D58" s="38">
        <f>D60+D59+D64</f>
        <v>6567.4</v>
      </c>
      <c r="E58" s="38">
        <f>E60+E59+E64</f>
        <v>5360.5</v>
      </c>
      <c r="F58" s="38">
        <f>F60+F59+F64</f>
        <v>2825.1000000000004</v>
      </c>
      <c r="G58" s="39">
        <f t="shared" si="2"/>
        <v>0.4301702347961142</v>
      </c>
      <c r="H58" s="39">
        <f t="shared" si="3"/>
        <v>0.5270217330472904</v>
      </c>
    </row>
    <row r="59" spans="1:8" ht="69" customHeight="1" hidden="1">
      <c r="A59" s="41"/>
      <c r="B59" s="161" t="s">
        <v>199</v>
      </c>
      <c r="C59" s="164" t="s">
        <v>200</v>
      </c>
      <c r="D59" s="40">
        <v>0</v>
      </c>
      <c r="E59" s="40">
        <v>0</v>
      </c>
      <c r="F59" s="40">
        <v>0</v>
      </c>
      <c r="G59" s="39" t="e">
        <f t="shared" si="2"/>
        <v>#DIV/0!</v>
      </c>
      <c r="H59" s="39" t="e">
        <f t="shared" si="3"/>
        <v>#DIV/0!</v>
      </c>
    </row>
    <row r="60" spans="1:8" ht="57" customHeight="1">
      <c r="A60" s="41"/>
      <c r="B60" s="161" t="s">
        <v>226</v>
      </c>
      <c r="C60" s="164" t="s">
        <v>360</v>
      </c>
      <c r="D60" s="40">
        <f>D61+D62+D63</f>
        <v>6242.4</v>
      </c>
      <c r="E60" s="40">
        <f>E61+E62+E63</f>
        <v>5360.5</v>
      </c>
      <c r="F60" s="40">
        <f>F61+F62+F63</f>
        <v>2825.1000000000004</v>
      </c>
      <c r="G60" s="39">
        <f t="shared" si="2"/>
        <v>0.4525663206459055</v>
      </c>
      <c r="H60" s="39">
        <f t="shared" si="3"/>
        <v>0.5270217330472904</v>
      </c>
    </row>
    <row r="61" spans="1:8" ht="51" customHeight="1">
      <c r="A61" s="164"/>
      <c r="B61" s="47" t="s">
        <v>358</v>
      </c>
      <c r="C61" s="164" t="s">
        <v>293</v>
      </c>
      <c r="D61" s="40">
        <v>2000</v>
      </c>
      <c r="E61" s="40">
        <v>1958</v>
      </c>
      <c r="F61" s="40">
        <v>636.2</v>
      </c>
      <c r="G61" s="39">
        <f t="shared" si="2"/>
        <v>0.31810000000000005</v>
      </c>
      <c r="H61" s="39">
        <f t="shared" si="3"/>
        <v>0.32492339121552605</v>
      </c>
    </row>
    <row r="62" spans="1:8" ht="57" customHeight="1">
      <c r="A62" s="164"/>
      <c r="B62" s="47" t="s">
        <v>359</v>
      </c>
      <c r="C62" s="46" t="s">
        <v>225</v>
      </c>
      <c r="D62" s="48">
        <v>3842.4</v>
      </c>
      <c r="E62" s="48">
        <v>3002.5</v>
      </c>
      <c r="F62" s="48">
        <v>2188.9</v>
      </c>
      <c r="G62" s="39">
        <f t="shared" si="2"/>
        <v>0.5696699979179679</v>
      </c>
      <c r="H62" s="39">
        <f t="shared" si="3"/>
        <v>0.7290258118234805</v>
      </c>
    </row>
    <row r="63" spans="1:8" ht="49.5" customHeight="1">
      <c r="A63" s="41"/>
      <c r="B63" s="47" t="s">
        <v>405</v>
      </c>
      <c r="C63" s="46" t="s">
        <v>417</v>
      </c>
      <c r="D63" s="48">
        <v>400</v>
      </c>
      <c r="E63" s="48">
        <v>400</v>
      </c>
      <c r="F63" s="48">
        <v>0</v>
      </c>
      <c r="G63" s="39">
        <f t="shared" si="2"/>
        <v>0</v>
      </c>
      <c r="H63" s="39">
        <f t="shared" si="3"/>
        <v>0</v>
      </c>
    </row>
    <row r="64" spans="1:8" ht="68.25" customHeight="1">
      <c r="A64" s="41"/>
      <c r="B64" s="47" t="s">
        <v>365</v>
      </c>
      <c r="C64" s="46"/>
      <c r="D64" s="48">
        <f>D65</f>
        <v>325</v>
      </c>
      <c r="E64" s="48">
        <f>E65</f>
        <v>0</v>
      </c>
      <c r="F64" s="48">
        <f>F65</f>
        <v>0</v>
      </c>
      <c r="G64" s="39">
        <f t="shared" si="2"/>
        <v>0</v>
      </c>
      <c r="H64" s="39"/>
    </row>
    <row r="65" spans="1:8" ht="38.25" customHeight="1">
      <c r="A65" s="41"/>
      <c r="B65" s="47" t="s">
        <v>509</v>
      </c>
      <c r="C65" s="46" t="s">
        <v>508</v>
      </c>
      <c r="D65" s="48">
        <v>325</v>
      </c>
      <c r="E65" s="48"/>
      <c r="F65" s="48">
        <v>0</v>
      </c>
      <c r="G65" s="39">
        <f t="shared" si="2"/>
        <v>0</v>
      </c>
      <c r="H65" s="39"/>
    </row>
    <row r="66" spans="1:8" ht="45.75" customHeight="1">
      <c r="A66" s="41" t="s">
        <v>68</v>
      </c>
      <c r="B66" s="161" t="s">
        <v>169</v>
      </c>
      <c r="C66" s="46"/>
      <c r="D66" s="75">
        <f>D67</f>
        <v>29.4</v>
      </c>
      <c r="E66" s="75">
        <f>E67</f>
        <v>29.4</v>
      </c>
      <c r="F66" s="75">
        <f>F67</f>
        <v>29.4</v>
      </c>
      <c r="G66" s="39">
        <f t="shared" si="2"/>
        <v>1</v>
      </c>
      <c r="H66" s="39">
        <f t="shared" si="3"/>
        <v>1</v>
      </c>
    </row>
    <row r="67" spans="1:8" ht="37.5" customHeight="1">
      <c r="A67" s="41"/>
      <c r="B67" s="47" t="s">
        <v>109</v>
      </c>
      <c r="C67" s="46" t="s">
        <v>238</v>
      </c>
      <c r="D67" s="48">
        <v>29.4</v>
      </c>
      <c r="E67" s="48">
        <v>29.4</v>
      </c>
      <c r="F67" s="48">
        <v>29.4</v>
      </c>
      <c r="G67" s="39">
        <f t="shared" si="2"/>
        <v>1</v>
      </c>
      <c r="H67" s="39">
        <f t="shared" si="3"/>
        <v>1</v>
      </c>
    </row>
    <row r="68" spans="1:8" ht="30.75" customHeight="1">
      <c r="A68" s="41" t="s">
        <v>69</v>
      </c>
      <c r="B68" s="165" t="s">
        <v>35</v>
      </c>
      <c r="C68" s="41"/>
      <c r="D68" s="38">
        <f>D69+D73+D82</f>
        <v>49800.6</v>
      </c>
      <c r="E68" s="38">
        <f>E69+E73+E82</f>
        <v>41588.4</v>
      </c>
      <c r="F68" s="38">
        <f>F69+F73+F82</f>
        <v>29789.600000000006</v>
      </c>
      <c r="G68" s="39">
        <f t="shared" si="2"/>
        <v>0.5981775319976066</v>
      </c>
      <c r="H68" s="39">
        <f t="shared" si="3"/>
        <v>0.716295890200152</v>
      </c>
    </row>
    <row r="69" spans="1:8" ht="21.75" customHeight="1">
      <c r="A69" s="41" t="s">
        <v>70</v>
      </c>
      <c r="B69" s="165" t="s">
        <v>36</v>
      </c>
      <c r="C69" s="41"/>
      <c r="D69" s="40">
        <f>D72+D71+D70</f>
        <v>1538.7</v>
      </c>
      <c r="E69" s="40">
        <f>E72+E71+E70</f>
        <v>1018.1</v>
      </c>
      <c r="F69" s="40">
        <f>F72+F71+F70</f>
        <v>743.2</v>
      </c>
      <c r="G69" s="39">
        <f t="shared" si="2"/>
        <v>0.4830051342041984</v>
      </c>
      <c r="H69" s="39">
        <f t="shared" si="3"/>
        <v>0.7299872311167862</v>
      </c>
    </row>
    <row r="70" spans="1:8" ht="70.5" customHeight="1">
      <c r="A70" s="41"/>
      <c r="B70" s="47" t="s">
        <v>227</v>
      </c>
      <c r="C70" s="46" t="s">
        <v>228</v>
      </c>
      <c r="D70" s="48">
        <v>1000</v>
      </c>
      <c r="E70" s="48">
        <v>550.1</v>
      </c>
      <c r="F70" s="48">
        <v>673.2</v>
      </c>
      <c r="G70" s="39">
        <f t="shared" si="2"/>
        <v>0.6732</v>
      </c>
      <c r="H70" s="39">
        <f t="shared" si="3"/>
        <v>1.223777495000909</v>
      </c>
    </row>
    <row r="71" spans="1:8" ht="70.5" customHeight="1">
      <c r="A71" s="164"/>
      <c r="B71" s="47" t="s">
        <v>364</v>
      </c>
      <c r="C71" s="76" t="s">
        <v>363</v>
      </c>
      <c r="D71" s="48">
        <v>100</v>
      </c>
      <c r="E71" s="48">
        <v>70</v>
      </c>
      <c r="F71" s="48">
        <v>70</v>
      </c>
      <c r="G71" s="39">
        <f t="shared" si="2"/>
        <v>0.7</v>
      </c>
      <c r="H71" s="39">
        <f t="shared" si="3"/>
        <v>1</v>
      </c>
    </row>
    <row r="72" spans="1:8" ht="37.5" customHeight="1">
      <c r="A72" s="41"/>
      <c r="B72" s="47" t="s">
        <v>151</v>
      </c>
      <c r="C72" s="46" t="s">
        <v>229</v>
      </c>
      <c r="D72" s="48">
        <v>438.7</v>
      </c>
      <c r="E72" s="48">
        <v>398</v>
      </c>
      <c r="F72" s="48">
        <v>0</v>
      </c>
      <c r="G72" s="39">
        <f t="shared" si="2"/>
        <v>0</v>
      </c>
      <c r="H72" s="39">
        <f t="shared" si="3"/>
        <v>0</v>
      </c>
    </row>
    <row r="73" spans="1:8" ht="27" customHeight="1">
      <c r="A73" s="41" t="s">
        <v>71</v>
      </c>
      <c r="B73" s="161" t="s">
        <v>299</v>
      </c>
      <c r="C73" s="164"/>
      <c r="D73" s="40">
        <f>D74</f>
        <v>2000</v>
      </c>
      <c r="E73" s="40">
        <f>E74</f>
        <v>1400</v>
      </c>
      <c r="F73" s="40">
        <f>F74</f>
        <v>312.3</v>
      </c>
      <c r="G73" s="39">
        <f t="shared" si="2"/>
        <v>0.15615</v>
      </c>
      <c r="H73" s="39">
        <f t="shared" si="3"/>
        <v>0.2230714285714286</v>
      </c>
    </row>
    <row r="74" spans="1:9" s="16" customFormat="1" ht="51" customHeight="1">
      <c r="A74" s="77"/>
      <c r="B74" s="47" t="s">
        <v>280</v>
      </c>
      <c r="C74" s="46" t="s">
        <v>261</v>
      </c>
      <c r="D74" s="48">
        <f>D75+D76+D77+D78+D79+D80+D81</f>
        <v>2000</v>
      </c>
      <c r="E74" s="48">
        <f>E75+E76+E77+E78+E79+E80+E81</f>
        <v>1400</v>
      </c>
      <c r="F74" s="48">
        <f>F75+F76+F77+F78+F79+F80+F81</f>
        <v>312.3</v>
      </c>
      <c r="G74" s="39">
        <f t="shared" si="2"/>
        <v>0.15615</v>
      </c>
      <c r="H74" s="39">
        <f t="shared" si="3"/>
        <v>0.2230714285714286</v>
      </c>
      <c r="I74" s="152"/>
    </row>
    <row r="75" spans="1:9" s="16" customFormat="1" ht="56.25" customHeight="1" hidden="1">
      <c r="A75" s="77"/>
      <c r="B75" s="47" t="s">
        <v>278</v>
      </c>
      <c r="C75" s="46" t="s">
        <v>279</v>
      </c>
      <c r="D75" s="48">
        <v>0</v>
      </c>
      <c r="E75" s="48">
        <v>0</v>
      </c>
      <c r="F75" s="48">
        <v>0</v>
      </c>
      <c r="G75" s="39" t="e">
        <f t="shared" si="2"/>
        <v>#DIV/0!</v>
      </c>
      <c r="H75" s="39" t="e">
        <f t="shared" si="3"/>
        <v>#DIV/0!</v>
      </c>
      <c r="I75" s="152"/>
    </row>
    <row r="76" spans="1:9" s="16" customFormat="1" ht="70.5" customHeight="1" hidden="1">
      <c r="A76" s="77"/>
      <c r="B76" s="47" t="s">
        <v>313</v>
      </c>
      <c r="C76" s="46" t="s">
        <v>312</v>
      </c>
      <c r="D76" s="48">
        <v>0</v>
      </c>
      <c r="E76" s="48">
        <v>0</v>
      </c>
      <c r="F76" s="48">
        <v>0</v>
      </c>
      <c r="G76" s="39" t="e">
        <f t="shared" si="2"/>
        <v>#DIV/0!</v>
      </c>
      <c r="H76" s="39" t="e">
        <f t="shared" si="3"/>
        <v>#DIV/0!</v>
      </c>
      <c r="I76" s="152"/>
    </row>
    <row r="77" spans="1:9" s="16" customFormat="1" ht="56.25" customHeight="1" hidden="1">
      <c r="A77" s="77"/>
      <c r="B77" s="47" t="s">
        <v>315</v>
      </c>
      <c r="C77" s="46" t="s">
        <v>314</v>
      </c>
      <c r="D77" s="48">
        <v>0</v>
      </c>
      <c r="E77" s="48">
        <v>0</v>
      </c>
      <c r="F77" s="48">
        <v>0</v>
      </c>
      <c r="G77" s="39" t="e">
        <f t="shared" si="2"/>
        <v>#DIV/0!</v>
      </c>
      <c r="H77" s="39" t="e">
        <f t="shared" si="3"/>
        <v>#DIV/0!</v>
      </c>
      <c r="I77" s="152"/>
    </row>
    <row r="78" spans="1:9" s="16" customFormat="1" ht="75" customHeight="1">
      <c r="A78" s="77"/>
      <c r="B78" s="47" t="s">
        <v>317</v>
      </c>
      <c r="C78" s="46" t="s">
        <v>316</v>
      </c>
      <c r="D78" s="48">
        <v>1687.7</v>
      </c>
      <c r="E78" s="48">
        <v>1087.7</v>
      </c>
      <c r="F78" s="48">
        <v>0</v>
      </c>
      <c r="G78" s="39">
        <f t="shared" si="2"/>
        <v>0</v>
      </c>
      <c r="H78" s="39">
        <f t="shared" si="3"/>
        <v>0</v>
      </c>
      <c r="I78" s="152"/>
    </row>
    <row r="79" spans="1:9" s="16" customFormat="1" ht="88.5" customHeight="1" hidden="1">
      <c r="A79" s="77"/>
      <c r="B79" s="47" t="s">
        <v>319</v>
      </c>
      <c r="C79" s="46" t="s">
        <v>318</v>
      </c>
      <c r="D79" s="48">
        <v>0</v>
      </c>
      <c r="E79" s="48">
        <v>0</v>
      </c>
      <c r="F79" s="48">
        <v>0</v>
      </c>
      <c r="G79" s="39" t="e">
        <f t="shared" si="2"/>
        <v>#DIV/0!</v>
      </c>
      <c r="H79" s="39" t="e">
        <f t="shared" si="3"/>
        <v>#DIV/0!</v>
      </c>
      <c r="I79" s="152"/>
    </row>
    <row r="80" spans="1:9" s="16" customFormat="1" ht="51.75" customHeight="1">
      <c r="A80" s="77"/>
      <c r="B80" s="47" t="s">
        <v>460</v>
      </c>
      <c r="C80" s="46" t="s">
        <v>458</v>
      </c>
      <c r="D80" s="48">
        <v>312.3</v>
      </c>
      <c r="E80" s="48">
        <v>312.3</v>
      </c>
      <c r="F80" s="48">
        <v>312.3</v>
      </c>
      <c r="G80" s="39">
        <f t="shared" si="2"/>
        <v>1</v>
      </c>
      <c r="H80" s="39">
        <f t="shared" si="3"/>
        <v>1</v>
      </c>
      <c r="I80" s="152"/>
    </row>
    <row r="81" spans="1:9" s="16" customFormat="1" ht="51.75" customHeight="1" hidden="1">
      <c r="A81" s="77"/>
      <c r="B81" s="47" t="s">
        <v>461</v>
      </c>
      <c r="C81" s="46" t="s">
        <v>459</v>
      </c>
      <c r="D81" s="48">
        <v>0</v>
      </c>
      <c r="E81" s="48">
        <v>0</v>
      </c>
      <c r="F81" s="48">
        <v>0</v>
      </c>
      <c r="G81" s="39" t="e">
        <f t="shared" si="2"/>
        <v>#DIV/0!</v>
      </c>
      <c r="H81" s="39">
        <v>0</v>
      </c>
      <c r="I81" s="152"/>
    </row>
    <row r="82" spans="1:9" s="16" customFormat="1" ht="28.5" customHeight="1">
      <c r="A82" s="77" t="s">
        <v>38</v>
      </c>
      <c r="B82" s="47" t="s">
        <v>39</v>
      </c>
      <c r="C82" s="46"/>
      <c r="D82" s="75">
        <f>D83+D98</f>
        <v>46261.9</v>
      </c>
      <c r="E82" s="75">
        <f>E83+E98</f>
        <v>39170.3</v>
      </c>
      <c r="F82" s="75">
        <f>F83+F98</f>
        <v>28734.100000000006</v>
      </c>
      <c r="G82" s="39">
        <f t="shared" si="2"/>
        <v>0.6211180258484845</v>
      </c>
      <c r="H82" s="39">
        <f t="shared" si="3"/>
        <v>0.7335685455561995</v>
      </c>
      <c r="I82" s="152"/>
    </row>
    <row r="83" spans="1:9" s="16" customFormat="1" ht="72" customHeight="1">
      <c r="A83" s="41"/>
      <c r="B83" s="165" t="s">
        <v>365</v>
      </c>
      <c r="C83" s="41"/>
      <c r="D83" s="38">
        <f>D84+D85+D86+D87+D88+D89+D90+D91+D92+D93+D94+D95+D96+D97</f>
        <v>28413.4</v>
      </c>
      <c r="E83" s="38">
        <f>E84+E85+E86+E87+E88+E89+E90+E91+E92+E93+E94+E95+E96+E97</f>
        <v>24821.8</v>
      </c>
      <c r="F83" s="38">
        <f>F84+F85+F86+F87+F88+F89+F90+F91+F92+F93+F94+F95+F96+F97</f>
        <v>24406.600000000006</v>
      </c>
      <c r="G83" s="39">
        <f t="shared" si="2"/>
        <v>0.8589820296057495</v>
      </c>
      <c r="H83" s="39">
        <f t="shared" si="3"/>
        <v>0.9832727682923884</v>
      </c>
      <c r="I83" s="152"/>
    </row>
    <row r="84" spans="1:9" s="16" customFormat="1" ht="37.5" customHeight="1">
      <c r="A84" s="46"/>
      <c r="B84" s="47" t="s">
        <v>367</v>
      </c>
      <c r="C84" s="46" t="s">
        <v>366</v>
      </c>
      <c r="D84" s="48">
        <v>200</v>
      </c>
      <c r="E84" s="48">
        <v>200</v>
      </c>
      <c r="F84" s="48">
        <v>144.1</v>
      </c>
      <c r="G84" s="39">
        <f t="shared" si="2"/>
        <v>0.7204999999999999</v>
      </c>
      <c r="H84" s="39">
        <f t="shared" si="3"/>
        <v>0.7204999999999999</v>
      </c>
      <c r="I84" s="152"/>
    </row>
    <row r="85" spans="1:9" s="16" customFormat="1" ht="39.75" customHeight="1">
      <c r="A85" s="46"/>
      <c r="B85" s="47" t="s">
        <v>369</v>
      </c>
      <c r="C85" s="46" t="s">
        <v>368</v>
      </c>
      <c r="D85" s="48">
        <v>100</v>
      </c>
      <c r="E85" s="48">
        <v>100</v>
      </c>
      <c r="F85" s="48">
        <v>99</v>
      </c>
      <c r="G85" s="39">
        <f t="shared" si="2"/>
        <v>0.99</v>
      </c>
      <c r="H85" s="39">
        <f t="shared" si="3"/>
        <v>0.99</v>
      </c>
      <c r="I85" s="152"/>
    </row>
    <row r="86" spans="1:9" s="16" customFormat="1" ht="33.75" customHeight="1">
      <c r="A86" s="46"/>
      <c r="B86" s="47" t="s">
        <v>371</v>
      </c>
      <c r="C86" s="46" t="s">
        <v>370</v>
      </c>
      <c r="D86" s="48">
        <v>250</v>
      </c>
      <c r="E86" s="48">
        <v>50</v>
      </c>
      <c r="F86" s="48">
        <v>49</v>
      </c>
      <c r="G86" s="39">
        <f t="shared" si="2"/>
        <v>0.196</v>
      </c>
      <c r="H86" s="39">
        <f t="shared" si="3"/>
        <v>0.98</v>
      </c>
      <c r="I86" s="152"/>
    </row>
    <row r="87" spans="1:9" s="16" customFormat="1" ht="41.25" customHeight="1">
      <c r="A87" s="46"/>
      <c r="B87" s="47" t="s">
        <v>373</v>
      </c>
      <c r="C87" s="46" t="s">
        <v>372</v>
      </c>
      <c r="D87" s="48">
        <v>100</v>
      </c>
      <c r="E87" s="48">
        <v>100</v>
      </c>
      <c r="F87" s="48">
        <v>99</v>
      </c>
      <c r="G87" s="39">
        <f t="shared" si="2"/>
        <v>0.99</v>
      </c>
      <c r="H87" s="39">
        <f t="shared" si="3"/>
        <v>0.99</v>
      </c>
      <c r="I87" s="152"/>
    </row>
    <row r="88" spans="1:9" s="16" customFormat="1" ht="54.75" customHeight="1">
      <c r="A88" s="46"/>
      <c r="B88" s="47" t="s">
        <v>375</v>
      </c>
      <c r="C88" s="46" t="s">
        <v>374</v>
      </c>
      <c r="D88" s="48">
        <v>100</v>
      </c>
      <c r="E88" s="48">
        <v>100</v>
      </c>
      <c r="F88" s="48">
        <v>99</v>
      </c>
      <c r="G88" s="39">
        <f t="shared" si="2"/>
        <v>0.99</v>
      </c>
      <c r="H88" s="39">
        <f t="shared" si="3"/>
        <v>0.99</v>
      </c>
      <c r="I88" s="152"/>
    </row>
    <row r="89" spans="1:9" s="16" customFormat="1" ht="57.75" customHeight="1">
      <c r="A89" s="46"/>
      <c r="B89" s="47" t="s">
        <v>377</v>
      </c>
      <c r="C89" s="46" t="s">
        <v>376</v>
      </c>
      <c r="D89" s="48">
        <v>16600</v>
      </c>
      <c r="E89" s="48">
        <v>13538.4</v>
      </c>
      <c r="F89" s="48">
        <v>14595.4</v>
      </c>
      <c r="G89" s="39">
        <f t="shared" si="2"/>
        <v>0.8792409638554217</v>
      </c>
      <c r="H89" s="39">
        <f t="shared" si="3"/>
        <v>1.0780742185191752</v>
      </c>
      <c r="I89" s="152"/>
    </row>
    <row r="90" spans="1:9" s="16" customFormat="1" ht="60.75" customHeight="1">
      <c r="A90" s="46"/>
      <c r="B90" s="47" t="s">
        <v>379</v>
      </c>
      <c r="C90" s="46" t="s">
        <v>378</v>
      </c>
      <c r="D90" s="48">
        <v>1071.7</v>
      </c>
      <c r="E90" s="48">
        <v>1071.7</v>
      </c>
      <c r="F90" s="48">
        <v>806.7</v>
      </c>
      <c r="G90" s="39">
        <f t="shared" si="2"/>
        <v>0.752729308575161</v>
      </c>
      <c r="H90" s="39">
        <f t="shared" si="3"/>
        <v>0.752729308575161</v>
      </c>
      <c r="I90" s="152"/>
    </row>
    <row r="91" spans="1:9" s="16" customFormat="1" ht="42" customHeight="1">
      <c r="A91" s="46"/>
      <c r="B91" s="47" t="s">
        <v>381</v>
      </c>
      <c r="C91" s="46" t="s">
        <v>380</v>
      </c>
      <c r="D91" s="48">
        <v>100</v>
      </c>
      <c r="E91" s="48">
        <v>100</v>
      </c>
      <c r="F91" s="48">
        <v>96.2</v>
      </c>
      <c r="G91" s="39">
        <f t="shared" si="2"/>
        <v>0.9620000000000001</v>
      </c>
      <c r="H91" s="39">
        <f t="shared" si="3"/>
        <v>0.9620000000000001</v>
      </c>
      <c r="I91" s="152"/>
    </row>
    <row r="92" spans="1:9" s="16" customFormat="1" ht="50.25" customHeight="1">
      <c r="A92" s="46"/>
      <c r="B92" s="47" t="s">
        <v>383</v>
      </c>
      <c r="C92" s="46" t="s">
        <v>382</v>
      </c>
      <c r="D92" s="48">
        <v>4770</v>
      </c>
      <c r="E92" s="48">
        <v>4200</v>
      </c>
      <c r="F92" s="48">
        <v>3825.9</v>
      </c>
      <c r="G92" s="39">
        <f t="shared" si="2"/>
        <v>0.8020754716981132</v>
      </c>
      <c r="H92" s="39">
        <f t="shared" si="3"/>
        <v>0.9109285714285714</v>
      </c>
      <c r="I92" s="152"/>
    </row>
    <row r="93" spans="1:9" s="16" customFormat="1" ht="50.25" customHeight="1">
      <c r="A93" s="46"/>
      <c r="B93" s="47" t="s">
        <v>385</v>
      </c>
      <c r="C93" s="46" t="s">
        <v>384</v>
      </c>
      <c r="D93" s="48">
        <v>1550</v>
      </c>
      <c r="E93" s="48">
        <v>1305</v>
      </c>
      <c r="F93" s="48">
        <v>1097.3</v>
      </c>
      <c r="G93" s="39">
        <f t="shared" si="2"/>
        <v>0.7079354838709677</v>
      </c>
      <c r="H93" s="39">
        <f t="shared" si="3"/>
        <v>0.8408429118773946</v>
      </c>
      <c r="I93" s="152"/>
    </row>
    <row r="94" spans="1:9" s="16" customFormat="1" ht="69" customHeight="1">
      <c r="A94" s="46"/>
      <c r="B94" s="47" t="s">
        <v>387</v>
      </c>
      <c r="C94" s="46" t="s">
        <v>386</v>
      </c>
      <c r="D94" s="48">
        <v>3230</v>
      </c>
      <c r="E94" s="48">
        <v>3730</v>
      </c>
      <c r="F94" s="48">
        <v>3225.9</v>
      </c>
      <c r="G94" s="39">
        <f t="shared" si="2"/>
        <v>0.9987306501547988</v>
      </c>
      <c r="H94" s="39">
        <f t="shared" si="3"/>
        <v>0.8648525469168901</v>
      </c>
      <c r="I94" s="152"/>
    </row>
    <row r="95" spans="1:9" s="16" customFormat="1" ht="41.25" customHeight="1">
      <c r="A95" s="46"/>
      <c r="B95" s="47" t="s">
        <v>389</v>
      </c>
      <c r="C95" s="46" t="s">
        <v>388</v>
      </c>
      <c r="D95" s="48">
        <v>65</v>
      </c>
      <c r="E95" s="48">
        <v>65</v>
      </c>
      <c r="F95" s="48">
        <v>43.2</v>
      </c>
      <c r="G95" s="39">
        <f t="shared" si="2"/>
        <v>0.6646153846153846</v>
      </c>
      <c r="H95" s="39">
        <f t="shared" si="3"/>
        <v>0.6646153846153846</v>
      </c>
      <c r="I95" s="152"/>
    </row>
    <row r="96" spans="1:9" s="16" customFormat="1" ht="38.25" customHeight="1">
      <c r="A96" s="46"/>
      <c r="B96" s="47" t="s">
        <v>391</v>
      </c>
      <c r="C96" s="46" t="s">
        <v>390</v>
      </c>
      <c r="D96" s="48">
        <v>40</v>
      </c>
      <c r="E96" s="48">
        <v>25</v>
      </c>
      <c r="F96" s="48">
        <v>0</v>
      </c>
      <c r="G96" s="39">
        <f t="shared" si="2"/>
        <v>0</v>
      </c>
      <c r="H96" s="39">
        <f t="shared" si="3"/>
        <v>0</v>
      </c>
      <c r="I96" s="152"/>
    </row>
    <row r="97" spans="1:9" s="16" customFormat="1" ht="50.25" customHeight="1">
      <c r="A97" s="46"/>
      <c r="B97" s="47" t="s">
        <v>444</v>
      </c>
      <c r="C97" s="46" t="s">
        <v>443</v>
      </c>
      <c r="D97" s="48">
        <v>236.7</v>
      </c>
      <c r="E97" s="48">
        <v>236.7</v>
      </c>
      <c r="F97" s="48">
        <v>225.9</v>
      </c>
      <c r="G97" s="39">
        <f t="shared" si="2"/>
        <v>0.9543726235741445</v>
      </c>
      <c r="H97" s="39">
        <f t="shared" si="3"/>
        <v>0.9543726235741445</v>
      </c>
      <c r="I97" s="152"/>
    </row>
    <row r="98" spans="1:9" s="16" customFormat="1" ht="74.25" customHeight="1">
      <c r="A98" s="46"/>
      <c r="B98" s="165" t="s">
        <v>427</v>
      </c>
      <c r="C98" s="46" t="s">
        <v>428</v>
      </c>
      <c r="D98" s="75">
        <f>D101+D102+D104+D99+D100+D103</f>
        <v>17848.5</v>
      </c>
      <c r="E98" s="75">
        <f>E101+E102+E104+E99+E100+E103</f>
        <v>14348.5</v>
      </c>
      <c r="F98" s="75">
        <f>F101+F102+F104+F99+F100+F103</f>
        <v>4327.5</v>
      </c>
      <c r="G98" s="39">
        <f t="shared" si="2"/>
        <v>0.24245734935708882</v>
      </c>
      <c r="H98" s="39">
        <f t="shared" si="3"/>
        <v>0.30159947032790885</v>
      </c>
      <c r="I98" s="152"/>
    </row>
    <row r="99" spans="1:9" s="16" customFormat="1" ht="54.75" customHeight="1">
      <c r="A99" s="46"/>
      <c r="B99" s="161" t="s">
        <v>430</v>
      </c>
      <c r="C99" s="46" t="s">
        <v>429</v>
      </c>
      <c r="D99" s="40">
        <v>111.4</v>
      </c>
      <c r="E99" s="40">
        <v>280</v>
      </c>
      <c r="F99" s="40">
        <v>15.7</v>
      </c>
      <c r="G99" s="39">
        <f t="shared" si="2"/>
        <v>0.1409335727109515</v>
      </c>
      <c r="H99" s="39">
        <f t="shared" si="3"/>
        <v>0.05607142857142857</v>
      </c>
      <c r="I99" s="152"/>
    </row>
    <row r="100" spans="1:9" s="16" customFormat="1" ht="54.75" customHeight="1">
      <c r="A100" s="46"/>
      <c r="B100" s="161" t="s">
        <v>431</v>
      </c>
      <c r="C100" s="46" t="s">
        <v>432</v>
      </c>
      <c r="D100" s="40">
        <v>3647.2</v>
      </c>
      <c r="E100" s="40">
        <v>70</v>
      </c>
      <c r="F100" s="40">
        <v>16</v>
      </c>
      <c r="G100" s="39">
        <f t="shared" si="2"/>
        <v>0.004386926957666155</v>
      </c>
      <c r="H100" s="39">
        <f t="shared" si="3"/>
        <v>0.22857142857142856</v>
      </c>
      <c r="I100" s="152"/>
    </row>
    <row r="101" spans="1:9" s="16" customFormat="1" ht="84.75" customHeight="1">
      <c r="A101" s="46"/>
      <c r="B101" s="47" t="s">
        <v>418</v>
      </c>
      <c r="C101" s="46" t="s">
        <v>419</v>
      </c>
      <c r="D101" s="48">
        <v>12334.1</v>
      </c>
      <c r="E101" s="48">
        <v>12334.1</v>
      </c>
      <c r="F101" s="48">
        <v>3700.2</v>
      </c>
      <c r="G101" s="39">
        <f aca="true" t="shared" si="4" ref="G101:G119">F101/D101</f>
        <v>0.2999975677187634</v>
      </c>
      <c r="H101" s="39">
        <f aca="true" t="shared" si="5" ref="H101:H119">F101/E101</f>
        <v>0.2999975677187634</v>
      </c>
      <c r="I101" s="152"/>
    </row>
    <row r="102" spans="1:9" s="16" customFormat="1" ht="74.25" customHeight="1">
      <c r="A102" s="46"/>
      <c r="B102" s="47" t="s">
        <v>420</v>
      </c>
      <c r="C102" s="46" t="s">
        <v>421</v>
      </c>
      <c r="D102" s="48">
        <v>1524.4</v>
      </c>
      <c r="E102" s="48">
        <v>1524.4</v>
      </c>
      <c r="F102" s="48">
        <v>457.3</v>
      </c>
      <c r="G102" s="39">
        <f t="shared" si="4"/>
        <v>0.29998688008396746</v>
      </c>
      <c r="H102" s="39">
        <f t="shared" si="5"/>
        <v>0.29998688008396746</v>
      </c>
      <c r="I102" s="152"/>
    </row>
    <row r="103" spans="1:9" s="16" customFormat="1" ht="74.25" customHeight="1">
      <c r="A103" s="46"/>
      <c r="B103" s="47" t="s">
        <v>466</v>
      </c>
      <c r="C103" s="46" t="s">
        <v>462</v>
      </c>
      <c r="D103" s="48">
        <v>202.8</v>
      </c>
      <c r="E103" s="48">
        <v>111.4</v>
      </c>
      <c r="F103" s="48">
        <v>112</v>
      </c>
      <c r="G103" s="39">
        <f t="shared" si="4"/>
        <v>0.5522682445759368</v>
      </c>
      <c r="H103" s="39">
        <f t="shared" si="5"/>
        <v>1.0053859964093357</v>
      </c>
      <c r="I103" s="152"/>
    </row>
    <row r="104" spans="1:9" s="16" customFormat="1" ht="85.5" customHeight="1">
      <c r="A104" s="46"/>
      <c r="B104" s="47" t="s">
        <v>426</v>
      </c>
      <c r="C104" s="46" t="s">
        <v>425</v>
      </c>
      <c r="D104" s="48">
        <v>28.6</v>
      </c>
      <c r="E104" s="48">
        <v>28.6</v>
      </c>
      <c r="F104" s="48">
        <v>26.3</v>
      </c>
      <c r="G104" s="39">
        <f t="shared" si="4"/>
        <v>0.9195804195804196</v>
      </c>
      <c r="H104" s="39">
        <f t="shared" si="5"/>
        <v>0.9195804195804196</v>
      </c>
      <c r="I104" s="152"/>
    </row>
    <row r="105" spans="1:9" s="16" customFormat="1" ht="21.75" customHeight="1" hidden="1">
      <c r="A105" s="46"/>
      <c r="B105" s="47" t="s">
        <v>152</v>
      </c>
      <c r="C105" s="46" t="s">
        <v>219</v>
      </c>
      <c r="D105" s="48">
        <v>0</v>
      </c>
      <c r="E105" s="48">
        <v>0</v>
      </c>
      <c r="F105" s="48">
        <v>0</v>
      </c>
      <c r="G105" s="39" t="e">
        <f t="shared" si="4"/>
        <v>#DIV/0!</v>
      </c>
      <c r="H105" s="39" t="e">
        <f t="shared" si="5"/>
        <v>#DIV/0!</v>
      </c>
      <c r="I105" s="152"/>
    </row>
    <row r="106" spans="1:9" s="11" customFormat="1" ht="21.75" customHeight="1" hidden="1">
      <c r="A106" s="41" t="s">
        <v>40</v>
      </c>
      <c r="B106" s="165" t="s">
        <v>41</v>
      </c>
      <c r="C106" s="41"/>
      <c r="D106" s="38">
        <f>D107</f>
        <v>0</v>
      </c>
      <c r="E106" s="38">
        <f>E107</f>
        <v>0</v>
      </c>
      <c r="F106" s="38">
        <f>F107</f>
        <v>0</v>
      </c>
      <c r="G106" s="39" t="e">
        <f t="shared" si="4"/>
        <v>#DIV/0!</v>
      </c>
      <c r="H106" s="39" t="e">
        <f t="shared" si="5"/>
        <v>#DIV/0!</v>
      </c>
      <c r="I106" s="153"/>
    </row>
    <row r="107" spans="1:9" s="16" customFormat="1" ht="37.5" customHeight="1" hidden="1">
      <c r="A107" s="46" t="s">
        <v>264</v>
      </c>
      <c r="B107" s="47" t="s">
        <v>265</v>
      </c>
      <c r="C107" s="46"/>
      <c r="D107" s="48">
        <v>0</v>
      </c>
      <c r="E107" s="48">
        <v>0</v>
      </c>
      <c r="F107" s="48">
        <v>0</v>
      </c>
      <c r="G107" s="39" t="e">
        <f t="shared" si="4"/>
        <v>#DIV/0!</v>
      </c>
      <c r="H107" s="39" t="e">
        <f t="shared" si="5"/>
        <v>#DIV/0!</v>
      </c>
      <c r="I107" s="152"/>
    </row>
    <row r="108" spans="1:8" ht="20.25" customHeight="1">
      <c r="A108" s="41">
        <v>1000</v>
      </c>
      <c r="B108" s="165" t="s">
        <v>52</v>
      </c>
      <c r="C108" s="41"/>
      <c r="D108" s="38">
        <f>D109+D110</f>
        <v>455</v>
      </c>
      <c r="E108" s="38">
        <f>E109+E110</f>
        <v>350.20000000000005</v>
      </c>
      <c r="F108" s="38">
        <f>F109+F110</f>
        <v>334.8</v>
      </c>
      <c r="G108" s="39">
        <f t="shared" si="4"/>
        <v>0.7358241758241758</v>
      </c>
      <c r="H108" s="39">
        <f t="shared" si="5"/>
        <v>0.956025128498001</v>
      </c>
    </row>
    <row r="109" spans="1:8" ht="39.75" customHeight="1">
      <c r="A109" s="164">
        <v>1001</v>
      </c>
      <c r="B109" s="161" t="s">
        <v>176</v>
      </c>
      <c r="C109" s="164" t="s">
        <v>53</v>
      </c>
      <c r="D109" s="40">
        <v>403.7</v>
      </c>
      <c r="E109" s="40">
        <v>299.1</v>
      </c>
      <c r="F109" s="40">
        <v>292.2</v>
      </c>
      <c r="G109" s="39">
        <f t="shared" si="4"/>
        <v>0.7238048055486748</v>
      </c>
      <c r="H109" s="39">
        <f t="shared" si="5"/>
        <v>0.9769307923771313</v>
      </c>
    </row>
    <row r="110" spans="1:8" ht="39.75" customHeight="1">
      <c r="A110" s="164" t="s">
        <v>54</v>
      </c>
      <c r="B110" s="161" t="s">
        <v>497</v>
      </c>
      <c r="C110" s="164" t="s">
        <v>54</v>
      </c>
      <c r="D110" s="40">
        <v>51.3</v>
      </c>
      <c r="E110" s="40">
        <v>51.1</v>
      </c>
      <c r="F110" s="40">
        <v>42.6</v>
      </c>
      <c r="G110" s="39">
        <f t="shared" si="4"/>
        <v>0.8304093567251463</v>
      </c>
      <c r="H110" s="39">
        <f t="shared" si="5"/>
        <v>0.8336594911937377</v>
      </c>
    </row>
    <row r="111" spans="1:8" ht="29.25" customHeight="1">
      <c r="A111" s="41" t="s">
        <v>56</v>
      </c>
      <c r="B111" s="165" t="s">
        <v>115</v>
      </c>
      <c r="C111" s="41"/>
      <c r="D111" s="38">
        <f>D112</f>
        <v>28542.7</v>
      </c>
      <c r="E111" s="38">
        <f>E112</f>
        <v>22394.9</v>
      </c>
      <c r="F111" s="38">
        <f>F112</f>
        <v>21099.3</v>
      </c>
      <c r="G111" s="39">
        <f t="shared" si="4"/>
        <v>0.7392187844878024</v>
      </c>
      <c r="H111" s="39">
        <f t="shared" si="5"/>
        <v>0.9421475425208417</v>
      </c>
    </row>
    <row r="112" spans="1:8" ht="37.5" customHeight="1">
      <c r="A112" s="164" t="s">
        <v>57</v>
      </c>
      <c r="B112" s="169" t="s">
        <v>513</v>
      </c>
      <c r="C112" s="164" t="s">
        <v>57</v>
      </c>
      <c r="D112" s="40">
        <v>28542.7</v>
      </c>
      <c r="E112" s="40">
        <v>22394.9</v>
      </c>
      <c r="F112" s="40">
        <v>21099.3</v>
      </c>
      <c r="G112" s="39">
        <f t="shared" si="4"/>
        <v>0.7392187844878024</v>
      </c>
      <c r="H112" s="39">
        <f t="shared" si="5"/>
        <v>0.9421475425208417</v>
      </c>
    </row>
    <row r="113" spans="1:8" ht="20.25" customHeight="1">
      <c r="A113" s="41" t="s">
        <v>119</v>
      </c>
      <c r="B113" s="165" t="s">
        <v>120</v>
      </c>
      <c r="C113" s="41"/>
      <c r="D113" s="38">
        <f>D114</f>
        <v>88.6</v>
      </c>
      <c r="E113" s="38">
        <f>E114</f>
        <v>56.1</v>
      </c>
      <c r="F113" s="38">
        <f>F114</f>
        <v>50.7</v>
      </c>
      <c r="G113" s="39">
        <f t="shared" si="4"/>
        <v>0.572234762979684</v>
      </c>
      <c r="H113" s="39">
        <f t="shared" si="5"/>
        <v>0.9037433155080214</v>
      </c>
    </row>
    <row r="114" spans="1:8" ht="18.75" customHeight="1">
      <c r="A114" s="164" t="s">
        <v>121</v>
      </c>
      <c r="B114" s="161" t="s">
        <v>122</v>
      </c>
      <c r="C114" s="164" t="s">
        <v>121</v>
      </c>
      <c r="D114" s="40">
        <v>88.6</v>
      </c>
      <c r="E114" s="40">
        <v>56.1</v>
      </c>
      <c r="F114" s="40">
        <v>50.7</v>
      </c>
      <c r="G114" s="39">
        <f t="shared" si="4"/>
        <v>0.572234762979684</v>
      </c>
      <c r="H114" s="39">
        <f t="shared" si="5"/>
        <v>0.9037433155080214</v>
      </c>
    </row>
    <row r="115" spans="1:8" ht="25.5" customHeight="1" hidden="1">
      <c r="A115" s="41"/>
      <c r="B115" s="165" t="s">
        <v>88</v>
      </c>
      <c r="C115" s="41"/>
      <c r="D115" s="38">
        <f>D116+D117+D118</f>
        <v>0</v>
      </c>
      <c r="E115" s="38">
        <f>E116+E117+E118</f>
        <v>0</v>
      </c>
      <c r="F115" s="38">
        <f>F116+F117+F118</f>
        <v>0</v>
      </c>
      <c r="G115" s="39" t="e">
        <f t="shared" si="4"/>
        <v>#DIV/0!</v>
      </c>
      <c r="H115" s="39" t="e">
        <f t="shared" si="5"/>
        <v>#DIV/0!</v>
      </c>
    </row>
    <row r="116" spans="1:9" s="16" customFormat="1" ht="30" customHeight="1" hidden="1">
      <c r="A116" s="46"/>
      <c r="B116" s="47" t="s">
        <v>89</v>
      </c>
      <c r="C116" s="46" t="s">
        <v>161</v>
      </c>
      <c r="D116" s="48">
        <v>0</v>
      </c>
      <c r="E116" s="48">
        <v>0</v>
      </c>
      <c r="F116" s="48">
        <v>0</v>
      </c>
      <c r="G116" s="39" t="e">
        <f t="shared" si="4"/>
        <v>#DIV/0!</v>
      </c>
      <c r="H116" s="39" t="e">
        <f t="shared" si="5"/>
        <v>#DIV/0!</v>
      </c>
      <c r="I116" s="152"/>
    </row>
    <row r="117" spans="1:9" s="16" customFormat="1" ht="106.5" customHeight="1" hidden="1">
      <c r="A117" s="46"/>
      <c r="B117" s="78" t="s">
        <v>0</v>
      </c>
      <c r="C117" s="46" t="s">
        <v>149</v>
      </c>
      <c r="D117" s="48">
        <v>0</v>
      </c>
      <c r="E117" s="48">
        <v>0</v>
      </c>
      <c r="F117" s="48">
        <v>0</v>
      </c>
      <c r="G117" s="39" t="e">
        <f t="shared" si="4"/>
        <v>#DIV/0!</v>
      </c>
      <c r="H117" s="39" t="e">
        <f t="shared" si="5"/>
        <v>#DIV/0!</v>
      </c>
      <c r="I117" s="152"/>
    </row>
    <row r="118" spans="1:9" s="16" customFormat="1" ht="91.5" customHeight="1" hidden="1">
      <c r="A118" s="46"/>
      <c r="B118" s="78" t="s">
        <v>1</v>
      </c>
      <c r="C118" s="46" t="s">
        <v>150</v>
      </c>
      <c r="D118" s="48">
        <v>0</v>
      </c>
      <c r="E118" s="48">
        <v>0</v>
      </c>
      <c r="F118" s="48">
        <v>0</v>
      </c>
      <c r="G118" s="39" t="e">
        <f t="shared" si="4"/>
        <v>#DIV/0!</v>
      </c>
      <c r="H118" s="39" t="e">
        <f t="shared" si="5"/>
        <v>#DIV/0!</v>
      </c>
      <c r="I118" s="152"/>
    </row>
    <row r="119" spans="1:8" ht="27" customHeight="1">
      <c r="A119" s="164"/>
      <c r="B119" s="165" t="s">
        <v>59</v>
      </c>
      <c r="C119" s="41"/>
      <c r="D119" s="38">
        <f>D34+D47+D55+D68+D108+D113+D115+D106+D111</f>
        <v>92271</v>
      </c>
      <c r="E119" s="38">
        <f>E34+E47+E55+E68+E108+E113+E115+E106+E111</f>
        <v>75341.1</v>
      </c>
      <c r="F119" s="38">
        <f>F34+F47+F55+F68+F108+F113+F115+F106+F111</f>
        <v>59484</v>
      </c>
      <c r="G119" s="39">
        <f t="shared" si="4"/>
        <v>0.6446662548362975</v>
      </c>
      <c r="H119" s="39">
        <f t="shared" si="5"/>
        <v>0.7895292211024261</v>
      </c>
    </row>
    <row r="120" spans="1:8" ht="18.75">
      <c r="A120" s="168"/>
      <c r="B120" s="161" t="s">
        <v>74</v>
      </c>
      <c r="C120" s="164"/>
      <c r="D120" s="64">
        <f>D115</f>
        <v>0</v>
      </c>
      <c r="E120" s="64">
        <f>E115</f>
        <v>0</v>
      </c>
      <c r="F120" s="64">
        <f>F115</f>
        <v>0</v>
      </c>
      <c r="G120" s="39">
        <v>0</v>
      </c>
      <c r="H120" s="39">
        <v>0</v>
      </c>
    </row>
    <row r="123" spans="2:6" ht="18">
      <c r="B123" s="69" t="s">
        <v>320</v>
      </c>
      <c r="C123" s="70"/>
      <c r="F123" s="68">
        <v>3699.7</v>
      </c>
    </row>
    <row r="124" spans="2:3" ht="18">
      <c r="B124" s="69"/>
      <c r="C124" s="70"/>
    </row>
    <row r="125" spans="2:3" ht="18" hidden="1">
      <c r="B125" s="69" t="s">
        <v>75</v>
      </c>
      <c r="C125" s="70"/>
    </row>
    <row r="126" spans="2:3" ht="18" hidden="1">
      <c r="B126" s="69" t="s">
        <v>76</v>
      </c>
      <c r="C126" s="70"/>
    </row>
    <row r="127" spans="2:3" ht="18" hidden="1">
      <c r="B127" s="69"/>
      <c r="C127" s="70"/>
    </row>
    <row r="128" spans="2:3" ht="18" hidden="1">
      <c r="B128" s="69" t="s">
        <v>77</v>
      </c>
      <c r="C128" s="70"/>
    </row>
    <row r="129" spans="2:3" ht="18" hidden="1">
      <c r="B129" s="69" t="s">
        <v>78</v>
      </c>
      <c r="C129" s="70"/>
    </row>
    <row r="130" spans="2:3" ht="18" hidden="1">
      <c r="B130" s="69"/>
      <c r="C130" s="70"/>
    </row>
    <row r="131" spans="2:3" ht="18" hidden="1">
      <c r="B131" s="69" t="s">
        <v>79</v>
      </c>
      <c r="C131" s="70"/>
    </row>
    <row r="132" spans="2:3" ht="18" hidden="1">
      <c r="B132" s="69" t="s">
        <v>80</v>
      </c>
      <c r="C132" s="70"/>
    </row>
    <row r="133" spans="2:3" ht="18" hidden="1">
      <c r="B133" s="69"/>
      <c r="C133" s="70"/>
    </row>
    <row r="134" spans="2:3" ht="18" hidden="1">
      <c r="B134" s="69" t="s">
        <v>81</v>
      </c>
      <c r="C134" s="70"/>
    </row>
    <row r="135" spans="2:3" ht="18" hidden="1">
      <c r="B135" s="69" t="s">
        <v>82</v>
      </c>
      <c r="C135" s="70"/>
    </row>
    <row r="136" spans="2:3" ht="18" hidden="1">
      <c r="B136" s="69"/>
      <c r="C136" s="70"/>
    </row>
    <row r="137" spans="2:3" ht="18" hidden="1">
      <c r="B137" s="69"/>
      <c r="C137" s="70"/>
    </row>
    <row r="138" spans="2:8" ht="18">
      <c r="B138" s="69" t="s">
        <v>83</v>
      </c>
      <c r="C138" s="70"/>
      <c r="E138" s="67"/>
      <c r="F138" s="67">
        <f>F123+F29-F119</f>
        <v>10126</v>
      </c>
      <c r="H138" s="67"/>
    </row>
    <row r="141" spans="2:3" ht="18">
      <c r="B141" s="69" t="s">
        <v>84</v>
      </c>
      <c r="C141" s="70"/>
    </row>
    <row r="142" spans="2:3" ht="18">
      <c r="B142" s="69" t="s">
        <v>85</v>
      </c>
      <c r="C142" s="70"/>
    </row>
    <row r="143" spans="2:3" ht="18">
      <c r="B143" s="69" t="s">
        <v>86</v>
      </c>
      <c r="C143" s="70"/>
    </row>
  </sheetData>
  <sheetProtection/>
  <mergeCells count="17">
    <mergeCell ref="C2:C3"/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96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104" customWidth="1"/>
    <col min="2" max="2" width="37.421875" style="65" customWidth="1"/>
    <col min="3" max="3" width="11.8515625" style="100" hidden="1" customWidth="1"/>
    <col min="4" max="4" width="11.7109375" style="101" customWidth="1"/>
    <col min="5" max="5" width="11.7109375" style="101" hidden="1" customWidth="1"/>
    <col min="6" max="7" width="11.140625" style="101" customWidth="1"/>
    <col min="8" max="8" width="12.00390625" style="101" hidden="1" customWidth="1"/>
    <col min="9" max="9" width="12.57421875" style="104" customWidth="1"/>
    <col min="10" max="16384" width="9.140625" style="1" customWidth="1"/>
  </cols>
  <sheetData>
    <row r="1" spans="1:9" s="7" customFormat="1" ht="67.5" customHeight="1">
      <c r="A1" s="181" t="s">
        <v>501</v>
      </c>
      <c r="B1" s="181"/>
      <c r="C1" s="181"/>
      <c r="D1" s="181"/>
      <c r="E1" s="181"/>
      <c r="F1" s="181"/>
      <c r="G1" s="181"/>
      <c r="H1" s="181"/>
      <c r="I1" s="154"/>
    </row>
    <row r="2" spans="1:8" ht="12.75" customHeight="1">
      <c r="A2" s="79"/>
      <c r="B2" s="174" t="s">
        <v>2</v>
      </c>
      <c r="C2" s="80"/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</row>
    <row r="3" spans="1:8" ht="34.5" customHeight="1">
      <c r="A3" s="81"/>
      <c r="B3" s="175"/>
      <c r="C3" s="82"/>
      <c r="D3" s="173"/>
      <c r="E3" s="175"/>
      <c r="F3" s="173"/>
      <c r="G3" s="175"/>
      <c r="H3" s="175"/>
    </row>
    <row r="4" spans="1:8" ht="21" customHeight="1">
      <c r="A4" s="81"/>
      <c r="B4" s="165" t="s">
        <v>73</v>
      </c>
      <c r="C4" s="83"/>
      <c r="D4" s="38">
        <f>D5+D6+D7+D8+D9+D10+D11+D12+D13+D14+D15+D16+D17+D18+D19</f>
        <v>5150</v>
      </c>
      <c r="E4" s="38">
        <f>E5+E6+E7+E8+E9+E10+E11+E12+E13+E14+E15+E16+E17+E18+E19</f>
        <v>2309</v>
      </c>
      <c r="F4" s="38">
        <f>F5+F6+F7+F8+F9+F10+F11+F12+F13+F14+F15+F16+F17+F18+F19+F20</f>
        <v>2521.2000000000003</v>
      </c>
      <c r="G4" s="39">
        <f>F4/D4</f>
        <v>0.4895533980582525</v>
      </c>
      <c r="H4" s="39">
        <f>F4/E4</f>
        <v>1.091901255954959</v>
      </c>
    </row>
    <row r="5" spans="1:8" ht="18.75">
      <c r="A5" s="81"/>
      <c r="B5" s="161" t="s">
        <v>478</v>
      </c>
      <c r="C5" s="84"/>
      <c r="D5" s="40">
        <v>228</v>
      </c>
      <c r="E5" s="40">
        <v>165</v>
      </c>
      <c r="F5" s="40">
        <v>232.1</v>
      </c>
      <c r="G5" s="39">
        <f aca="true" t="shared" si="0" ref="G5:G27">F5/D5</f>
        <v>1.0179824561403508</v>
      </c>
      <c r="H5" s="39">
        <f aca="true" t="shared" si="1" ref="H5:H27">F5/E5</f>
        <v>1.4066666666666667</v>
      </c>
    </row>
    <row r="6" spans="1:8" ht="18.75" hidden="1">
      <c r="A6" s="81"/>
      <c r="B6" s="161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81"/>
      <c r="B7" s="161" t="s">
        <v>6</v>
      </c>
      <c r="C7" s="84"/>
      <c r="D7" s="40">
        <v>1590</v>
      </c>
      <c r="E7" s="40">
        <v>1120</v>
      </c>
      <c r="F7" s="40">
        <v>644</v>
      </c>
      <c r="G7" s="39">
        <f t="shared" si="0"/>
        <v>0.4050314465408805</v>
      </c>
      <c r="H7" s="39">
        <f t="shared" si="1"/>
        <v>0.575</v>
      </c>
    </row>
    <row r="8" spans="1:8" ht="24" customHeight="1">
      <c r="A8" s="81"/>
      <c r="B8" s="161" t="s">
        <v>489</v>
      </c>
      <c r="C8" s="84"/>
      <c r="D8" s="40">
        <v>320</v>
      </c>
      <c r="E8" s="40">
        <v>65</v>
      </c>
      <c r="F8" s="40">
        <v>244.1</v>
      </c>
      <c r="G8" s="39">
        <f t="shared" si="0"/>
        <v>0.7628125</v>
      </c>
      <c r="H8" s="39">
        <f t="shared" si="1"/>
        <v>3.755384615384615</v>
      </c>
    </row>
    <row r="9" spans="1:8" ht="18.75">
      <c r="A9" s="81"/>
      <c r="B9" s="161" t="s">
        <v>8</v>
      </c>
      <c r="C9" s="84"/>
      <c r="D9" s="40">
        <v>3000</v>
      </c>
      <c r="E9" s="40">
        <v>950</v>
      </c>
      <c r="F9" s="40">
        <v>1334.6</v>
      </c>
      <c r="G9" s="39">
        <f t="shared" si="0"/>
        <v>0.44486666666666663</v>
      </c>
      <c r="H9" s="39">
        <f t="shared" si="1"/>
        <v>1.404842105263158</v>
      </c>
    </row>
    <row r="10" spans="1:8" ht="18.75">
      <c r="A10" s="81"/>
      <c r="B10" s="161" t="s">
        <v>481</v>
      </c>
      <c r="C10" s="84"/>
      <c r="D10" s="40">
        <v>12</v>
      </c>
      <c r="E10" s="40">
        <v>9</v>
      </c>
      <c r="F10" s="40">
        <v>32.5</v>
      </c>
      <c r="G10" s="39">
        <f t="shared" si="0"/>
        <v>2.7083333333333335</v>
      </c>
      <c r="H10" s="39">
        <f t="shared" si="1"/>
        <v>3.611111111111111</v>
      </c>
    </row>
    <row r="11" spans="1:8" ht="31.5" hidden="1">
      <c r="A11" s="81"/>
      <c r="B11" s="161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81"/>
      <c r="B12" s="161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81"/>
      <c r="B13" s="161" t="s">
        <v>11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81"/>
      <c r="B14" s="161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81"/>
      <c r="B15" s="161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81"/>
      <c r="B16" s="161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81"/>
      <c r="B17" s="161" t="s">
        <v>216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81"/>
      <c r="B18" s="161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81"/>
      <c r="B19" s="161" t="s">
        <v>18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30.75" customHeight="1">
      <c r="A20" s="81"/>
      <c r="B20" s="161" t="s">
        <v>441</v>
      </c>
      <c r="C20" s="84"/>
      <c r="D20" s="40">
        <v>0</v>
      </c>
      <c r="E20" s="40">
        <v>0</v>
      </c>
      <c r="F20" s="40">
        <v>33.9</v>
      </c>
      <c r="G20" s="39">
        <v>0</v>
      </c>
      <c r="H20" s="39">
        <v>0</v>
      </c>
    </row>
    <row r="21" spans="1:8" ht="31.5">
      <c r="A21" s="81"/>
      <c r="B21" s="165" t="s">
        <v>72</v>
      </c>
      <c r="C21" s="85"/>
      <c r="D21" s="40">
        <f>D22+D23+D24+D25+D26</f>
        <v>299</v>
      </c>
      <c r="E21" s="40">
        <f>E22+E23+E24+E25+E26</f>
        <v>212.3</v>
      </c>
      <c r="F21" s="40">
        <f>F22+F23+F24+F25+F26</f>
        <v>226.70000000000002</v>
      </c>
      <c r="G21" s="39">
        <f t="shared" si="0"/>
        <v>0.7581939799331104</v>
      </c>
      <c r="H21" s="39">
        <f t="shared" si="1"/>
        <v>1.0678285445124824</v>
      </c>
    </row>
    <row r="22" spans="1:8" ht="18.75">
      <c r="A22" s="81"/>
      <c r="B22" s="161" t="s">
        <v>20</v>
      </c>
      <c r="C22" s="84"/>
      <c r="D22" s="40">
        <v>116.4</v>
      </c>
      <c r="E22" s="40">
        <v>87.3</v>
      </c>
      <c r="F22" s="40">
        <v>96.4</v>
      </c>
      <c r="G22" s="39">
        <f t="shared" si="0"/>
        <v>0.8281786941580757</v>
      </c>
      <c r="H22" s="39">
        <f t="shared" si="1"/>
        <v>1.1042382588774342</v>
      </c>
    </row>
    <row r="23" spans="1:8" ht="18.75" hidden="1">
      <c r="A23" s="81"/>
      <c r="B23" s="161" t="s">
        <v>58</v>
      </c>
      <c r="C23" s="84"/>
      <c r="D23" s="40">
        <v>0</v>
      </c>
      <c r="E23" s="40">
        <v>0</v>
      </c>
      <c r="F23" s="40">
        <v>0</v>
      </c>
      <c r="G23" s="39" t="e">
        <f t="shared" si="0"/>
        <v>#DIV/0!</v>
      </c>
      <c r="H23" s="39" t="e">
        <f t="shared" si="1"/>
        <v>#DIV/0!</v>
      </c>
    </row>
    <row r="24" spans="1:8" ht="18.75">
      <c r="A24" s="81"/>
      <c r="B24" s="161" t="s">
        <v>90</v>
      </c>
      <c r="C24" s="84"/>
      <c r="D24" s="40">
        <v>182.6</v>
      </c>
      <c r="E24" s="40">
        <v>125</v>
      </c>
      <c r="F24" s="40">
        <v>130.3</v>
      </c>
      <c r="G24" s="39">
        <f t="shared" si="0"/>
        <v>0.7135815991237678</v>
      </c>
      <c r="H24" s="39">
        <f t="shared" si="1"/>
        <v>1.0424</v>
      </c>
    </row>
    <row r="25" spans="1:8" ht="47.25" hidden="1">
      <c r="A25" s="81"/>
      <c r="B25" s="161" t="s">
        <v>23</v>
      </c>
      <c r="C25" s="84"/>
      <c r="D25" s="40">
        <v>0</v>
      </c>
      <c r="E25" s="40"/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hidden="1" thickBot="1">
      <c r="A26" s="81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>
      <c r="A27" s="88"/>
      <c r="B27" s="165" t="s">
        <v>24</v>
      </c>
      <c r="C27" s="89"/>
      <c r="D27" s="40">
        <f>D4+D21</f>
        <v>5449</v>
      </c>
      <c r="E27" s="40">
        <f>E4+E21</f>
        <v>2521.3</v>
      </c>
      <c r="F27" s="40">
        <f>F4+F21</f>
        <v>2747.9</v>
      </c>
      <c r="G27" s="39">
        <f t="shared" si="0"/>
        <v>0.5042943659387044</v>
      </c>
      <c r="H27" s="39">
        <f t="shared" si="1"/>
        <v>1.0898742712092968</v>
      </c>
    </row>
    <row r="28" spans="1:8" ht="18.75" hidden="1">
      <c r="A28" s="81"/>
      <c r="B28" s="161" t="s">
        <v>96</v>
      </c>
      <c r="C28" s="84"/>
      <c r="D28" s="90">
        <f>D4</f>
        <v>5150</v>
      </c>
      <c r="E28" s="90">
        <f>E4</f>
        <v>2309</v>
      </c>
      <c r="F28" s="90">
        <f>F4</f>
        <v>2521.2000000000003</v>
      </c>
      <c r="G28" s="39">
        <f>F28/D28</f>
        <v>0.4895533980582525</v>
      </c>
      <c r="H28" s="91">
        <f>F28/E28</f>
        <v>1.091901255954959</v>
      </c>
    </row>
    <row r="29" spans="1:8" ht="12.75">
      <c r="A29" s="176"/>
      <c r="B29" s="190"/>
      <c r="C29" s="190"/>
      <c r="D29" s="190"/>
      <c r="E29" s="190"/>
      <c r="F29" s="190"/>
      <c r="G29" s="190"/>
      <c r="H29" s="191"/>
    </row>
    <row r="30" spans="1:8" ht="15" customHeight="1">
      <c r="A30" s="194" t="s">
        <v>139</v>
      </c>
      <c r="B30" s="196" t="s">
        <v>25</v>
      </c>
      <c r="C30" s="198" t="s">
        <v>162</v>
      </c>
      <c r="D30" s="187" t="s">
        <v>3</v>
      </c>
      <c r="E30" s="179" t="s">
        <v>468</v>
      </c>
      <c r="F30" s="187" t="s">
        <v>4</v>
      </c>
      <c r="G30" s="179" t="s">
        <v>303</v>
      </c>
      <c r="H30" s="179" t="s">
        <v>469</v>
      </c>
    </row>
    <row r="31" spans="1:8" ht="41.25" customHeight="1">
      <c r="A31" s="195"/>
      <c r="B31" s="197"/>
      <c r="C31" s="199"/>
      <c r="D31" s="187"/>
      <c r="E31" s="180"/>
      <c r="F31" s="187"/>
      <c r="G31" s="180"/>
      <c r="H31" s="180"/>
    </row>
    <row r="32" spans="1:8" ht="31.5">
      <c r="A32" s="85" t="s">
        <v>60</v>
      </c>
      <c r="B32" s="165" t="s">
        <v>26</v>
      </c>
      <c r="C32" s="85"/>
      <c r="D32" s="92">
        <f>D33+D34+D37+D38+D35</f>
        <v>3247.7</v>
      </c>
      <c r="E32" s="92">
        <f>E33+E34+E37+E38+E35</f>
        <v>2809.6</v>
      </c>
      <c r="F32" s="92">
        <f>F33+F34+F37+F38+F35</f>
        <v>2494.5</v>
      </c>
      <c r="G32" s="91">
        <f>F32/D32</f>
        <v>0.768082027280845</v>
      </c>
      <c r="H32" s="91">
        <f>F32/E32</f>
        <v>0.8878488041002278</v>
      </c>
    </row>
    <row r="33" spans="1:8" ht="18.75" hidden="1">
      <c r="A33" s="84" t="s">
        <v>61</v>
      </c>
      <c r="B33" s="161" t="s">
        <v>91</v>
      </c>
      <c r="C33" s="84"/>
      <c r="D33" s="90">
        <v>0</v>
      </c>
      <c r="E33" s="90">
        <v>0</v>
      </c>
      <c r="F33" s="90">
        <v>0</v>
      </c>
      <c r="G33" s="91" t="e">
        <f aca="true" t="shared" si="2" ref="G33:G74">F33/D33</f>
        <v>#DIV/0!</v>
      </c>
      <c r="H33" s="91" t="e">
        <f aca="true" t="shared" si="3" ref="H33:H74">F33/E33</f>
        <v>#DIV/0!</v>
      </c>
    </row>
    <row r="34" spans="1:8" ht="96" customHeight="1">
      <c r="A34" s="84" t="s">
        <v>63</v>
      </c>
      <c r="B34" s="161" t="s">
        <v>142</v>
      </c>
      <c r="C34" s="84" t="s">
        <v>63</v>
      </c>
      <c r="D34" s="90">
        <v>2828.2</v>
      </c>
      <c r="E34" s="90">
        <v>2431.5</v>
      </c>
      <c r="F34" s="90">
        <v>2237.7</v>
      </c>
      <c r="G34" s="91">
        <f t="shared" si="2"/>
        <v>0.7912099568630224</v>
      </c>
      <c r="H34" s="91">
        <f t="shared" si="3"/>
        <v>0.9202961135101788</v>
      </c>
    </row>
    <row r="35" spans="1:8" ht="33" customHeight="1">
      <c r="A35" s="84" t="s">
        <v>167</v>
      </c>
      <c r="B35" s="161" t="s">
        <v>302</v>
      </c>
      <c r="C35" s="84" t="s">
        <v>167</v>
      </c>
      <c r="D35" s="90">
        <f>D36</f>
        <v>225</v>
      </c>
      <c r="E35" s="90">
        <f>E36</f>
        <v>225</v>
      </c>
      <c r="F35" s="90">
        <f>F36</f>
        <v>223.3</v>
      </c>
      <c r="G35" s="91">
        <f t="shared" si="2"/>
        <v>0.9924444444444445</v>
      </c>
      <c r="H35" s="91">
        <f t="shared" si="3"/>
        <v>0.9924444444444445</v>
      </c>
    </row>
    <row r="36" spans="1:8" ht="48.75" customHeight="1">
      <c r="A36" s="84"/>
      <c r="B36" s="161" t="s">
        <v>357</v>
      </c>
      <c r="C36" s="84" t="s">
        <v>356</v>
      </c>
      <c r="D36" s="90">
        <v>225</v>
      </c>
      <c r="E36" s="90">
        <v>225</v>
      </c>
      <c r="F36" s="90">
        <v>223.3</v>
      </c>
      <c r="G36" s="91">
        <f t="shared" si="2"/>
        <v>0.9924444444444445</v>
      </c>
      <c r="H36" s="91">
        <f t="shared" si="3"/>
        <v>0.9924444444444445</v>
      </c>
    </row>
    <row r="37" spans="1:8" ht="18.75">
      <c r="A37" s="84" t="s">
        <v>65</v>
      </c>
      <c r="B37" s="161" t="s">
        <v>29</v>
      </c>
      <c r="C37" s="84"/>
      <c r="D37" s="90">
        <v>40</v>
      </c>
      <c r="E37" s="90">
        <v>0</v>
      </c>
      <c r="F37" s="90">
        <v>0</v>
      </c>
      <c r="G37" s="91">
        <f t="shared" si="2"/>
        <v>0</v>
      </c>
      <c r="H37" s="91">
        <v>0</v>
      </c>
    </row>
    <row r="38" spans="1:8" ht="31.5">
      <c r="A38" s="84" t="s">
        <v>114</v>
      </c>
      <c r="B38" s="161" t="s">
        <v>107</v>
      </c>
      <c r="C38" s="84"/>
      <c r="D38" s="90">
        <f>D39+D40+D42+D41</f>
        <v>154.5</v>
      </c>
      <c r="E38" s="90">
        <f>E39+E40+E42+E41</f>
        <v>153.1</v>
      </c>
      <c r="F38" s="90">
        <f>F39+F40+F42+F41</f>
        <v>33.5</v>
      </c>
      <c r="G38" s="91">
        <f t="shared" si="2"/>
        <v>0.2168284789644013</v>
      </c>
      <c r="H38" s="91">
        <f t="shared" si="3"/>
        <v>0.21881123448726322</v>
      </c>
    </row>
    <row r="39" spans="1:9" s="16" customFormat="1" ht="31.5">
      <c r="A39" s="93"/>
      <c r="B39" s="47" t="s">
        <v>100</v>
      </c>
      <c r="C39" s="93" t="s">
        <v>218</v>
      </c>
      <c r="D39" s="94">
        <v>4.7</v>
      </c>
      <c r="E39" s="94">
        <v>3.3</v>
      </c>
      <c r="F39" s="94">
        <v>2.1</v>
      </c>
      <c r="G39" s="91">
        <f t="shared" si="2"/>
        <v>0.44680851063829785</v>
      </c>
      <c r="H39" s="91">
        <f t="shared" si="3"/>
        <v>0.6363636363636365</v>
      </c>
      <c r="I39" s="152"/>
    </row>
    <row r="40" spans="1:9" s="16" customFormat="1" ht="47.25">
      <c r="A40" s="93"/>
      <c r="B40" s="47" t="s">
        <v>171</v>
      </c>
      <c r="C40" s="93" t="s">
        <v>232</v>
      </c>
      <c r="D40" s="94">
        <v>6.4</v>
      </c>
      <c r="E40" s="94">
        <v>6.4</v>
      </c>
      <c r="F40" s="94">
        <v>6.4</v>
      </c>
      <c r="G40" s="91">
        <f t="shared" si="2"/>
        <v>1</v>
      </c>
      <c r="H40" s="91">
        <f t="shared" si="3"/>
        <v>1</v>
      </c>
      <c r="I40" s="152"/>
    </row>
    <row r="41" spans="1:9" s="16" customFormat="1" ht="31.5">
      <c r="A41" s="93"/>
      <c r="B41" s="47" t="s">
        <v>321</v>
      </c>
      <c r="C41" s="93" t="s">
        <v>269</v>
      </c>
      <c r="D41" s="94">
        <v>10</v>
      </c>
      <c r="E41" s="94">
        <v>10</v>
      </c>
      <c r="F41" s="94">
        <v>10</v>
      </c>
      <c r="G41" s="91">
        <f t="shared" si="2"/>
        <v>1</v>
      </c>
      <c r="H41" s="91">
        <f t="shared" si="3"/>
        <v>1</v>
      </c>
      <c r="I41" s="152"/>
    </row>
    <row r="42" spans="1:9" s="16" customFormat="1" ht="47.25">
      <c r="A42" s="93"/>
      <c r="B42" s="47" t="s">
        <v>295</v>
      </c>
      <c r="C42" s="93" t="s">
        <v>294</v>
      </c>
      <c r="D42" s="94">
        <v>133.4</v>
      </c>
      <c r="E42" s="94">
        <v>133.4</v>
      </c>
      <c r="F42" s="94">
        <v>15</v>
      </c>
      <c r="G42" s="91">
        <f t="shared" si="2"/>
        <v>0.11244377811094453</v>
      </c>
      <c r="H42" s="91">
        <f t="shared" si="3"/>
        <v>0.11244377811094453</v>
      </c>
      <c r="I42" s="152"/>
    </row>
    <row r="43" spans="1:8" ht="18.75">
      <c r="A43" s="85" t="s">
        <v>97</v>
      </c>
      <c r="B43" s="165" t="s">
        <v>92</v>
      </c>
      <c r="C43" s="85"/>
      <c r="D43" s="90">
        <f>D44</f>
        <v>182.6</v>
      </c>
      <c r="E43" s="90">
        <f>E44</f>
        <v>125</v>
      </c>
      <c r="F43" s="90">
        <f>F44</f>
        <v>130.3</v>
      </c>
      <c r="G43" s="91">
        <f t="shared" si="2"/>
        <v>0.7135815991237678</v>
      </c>
      <c r="H43" s="91">
        <f t="shared" si="3"/>
        <v>1.0424</v>
      </c>
    </row>
    <row r="44" spans="1:8" ht="51.75" customHeight="1">
      <c r="A44" s="84" t="s">
        <v>98</v>
      </c>
      <c r="B44" s="161" t="s">
        <v>146</v>
      </c>
      <c r="C44" s="84" t="s">
        <v>185</v>
      </c>
      <c r="D44" s="90">
        <v>182.6</v>
      </c>
      <c r="E44" s="90">
        <v>125</v>
      </c>
      <c r="F44" s="90">
        <v>130.3</v>
      </c>
      <c r="G44" s="91">
        <f t="shared" si="2"/>
        <v>0.7135815991237678</v>
      </c>
      <c r="H44" s="91">
        <f t="shared" si="3"/>
        <v>1.0424</v>
      </c>
    </row>
    <row r="45" spans="1:8" ht="31.5">
      <c r="A45" s="85" t="s">
        <v>66</v>
      </c>
      <c r="B45" s="165" t="s">
        <v>32</v>
      </c>
      <c r="C45" s="85"/>
      <c r="D45" s="92">
        <f aca="true" t="shared" si="4" ref="D45:F46">D46</f>
        <v>10</v>
      </c>
      <c r="E45" s="92">
        <f t="shared" si="4"/>
        <v>10</v>
      </c>
      <c r="F45" s="92">
        <f t="shared" si="4"/>
        <v>6</v>
      </c>
      <c r="G45" s="91">
        <f t="shared" si="2"/>
        <v>0.6</v>
      </c>
      <c r="H45" s="91">
        <f t="shared" si="3"/>
        <v>0.6</v>
      </c>
    </row>
    <row r="46" spans="1:8" ht="31.5">
      <c r="A46" s="84" t="s">
        <v>99</v>
      </c>
      <c r="B46" s="161" t="s">
        <v>94</v>
      </c>
      <c r="C46" s="84"/>
      <c r="D46" s="90">
        <f t="shared" si="4"/>
        <v>10</v>
      </c>
      <c r="E46" s="90">
        <f t="shared" si="4"/>
        <v>10</v>
      </c>
      <c r="F46" s="90">
        <f t="shared" si="4"/>
        <v>6</v>
      </c>
      <c r="G46" s="91">
        <f t="shared" si="2"/>
        <v>0.6</v>
      </c>
      <c r="H46" s="91">
        <f t="shared" si="3"/>
        <v>0.6</v>
      </c>
    </row>
    <row r="47" spans="1:9" s="16" customFormat="1" ht="51.75" customHeight="1">
      <c r="A47" s="93"/>
      <c r="B47" s="47" t="s">
        <v>328</v>
      </c>
      <c r="C47" s="93" t="s">
        <v>327</v>
      </c>
      <c r="D47" s="94">
        <v>10</v>
      </c>
      <c r="E47" s="94">
        <v>10</v>
      </c>
      <c r="F47" s="94">
        <v>6</v>
      </c>
      <c r="G47" s="91">
        <f t="shared" si="2"/>
        <v>0.6</v>
      </c>
      <c r="H47" s="91">
        <f t="shared" si="3"/>
        <v>0.6</v>
      </c>
      <c r="I47" s="152"/>
    </row>
    <row r="48" spans="1:9" s="11" customFormat="1" ht="31.5">
      <c r="A48" s="85" t="s">
        <v>67</v>
      </c>
      <c r="B48" s="165" t="s">
        <v>34</v>
      </c>
      <c r="C48" s="85"/>
      <c r="D48" s="92">
        <f aca="true" t="shared" si="5" ref="D48:F49">D49</f>
        <v>157.6</v>
      </c>
      <c r="E48" s="92">
        <f t="shared" si="5"/>
        <v>157.6</v>
      </c>
      <c r="F48" s="92">
        <f t="shared" si="5"/>
        <v>78</v>
      </c>
      <c r="G48" s="91">
        <f t="shared" si="2"/>
        <v>0.49492385786802034</v>
      </c>
      <c r="H48" s="91">
        <f t="shared" si="3"/>
        <v>0.49492385786802034</v>
      </c>
      <c r="I48" s="153"/>
    </row>
    <row r="49" spans="1:8" ht="31.5">
      <c r="A49" s="95" t="s">
        <v>68</v>
      </c>
      <c r="B49" s="63" t="s">
        <v>109</v>
      </c>
      <c r="C49" s="84"/>
      <c r="D49" s="90">
        <f t="shared" si="5"/>
        <v>157.6</v>
      </c>
      <c r="E49" s="90">
        <f t="shared" si="5"/>
        <v>157.6</v>
      </c>
      <c r="F49" s="90">
        <f t="shared" si="5"/>
        <v>78</v>
      </c>
      <c r="G49" s="91">
        <f t="shared" si="2"/>
        <v>0.49492385786802034</v>
      </c>
      <c r="H49" s="91">
        <f t="shared" si="3"/>
        <v>0.49492385786802034</v>
      </c>
    </row>
    <row r="50" spans="1:9" s="16" customFormat="1" ht="31.5">
      <c r="A50" s="93"/>
      <c r="B50" s="60" t="s">
        <v>109</v>
      </c>
      <c r="C50" s="93" t="s">
        <v>238</v>
      </c>
      <c r="D50" s="94">
        <v>157.6</v>
      </c>
      <c r="E50" s="94">
        <v>157.6</v>
      </c>
      <c r="F50" s="94">
        <v>78</v>
      </c>
      <c r="G50" s="91">
        <f t="shared" si="2"/>
        <v>0.49492385786802034</v>
      </c>
      <c r="H50" s="91">
        <f t="shared" si="3"/>
        <v>0.49492385786802034</v>
      </c>
      <c r="I50" s="152"/>
    </row>
    <row r="51" spans="1:8" ht="31.5">
      <c r="A51" s="96" t="s">
        <v>69</v>
      </c>
      <c r="B51" s="165" t="s">
        <v>35</v>
      </c>
      <c r="C51" s="85"/>
      <c r="D51" s="92">
        <f>D52</f>
        <v>707.1</v>
      </c>
      <c r="E51" s="92">
        <f>E52</f>
        <v>544.3</v>
      </c>
      <c r="F51" s="92">
        <f>F52</f>
        <v>297.8</v>
      </c>
      <c r="G51" s="91">
        <f t="shared" si="2"/>
        <v>0.4211568377881488</v>
      </c>
      <c r="H51" s="91">
        <f t="shared" si="3"/>
        <v>0.5471247473819586</v>
      </c>
    </row>
    <row r="52" spans="1:8" ht="18.75">
      <c r="A52" s="85" t="s">
        <v>38</v>
      </c>
      <c r="B52" s="165" t="s">
        <v>39</v>
      </c>
      <c r="C52" s="85"/>
      <c r="D52" s="92">
        <f>D53+D54+D55+D56+D57+D58+D59+D60+D61+D62</f>
        <v>707.1</v>
      </c>
      <c r="E52" s="92">
        <f>E53+E54+E55+E56+E57+E58+E59+E60+E61+E62</f>
        <v>544.3</v>
      </c>
      <c r="F52" s="92">
        <f>F53+F54+F55+F56+F57+F58+F59+F60+F61+F62</f>
        <v>297.8</v>
      </c>
      <c r="G52" s="91">
        <f t="shared" si="2"/>
        <v>0.4211568377881488</v>
      </c>
      <c r="H52" s="91">
        <f t="shared" si="3"/>
        <v>0.5471247473819586</v>
      </c>
    </row>
    <row r="53" spans="1:8" ht="47.25">
      <c r="A53" s="84"/>
      <c r="B53" s="47" t="s">
        <v>367</v>
      </c>
      <c r="C53" s="93" t="s">
        <v>366</v>
      </c>
      <c r="D53" s="94">
        <v>15</v>
      </c>
      <c r="E53" s="94">
        <v>15</v>
      </c>
      <c r="F53" s="94">
        <v>15</v>
      </c>
      <c r="G53" s="91">
        <f t="shared" si="2"/>
        <v>1</v>
      </c>
      <c r="H53" s="91">
        <f t="shared" si="3"/>
        <v>1</v>
      </c>
    </row>
    <row r="54" spans="1:8" ht="31.5" hidden="1">
      <c r="A54" s="84"/>
      <c r="B54" s="47" t="s">
        <v>369</v>
      </c>
      <c r="C54" s="93" t="s">
        <v>368</v>
      </c>
      <c r="D54" s="94">
        <v>0</v>
      </c>
      <c r="E54" s="94">
        <v>0</v>
      </c>
      <c r="F54" s="94">
        <v>0</v>
      </c>
      <c r="G54" s="91" t="e">
        <f t="shared" si="2"/>
        <v>#DIV/0!</v>
      </c>
      <c r="H54" s="91" t="e">
        <f t="shared" si="3"/>
        <v>#DIV/0!</v>
      </c>
    </row>
    <row r="55" spans="1:8" ht="47.25">
      <c r="A55" s="84"/>
      <c r="B55" s="47" t="s">
        <v>371</v>
      </c>
      <c r="C55" s="93" t="s">
        <v>370</v>
      </c>
      <c r="D55" s="94">
        <v>5</v>
      </c>
      <c r="E55" s="94">
        <v>3.5</v>
      </c>
      <c r="F55" s="94">
        <v>0</v>
      </c>
      <c r="G55" s="91">
        <f t="shared" si="2"/>
        <v>0</v>
      </c>
      <c r="H55" s="91">
        <f t="shared" si="3"/>
        <v>0</v>
      </c>
    </row>
    <row r="56" spans="1:8" ht="37.5" customHeight="1">
      <c r="A56" s="84"/>
      <c r="B56" s="47" t="s">
        <v>373</v>
      </c>
      <c r="C56" s="93" t="s">
        <v>372</v>
      </c>
      <c r="D56" s="94">
        <v>80</v>
      </c>
      <c r="E56" s="94">
        <v>45</v>
      </c>
      <c r="F56" s="94">
        <v>30</v>
      </c>
      <c r="G56" s="91">
        <f t="shared" si="2"/>
        <v>0.375</v>
      </c>
      <c r="H56" s="91">
        <f t="shared" si="3"/>
        <v>0.6666666666666666</v>
      </c>
    </row>
    <row r="57" spans="1:8" ht="47.25">
      <c r="A57" s="84"/>
      <c r="B57" s="47" t="s">
        <v>375</v>
      </c>
      <c r="C57" s="93" t="s">
        <v>374</v>
      </c>
      <c r="D57" s="94">
        <v>20</v>
      </c>
      <c r="E57" s="94">
        <v>14</v>
      </c>
      <c r="F57" s="94">
        <v>0</v>
      </c>
      <c r="G57" s="91">
        <f t="shared" si="2"/>
        <v>0</v>
      </c>
      <c r="H57" s="91">
        <f t="shared" si="3"/>
        <v>0</v>
      </c>
    </row>
    <row r="58" spans="1:9" s="16" customFormat="1" ht="65.25" customHeight="1">
      <c r="A58" s="93"/>
      <c r="B58" s="47" t="s">
        <v>377</v>
      </c>
      <c r="C58" s="93" t="s">
        <v>376</v>
      </c>
      <c r="D58" s="94">
        <v>135.1</v>
      </c>
      <c r="E58" s="94">
        <v>46.4</v>
      </c>
      <c r="F58" s="94">
        <v>0</v>
      </c>
      <c r="G58" s="91">
        <f t="shared" si="2"/>
        <v>0</v>
      </c>
      <c r="H58" s="91">
        <f t="shared" si="3"/>
        <v>0</v>
      </c>
      <c r="I58" s="152"/>
    </row>
    <row r="59" spans="1:9" s="16" customFormat="1" ht="51" customHeight="1">
      <c r="A59" s="93"/>
      <c r="B59" s="47" t="s">
        <v>392</v>
      </c>
      <c r="C59" s="93" t="s">
        <v>382</v>
      </c>
      <c r="D59" s="94">
        <v>370</v>
      </c>
      <c r="E59" s="94">
        <v>370</v>
      </c>
      <c r="F59" s="94">
        <v>210.4</v>
      </c>
      <c r="G59" s="91">
        <f t="shared" si="2"/>
        <v>0.5686486486486486</v>
      </c>
      <c r="H59" s="91">
        <f t="shared" si="3"/>
        <v>0.5686486486486486</v>
      </c>
      <c r="I59" s="152"/>
    </row>
    <row r="60" spans="1:9" s="16" customFormat="1" ht="63" customHeight="1">
      <c r="A60" s="93"/>
      <c r="B60" s="47" t="s">
        <v>394</v>
      </c>
      <c r="C60" s="93" t="s">
        <v>393</v>
      </c>
      <c r="D60" s="94">
        <v>38</v>
      </c>
      <c r="E60" s="94">
        <v>8</v>
      </c>
      <c r="F60" s="94">
        <v>0</v>
      </c>
      <c r="G60" s="91">
        <f t="shared" si="2"/>
        <v>0</v>
      </c>
      <c r="H60" s="91">
        <f t="shared" si="3"/>
        <v>0</v>
      </c>
      <c r="I60" s="152"/>
    </row>
    <row r="61" spans="1:9" s="16" customFormat="1" ht="55.5" customHeight="1">
      <c r="A61" s="93"/>
      <c r="B61" s="47" t="s">
        <v>396</v>
      </c>
      <c r="C61" s="93" t="s">
        <v>395</v>
      </c>
      <c r="D61" s="94">
        <v>43</v>
      </c>
      <c r="E61" s="94">
        <v>41.4</v>
      </c>
      <c r="F61" s="94">
        <v>41.4</v>
      </c>
      <c r="G61" s="91">
        <f t="shared" si="2"/>
        <v>0.9627906976744186</v>
      </c>
      <c r="H61" s="91">
        <f t="shared" si="3"/>
        <v>1</v>
      </c>
      <c r="I61" s="152"/>
    </row>
    <row r="62" spans="1:9" s="16" customFormat="1" ht="31.5" customHeight="1">
      <c r="A62" s="93"/>
      <c r="B62" s="47" t="s">
        <v>152</v>
      </c>
      <c r="C62" s="93" t="s">
        <v>219</v>
      </c>
      <c r="D62" s="94">
        <v>1</v>
      </c>
      <c r="E62" s="94">
        <v>1</v>
      </c>
      <c r="F62" s="94">
        <v>1</v>
      </c>
      <c r="G62" s="91">
        <f t="shared" si="2"/>
        <v>1</v>
      </c>
      <c r="H62" s="91">
        <f t="shared" si="3"/>
        <v>1</v>
      </c>
      <c r="I62" s="152"/>
    </row>
    <row r="63" spans="1:8" ht="39" customHeight="1">
      <c r="A63" s="97" t="s">
        <v>112</v>
      </c>
      <c r="B63" s="163" t="s">
        <v>110</v>
      </c>
      <c r="C63" s="97"/>
      <c r="D63" s="90">
        <f aca="true" t="shared" si="6" ref="D63:F64">D64</f>
        <v>3.8</v>
      </c>
      <c r="E63" s="90">
        <f t="shared" si="6"/>
        <v>2.7</v>
      </c>
      <c r="F63" s="90">
        <f t="shared" si="6"/>
        <v>1.2</v>
      </c>
      <c r="G63" s="91">
        <f t="shared" si="2"/>
        <v>0.3157894736842105</v>
      </c>
      <c r="H63" s="91">
        <f t="shared" si="3"/>
        <v>0.4444444444444444</v>
      </c>
    </row>
    <row r="64" spans="1:8" ht="42.75" customHeight="1">
      <c r="A64" s="95" t="s">
        <v>106</v>
      </c>
      <c r="B64" s="63" t="s">
        <v>113</v>
      </c>
      <c r="C64" s="95"/>
      <c r="D64" s="90">
        <f t="shared" si="6"/>
        <v>3.8</v>
      </c>
      <c r="E64" s="90">
        <f t="shared" si="6"/>
        <v>2.7</v>
      </c>
      <c r="F64" s="90">
        <f t="shared" si="6"/>
        <v>1.2</v>
      </c>
      <c r="G64" s="91">
        <f t="shared" si="2"/>
        <v>0.3157894736842105</v>
      </c>
      <c r="H64" s="91">
        <f t="shared" si="3"/>
        <v>0.4444444444444444</v>
      </c>
    </row>
    <row r="65" spans="1:9" s="16" customFormat="1" ht="42" customHeight="1">
      <c r="A65" s="93"/>
      <c r="B65" s="47" t="s">
        <v>188</v>
      </c>
      <c r="C65" s="93" t="s">
        <v>220</v>
      </c>
      <c r="D65" s="94">
        <v>3.8</v>
      </c>
      <c r="E65" s="94">
        <v>2.7</v>
      </c>
      <c r="F65" s="94">
        <v>1.2</v>
      </c>
      <c r="G65" s="91">
        <f t="shared" si="2"/>
        <v>0.3157894736842105</v>
      </c>
      <c r="H65" s="91">
        <f t="shared" si="3"/>
        <v>0.4444444444444444</v>
      </c>
      <c r="I65" s="152"/>
    </row>
    <row r="66" spans="1:8" ht="17.25" customHeight="1" hidden="1">
      <c r="A66" s="85" t="s">
        <v>40</v>
      </c>
      <c r="B66" s="165" t="s">
        <v>41</v>
      </c>
      <c r="C66" s="85"/>
      <c r="D66" s="92">
        <f aca="true" t="shared" si="7" ref="D66:F67">D67</f>
        <v>0</v>
      </c>
      <c r="E66" s="92">
        <f t="shared" si="7"/>
        <v>0</v>
      </c>
      <c r="F66" s="92">
        <f t="shared" si="7"/>
        <v>0</v>
      </c>
      <c r="G66" s="91" t="e">
        <f t="shared" si="2"/>
        <v>#DIV/0!</v>
      </c>
      <c r="H66" s="91" t="e">
        <f t="shared" si="3"/>
        <v>#DIV/0!</v>
      </c>
    </row>
    <row r="67" spans="1:8" ht="18.75" customHeight="1" hidden="1">
      <c r="A67" s="84" t="s">
        <v>44</v>
      </c>
      <c r="B67" s="161" t="s">
        <v>45</v>
      </c>
      <c r="C67" s="84"/>
      <c r="D67" s="90">
        <f t="shared" si="7"/>
        <v>0</v>
      </c>
      <c r="E67" s="90">
        <f t="shared" si="7"/>
        <v>0</v>
      </c>
      <c r="F67" s="90">
        <f t="shared" si="7"/>
        <v>0</v>
      </c>
      <c r="G67" s="91" t="e">
        <f t="shared" si="2"/>
        <v>#DIV/0!</v>
      </c>
      <c r="H67" s="91" t="e">
        <f t="shared" si="3"/>
        <v>#DIV/0!</v>
      </c>
    </row>
    <row r="68" spans="1:9" s="16" customFormat="1" ht="39" customHeight="1" hidden="1">
      <c r="A68" s="93"/>
      <c r="B68" s="47" t="s">
        <v>183</v>
      </c>
      <c r="C68" s="93" t="s">
        <v>184</v>
      </c>
      <c r="D68" s="94">
        <v>0</v>
      </c>
      <c r="E68" s="94">
        <v>0</v>
      </c>
      <c r="F68" s="94">
        <v>0</v>
      </c>
      <c r="G68" s="91" t="e">
        <f t="shared" si="2"/>
        <v>#DIV/0!</v>
      </c>
      <c r="H68" s="91" t="e">
        <f t="shared" si="3"/>
        <v>#DIV/0!</v>
      </c>
      <c r="I68" s="152"/>
    </row>
    <row r="69" spans="1:8" ht="17.25" customHeight="1">
      <c r="A69" s="85">
        <v>1000</v>
      </c>
      <c r="B69" s="165" t="s">
        <v>52</v>
      </c>
      <c r="C69" s="85"/>
      <c r="D69" s="92">
        <f>D70</f>
        <v>36</v>
      </c>
      <c r="E69" s="92">
        <f>E70</f>
        <v>27</v>
      </c>
      <c r="F69" s="92">
        <f>F70</f>
        <v>30</v>
      </c>
      <c r="G69" s="91">
        <f t="shared" si="2"/>
        <v>0.8333333333333334</v>
      </c>
      <c r="H69" s="91">
        <f t="shared" si="3"/>
        <v>1.1111111111111112</v>
      </c>
    </row>
    <row r="70" spans="1:8" ht="16.5" customHeight="1">
      <c r="A70" s="84">
        <v>1001</v>
      </c>
      <c r="B70" s="161" t="s">
        <v>153</v>
      </c>
      <c r="C70" s="84" t="s">
        <v>221</v>
      </c>
      <c r="D70" s="90">
        <v>36</v>
      </c>
      <c r="E70" s="90">
        <v>27</v>
      </c>
      <c r="F70" s="90">
        <v>30</v>
      </c>
      <c r="G70" s="91">
        <f t="shared" si="2"/>
        <v>0.8333333333333334</v>
      </c>
      <c r="H70" s="91">
        <f t="shared" si="3"/>
        <v>1.1111111111111112</v>
      </c>
    </row>
    <row r="71" spans="1:8" ht="30.75" customHeight="1">
      <c r="A71" s="85"/>
      <c r="B71" s="165" t="s">
        <v>88</v>
      </c>
      <c r="C71" s="85"/>
      <c r="D71" s="90">
        <f>D72</f>
        <v>1635</v>
      </c>
      <c r="E71" s="90">
        <f>E72</f>
        <v>1133.5</v>
      </c>
      <c r="F71" s="90">
        <f>F72</f>
        <v>35</v>
      </c>
      <c r="G71" s="91">
        <f t="shared" si="2"/>
        <v>0.021406727828746176</v>
      </c>
      <c r="H71" s="91">
        <f t="shared" si="3"/>
        <v>0.030877812086457873</v>
      </c>
    </row>
    <row r="72" spans="1:9" s="16" customFormat="1" ht="36.75" customHeight="1">
      <c r="A72" s="93"/>
      <c r="B72" s="47" t="s">
        <v>89</v>
      </c>
      <c r="C72" s="93" t="s">
        <v>164</v>
      </c>
      <c r="D72" s="94">
        <v>1635</v>
      </c>
      <c r="E72" s="94">
        <v>1133.5</v>
      </c>
      <c r="F72" s="94">
        <v>35</v>
      </c>
      <c r="G72" s="91">
        <f t="shared" si="2"/>
        <v>0.021406727828746176</v>
      </c>
      <c r="H72" s="91">
        <f t="shared" si="3"/>
        <v>0.030877812086457873</v>
      </c>
      <c r="I72" s="152"/>
    </row>
    <row r="73" spans="1:8" ht="18.75">
      <c r="A73" s="85"/>
      <c r="B73" s="165" t="s">
        <v>59</v>
      </c>
      <c r="C73" s="41"/>
      <c r="D73" s="92">
        <f>D32+D43+D45+D48+D51++D63+D66+D69+D71</f>
        <v>5979.8</v>
      </c>
      <c r="E73" s="92">
        <f>E32+E43+E45+E48+E51++E63+E66+E69+E71</f>
        <v>4809.7</v>
      </c>
      <c r="F73" s="92">
        <f>F32+F43+F45+F48+F51++F63+F66+F69+F71</f>
        <v>3072.8</v>
      </c>
      <c r="G73" s="91">
        <f t="shared" si="2"/>
        <v>0.5138633399110338</v>
      </c>
      <c r="H73" s="91">
        <f t="shared" si="3"/>
        <v>0.6388756055471236</v>
      </c>
    </row>
    <row r="74" spans="1:8" ht="15.75" customHeight="1">
      <c r="A74" s="98"/>
      <c r="B74" s="161" t="s">
        <v>74</v>
      </c>
      <c r="C74" s="84"/>
      <c r="D74" s="99">
        <f>D71</f>
        <v>1635</v>
      </c>
      <c r="E74" s="99">
        <f>E71</f>
        <v>1133.5</v>
      </c>
      <c r="F74" s="99">
        <f>F71</f>
        <v>35</v>
      </c>
      <c r="G74" s="91">
        <f t="shared" si="2"/>
        <v>0.021406727828746176</v>
      </c>
      <c r="H74" s="91">
        <f t="shared" si="3"/>
        <v>0.030877812086457873</v>
      </c>
    </row>
    <row r="75" spans="1:10" ht="18">
      <c r="A75" s="100"/>
      <c r="J75" s="37"/>
    </row>
    <row r="76" spans="1:6" ht="18">
      <c r="A76" s="100"/>
      <c r="B76" s="69" t="s">
        <v>320</v>
      </c>
      <c r="C76" s="102"/>
      <c r="F76" s="101">
        <v>975.7</v>
      </c>
    </row>
    <row r="77" spans="1:3" ht="18">
      <c r="A77" s="100"/>
      <c r="B77" s="69"/>
      <c r="C77" s="102"/>
    </row>
    <row r="78" spans="1:3" ht="18" hidden="1">
      <c r="A78" s="100"/>
      <c r="B78" s="69" t="s">
        <v>75</v>
      </c>
      <c r="C78" s="102"/>
    </row>
    <row r="79" spans="1:3" ht="18" hidden="1">
      <c r="A79" s="100"/>
      <c r="B79" s="69" t="s">
        <v>76</v>
      </c>
      <c r="C79" s="102"/>
    </row>
    <row r="80" spans="1:3" ht="18" hidden="1">
      <c r="A80" s="100"/>
      <c r="B80" s="69"/>
      <c r="C80" s="102"/>
    </row>
    <row r="81" spans="1:3" ht="18" hidden="1">
      <c r="A81" s="100"/>
      <c r="B81" s="69" t="s">
        <v>77</v>
      </c>
      <c r="C81" s="102"/>
    </row>
    <row r="82" spans="1:3" ht="18" hidden="1">
      <c r="A82" s="100"/>
      <c r="B82" s="69" t="s">
        <v>78</v>
      </c>
      <c r="C82" s="102"/>
    </row>
    <row r="83" spans="1:3" ht="18" hidden="1">
      <c r="A83" s="100"/>
      <c r="B83" s="69"/>
      <c r="C83" s="102"/>
    </row>
    <row r="84" spans="1:3" ht="18" hidden="1">
      <c r="A84" s="100"/>
      <c r="B84" s="69" t="s">
        <v>79</v>
      </c>
      <c r="C84" s="102"/>
    </row>
    <row r="85" spans="1:3" ht="18" hidden="1">
      <c r="A85" s="100"/>
      <c r="B85" s="69" t="s">
        <v>80</v>
      </c>
      <c r="C85" s="102"/>
    </row>
    <row r="86" spans="1:3" ht="18" hidden="1">
      <c r="A86" s="100"/>
      <c r="B86" s="69"/>
      <c r="C86" s="102"/>
    </row>
    <row r="87" spans="1:3" ht="18" hidden="1">
      <c r="A87" s="100"/>
      <c r="B87" s="69" t="s">
        <v>81</v>
      </c>
      <c r="C87" s="102"/>
    </row>
    <row r="88" spans="1:3" ht="18" hidden="1">
      <c r="A88" s="100"/>
      <c r="B88" s="69" t="s">
        <v>82</v>
      </c>
      <c r="C88" s="102"/>
    </row>
    <row r="89" spans="1:3" ht="18" hidden="1">
      <c r="A89" s="100"/>
      <c r="B89" s="69"/>
      <c r="C89" s="102"/>
    </row>
    <row r="90" spans="1:3" ht="18" hidden="1">
      <c r="A90" s="100"/>
      <c r="B90" s="69"/>
      <c r="C90" s="102"/>
    </row>
    <row r="91" spans="1:8" ht="18">
      <c r="A91" s="100"/>
      <c r="B91" s="69" t="s">
        <v>83</v>
      </c>
      <c r="C91" s="102"/>
      <c r="F91" s="103">
        <f>F76+F27-F73</f>
        <v>650.8000000000002</v>
      </c>
      <c r="H91" s="103"/>
    </row>
    <row r="92" ht="18">
      <c r="A92" s="100"/>
    </row>
    <row r="93" ht="18">
      <c r="A93" s="100"/>
    </row>
    <row r="94" spans="1:3" ht="18">
      <c r="A94" s="100"/>
      <c r="B94" s="69" t="s">
        <v>84</v>
      </c>
      <c r="C94" s="102"/>
    </row>
    <row r="95" spans="1:3" ht="18">
      <c r="A95" s="100"/>
      <c r="B95" s="69" t="s">
        <v>85</v>
      </c>
      <c r="C95" s="102"/>
    </row>
    <row r="96" spans="1:3" ht="18">
      <c r="A96" s="100"/>
      <c r="B96" s="69" t="s">
        <v>86</v>
      </c>
      <c r="C96" s="102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7.8515625" style="65" customWidth="1"/>
    <col min="2" max="2" width="38.140625" style="65" customWidth="1"/>
    <col min="3" max="3" width="12.7109375" style="100" hidden="1" customWidth="1"/>
    <col min="4" max="4" width="11.7109375" style="101" customWidth="1"/>
    <col min="5" max="5" width="11.7109375" style="101" hidden="1" customWidth="1"/>
    <col min="6" max="6" width="13.140625" style="101" customWidth="1"/>
    <col min="7" max="7" width="12.57421875" style="101" customWidth="1"/>
    <col min="8" max="8" width="11.140625" style="101" hidden="1" customWidth="1"/>
    <col min="9" max="9" width="9.140625" style="104" customWidth="1"/>
    <col min="10" max="16384" width="9.140625" style="1" customWidth="1"/>
  </cols>
  <sheetData>
    <row r="1" spans="1:9" s="5" customFormat="1" ht="52.5" customHeight="1">
      <c r="A1" s="181" t="s">
        <v>502</v>
      </c>
      <c r="B1" s="181"/>
      <c r="C1" s="181"/>
      <c r="D1" s="181"/>
      <c r="E1" s="181"/>
      <c r="F1" s="181"/>
      <c r="G1" s="181"/>
      <c r="H1" s="181"/>
      <c r="I1" s="155"/>
    </row>
    <row r="2" spans="1:8" ht="12.75" customHeight="1">
      <c r="A2" s="160"/>
      <c r="B2" s="174" t="s">
        <v>2</v>
      </c>
      <c r="C2" s="200"/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</row>
    <row r="3" spans="1:8" ht="51" customHeight="1">
      <c r="A3" s="160"/>
      <c r="B3" s="175"/>
      <c r="C3" s="201"/>
      <c r="D3" s="173"/>
      <c r="E3" s="175"/>
      <c r="F3" s="173"/>
      <c r="G3" s="175"/>
      <c r="H3" s="175"/>
    </row>
    <row r="4" spans="1:8" ht="18.75">
      <c r="A4" s="160"/>
      <c r="B4" s="165" t="s">
        <v>73</v>
      </c>
      <c r="C4" s="83"/>
      <c r="D4" s="38">
        <f>D5+D6+D7+D8+D9+D10+D11+D12+D13+D14+D15+D16+D18+D19+D20+D21</f>
        <v>4239</v>
      </c>
      <c r="E4" s="38">
        <f>E5+E6+E7+E8+E9+E10+E11+E12+E13+E14+E15+E16+E18+E19+E20+E21</f>
        <v>1339</v>
      </c>
      <c r="F4" s="38">
        <f>F5+F6+F7+F8+F9+F10+F11+F12+F13+F14+F15+F16+F18+F19+F20+F21+F17</f>
        <v>2980.8999999999996</v>
      </c>
      <c r="G4" s="39">
        <f aca="true" t="shared" si="0" ref="G4:G30">F4/D4</f>
        <v>0.7032083038452465</v>
      </c>
      <c r="H4" s="39">
        <f aca="true" t="shared" si="1" ref="H4:H30">F4/E4</f>
        <v>2.2262135922330093</v>
      </c>
    </row>
    <row r="5" spans="1:8" ht="25.5" customHeight="1">
      <c r="A5" s="160"/>
      <c r="B5" s="63" t="s">
        <v>478</v>
      </c>
      <c r="C5" s="84"/>
      <c r="D5" s="40">
        <v>129</v>
      </c>
      <c r="E5" s="40">
        <v>90</v>
      </c>
      <c r="F5" s="40">
        <v>111.1</v>
      </c>
      <c r="G5" s="39">
        <f t="shared" si="0"/>
        <v>0.8612403100775193</v>
      </c>
      <c r="H5" s="39">
        <f t="shared" si="1"/>
        <v>1.2344444444444445</v>
      </c>
    </row>
    <row r="6" spans="1:8" ht="21" customHeight="1" hidden="1">
      <c r="A6" s="160"/>
      <c r="B6" s="63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0"/>
      <c r="B7" s="63" t="s">
        <v>6</v>
      </c>
      <c r="C7" s="84"/>
      <c r="D7" s="40">
        <v>796</v>
      </c>
      <c r="E7" s="40">
        <v>410</v>
      </c>
      <c r="F7" s="40">
        <v>293</v>
      </c>
      <c r="G7" s="39">
        <f t="shared" si="0"/>
        <v>0.36809045226130654</v>
      </c>
      <c r="H7" s="39">
        <f t="shared" si="1"/>
        <v>0.7146341463414634</v>
      </c>
    </row>
    <row r="8" spans="1:8" ht="18.75">
      <c r="A8" s="160"/>
      <c r="B8" s="63" t="s">
        <v>489</v>
      </c>
      <c r="C8" s="84"/>
      <c r="D8" s="40">
        <v>202</v>
      </c>
      <c r="E8" s="40">
        <v>20</v>
      </c>
      <c r="F8" s="40">
        <v>146.5</v>
      </c>
      <c r="G8" s="39">
        <f t="shared" si="0"/>
        <v>0.7252475247524752</v>
      </c>
      <c r="H8" s="39">
        <f t="shared" si="1"/>
        <v>7.325</v>
      </c>
    </row>
    <row r="9" spans="1:8" ht="18.75">
      <c r="A9" s="160"/>
      <c r="B9" s="63" t="s">
        <v>8</v>
      </c>
      <c r="C9" s="84"/>
      <c r="D9" s="40">
        <v>3100</v>
      </c>
      <c r="E9" s="40">
        <v>810</v>
      </c>
      <c r="F9" s="40">
        <v>2354.1</v>
      </c>
      <c r="G9" s="39">
        <f t="shared" si="0"/>
        <v>0.7593870967741935</v>
      </c>
      <c r="H9" s="39">
        <f t="shared" si="1"/>
        <v>2.906296296296296</v>
      </c>
    </row>
    <row r="10" spans="1:8" ht="18.75">
      <c r="A10" s="160"/>
      <c r="B10" s="63" t="s">
        <v>481</v>
      </c>
      <c r="C10" s="84"/>
      <c r="D10" s="40">
        <v>12</v>
      </c>
      <c r="E10" s="40">
        <v>9</v>
      </c>
      <c r="F10" s="40">
        <v>23.1</v>
      </c>
      <c r="G10" s="39">
        <f t="shared" si="0"/>
        <v>1.925</v>
      </c>
      <c r="H10" s="39">
        <f t="shared" si="1"/>
        <v>2.566666666666667</v>
      </c>
    </row>
    <row r="11" spans="1:8" ht="31.5" hidden="1">
      <c r="A11" s="160"/>
      <c r="B11" s="63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0"/>
      <c r="B12" s="63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31.5" customHeight="1">
      <c r="A13" s="160"/>
      <c r="B13" s="63" t="s">
        <v>492</v>
      </c>
      <c r="C13" s="84"/>
      <c r="D13" s="40">
        <v>0</v>
      </c>
      <c r="E13" s="40">
        <v>0</v>
      </c>
      <c r="F13" s="40">
        <v>16.5</v>
      </c>
      <c r="G13" s="39">
        <v>0</v>
      </c>
      <c r="H13" s="39">
        <v>0</v>
      </c>
    </row>
    <row r="14" spans="1:8" ht="16.5" customHeight="1" hidden="1">
      <c r="A14" s="160"/>
      <c r="B14" s="63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60"/>
      <c r="B15" s="63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20.25" customHeight="1" hidden="1">
      <c r="A16" s="160"/>
      <c r="B16" s="63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4.5" customHeight="1">
      <c r="A17" s="160"/>
      <c r="B17" s="161" t="s">
        <v>441</v>
      </c>
      <c r="C17" s="84"/>
      <c r="D17" s="40">
        <v>0</v>
      </c>
      <c r="E17" s="40">
        <v>0</v>
      </c>
      <c r="F17" s="40">
        <v>20.7</v>
      </c>
      <c r="G17" s="39">
        <v>0</v>
      </c>
      <c r="H17" s="39">
        <v>0</v>
      </c>
    </row>
    <row r="18" spans="1:8" ht="31.5">
      <c r="A18" s="160"/>
      <c r="B18" s="63" t="s">
        <v>485</v>
      </c>
      <c r="C18" s="84"/>
      <c r="D18" s="40">
        <v>0</v>
      </c>
      <c r="E18" s="40">
        <v>0</v>
      </c>
      <c r="F18" s="40">
        <v>15.9</v>
      </c>
      <c r="G18" s="39">
        <v>0</v>
      </c>
      <c r="H18" s="39">
        <v>0</v>
      </c>
    </row>
    <row r="19" spans="1:8" ht="31.5" hidden="1">
      <c r="A19" s="160"/>
      <c r="B19" s="161" t="s">
        <v>216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 hidden="1">
      <c r="A20" s="160"/>
      <c r="B20" s="161" t="s">
        <v>104</v>
      </c>
      <c r="C20" s="84"/>
      <c r="D20" s="40">
        <v>0</v>
      </c>
      <c r="E20" s="40">
        <v>0</v>
      </c>
      <c r="F20" s="40">
        <v>0</v>
      </c>
      <c r="G20" s="39" t="e">
        <f t="shared" si="0"/>
        <v>#DIV/0!</v>
      </c>
      <c r="H20" s="39" t="e">
        <f t="shared" si="1"/>
        <v>#DIV/0!</v>
      </c>
    </row>
    <row r="21" spans="1:8" ht="18.75" hidden="1">
      <c r="A21" s="160"/>
      <c r="B21" s="161" t="s">
        <v>18</v>
      </c>
      <c r="C21" s="84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1.5">
      <c r="A22" s="160"/>
      <c r="B22" s="165" t="s">
        <v>19</v>
      </c>
      <c r="C22" s="85"/>
      <c r="D22" s="40">
        <f>D23+D24+D25+D27+D28+D26</f>
        <v>452.4</v>
      </c>
      <c r="E22" s="40">
        <f>E23+E24+E25+E27+E28+E26</f>
        <v>401.9</v>
      </c>
      <c r="F22" s="40">
        <f>F23+F24+F25+F27+F28+F26</f>
        <v>183.7</v>
      </c>
      <c r="G22" s="39">
        <f t="shared" si="0"/>
        <v>0.40605658709106984</v>
      </c>
      <c r="H22" s="39">
        <f t="shared" si="1"/>
        <v>0.4570788753421249</v>
      </c>
    </row>
    <row r="23" spans="1:8" ht="18.75">
      <c r="A23" s="160"/>
      <c r="B23" s="161" t="s">
        <v>20</v>
      </c>
      <c r="C23" s="84"/>
      <c r="D23" s="40">
        <v>108.9</v>
      </c>
      <c r="E23" s="40">
        <v>81.6</v>
      </c>
      <c r="F23" s="40">
        <v>90.6</v>
      </c>
      <c r="G23" s="39">
        <f t="shared" si="0"/>
        <v>0.8319559228650136</v>
      </c>
      <c r="H23" s="39">
        <f t="shared" si="1"/>
        <v>1.1102941176470589</v>
      </c>
    </row>
    <row r="24" spans="1:8" ht="18.75">
      <c r="A24" s="160"/>
      <c r="B24" s="161" t="s">
        <v>90</v>
      </c>
      <c r="C24" s="84"/>
      <c r="D24" s="40">
        <v>73.5</v>
      </c>
      <c r="E24" s="40">
        <v>50.3</v>
      </c>
      <c r="F24" s="40">
        <v>66.1</v>
      </c>
      <c r="G24" s="39">
        <f t="shared" si="0"/>
        <v>0.8993197278911564</v>
      </c>
      <c r="H24" s="39">
        <f t="shared" si="1"/>
        <v>1.3141153081510935</v>
      </c>
    </row>
    <row r="25" spans="1:8" ht="47.25">
      <c r="A25" s="160"/>
      <c r="B25" s="161" t="s">
        <v>467</v>
      </c>
      <c r="C25" s="84"/>
      <c r="D25" s="40">
        <v>18</v>
      </c>
      <c r="E25" s="40">
        <v>18</v>
      </c>
      <c r="F25" s="40">
        <v>18</v>
      </c>
      <c r="G25" s="39">
        <f t="shared" si="0"/>
        <v>1</v>
      </c>
      <c r="H25" s="39">
        <f t="shared" si="1"/>
        <v>1</v>
      </c>
    </row>
    <row r="26" spans="1:8" ht="78.75">
      <c r="A26" s="160"/>
      <c r="B26" s="161" t="s">
        <v>476</v>
      </c>
      <c r="C26" s="84"/>
      <c r="D26" s="40">
        <v>243</v>
      </c>
      <c r="E26" s="40">
        <v>243</v>
      </c>
      <c r="F26" s="40">
        <v>0</v>
      </c>
      <c r="G26" s="39">
        <f t="shared" si="0"/>
        <v>0</v>
      </c>
      <c r="H26" s="39">
        <f t="shared" si="1"/>
        <v>0</v>
      </c>
    </row>
    <row r="27" spans="1:8" ht="31.5">
      <c r="A27" s="160"/>
      <c r="B27" s="161" t="s">
        <v>440</v>
      </c>
      <c r="C27" s="84"/>
      <c r="D27" s="40">
        <v>9</v>
      </c>
      <c r="E27" s="40">
        <v>9</v>
      </c>
      <c r="F27" s="40">
        <v>9</v>
      </c>
      <c r="G27" s="39">
        <f t="shared" si="0"/>
        <v>1</v>
      </c>
      <c r="H27" s="39">
        <f t="shared" si="1"/>
        <v>1</v>
      </c>
    </row>
    <row r="28" spans="1:8" ht="31.5" customHeight="1" hidden="1" thickBot="1">
      <c r="A28" s="160"/>
      <c r="B28" s="86" t="s">
        <v>135</v>
      </c>
      <c r="C28" s="87"/>
      <c r="D28" s="40">
        <v>0</v>
      </c>
      <c r="E28" s="40">
        <v>0</v>
      </c>
      <c r="F28" s="40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60"/>
      <c r="B29" s="165" t="s">
        <v>24</v>
      </c>
      <c r="C29" s="89"/>
      <c r="D29" s="40">
        <f>D4+D22</f>
        <v>4691.4</v>
      </c>
      <c r="E29" s="40">
        <f>E4+E22</f>
        <v>1740.9</v>
      </c>
      <c r="F29" s="40">
        <f>F4+F22</f>
        <v>3164.5999999999995</v>
      </c>
      <c r="G29" s="39">
        <f t="shared" si="0"/>
        <v>0.6745534382060792</v>
      </c>
      <c r="H29" s="39">
        <f t="shared" si="1"/>
        <v>1.8177953931874313</v>
      </c>
    </row>
    <row r="30" spans="1:8" ht="18.75" hidden="1">
      <c r="A30" s="160"/>
      <c r="B30" s="161" t="s">
        <v>96</v>
      </c>
      <c r="C30" s="84"/>
      <c r="D30" s="90">
        <f>D4</f>
        <v>4239</v>
      </c>
      <c r="E30" s="90">
        <f>E4</f>
        <v>1339</v>
      </c>
      <c r="F30" s="90">
        <f>F4</f>
        <v>2980.8999999999996</v>
      </c>
      <c r="G30" s="91">
        <f t="shared" si="0"/>
        <v>0.7032083038452465</v>
      </c>
      <c r="H30" s="91">
        <f t="shared" si="1"/>
        <v>2.2262135922330093</v>
      </c>
    </row>
    <row r="31" spans="1:8" ht="12.75">
      <c r="A31" s="176"/>
      <c r="B31" s="190"/>
      <c r="C31" s="190"/>
      <c r="D31" s="190"/>
      <c r="E31" s="190"/>
      <c r="F31" s="190"/>
      <c r="G31" s="190"/>
      <c r="H31" s="191"/>
    </row>
    <row r="32" spans="1:8" ht="15" customHeight="1">
      <c r="A32" s="202" t="s">
        <v>139</v>
      </c>
      <c r="B32" s="203" t="s">
        <v>25</v>
      </c>
      <c r="C32" s="200" t="s">
        <v>162</v>
      </c>
      <c r="D32" s="187" t="s">
        <v>3</v>
      </c>
      <c r="E32" s="179" t="s">
        <v>468</v>
      </c>
      <c r="F32" s="187" t="s">
        <v>4</v>
      </c>
      <c r="G32" s="179" t="s">
        <v>303</v>
      </c>
      <c r="H32" s="179" t="s">
        <v>469</v>
      </c>
    </row>
    <row r="33" spans="1:8" ht="46.5" customHeight="1">
      <c r="A33" s="202"/>
      <c r="B33" s="203"/>
      <c r="C33" s="201"/>
      <c r="D33" s="187"/>
      <c r="E33" s="180"/>
      <c r="F33" s="187"/>
      <c r="G33" s="180"/>
      <c r="H33" s="180"/>
    </row>
    <row r="34" spans="1:8" ht="39.75" customHeight="1">
      <c r="A34" s="41" t="s">
        <v>60</v>
      </c>
      <c r="B34" s="165" t="s">
        <v>26</v>
      </c>
      <c r="C34" s="85"/>
      <c r="D34" s="92">
        <f>D35+D38+D39+D36</f>
        <v>3260</v>
      </c>
      <c r="E34" s="92">
        <f>E35+E38+E39+E36</f>
        <v>3022.7999999999997</v>
      </c>
      <c r="F34" s="92">
        <f>F35+F38+F39+F36</f>
        <v>2691.8999999999996</v>
      </c>
      <c r="G34" s="91">
        <f>F34/D34</f>
        <v>0.8257361963190183</v>
      </c>
      <c r="H34" s="91">
        <f>F34/E34</f>
        <v>0.8905319571258435</v>
      </c>
    </row>
    <row r="35" spans="1:8" ht="102.75" customHeight="1">
      <c r="A35" s="164" t="s">
        <v>63</v>
      </c>
      <c r="B35" s="161" t="s">
        <v>142</v>
      </c>
      <c r="C35" s="84" t="s">
        <v>63</v>
      </c>
      <c r="D35" s="90">
        <v>3005.1</v>
      </c>
      <c r="E35" s="90">
        <v>2789.2</v>
      </c>
      <c r="F35" s="90">
        <v>2511.2</v>
      </c>
      <c r="G35" s="91">
        <f aca="true" t="shared" si="2" ref="G35:G76">F35/D35</f>
        <v>0.8356460683504708</v>
      </c>
      <c r="H35" s="91">
        <f aca="true" t="shared" si="3" ref="H35:H76">F35/E35</f>
        <v>0.9003298436827765</v>
      </c>
    </row>
    <row r="36" spans="1:8" ht="32.25" customHeight="1">
      <c r="A36" s="164" t="s">
        <v>167</v>
      </c>
      <c r="B36" s="161" t="s">
        <v>302</v>
      </c>
      <c r="C36" s="84" t="s">
        <v>167</v>
      </c>
      <c r="D36" s="90">
        <f>D37</f>
        <v>141</v>
      </c>
      <c r="E36" s="90">
        <f>E37</f>
        <v>141</v>
      </c>
      <c r="F36" s="90">
        <f>F37</f>
        <v>140</v>
      </c>
      <c r="G36" s="91">
        <f t="shared" si="2"/>
        <v>0.9929078014184397</v>
      </c>
      <c r="H36" s="91">
        <f t="shared" si="3"/>
        <v>0.9929078014184397</v>
      </c>
    </row>
    <row r="37" spans="1:8" ht="53.25" customHeight="1">
      <c r="A37" s="164"/>
      <c r="B37" s="161" t="s">
        <v>357</v>
      </c>
      <c r="C37" s="84" t="s">
        <v>356</v>
      </c>
      <c r="D37" s="90">
        <v>141</v>
      </c>
      <c r="E37" s="90">
        <v>141</v>
      </c>
      <c r="F37" s="90">
        <v>140</v>
      </c>
      <c r="G37" s="91">
        <f t="shared" si="2"/>
        <v>0.9929078014184397</v>
      </c>
      <c r="H37" s="91">
        <f t="shared" si="3"/>
        <v>0.9929078014184397</v>
      </c>
    </row>
    <row r="38" spans="1:8" ht="18.75">
      <c r="A38" s="164" t="s">
        <v>65</v>
      </c>
      <c r="B38" s="161" t="s">
        <v>29</v>
      </c>
      <c r="C38" s="84" t="s">
        <v>65</v>
      </c>
      <c r="D38" s="90">
        <v>20</v>
      </c>
      <c r="E38" s="90">
        <v>0</v>
      </c>
      <c r="F38" s="90">
        <v>0</v>
      </c>
      <c r="G38" s="91">
        <f t="shared" si="2"/>
        <v>0</v>
      </c>
      <c r="H38" s="91">
        <v>0</v>
      </c>
    </row>
    <row r="39" spans="1:8" ht="32.25" customHeight="1">
      <c r="A39" s="164" t="s">
        <v>114</v>
      </c>
      <c r="B39" s="161" t="s">
        <v>111</v>
      </c>
      <c r="C39" s="84"/>
      <c r="D39" s="90">
        <f>D40+D41+D42+D43</f>
        <v>93.9</v>
      </c>
      <c r="E39" s="90">
        <f>E40+E41+E42+E43</f>
        <v>92.6</v>
      </c>
      <c r="F39" s="90">
        <f>F40+F41+F42+F43</f>
        <v>40.7</v>
      </c>
      <c r="G39" s="91">
        <f t="shared" si="2"/>
        <v>0.4334398296059638</v>
      </c>
      <c r="H39" s="91">
        <f t="shared" si="3"/>
        <v>0.439524838012959</v>
      </c>
    </row>
    <row r="40" spans="1:9" s="16" customFormat="1" ht="31.5">
      <c r="A40" s="46"/>
      <c r="B40" s="47" t="s">
        <v>100</v>
      </c>
      <c r="C40" s="93" t="s">
        <v>218</v>
      </c>
      <c r="D40" s="94">
        <v>4.4</v>
      </c>
      <c r="E40" s="94">
        <v>3.1</v>
      </c>
      <c r="F40" s="94">
        <v>1.7</v>
      </c>
      <c r="G40" s="91">
        <f t="shared" si="2"/>
        <v>0.3863636363636363</v>
      </c>
      <c r="H40" s="91">
        <f t="shared" si="3"/>
        <v>0.5483870967741935</v>
      </c>
      <c r="I40" s="152"/>
    </row>
    <row r="41" spans="1:9" s="16" customFormat="1" ht="47.25">
      <c r="A41" s="46"/>
      <c r="B41" s="47" t="s">
        <v>171</v>
      </c>
      <c r="C41" s="93" t="s">
        <v>232</v>
      </c>
      <c r="D41" s="94">
        <v>74.5</v>
      </c>
      <c r="E41" s="94">
        <v>74.5</v>
      </c>
      <c r="F41" s="94">
        <v>24</v>
      </c>
      <c r="G41" s="91">
        <f t="shared" si="2"/>
        <v>0.3221476510067114</v>
      </c>
      <c r="H41" s="91">
        <f t="shared" si="3"/>
        <v>0.3221476510067114</v>
      </c>
      <c r="I41" s="152"/>
    </row>
    <row r="42" spans="1:9" s="16" customFormat="1" ht="47.25" hidden="1">
      <c r="A42" s="46"/>
      <c r="B42" s="47" t="s">
        <v>295</v>
      </c>
      <c r="C42" s="93" t="s">
        <v>294</v>
      </c>
      <c r="D42" s="94">
        <v>0</v>
      </c>
      <c r="E42" s="94"/>
      <c r="F42" s="94">
        <v>0</v>
      </c>
      <c r="G42" s="91" t="e">
        <f t="shared" si="2"/>
        <v>#DIV/0!</v>
      </c>
      <c r="H42" s="91" t="e">
        <f t="shared" si="3"/>
        <v>#DIV/0!</v>
      </c>
      <c r="I42" s="152"/>
    </row>
    <row r="43" spans="1:9" s="16" customFormat="1" ht="31.5">
      <c r="A43" s="46"/>
      <c r="B43" s="47" t="s">
        <v>321</v>
      </c>
      <c r="C43" s="93" t="s">
        <v>269</v>
      </c>
      <c r="D43" s="94">
        <v>15</v>
      </c>
      <c r="E43" s="94">
        <v>15</v>
      </c>
      <c r="F43" s="94">
        <v>15</v>
      </c>
      <c r="G43" s="91">
        <f t="shared" si="2"/>
        <v>1</v>
      </c>
      <c r="H43" s="91">
        <f t="shared" si="3"/>
        <v>1</v>
      </c>
      <c r="I43" s="152"/>
    </row>
    <row r="44" spans="1:8" ht="17.25" customHeight="1">
      <c r="A44" s="41" t="s">
        <v>97</v>
      </c>
      <c r="B44" s="165" t="s">
        <v>92</v>
      </c>
      <c r="C44" s="85"/>
      <c r="D44" s="92">
        <f>D45</f>
        <v>73.5</v>
      </c>
      <c r="E44" s="92">
        <f>E45</f>
        <v>51.9</v>
      </c>
      <c r="F44" s="92">
        <f>F45</f>
        <v>66.1</v>
      </c>
      <c r="G44" s="91">
        <f t="shared" si="2"/>
        <v>0.8993197278911564</v>
      </c>
      <c r="H44" s="91">
        <f t="shared" si="3"/>
        <v>1.2736030828516376</v>
      </c>
    </row>
    <row r="45" spans="1:8" ht="47.25">
      <c r="A45" s="164" t="s">
        <v>98</v>
      </c>
      <c r="B45" s="161" t="s">
        <v>146</v>
      </c>
      <c r="C45" s="84" t="s">
        <v>185</v>
      </c>
      <c r="D45" s="90">
        <v>73.5</v>
      </c>
      <c r="E45" s="90">
        <v>51.9</v>
      </c>
      <c r="F45" s="90">
        <v>66.1</v>
      </c>
      <c r="G45" s="91">
        <f t="shared" si="2"/>
        <v>0.8993197278911564</v>
      </c>
      <c r="H45" s="91">
        <f t="shared" si="3"/>
        <v>1.2736030828516376</v>
      </c>
    </row>
    <row r="46" spans="1:9" ht="31.5" hidden="1">
      <c r="A46" s="41" t="s">
        <v>66</v>
      </c>
      <c r="B46" s="165" t="s">
        <v>32</v>
      </c>
      <c r="C46" s="85"/>
      <c r="D46" s="92">
        <f>D47</f>
        <v>0</v>
      </c>
      <c r="E46" s="92">
        <f>E47</f>
        <v>0</v>
      </c>
      <c r="F46" s="92">
        <f>F47</f>
        <v>0</v>
      </c>
      <c r="G46" s="91" t="e">
        <f t="shared" si="2"/>
        <v>#DIV/0!</v>
      </c>
      <c r="H46" s="91" t="e">
        <f t="shared" si="3"/>
        <v>#DIV/0!</v>
      </c>
      <c r="I46" s="153"/>
    </row>
    <row r="47" spans="1:8" ht="31.5" hidden="1">
      <c r="A47" s="164" t="s">
        <v>99</v>
      </c>
      <c r="B47" s="161" t="s">
        <v>94</v>
      </c>
      <c r="C47" s="84"/>
      <c r="D47" s="90">
        <f>D48</f>
        <v>0</v>
      </c>
      <c r="E47" s="90">
        <f>E48</f>
        <v>0</v>
      </c>
      <c r="F47" s="90">
        <v>0</v>
      </c>
      <c r="G47" s="91" t="e">
        <f t="shared" si="2"/>
        <v>#DIV/0!</v>
      </c>
      <c r="H47" s="91" t="e">
        <f t="shared" si="3"/>
        <v>#DIV/0!</v>
      </c>
    </row>
    <row r="48" spans="1:9" s="16" customFormat="1" ht="54.75" customHeight="1" hidden="1">
      <c r="A48" s="46"/>
      <c r="B48" s="47" t="s">
        <v>187</v>
      </c>
      <c r="C48" s="93" t="s">
        <v>186</v>
      </c>
      <c r="D48" s="94">
        <v>0</v>
      </c>
      <c r="E48" s="94">
        <v>0</v>
      </c>
      <c r="F48" s="94">
        <v>0</v>
      </c>
      <c r="G48" s="91" t="e">
        <f t="shared" si="2"/>
        <v>#DIV/0!</v>
      </c>
      <c r="H48" s="91" t="e">
        <f t="shared" si="3"/>
        <v>#DIV/0!</v>
      </c>
      <c r="I48" s="152"/>
    </row>
    <row r="49" spans="1:9" s="16" customFormat="1" ht="21.75" customHeight="1">
      <c r="A49" s="41" t="s">
        <v>67</v>
      </c>
      <c r="B49" s="165" t="s">
        <v>34</v>
      </c>
      <c r="C49" s="85"/>
      <c r="D49" s="92">
        <f aca="true" t="shared" si="4" ref="D49:F50">D50</f>
        <v>25.5</v>
      </c>
      <c r="E49" s="92">
        <f t="shared" si="4"/>
        <v>25.5</v>
      </c>
      <c r="F49" s="92">
        <f t="shared" si="4"/>
        <v>25.5</v>
      </c>
      <c r="G49" s="91">
        <f t="shared" si="2"/>
        <v>1</v>
      </c>
      <c r="H49" s="91">
        <f t="shared" si="3"/>
        <v>1</v>
      </c>
      <c r="I49" s="152"/>
    </row>
    <row r="50" spans="1:9" s="16" customFormat="1" ht="33" customHeight="1">
      <c r="A50" s="162" t="s">
        <v>68</v>
      </c>
      <c r="B50" s="63" t="s">
        <v>109</v>
      </c>
      <c r="C50" s="84"/>
      <c r="D50" s="90">
        <f>D51</f>
        <v>25.5</v>
      </c>
      <c r="E50" s="90">
        <f t="shared" si="4"/>
        <v>25.5</v>
      </c>
      <c r="F50" s="90">
        <f t="shared" si="4"/>
        <v>25.5</v>
      </c>
      <c r="G50" s="91">
        <f t="shared" si="2"/>
        <v>1</v>
      </c>
      <c r="H50" s="91">
        <f t="shared" si="3"/>
        <v>1</v>
      </c>
      <c r="I50" s="152"/>
    </row>
    <row r="51" spans="1:9" s="16" customFormat="1" ht="32.25" customHeight="1">
      <c r="A51" s="46"/>
      <c r="B51" s="60" t="s">
        <v>109</v>
      </c>
      <c r="C51" s="93" t="s">
        <v>269</v>
      </c>
      <c r="D51" s="94">
        <v>25.5</v>
      </c>
      <c r="E51" s="94">
        <v>25.5</v>
      </c>
      <c r="F51" s="94">
        <v>25.5</v>
      </c>
      <c r="G51" s="91">
        <f t="shared" si="2"/>
        <v>1</v>
      </c>
      <c r="H51" s="91">
        <f t="shared" si="3"/>
        <v>1</v>
      </c>
      <c r="I51" s="152"/>
    </row>
    <row r="52" spans="1:8" ht="31.5">
      <c r="A52" s="41" t="s">
        <v>69</v>
      </c>
      <c r="B52" s="165" t="s">
        <v>35</v>
      </c>
      <c r="C52" s="85"/>
      <c r="D52" s="92">
        <f>D53</f>
        <v>1317.4</v>
      </c>
      <c r="E52" s="92">
        <f>E53</f>
        <v>1190.8</v>
      </c>
      <c r="F52" s="92">
        <f>F53</f>
        <v>614.9</v>
      </c>
      <c r="G52" s="91">
        <f t="shared" si="2"/>
        <v>0.46675269470168507</v>
      </c>
      <c r="H52" s="91">
        <f t="shared" si="3"/>
        <v>0.5163755458515283</v>
      </c>
    </row>
    <row r="53" spans="1:8" ht="18.75">
      <c r="A53" s="164" t="s">
        <v>38</v>
      </c>
      <c r="B53" s="161" t="s">
        <v>39</v>
      </c>
      <c r="C53" s="84"/>
      <c r="D53" s="90">
        <f>D56+D57+D59+D60+D61+D62+D58+D63+D64+D65+D66</f>
        <v>1317.4</v>
      </c>
      <c r="E53" s="90">
        <f>E56+E57+E59+E60+E61+E62+E58+E63+E64+E65+E66</f>
        <v>1190.8</v>
      </c>
      <c r="F53" s="90">
        <f>F56+F57+F59+F60+F61+F62+F58+F63+F64+F65+F66</f>
        <v>614.9</v>
      </c>
      <c r="G53" s="91">
        <f t="shared" si="2"/>
        <v>0.46675269470168507</v>
      </c>
      <c r="H53" s="91">
        <f t="shared" si="3"/>
        <v>0.5163755458515283</v>
      </c>
    </row>
    <row r="54" spans="1:9" s="16" customFormat="1" ht="34.5" customHeight="1" hidden="1">
      <c r="A54" s="46"/>
      <c r="B54" s="47" t="s">
        <v>369</v>
      </c>
      <c r="C54" s="93" t="s">
        <v>368</v>
      </c>
      <c r="D54" s="94"/>
      <c r="E54" s="94"/>
      <c r="F54" s="94"/>
      <c r="G54" s="91" t="e">
        <f t="shared" si="2"/>
        <v>#DIV/0!</v>
      </c>
      <c r="H54" s="91" t="e">
        <f t="shared" si="3"/>
        <v>#DIV/0!</v>
      </c>
      <c r="I54" s="152"/>
    </row>
    <row r="55" spans="1:9" s="16" customFormat="1" ht="18" customHeight="1" hidden="1">
      <c r="A55" s="46"/>
      <c r="B55" s="47" t="s">
        <v>371</v>
      </c>
      <c r="C55" s="93" t="s">
        <v>370</v>
      </c>
      <c r="D55" s="94"/>
      <c r="E55" s="94"/>
      <c r="F55" s="94"/>
      <c r="G55" s="91" t="e">
        <f t="shared" si="2"/>
        <v>#DIV/0!</v>
      </c>
      <c r="H55" s="91" t="e">
        <f t="shared" si="3"/>
        <v>#DIV/0!</v>
      </c>
      <c r="I55" s="152"/>
    </row>
    <row r="56" spans="1:9" s="16" customFormat="1" ht="31.5" customHeight="1">
      <c r="A56" s="46"/>
      <c r="B56" s="47" t="s">
        <v>373</v>
      </c>
      <c r="C56" s="93" t="s">
        <v>372</v>
      </c>
      <c r="D56" s="94">
        <v>50</v>
      </c>
      <c r="E56" s="94">
        <v>35</v>
      </c>
      <c r="F56" s="94">
        <v>0</v>
      </c>
      <c r="G56" s="91">
        <f t="shared" si="2"/>
        <v>0</v>
      </c>
      <c r="H56" s="91">
        <f t="shared" si="3"/>
        <v>0</v>
      </c>
      <c r="I56" s="152"/>
    </row>
    <row r="57" spans="1:9" s="16" customFormat="1" ht="47.25" customHeight="1">
      <c r="A57" s="46"/>
      <c r="B57" s="47" t="s">
        <v>371</v>
      </c>
      <c r="C57" s="93" t="s">
        <v>370</v>
      </c>
      <c r="D57" s="94">
        <v>30</v>
      </c>
      <c r="E57" s="94">
        <v>21</v>
      </c>
      <c r="F57" s="94">
        <v>0</v>
      </c>
      <c r="G57" s="91">
        <f t="shared" si="2"/>
        <v>0</v>
      </c>
      <c r="H57" s="91">
        <f t="shared" si="3"/>
        <v>0</v>
      </c>
      <c r="I57" s="152"/>
    </row>
    <row r="58" spans="1:9" s="16" customFormat="1" ht="47.25" customHeight="1">
      <c r="A58" s="46"/>
      <c r="B58" s="47" t="s">
        <v>375</v>
      </c>
      <c r="C58" s="93" t="s">
        <v>374</v>
      </c>
      <c r="D58" s="94">
        <v>30</v>
      </c>
      <c r="E58" s="94">
        <v>21</v>
      </c>
      <c r="F58" s="94">
        <v>0</v>
      </c>
      <c r="G58" s="91">
        <f t="shared" si="2"/>
        <v>0</v>
      </c>
      <c r="H58" s="91">
        <f t="shared" si="3"/>
        <v>0</v>
      </c>
      <c r="I58" s="152"/>
    </row>
    <row r="59" spans="1:9" s="16" customFormat="1" ht="48" customHeight="1">
      <c r="A59" s="46"/>
      <c r="B59" s="47" t="s">
        <v>377</v>
      </c>
      <c r="C59" s="93" t="s">
        <v>376</v>
      </c>
      <c r="D59" s="94">
        <v>180</v>
      </c>
      <c r="E59" s="94">
        <v>94.5</v>
      </c>
      <c r="F59" s="94">
        <v>36.5</v>
      </c>
      <c r="G59" s="91">
        <f t="shared" si="2"/>
        <v>0.20277777777777778</v>
      </c>
      <c r="H59" s="91">
        <f t="shared" si="3"/>
        <v>0.3862433862433862</v>
      </c>
      <c r="I59" s="152"/>
    </row>
    <row r="60" spans="1:9" s="16" customFormat="1" ht="48" customHeight="1">
      <c r="A60" s="46"/>
      <c r="B60" s="47" t="s">
        <v>392</v>
      </c>
      <c r="C60" s="93" t="s">
        <v>382</v>
      </c>
      <c r="D60" s="94">
        <v>689</v>
      </c>
      <c r="E60" s="94">
        <v>689</v>
      </c>
      <c r="F60" s="94">
        <v>548.2</v>
      </c>
      <c r="G60" s="91">
        <f t="shared" si="2"/>
        <v>0.7956458635703919</v>
      </c>
      <c r="H60" s="91">
        <f t="shared" si="3"/>
        <v>0.7956458635703919</v>
      </c>
      <c r="I60" s="152"/>
    </row>
    <row r="61" spans="1:9" s="16" customFormat="1" ht="50.25" customHeight="1">
      <c r="A61" s="46"/>
      <c r="B61" s="47" t="s">
        <v>394</v>
      </c>
      <c r="C61" s="93" t="s">
        <v>393</v>
      </c>
      <c r="D61" s="94">
        <v>27</v>
      </c>
      <c r="E61" s="94">
        <v>18.9</v>
      </c>
      <c r="F61" s="94">
        <v>18.9</v>
      </c>
      <c r="G61" s="91">
        <f t="shared" si="2"/>
        <v>0.7</v>
      </c>
      <c r="H61" s="91">
        <f t="shared" si="3"/>
        <v>1</v>
      </c>
      <c r="I61" s="152"/>
    </row>
    <row r="62" spans="1:9" s="16" customFormat="1" ht="48" customHeight="1">
      <c r="A62" s="46"/>
      <c r="B62" s="47" t="s">
        <v>396</v>
      </c>
      <c r="C62" s="93" t="s">
        <v>395</v>
      </c>
      <c r="D62" s="94">
        <v>11.4</v>
      </c>
      <c r="E62" s="94">
        <v>11.4</v>
      </c>
      <c r="F62" s="94">
        <v>11.3</v>
      </c>
      <c r="G62" s="91">
        <f t="shared" si="2"/>
        <v>0.9912280701754387</v>
      </c>
      <c r="H62" s="91">
        <f t="shared" si="3"/>
        <v>0.9912280701754387</v>
      </c>
      <c r="I62" s="152"/>
    </row>
    <row r="63" spans="1:9" s="16" customFormat="1" ht="141.75" customHeight="1">
      <c r="A63" s="46"/>
      <c r="B63" s="47" t="s">
        <v>434</v>
      </c>
      <c r="C63" s="93" t="s">
        <v>445</v>
      </c>
      <c r="D63" s="94">
        <v>30</v>
      </c>
      <c r="E63" s="94">
        <v>30</v>
      </c>
      <c r="F63" s="94">
        <v>0</v>
      </c>
      <c r="G63" s="91">
        <f t="shared" si="2"/>
        <v>0</v>
      </c>
      <c r="H63" s="91">
        <f t="shared" si="3"/>
        <v>0</v>
      </c>
      <c r="I63" s="152"/>
    </row>
    <row r="64" spans="1:9" s="16" customFormat="1" ht="130.5" customHeight="1">
      <c r="A64" s="46"/>
      <c r="B64" s="47" t="s">
        <v>436</v>
      </c>
      <c r="C64" s="93" t="s">
        <v>446</v>
      </c>
      <c r="D64" s="94">
        <v>9</v>
      </c>
      <c r="E64" s="94">
        <v>9</v>
      </c>
      <c r="F64" s="94">
        <v>0</v>
      </c>
      <c r="G64" s="91">
        <f t="shared" si="2"/>
        <v>0</v>
      </c>
      <c r="H64" s="91">
        <f t="shared" si="3"/>
        <v>0</v>
      </c>
      <c r="I64" s="152"/>
    </row>
    <row r="65" spans="1:9" s="16" customFormat="1" ht="130.5" customHeight="1">
      <c r="A65" s="46"/>
      <c r="B65" s="47" t="s">
        <v>464</v>
      </c>
      <c r="C65" s="93" t="s">
        <v>463</v>
      </c>
      <c r="D65" s="94">
        <v>18</v>
      </c>
      <c r="E65" s="94">
        <v>18</v>
      </c>
      <c r="F65" s="94">
        <v>0</v>
      </c>
      <c r="G65" s="91">
        <f t="shared" si="2"/>
        <v>0</v>
      </c>
      <c r="H65" s="91">
        <f t="shared" si="3"/>
        <v>0</v>
      </c>
      <c r="I65" s="152"/>
    </row>
    <row r="66" spans="1:9" s="16" customFormat="1" ht="67.5" customHeight="1">
      <c r="A66" s="46"/>
      <c r="B66" s="47" t="s">
        <v>475</v>
      </c>
      <c r="C66" s="93" t="s">
        <v>474</v>
      </c>
      <c r="D66" s="94">
        <v>243</v>
      </c>
      <c r="E66" s="94">
        <v>243</v>
      </c>
      <c r="F66" s="94">
        <v>0</v>
      </c>
      <c r="G66" s="91">
        <f t="shared" si="2"/>
        <v>0</v>
      </c>
      <c r="H66" s="91">
        <f t="shared" si="3"/>
        <v>0</v>
      </c>
      <c r="I66" s="152"/>
    </row>
    <row r="67" spans="1:8" ht="29.25" customHeight="1">
      <c r="A67" s="62" t="s">
        <v>112</v>
      </c>
      <c r="B67" s="163" t="s">
        <v>110</v>
      </c>
      <c r="C67" s="97"/>
      <c r="D67" s="105">
        <f>D69</f>
        <v>1.5</v>
      </c>
      <c r="E67" s="105">
        <f>E69</f>
        <v>0.8</v>
      </c>
      <c r="F67" s="105">
        <f>F69</f>
        <v>0.9</v>
      </c>
      <c r="G67" s="91">
        <f t="shared" si="2"/>
        <v>0.6</v>
      </c>
      <c r="H67" s="91">
        <f t="shared" si="3"/>
        <v>1.125</v>
      </c>
    </row>
    <row r="68" spans="1:8" ht="38.25" customHeight="1">
      <c r="A68" s="162" t="s">
        <v>106</v>
      </c>
      <c r="B68" s="63" t="s">
        <v>113</v>
      </c>
      <c r="C68" s="95"/>
      <c r="D68" s="90">
        <f>D69</f>
        <v>1.5</v>
      </c>
      <c r="E68" s="90">
        <f>E69</f>
        <v>0.8</v>
      </c>
      <c r="F68" s="90">
        <f>F69</f>
        <v>0.9</v>
      </c>
      <c r="G68" s="91">
        <f t="shared" si="2"/>
        <v>0.6</v>
      </c>
      <c r="H68" s="91">
        <f t="shared" si="3"/>
        <v>1.125</v>
      </c>
    </row>
    <row r="69" spans="1:9" s="16" customFormat="1" ht="36.75" customHeight="1">
      <c r="A69" s="46"/>
      <c r="B69" s="47" t="s">
        <v>188</v>
      </c>
      <c r="C69" s="93" t="s">
        <v>220</v>
      </c>
      <c r="D69" s="94">
        <v>1.5</v>
      </c>
      <c r="E69" s="94">
        <v>0.8</v>
      </c>
      <c r="F69" s="94">
        <v>0.9</v>
      </c>
      <c r="G69" s="91">
        <f t="shared" si="2"/>
        <v>0.6</v>
      </c>
      <c r="H69" s="91">
        <f t="shared" si="3"/>
        <v>1.125</v>
      </c>
      <c r="I69" s="152"/>
    </row>
    <row r="70" spans="1:8" ht="17.25" customHeight="1" hidden="1">
      <c r="A70" s="41" t="s">
        <v>51</v>
      </c>
      <c r="B70" s="165" t="s">
        <v>52</v>
      </c>
      <c r="C70" s="85"/>
      <c r="D70" s="92">
        <f>D71</f>
        <v>0</v>
      </c>
      <c r="E70" s="92">
        <f>E71</f>
        <v>0</v>
      </c>
      <c r="F70" s="92">
        <f>F71</f>
        <v>0</v>
      </c>
      <c r="G70" s="91" t="e">
        <f t="shared" si="2"/>
        <v>#DIV/0!</v>
      </c>
      <c r="H70" s="91" t="e">
        <f t="shared" si="3"/>
        <v>#DIV/0!</v>
      </c>
    </row>
    <row r="71" spans="1:8" ht="18.75" hidden="1">
      <c r="A71" s="164" t="s">
        <v>53</v>
      </c>
      <c r="B71" s="161" t="s">
        <v>153</v>
      </c>
      <c r="C71" s="84" t="s">
        <v>221</v>
      </c>
      <c r="D71" s="90">
        <v>0</v>
      </c>
      <c r="E71" s="90">
        <v>0</v>
      </c>
      <c r="F71" s="90">
        <f>F72</f>
        <v>0</v>
      </c>
      <c r="G71" s="91" t="e">
        <f t="shared" si="2"/>
        <v>#DIV/0!</v>
      </c>
      <c r="H71" s="91" t="e">
        <f t="shared" si="3"/>
        <v>#DIV/0!</v>
      </c>
    </row>
    <row r="72" spans="1:9" s="16" customFormat="1" ht="27" customHeight="1" hidden="1">
      <c r="A72" s="46"/>
      <c r="B72" s="47" t="s">
        <v>183</v>
      </c>
      <c r="C72" s="93" t="s">
        <v>184</v>
      </c>
      <c r="D72" s="94">
        <v>0</v>
      </c>
      <c r="E72" s="94">
        <v>0</v>
      </c>
      <c r="F72" s="94">
        <v>0</v>
      </c>
      <c r="G72" s="91" t="e">
        <f t="shared" si="2"/>
        <v>#DIV/0!</v>
      </c>
      <c r="H72" s="91" t="e">
        <f t="shared" si="3"/>
        <v>#DIV/0!</v>
      </c>
      <c r="I72" s="152"/>
    </row>
    <row r="73" spans="1:8" ht="37.5" customHeight="1">
      <c r="A73" s="41"/>
      <c r="B73" s="165" t="s">
        <v>88</v>
      </c>
      <c r="C73" s="85"/>
      <c r="D73" s="90">
        <f>D74</f>
        <v>1235</v>
      </c>
      <c r="E73" s="90">
        <f>E74</f>
        <v>642.3</v>
      </c>
      <c r="F73" s="90">
        <f>F74</f>
        <v>235</v>
      </c>
      <c r="G73" s="91">
        <f t="shared" si="2"/>
        <v>0.1902834008097166</v>
      </c>
      <c r="H73" s="91">
        <f t="shared" si="3"/>
        <v>0.36587264518137946</v>
      </c>
    </row>
    <row r="74" spans="1:9" s="16" customFormat="1" ht="31.5">
      <c r="A74" s="46"/>
      <c r="B74" s="47" t="s">
        <v>89</v>
      </c>
      <c r="C74" s="93" t="s">
        <v>164</v>
      </c>
      <c r="D74" s="94">
        <v>1235</v>
      </c>
      <c r="E74" s="94">
        <v>642.3</v>
      </c>
      <c r="F74" s="94">
        <v>235</v>
      </c>
      <c r="G74" s="91">
        <f t="shared" si="2"/>
        <v>0.1902834008097166</v>
      </c>
      <c r="H74" s="91">
        <f t="shared" si="3"/>
        <v>0.36587264518137946</v>
      </c>
      <c r="I74" s="152"/>
    </row>
    <row r="75" spans="1:8" ht="24.75" customHeight="1">
      <c r="A75" s="164"/>
      <c r="B75" s="165" t="s">
        <v>59</v>
      </c>
      <c r="C75" s="41"/>
      <c r="D75" s="92">
        <f>D34+D44+D46+D49+D52+D67+D70+D73</f>
        <v>5912.9</v>
      </c>
      <c r="E75" s="92">
        <f>E34+E44+E46+E49+E52+E67+E70+E73</f>
        <v>4934.1</v>
      </c>
      <c r="F75" s="92">
        <f>F34+F44+F46+F49+F52+F67+F70+F73</f>
        <v>3634.2999999999997</v>
      </c>
      <c r="G75" s="91">
        <f t="shared" si="2"/>
        <v>0.6146391787447784</v>
      </c>
      <c r="H75" s="91">
        <f t="shared" si="3"/>
        <v>0.7365679657891002</v>
      </c>
    </row>
    <row r="76" spans="1:8" ht="18.75">
      <c r="A76" s="106"/>
      <c r="B76" s="161" t="s">
        <v>74</v>
      </c>
      <c r="C76" s="84"/>
      <c r="D76" s="99">
        <f>D73</f>
        <v>1235</v>
      </c>
      <c r="E76" s="99">
        <f>E73</f>
        <v>642.3</v>
      </c>
      <c r="F76" s="99">
        <f>F73</f>
        <v>235</v>
      </c>
      <c r="G76" s="91">
        <f t="shared" si="2"/>
        <v>0.1902834008097166</v>
      </c>
      <c r="H76" s="91">
        <f t="shared" si="3"/>
        <v>0.36587264518137946</v>
      </c>
    </row>
    <row r="77" ht="18">
      <c r="A77" s="70"/>
    </row>
    <row r="78" ht="18">
      <c r="A78" s="66"/>
    </row>
    <row r="79" spans="1:6" ht="18">
      <c r="A79" s="66"/>
      <c r="B79" s="69" t="s">
        <v>320</v>
      </c>
      <c r="C79" s="102"/>
      <c r="F79" s="101">
        <v>1049.6</v>
      </c>
    </row>
    <row r="80" spans="1:3" ht="18">
      <c r="A80" s="66"/>
      <c r="B80" s="69"/>
      <c r="C80" s="102"/>
    </row>
    <row r="81" spans="1:6" ht="18" hidden="1">
      <c r="A81" s="66"/>
      <c r="B81" s="69" t="s">
        <v>75</v>
      </c>
      <c r="C81" s="102"/>
      <c r="F81" s="103"/>
    </row>
    <row r="82" spans="1:3" ht="18" hidden="1">
      <c r="A82" s="66"/>
      <c r="B82" s="69" t="s">
        <v>76</v>
      </c>
      <c r="C82" s="102"/>
    </row>
    <row r="83" spans="2:3" ht="18" hidden="1">
      <c r="B83" s="69"/>
      <c r="C83" s="102"/>
    </row>
    <row r="84" spans="2:3" ht="18" hidden="1">
      <c r="B84" s="69" t="s">
        <v>77</v>
      </c>
      <c r="C84" s="102"/>
    </row>
    <row r="85" spans="2:3" ht="18" hidden="1">
      <c r="B85" s="69" t="s">
        <v>78</v>
      </c>
      <c r="C85" s="102"/>
    </row>
    <row r="86" spans="2:3" ht="18" hidden="1">
      <c r="B86" s="69"/>
      <c r="C86" s="102"/>
    </row>
    <row r="87" spans="2:3" ht="18" hidden="1">
      <c r="B87" s="69" t="s">
        <v>79</v>
      </c>
      <c r="C87" s="102"/>
    </row>
    <row r="88" spans="2:3" ht="18" hidden="1">
      <c r="B88" s="69" t="s">
        <v>80</v>
      </c>
      <c r="C88" s="102"/>
    </row>
    <row r="89" spans="2:3" ht="18" hidden="1">
      <c r="B89" s="69"/>
      <c r="C89" s="102"/>
    </row>
    <row r="90" spans="2:3" ht="18" hidden="1">
      <c r="B90" s="69" t="s">
        <v>81</v>
      </c>
      <c r="C90" s="102"/>
    </row>
    <row r="91" spans="2:3" ht="18" hidden="1">
      <c r="B91" s="69" t="s">
        <v>82</v>
      </c>
      <c r="C91" s="102"/>
    </row>
    <row r="92" spans="2:3" ht="18" hidden="1">
      <c r="B92" s="69"/>
      <c r="C92" s="102"/>
    </row>
    <row r="93" spans="2:3" ht="18">
      <c r="B93" s="69"/>
      <c r="C93" s="102"/>
    </row>
    <row r="94" spans="2:8" ht="18">
      <c r="B94" s="69" t="s">
        <v>83</v>
      </c>
      <c r="C94" s="102"/>
      <c r="F94" s="103">
        <f>F79+F29-F75</f>
        <v>579.8999999999992</v>
      </c>
      <c r="H94" s="103"/>
    </row>
    <row r="97" spans="2:3" ht="18">
      <c r="B97" s="69" t="s">
        <v>84</v>
      </c>
      <c r="C97" s="102"/>
    </row>
    <row r="98" spans="2:3" ht="18">
      <c r="B98" s="69" t="s">
        <v>85</v>
      </c>
      <c r="C98" s="102"/>
    </row>
    <row r="99" spans="2:3" ht="18">
      <c r="B99" s="69" t="s">
        <v>86</v>
      </c>
      <c r="C99" s="102"/>
    </row>
  </sheetData>
  <sheetProtection/>
  <mergeCells count="17">
    <mergeCell ref="C2:C3"/>
    <mergeCell ref="A32:A33"/>
    <mergeCell ref="B32:B33"/>
    <mergeCell ref="D32:D33"/>
    <mergeCell ref="H32:H33"/>
    <mergeCell ref="E32:E33"/>
    <mergeCell ref="C32:C33"/>
    <mergeCell ref="A1:H1"/>
    <mergeCell ref="G2:G3"/>
    <mergeCell ref="A31:H31"/>
    <mergeCell ref="G32:G33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1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8.00390625" style="65" customWidth="1"/>
    <col min="2" max="2" width="34.421875" style="65" customWidth="1"/>
    <col min="3" max="3" width="13.00390625" style="100" hidden="1" customWidth="1"/>
    <col min="4" max="4" width="11.8515625" style="101" customWidth="1"/>
    <col min="5" max="5" width="11.8515625" style="101" hidden="1" customWidth="1"/>
    <col min="6" max="7" width="11.57421875" style="101" customWidth="1"/>
    <col min="8" max="8" width="12.140625" style="101" hidden="1" customWidth="1"/>
    <col min="9" max="9" width="9.140625" style="104" customWidth="1"/>
    <col min="10" max="16384" width="9.140625" style="1" customWidth="1"/>
  </cols>
  <sheetData>
    <row r="1" spans="1:9" s="5" customFormat="1" ht="58.5" customHeight="1">
      <c r="A1" s="181" t="s">
        <v>503</v>
      </c>
      <c r="B1" s="181"/>
      <c r="C1" s="181"/>
      <c r="D1" s="181"/>
      <c r="E1" s="181"/>
      <c r="F1" s="181"/>
      <c r="G1" s="181"/>
      <c r="H1" s="181"/>
      <c r="I1" s="155"/>
    </row>
    <row r="2" spans="1:8" ht="12.75" customHeight="1">
      <c r="A2" s="160"/>
      <c r="B2" s="173" t="s">
        <v>2</v>
      </c>
      <c r="C2" s="206"/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</row>
    <row r="3" spans="1:8" ht="24.75" customHeight="1">
      <c r="A3" s="160"/>
      <c r="B3" s="173"/>
      <c r="C3" s="207"/>
      <c r="D3" s="173"/>
      <c r="E3" s="175"/>
      <c r="F3" s="173"/>
      <c r="G3" s="175"/>
      <c r="H3" s="175"/>
    </row>
    <row r="4" spans="1:8" ht="31.5">
      <c r="A4" s="160"/>
      <c r="B4" s="165" t="s">
        <v>73</v>
      </c>
      <c r="C4" s="83"/>
      <c r="D4" s="38">
        <f>D5+D6+D7+D8+D9+D10+D11+D12+D13+D14+D15+D16+D17+D18+D19</f>
        <v>2739</v>
      </c>
      <c r="E4" s="38">
        <f>E5+E6+E7+E8+E9+E10+E11+E12+E13+E14+E15+E16+E17+E18+E19</f>
        <v>1506</v>
      </c>
      <c r="F4" s="38">
        <f>F5+F6+F7+F8+F9+F10+F11+F12+F13+F14+F15+F16+F17+F18+F19+F20</f>
        <v>2207.8</v>
      </c>
      <c r="G4" s="39">
        <f>F4/D4</f>
        <v>0.8060606060606061</v>
      </c>
      <c r="H4" s="39">
        <f>F4/E4</f>
        <v>1.4660026560424968</v>
      </c>
    </row>
    <row r="5" spans="1:8" ht="18.75">
      <c r="A5" s="160"/>
      <c r="B5" s="161" t="s">
        <v>478</v>
      </c>
      <c r="C5" s="84"/>
      <c r="D5" s="40">
        <v>353</v>
      </c>
      <c r="E5" s="40">
        <v>250</v>
      </c>
      <c r="F5" s="40">
        <v>308.2</v>
      </c>
      <c r="G5" s="39">
        <f aca="true" t="shared" si="0" ref="G5:G28">F5/D5</f>
        <v>0.8730878186968838</v>
      </c>
      <c r="H5" s="39">
        <f aca="true" t="shared" si="1" ref="H5:H28">F5/E5</f>
        <v>1.2328</v>
      </c>
    </row>
    <row r="6" spans="1:8" ht="18.75" hidden="1">
      <c r="A6" s="160"/>
      <c r="B6" s="161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0"/>
      <c r="B7" s="161" t="s">
        <v>6</v>
      </c>
      <c r="C7" s="84"/>
      <c r="D7" s="40">
        <v>132</v>
      </c>
      <c r="E7" s="40">
        <v>132</v>
      </c>
      <c r="F7" s="40">
        <v>224.3</v>
      </c>
      <c r="G7" s="39">
        <f t="shared" si="0"/>
        <v>1.6992424242424242</v>
      </c>
      <c r="H7" s="39">
        <f t="shared" si="1"/>
        <v>1.6992424242424242</v>
      </c>
    </row>
    <row r="8" spans="1:8" ht="31.5">
      <c r="A8" s="160"/>
      <c r="B8" s="161" t="s">
        <v>489</v>
      </c>
      <c r="C8" s="84"/>
      <c r="D8" s="40">
        <v>142</v>
      </c>
      <c r="E8" s="40">
        <v>85</v>
      </c>
      <c r="F8" s="40">
        <v>127.1</v>
      </c>
      <c r="G8" s="39">
        <f t="shared" si="0"/>
        <v>0.8950704225352112</v>
      </c>
      <c r="H8" s="39">
        <f t="shared" si="1"/>
        <v>1.4952941176470587</v>
      </c>
    </row>
    <row r="9" spans="1:8" ht="18.75">
      <c r="A9" s="160"/>
      <c r="B9" s="161" t="s">
        <v>8</v>
      </c>
      <c r="C9" s="84"/>
      <c r="D9" s="40">
        <v>2100</v>
      </c>
      <c r="E9" s="40">
        <v>1030</v>
      </c>
      <c r="F9" s="40">
        <v>1547.9</v>
      </c>
      <c r="G9" s="39">
        <f t="shared" si="0"/>
        <v>0.7370952380952381</v>
      </c>
      <c r="H9" s="39">
        <f t="shared" si="1"/>
        <v>1.5028155339805827</v>
      </c>
    </row>
    <row r="10" spans="1:8" ht="18.75">
      <c r="A10" s="160"/>
      <c r="B10" s="161" t="s">
        <v>481</v>
      </c>
      <c r="C10" s="84"/>
      <c r="D10" s="40">
        <v>12</v>
      </c>
      <c r="E10" s="40">
        <v>9</v>
      </c>
      <c r="F10" s="40">
        <v>0</v>
      </c>
      <c r="G10" s="39">
        <f t="shared" si="0"/>
        <v>0</v>
      </c>
      <c r="H10" s="39">
        <f t="shared" si="1"/>
        <v>0</v>
      </c>
    </row>
    <row r="11" spans="1:8" ht="31.5" hidden="1">
      <c r="A11" s="160"/>
      <c r="B11" s="161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0"/>
      <c r="B12" s="161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160"/>
      <c r="B13" s="161" t="s">
        <v>11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160"/>
      <c r="B14" s="161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23.25" customHeight="1" hidden="1">
      <c r="A15" s="160"/>
      <c r="B15" s="161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47.25" hidden="1">
      <c r="A16" s="160"/>
      <c r="B16" s="161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60"/>
      <c r="B17" s="161" t="s">
        <v>214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0"/>
      <c r="B18" s="161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60"/>
      <c r="B19" s="161" t="s">
        <v>18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>
      <c r="A20" s="160"/>
      <c r="B20" s="161" t="s">
        <v>333</v>
      </c>
      <c r="C20" s="84"/>
      <c r="D20" s="40">
        <v>0</v>
      </c>
      <c r="E20" s="40">
        <v>0</v>
      </c>
      <c r="F20" s="40">
        <v>0.3</v>
      </c>
      <c r="G20" s="39">
        <v>0</v>
      </c>
      <c r="H20" s="39">
        <v>0</v>
      </c>
    </row>
    <row r="21" spans="1:8" ht="47.25">
      <c r="A21" s="160"/>
      <c r="B21" s="165" t="s">
        <v>72</v>
      </c>
      <c r="C21" s="85"/>
      <c r="D21" s="40">
        <f>D22+D24+D25+D26+D27+D23</f>
        <v>549.1</v>
      </c>
      <c r="E21" s="40">
        <f>E22+E24+E25+E26+E27+E23</f>
        <v>467.5</v>
      </c>
      <c r="F21" s="40">
        <f>F22+F24+F25+F26+F27+F23</f>
        <v>219.39999999999998</v>
      </c>
      <c r="G21" s="39">
        <f t="shared" si="0"/>
        <v>0.39956292114368963</v>
      </c>
      <c r="H21" s="39">
        <f t="shared" si="1"/>
        <v>0.46930481283422454</v>
      </c>
    </row>
    <row r="22" spans="1:8" ht="18.75">
      <c r="A22" s="160"/>
      <c r="B22" s="161" t="s">
        <v>20</v>
      </c>
      <c r="C22" s="84"/>
      <c r="D22" s="40">
        <v>96.5</v>
      </c>
      <c r="E22" s="40">
        <v>72.5</v>
      </c>
      <c r="F22" s="159" t="s">
        <v>511</v>
      </c>
      <c r="G22" s="39">
        <f t="shared" si="0"/>
        <v>0.8341968911917098</v>
      </c>
      <c r="H22" s="39">
        <f t="shared" si="1"/>
        <v>1.110344827586207</v>
      </c>
    </row>
    <row r="23" spans="1:8" ht="94.5">
      <c r="A23" s="160"/>
      <c r="B23" s="161" t="s">
        <v>476</v>
      </c>
      <c r="C23" s="84"/>
      <c r="D23" s="40">
        <v>261</v>
      </c>
      <c r="E23" s="40">
        <v>261</v>
      </c>
      <c r="F23" s="159" t="s">
        <v>510</v>
      </c>
      <c r="G23" s="39">
        <f t="shared" si="0"/>
        <v>0.3</v>
      </c>
      <c r="H23" s="39">
        <f t="shared" si="1"/>
        <v>0.3</v>
      </c>
    </row>
    <row r="24" spans="1:8" ht="18.75">
      <c r="A24" s="160"/>
      <c r="B24" s="161" t="s">
        <v>90</v>
      </c>
      <c r="C24" s="84"/>
      <c r="D24" s="40">
        <v>182.6</v>
      </c>
      <c r="E24" s="40">
        <v>125</v>
      </c>
      <c r="F24" s="170">
        <v>51.6</v>
      </c>
      <c r="G24" s="39">
        <f t="shared" si="0"/>
        <v>0.28258488499452356</v>
      </c>
      <c r="H24" s="39">
        <f t="shared" si="1"/>
        <v>0.4128</v>
      </c>
    </row>
    <row r="25" spans="1:8" ht="31.5" hidden="1">
      <c r="A25" s="160"/>
      <c r="B25" s="161" t="s">
        <v>58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1.5">
      <c r="A26" s="160"/>
      <c r="B26" s="161" t="s">
        <v>440</v>
      </c>
      <c r="C26" s="84"/>
      <c r="D26" s="40">
        <v>9</v>
      </c>
      <c r="E26" s="40">
        <v>9</v>
      </c>
      <c r="F26" s="40">
        <v>9</v>
      </c>
      <c r="G26" s="39">
        <f t="shared" si="0"/>
        <v>1</v>
      </c>
      <c r="H26" s="39">
        <f t="shared" si="1"/>
        <v>1</v>
      </c>
    </row>
    <row r="27" spans="1:8" ht="30" customHeight="1" hidden="1" thickBot="1">
      <c r="A27" s="160"/>
      <c r="B27" s="86" t="s">
        <v>135</v>
      </c>
      <c r="C27" s="87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26.25" customHeight="1">
      <c r="A28" s="160"/>
      <c r="B28" s="165" t="s">
        <v>24</v>
      </c>
      <c r="C28" s="89"/>
      <c r="D28" s="40">
        <f>D4+D21</f>
        <v>3288.1</v>
      </c>
      <c r="E28" s="40">
        <f>E4+E21</f>
        <v>1973.5</v>
      </c>
      <c r="F28" s="40">
        <f>F4+F21</f>
        <v>2427.2000000000003</v>
      </c>
      <c r="G28" s="39">
        <f t="shared" si="0"/>
        <v>0.7381770627414009</v>
      </c>
      <c r="H28" s="39">
        <f t="shared" si="1"/>
        <v>1.2298961236382064</v>
      </c>
    </row>
    <row r="29" spans="1:8" ht="40.5" customHeight="1" hidden="1">
      <c r="A29" s="160"/>
      <c r="B29" s="161" t="s">
        <v>96</v>
      </c>
      <c r="C29" s="84"/>
      <c r="D29" s="90">
        <f>D4</f>
        <v>2739</v>
      </c>
      <c r="E29" s="90">
        <f>E4</f>
        <v>1506</v>
      </c>
      <c r="F29" s="90">
        <f>F4</f>
        <v>2207.8</v>
      </c>
      <c r="G29" s="107">
        <f>F29/D29</f>
        <v>0.8060606060606061</v>
      </c>
      <c r="H29" s="107">
        <f>F29/E29</f>
        <v>1.4660026560424968</v>
      </c>
    </row>
    <row r="30" spans="1:8" ht="12.75">
      <c r="A30" s="176"/>
      <c r="B30" s="204"/>
      <c r="C30" s="204"/>
      <c r="D30" s="204"/>
      <c r="E30" s="204"/>
      <c r="F30" s="204"/>
      <c r="G30" s="204"/>
      <c r="H30" s="205"/>
    </row>
    <row r="31" spans="1:8" ht="15" customHeight="1">
      <c r="A31" s="202" t="s">
        <v>139</v>
      </c>
      <c r="B31" s="203" t="s">
        <v>25</v>
      </c>
      <c r="C31" s="200" t="s">
        <v>162</v>
      </c>
      <c r="D31" s="187" t="s">
        <v>3</v>
      </c>
      <c r="E31" s="179" t="s">
        <v>468</v>
      </c>
      <c r="F31" s="187" t="s">
        <v>4</v>
      </c>
      <c r="G31" s="179" t="s">
        <v>303</v>
      </c>
      <c r="H31" s="179" t="s">
        <v>469</v>
      </c>
    </row>
    <row r="32" spans="1:8" ht="24.75" customHeight="1">
      <c r="A32" s="202"/>
      <c r="B32" s="203"/>
      <c r="C32" s="201"/>
      <c r="D32" s="187"/>
      <c r="E32" s="180"/>
      <c r="F32" s="187"/>
      <c r="G32" s="180"/>
      <c r="H32" s="180"/>
    </row>
    <row r="33" spans="1:8" ht="31.5">
      <c r="A33" s="41" t="s">
        <v>60</v>
      </c>
      <c r="B33" s="165" t="s">
        <v>26</v>
      </c>
      <c r="C33" s="85"/>
      <c r="D33" s="92">
        <f>D34+D38+D39+D37</f>
        <v>2352.6</v>
      </c>
      <c r="E33" s="92">
        <f>E34+E38+E39+E37</f>
        <v>1300.6</v>
      </c>
      <c r="F33" s="92">
        <f>F34+F38+F39+F37</f>
        <v>1226.3</v>
      </c>
      <c r="G33" s="107">
        <f>F33/D33</f>
        <v>0.521253081696846</v>
      </c>
      <c r="H33" s="107">
        <f>F33/E33</f>
        <v>0.9428725203752115</v>
      </c>
    </row>
    <row r="34" spans="1:8" ht="110.25" customHeight="1">
      <c r="A34" s="164" t="s">
        <v>63</v>
      </c>
      <c r="B34" s="161" t="s">
        <v>142</v>
      </c>
      <c r="C34" s="84" t="s">
        <v>63</v>
      </c>
      <c r="D34" s="90">
        <v>2220.1</v>
      </c>
      <c r="E34" s="90">
        <v>1192.3</v>
      </c>
      <c r="F34" s="90">
        <v>1117.5</v>
      </c>
      <c r="G34" s="107">
        <f aca="true" t="shared" si="2" ref="G34:G76">F34/D34</f>
        <v>0.5033557046979866</v>
      </c>
      <c r="H34" s="107">
        <f aca="true" t="shared" si="3" ref="H34:H76">F34/E34</f>
        <v>0.9372641113813638</v>
      </c>
    </row>
    <row r="35" spans="1:8" ht="110.25" customHeight="1" hidden="1">
      <c r="A35" s="164" t="s">
        <v>64</v>
      </c>
      <c r="B35" s="161"/>
      <c r="C35" s="84"/>
      <c r="D35" s="90"/>
      <c r="E35" s="90"/>
      <c r="F35" s="90"/>
      <c r="G35" s="107"/>
      <c r="H35" s="107"/>
    </row>
    <row r="36" spans="1:8" ht="33.75" customHeight="1">
      <c r="A36" s="164" t="s">
        <v>167</v>
      </c>
      <c r="B36" s="161" t="s">
        <v>302</v>
      </c>
      <c r="C36" s="84" t="s">
        <v>167</v>
      </c>
      <c r="D36" s="90">
        <f>D37</f>
        <v>104</v>
      </c>
      <c r="E36" s="90">
        <f>E37</f>
        <v>104</v>
      </c>
      <c r="F36" s="90">
        <f>F37</f>
        <v>103.7</v>
      </c>
      <c r="G36" s="107">
        <f t="shared" si="2"/>
        <v>0.9971153846153846</v>
      </c>
      <c r="H36" s="107">
        <f t="shared" si="3"/>
        <v>0.9971153846153846</v>
      </c>
    </row>
    <row r="37" spans="1:8" ht="33.75" customHeight="1">
      <c r="A37" s="164"/>
      <c r="B37" s="161" t="s">
        <v>357</v>
      </c>
      <c r="C37" s="84" t="s">
        <v>356</v>
      </c>
      <c r="D37" s="90">
        <v>104</v>
      </c>
      <c r="E37" s="90">
        <v>104</v>
      </c>
      <c r="F37" s="90">
        <v>103.7</v>
      </c>
      <c r="G37" s="107">
        <f t="shared" si="2"/>
        <v>0.9971153846153846</v>
      </c>
      <c r="H37" s="107">
        <f t="shared" si="3"/>
        <v>0.9971153846153846</v>
      </c>
    </row>
    <row r="38" spans="1:8" ht="24" customHeight="1">
      <c r="A38" s="164" t="s">
        <v>65</v>
      </c>
      <c r="B38" s="161" t="s">
        <v>29</v>
      </c>
      <c r="C38" s="84" t="s">
        <v>65</v>
      </c>
      <c r="D38" s="90">
        <v>20</v>
      </c>
      <c r="E38" s="90">
        <v>0</v>
      </c>
      <c r="F38" s="90">
        <v>0</v>
      </c>
      <c r="G38" s="107">
        <f t="shared" si="2"/>
        <v>0</v>
      </c>
      <c r="H38" s="107">
        <v>0</v>
      </c>
    </row>
    <row r="39" spans="1:8" ht="33.75" customHeight="1">
      <c r="A39" s="164" t="s">
        <v>114</v>
      </c>
      <c r="B39" s="161" t="s">
        <v>111</v>
      </c>
      <c r="C39" s="84"/>
      <c r="D39" s="90">
        <f>D42+D40+D41</f>
        <v>8.5</v>
      </c>
      <c r="E39" s="90">
        <f>E42+E40+E41</f>
        <v>4.300000000000001</v>
      </c>
      <c r="F39" s="90">
        <f>F42+F40+F41</f>
        <v>5.1</v>
      </c>
      <c r="G39" s="107">
        <f t="shared" si="2"/>
        <v>0.6</v>
      </c>
      <c r="H39" s="107">
        <f t="shared" si="3"/>
        <v>1.1860465116279066</v>
      </c>
    </row>
    <row r="40" spans="1:8" ht="69" customHeight="1">
      <c r="A40" s="164"/>
      <c r="B40" s="47" t="s">
        <v>171</v>
      </c>
      <c r="C40" s="84" t="s">
        <v>232</v>
      </c>
      <c r="D40" s="90">
        <v>4</v>
      </c>
      <c r="E40" s="90">
        <v>1.1</v>
      </c>
      <c r="F40" s="90">
        <v>4</v>
      </c>
      <c r="G40" s="107">
        <f t="shared" si="2"/>
        <v>1</v>
      </c>
      <c r="H40" s="107">
        <f t="shared" si="3"/>
        <v>3.6363636363636362</v>
      </c>
    </row>
    <row r="41" spans="1:8" ht="51" customHeight="1" hidden="1">
      <c r="A41" s="164"/>
      <c r="B41" s="47" t="s">
        <v>321</v>
      </c>
      <c r="C41" s="84" t="s">
        <v>269</v>
      </c>
      <c r="D41" s="90">
        <v>0</v>
      </c>
      <c r="E41" s="90">
        <v>0</v>
      </c>
      <c r="F41" s="90">
        <v>0</v>
      </c>
      <c r="G41" s="107" t="e">
        <f t="shared" si="2"/>
        <v>#DIV/0!</v>
      </c>
      <c r="H41" s="107" t="e">
        <f t="shared" si="3"/>
        <v>#DIV/0!</v>
      </c>
    </row>
    <row r="42" spans="1:9" s="16" customFormat="1" ht="31.5">
      <c r="A42" s="46"/>
      <c r="B42" s="47" t="s">
        <v>100</v>
      </c>
      <c r="C42" s="93" t="s">
        <v>173</v>
      </c>
      <c r="D42" s="94">
        <v>4.5</v>
      </c>
      <c r="E42" s="94">
        <v>3.2</v>
      </c>
      <c r="F42" s="94">
        <v>1.1</v>
      </c>
      <c r="G42" s="107">
        <f t="shared" si="2"/>
        <v>0.24444444444444446</v>
      </c>
      <c r="H42" s="107">
        <f t="shared" si="3"/>
        <v>0.34375</v>
      </c>
      <c r="I42" s="152"/>
    </row>
    <row r="43" spans="1:8" ht="33.75" customHeight="1">
      <c r="A43" s="41" t="s">
        <v>97</v>
      </c>
      <c r="B43" s="165" t="s">
        <v>92</v>
      </c>
      <c r="C43" s="85"/>
      <c r="D43" s="92">
        <f>D44</f>
        <v>182.6</v>
      </c>
      <c r="E43" s="92">
        <f>E44</f>
        <v>125</v>
      </c>
      <c r="F43" s="92">
        <f>F44</f>
        <v>51.6</v>
      </c>
      <c r="G43" s="107">
        <f t="shared" si="2"/>
        <v>0.28258488499452356</v>
      </c>
      <c r="H43" s="107">
        <f t="shared" si="3"/>
        <v>0.4128</v>
      </c>
    </row>
    <row r="44" spans="1:8" ht="63">
      <c r="A44" s="164" t="s">
        <v>98</v>
      </c>
      <c r="B44" s="161" t="s">
        <v>146</v>
      </c>
      <c r="C44" s="84" t="s">
        <v>185</v>
      </c>
      <c r="D44" s="90">
        <v>182.6</v>
      </c>
      <c r="E44" s="90">
        <v>125</v>
      </c>
      <c r="F44" s="90">
        <v>51.6</v>
      </c>
      <c r="G44" s="107">
        <f t="shared" si="2"/>
        <v>0.28258488499452356</v>
      </c>
      <c r="H44" s="107">
        <f t="shared" si="3"/>
        <v>0.4128</v>
      </c>
    </row>
    <row r="45" spans="1:8" ht="31.5" hidden="1">
      <c r="A45" s="41" t="s">
        <v>66</v>
      </c>
      <c r="B45" s="165" t="s">
        <v>32</v>
      </c>
      <c r="C45" s="85"/>
      <c r="D45" s="92">
        <f aca="true" t="shared" si="4" ref="D45:F46">D46</f>
        <v>0</v>
      </c>
      <c r="E45" s="92">
        <f t="shared" si="4"/>
        <v>0</v>
      </c>
      <c r="F45" s="92">
        <f t="shared" si="4"/>
        <v>0</v>
      </c>
      <c r="G45" s="107" t="e">
        <f t="shared" si="2"/>
        <v>#DIV/0!</v>
      </c>
      <c r="H45" s="107" t="e">
        <f t="shared" si="3"/>
        <v>#DIV/0!</v>
      </c>
    </row>
    <row r="46" spans="1:8" ht="31.5" hidden="1">
      <c r="A46" s="164" t="s">
        <v>99</v>
      </c>
      <c r="B46" s="161" t="s">
        <v>94</v>
      </c>
      <c r="C46" s="84"/>
      <c r="D46" s="90">
        <f t="shared" si="4"/>
        <v>0</v>
      </c>
      <c r="E46" s="90">
        <f t="shared" si="4"/>
        <v>0</v>
      </c>
      <c r="F46" s="90">
        <f t="shared" si="4"/>
        <v>0</v>
      </c>
      <c r="G46" s="107" t="e">
        <f t="shared" si="2"/>
        <v>#DIV/0!</v>
      </c>
      <c r="H46" s="107" t="e">
        <f t="shared" si="3"/>
        <v>#DIV/0!</v>
      </c>
    </row>
    <row r="47" spans="1:9" s="16" customFormat="1" ht="54.75" customHeight="1" hidden="1">
      <c r="A47" s="46"/>
      <c r="B47" s="47" t="s">
        <v>166</v>
      </c>
      <c r="C47" s="93" t="s">
        <v>165</v>
      </c>
      <c r="D47" s="94">
        <v>0</v>
      </c>
      <c r="E47" s="94">
        <v>0</v>
      </c>
      <c r="F47" s="94">
        <v>0</v>
      </c>
      <c r="G47" s="107" t="e">
        <f t="shared" si="2"/>
        <v>#DIV/0!</v>
      </c>
      <c r="H47" s="107" t="e">
        <f t="shared" si="3"/>
        <v>#DIV/0!</v>
      </c>
      <c r="I47" s="152"/>
    </row>
    <row r="48" spans="1:9" s="16" customFormat="1" ht="18.75" customHeight="1">
      <c r="A48" s="41" t="s">
        <v>67</v>
      </c>
      <c r="B48" s="165" t="s">
        <v>34</v>
      </c>
      <c r="C48" s="85"/>
      <c r="D48" s="92">
        <f aca="true" t="shared" si="5" ref="D48:F49">D49</f>
        <v>17.2</v>
      </c>
      <c r="E48" s="92">
        <f t="shared" si="5"/>
        <v>20</v>
      </c>
      <c r="F48" s="92">
        <f t="shared" si="5"/>
        <v>0</v>
      </c>
      <c r="G48" s="107">
        <f t="shared" si="2"/>
        <v>0</v>
      </c>
      <c r="H48" s="107">
        <f t="shared" si="3"/>
        <v>0</v>
      </c>
      <c r="I48" s="152"/>
    </row>
    <row r="49" spans="1:9" s="16" customFormat="1" ht="39.75" customHeight="1">
      <c r="A49" s="162" t="s">
        <v>68</v>
      </c>
      <c r="B49" s="63" t="s">
        <v>109</v>
      </c>
      <c r="C49" s="84"/>
      <c r="D49" s="90">
        <f t="shared" si="5"/>
        <v>17.2</v>
      </c>
      <c r="E49" s="90">
        <f t="shared" si="5"/>
        <v>20</v>
      </c>
      <c r="F49" s="90">
        <f t="shared" si="5"/>
        <v>0</v>
      </c>
      <c r="G49" s="107">
        <f t="shared" si="2"/>
        <v>0</v>
      </c>
      <c r="H49" s="107">
        <f t="shared" si="3"/>
        <v>0</v>
      </c>
      <c r="I49" s="152"/>
    </row>
    <row r="50" spans="1:9" s="16" customFormat="1" ht="49.5" customHeight="1">
      <c r="A50" s="46"/>
      <c r="B50" s="60" t="s">
        <v>109</v>
      </c>
      <c r="C50" s="93" t="s">
        <v>238</v>
      </c>
      <c r="D50" s="94">
        <v>17.2</v>
      </c>
      <c r="E50" s="94">
        <v>20</v>
      </c>
      <c r="F50" s="94">
        <v>0</v>
      </c>
      <c r="G50" s="107">
        <f t="shared" si="2"/>
        <v>0</v>
      </c>
      <c r="H50" s="107">
        <f t="shared" si="3"/>
        <v>0</v>
      </c>
      <c r="I50" s="152"/>
    </row>
    <row r="51" spans="1:8" ht="47.25">
      <c r="A51" s="41" t="s">
        <v>69</v>
      </c>
      <c r="B51" s="165" t="s">
        <v>35</v>
      </c>
      <c r="C51" s="85"/>
      <c r="D51" s="92">
        <f>D52</f>
        <v>649.9</v>
      </c>
      <c r="E51" s="92">
        <f>E52</f>
        <v>606.8</v>
      </c>
      <c r="F51" s="92">
        <f>F52</f>
        <v>303.5</v>
      </c>
      <c r="G51" s="107">
        <f t="shared" si="2"/>
        <v>0.4669949222957378</v>
      </c>
      <c r="H51" s="107">
        <f t="shared" si="3"/>
        <v>0.5001647989452868</v>
      </c>
    </row>
    <row r="52" spans="1:8" ht="18.75">
      <c r="A52" s="164" t="s">
        <v>38</v>
      </c>
      <c r="B52" s="161" t="s">
        <v>39</v>
      </c>
      <c r="C52" s="84"/>
      <c r="D52" s="90">
        <f>D53+D54+D55+D56+D57+D58+D59+D60+D64+D63+D62</f>
        <v>649.9</v>
      </c>
      <c r="E52" s="90">
        <f>E53+E54+E55+E56+E57+E58+E59+E60+E62+E63+E64</f>
        <v>606.8</v>
      </c>
      <c r="F52" s="90">
        <f>F53+F54+F55+F56+F57+F58+F59+F60+F62+F63+F64</f>
        <v>303.5</v>
      </c>
      <c r="G52" s="107">
        <f t="shared" si="2"/>
        <v>0.4669949222957378</v>
      </c>
      <c r="H52" s="107">
        <f t="shared" si="3"/>
        <v>0.5001647989452868</v>
      </c>
    </row>
    <row r="53" spans="1:8" ht="47.25" hidden="1">
      <c r="A53" s="164"/>
      <c r="B53" s="47" t="s">
        <v>367</v>
      </c>
      <c r="C53" s="93" t="s">
        <v>366</v>
      </c>
      <c r="D53" s="90">
        <v>0</v>
      </c>
      <c r="E53" s="90">
        <v>0</v>
      </c>
      <c r="F53" s="90">
        <v>0</v>
      </c>
      <c r="G53" s="107" t="e">
        <f t="shared" si="2"/>
        <v>#DIV/0!</v>
      </c>
      <c r="H53" s="107" t="e">
        <f t="shared" si="3"/>
        <v>#DIV/0!</v>
      </c>
    </row>
    <row r="54" spans="1:8" ht="47.25" hidden="1">
      <c r="A54" s="164"/>
      <c r="B54" s="47" t="s">
        <v>369</v>
      </c>
      <c r="C54" s="93" t="s">
        <v>368</v>
      </c>
      <c r="D54" s="90">
        <v>0</v>
      </c>
      <c r="E54" s="90">
        <v>0</v>
      </c>
      <c r="F54" s="90">
        <v>0</v>
      </c>
      <c r="G54" s="107" t="e">
        <f t="shared" si="2"/>
        <v>#DIV/0!</v>
      </c>
      <c r="H54" s="107" t="e">
        <f t="shared" si="3"/>
        <v>#DIV/0!</v>
      </c>
    </row>
    <row r="55" spans="1:8" ht="47.25" hidden="1">
      <c r="A55" s="164"/>
      <c r="B55" s="47" t="s">
        <v>371</v>
      </c>
      <c r="C55" s="93" t="s">
        <v>370</v>
      </c>
      <c r="D55" s="90">
        <v>0</v>
      </c>
      <c r="E55" s="90">
        <v>0</v>
      </c>
      <c r="F55" s="90">
        <v>0</v>
      </c>
      <c r="G55" s="107" t="e">
        <f t="shared" si="2"/>
        <v>#DIV/0!</v>
      </c>
      <c r="H55" s="107" t="e">
        <f t="shared" si="3"/>
        <v>#DIV/0!</v>
      </c>
    </row>
    <row r="56" spans="1:8" ht="47.25">
      <c r="A56" s="164"/>
      <c r="B56" s="47" t="s">
        <v>373</v>
      </c>
      <c r="C56" s="93" t="s">
        <v>372</v>
      </c>
      <c r="D56" s="90">
        <v>50</v>
      </c>
      <c r="E56" s="90">
        <v>35</v>
      </c>
      <c r="F56" s="90">
        <v>0</v>
      </c>
      <c r="G56" s="107">
        <f t="shared" si="2"/>
        <v>0</v>
      </c>
      <c r="H56" s="107">
        <f t="shared" si="3"/>
        <v>0</v>
      </c>
    </row>
    <row r="57" spans="1:8" ht="63">
      <c r="A57" s="164"/>
      <c r="B57" s="47" t="s">
        <v>375</v>
      </c>
      <c r="C57" s="93" t="s">
        <v>374</v>
      </c>
      <c r="D57" s="90">
        <v>20</v>
      </c>
      <c r="E57" s="90">
        <v>14</v>
      </c>
      <c r="F57" s="90">
        <v>0</v>
      </c>
      <c r="G57" s="107">
        <f t="shared" si="2"/>
        <v>0</v>
      </c>
      <c r="H57" s="107">
        <f t="shared" si="3"/>
        <v>0</v>
      </c>
    </row>
    <row r="58" spans="1:8" ht="63">
      <c r="A58" s="164"/>
      <c r="B58" s="47" t="s">
        <v>377</v>
      </c>
      <c r="C58" s="93" t="s">
        <v>376</v>
      </c>
      <c r="D58" s="90">
        <v>116.9</v>
      </c>
      <c r="E58" s="90">
        <v>116.8</v>
      </c>
      <c r="F58" s="90">
        <v>84.5</v>
      </c>
      <c r="G58" s="107">
        <f t="shared" si="2"/>
        <v>0.7228400342172797</v>
      </c>
      <c r="H58" s="107">
        <f t="shared" si="3"/>
        <v>0.723458904109589</v>
      </c>
    </row>
    <row r="59" spans="1:8" ht="47.25">
      <c r="A59" s="164"/>
      <c r="B59" s="47" t="s">
        <v>392</v>
      </c>
      <c r="C59" s="93" t="s">
        <v>382</v>
      </c>
      <c r="D59" s="90">
        <v>143</v>
      </c>
      <c r="E59" s="90">
        <v>121</v>
      </c>
      <c r="F59" s="90">
        <v>110</v>
      </c>
      <c r="G59" s="107">
        <f t="shared" si="2"/>
        <v>0.7692307692307693</v>
      </c>
      <c r="H59" s="107">
        <f t="shared" si="3"/>
        <v>0.9090909090909091</v>
      </c>
    </row>
    <row r="60" spans="1:8" ht="63">
      <c r="A60" s="164"/>
      <c r="B60" s="47" t="s">
        <v>394</v>
      </c>
      <c r="C60" s="93" t="s">
        <v>393</v>
      </c>
      <c r="D60" s="90">
        <v>20</v>
      </c>
      <c r="E60" s="90">
        <v>20</v>
      </c>
      <c r="F60" s="90">
        <v>20</v>
      </c>
      <c r="G60" s="107">
        <f t="shared" si="2"/>
        <v>1</v>
      </c>
      <c r="H60" s="107">
        <f t="shared" si="3"/>
        <v>1</v>
      </c>
    </row>
    <row r="61" spans="1:8" ht="47.25" hidden="1">
      <c r="A61" s="164"/>
      <c r="B61" s="47" t="s">
        <v>396</v>
      </c>
      <c r="C61" s="93" t="s">
        <v>395</v>
      </c>
      <c r="D61" s="90"/>
      <c r="E61" s="90"/>
      <c r="F61" s="90"/>
      <c r="G61" s="107" t="e">
        <f t="shared" si="2"/>
        <v>#DIV/0!</v>
      </c>
      <c r="H61" s="107" t="e">
        <f t="shared" si="3"/>
        <v>#DIV/0!</v>
      </c>
    </row>
    <row r="62" spans="1:8" ht="148.5" customHeight="1">
      <c r="A62" s="164"/>
      <c r="B62" s="47" t="s">
        <v>434</v>
      </c>
      <c r="C62" s="93" t="s">
        <v>433</v>
      </c>
      <c r="D62" s="90">
        <v>30</v>
      </c>
      <c r="E62" s="90">
        <v>30</v>
      </c>
      <c r="F62" s="90">
        <v>8.2</v>
      </c>
      <c r="G62" s="107">
        <f t="shared" si="2"/>
        <v>0.2733333333333333</v>
      </c>
      <c r="H62" s="107">
        <f t="shared" si="3"/>
        <v>0.2733333333333333</v>
      </c>
    </row>
    <row r="63" spans="1:8" ht="141.75">
      <c r="A63" s="164"/>
      <c r="B63" s="47" t="s">
        <v>436</v>
      </c>
      <c r="C63" s="93" t="s">
        <v>435</v>
      </c>
      <c r="D63" s="90">
        <v>9</v>
      </c>
      <c r="E63" s="90">
        <v>9</v>
      </c>
      <c r="F63" s="90">
        <v>2.5</v>
      </c>
      <c r="G63" s="107">
        <f t="shared" si="2"/>
        <v>0.2777777777777778</v>
      </c>
      <c r="H63" s="107">
        <f t="shared" si="3"/>
        <v>0.2777777777777778</v>
      </c>
    </row>
    <row r="64" spans="1:8" ht="78.75">
      <c r="A64" s="164"/>
      <c r="B64" s="47" t="s">
        <v>475</v>
      </c>
      <c r="C64" s="93" t="s">
        <v>498</v>
      </c>
      <c r="D64" s="90">
        <v>261</v>
      </c>
      <c r="E64" s="90">
        <v>261</v>
      </c>
      <c r="F64" s="90">
        <v>78.3</v>
      </c>
      <c r="G64" s="107">
        <f t="shared" si="2"/>
        <v>0.3</v>
      </c>
      <c r="H64" s="107">
        <f t="shared" si="3"/>
        <v>0.3</v>
      </c>
    </row>
    <row r="65" spans="1:8" ht="18.75" customHeight="1">
      <c r="A65" s="41" t="s">
        <v>112</v>
      </c>
      <c r="B65" s="165" t="s">
        <v>110</v>
      </c>
      <c r="C65" s="85"/>
      <c r="D65" s="92">
        <f>D67</f>
        <v>3.1</v>
      </c>
      <c r="E65" s="92">
        <f>E67</f>
        <v>2.3</v>
      </c>
      <c r="F65" s="92">
        <f>F67</f>
        <v>0.6</v>
      </c>
      <c r="G65" s="107">
        <f t="shared" si="2"/>
        <v>0.1935483870967742</v>
      </c>
      <c r="H65" s="107">
        <f t="shared" si="3"/>
        <v>0.2608695652173913</v>
      </c>
    </row>
    <row r="66" spans="1:8" ht="35.25" customHeight="1">
      <c r="A66" s="164" t="s">
        <v>106</v>
      </c>
      <c r="B66" s="161" t="s">
        <v>113</v>
      </c>
      <c r="C66" s="84"/>
      <c r="D66" s="90">
        <f>D67</f>
        <v>3.1</v>
      </c>
      <c r="E66" s="90">
        <f>E67</f>
        <v>2.3</v>
      </c>
      <c r="F66" s="90">
        <f>F67</f>
        <v>0.6</v>
      </c>
      <c r="G66" s="107">
        <f t="shared" si="2"/>
        <v>0.1935483870967742</v>
      </c>
      <c r="H66" s="107">
        <f t="shared" si="3"/>
        <v>0.2608695652173913</v>
      </c>
    </row>
    <row r="67" spans="1:9" s="16" customFormat="1" ht="31.5" customHeight="1">
      <c r="A67" s="77"/>
      <c r="B67" s="47" t="s">
        <v>188</v>
      </c>
      <c r="C67" s="93" t="s">
        <v>322</v>
      </c>
      <c r="D67" s="94">
        <v>3.1</v>
      </c>
      <c r="E67" s="94">
        <v>2.3</v>
      </c>
      <c r="F67" s="94">
        <v>0.6</v>
      </c>
      <c r="G67" s="107">
        <f t="shared" si="2"/>
        <v>0.1935483870967742</v>
      </c>
      <c r="H67" s="107">
        <f t="shared" si="3"/>
        <v>0.2608695652173913</v>
      </c>
      <c r="I67" s="152"/>
    </row>
    <row r="68" spans="1:8" ht="18.75" hidden="1">
      <c r="A68" s="41" t="s">
        <v>40</v>
      </c>
      <c r="B68" s="165" t="s">
        <v>41</v>
      </c>
      <c r="C68" s="85"/>
      <c r="D68" s="92">
        <f aca="true" t="shared" si="6" ref="D68:F69">D69</f>
        <v>0</v>
      </c>
      <c r="E68" s="92">
        <f t="shared" si="6"/>
        <v>0</v>
      </c>
      <c r="F68" s="92">
        <f t="shared" si="6"/>
        <v>0</v>
      </c>
      <c r="G68" s="107" t="e">
        <f t="shared" si="2"/>
        <v>#DIV/0!</v>
      </c>
      <c r="H68" s="107" t="e">
        <f t="shared" si="3"/>
        <v>#DIV/0!</v>
      </c>
    </row>
    <row r="69" spans="1:8" ht="18.75" hidden="1">
      <c r="A69" s="164" t="s">
        <v>44</v>
      </c>
      <c r="B69" s="161" t="s">
        <v>45</v>
      </c>
      <c r="C69" s="84"/>
      <c r="D69" s="90">
        <f t="shared" si="6"/>
        <v>0</v>
      </c>
      <c r="E69" s="90">
        <f t="shared" si="6"/>
        <v>0</v>
      </c>
      <c r="F69" s="90">
        <f t="shared" si="6"/>
        <v>0</v>
      </c>
      <c r="G69" s="107" t="e">
        <f t="shared" si="2"/>
        <v>#DIV/0!</v>
      </c>
      <c r="H69" s="107" t="e">
        <f t="shared" si="3"/>
        <v>#DIV/0!</v>
      </c>
    </row>
    <row r="70" spans="1:9" s="16" customFormat="1" ht="27" customHeight="1" hidden="1">
      <c r="A70" s="46"/>
      <c r="B70" s="47" t="s">
        <v>183</v>
      </c>
      <c r="C70" s="93" t="s">
        <v>184</v>
      </c>
      <c r="D70" s="94">
        <v>0</v>
      </c>
      <c r="E70" s="94">
        <v>0</v>
      </c>
      <c r="F70" s="94">
        <v>0</v>
      </c>
      <c r="G70" s="107" t="e">
        <f t="shared" si="2"/>
        <v>#DIV/0!</v>
      </c>
      <c r="H70" s="107" t="e">
        <f t="shared" si="3"/>
        <v>#DIV/0!</v>
      </c>
      <c r="I70" s="152"/>
    </row>
    <row r="71" spans="1:8" ht="23.25" customHeight="1">
      <c r="A71" s="41">
        <v>1000</v>
      </c>
      <c r="B71" s="165" t="s">
        <v>52</v>
      </c>
      <c r="C71" s="85"/>
      <c r="D71" s="92">
        <f>D72</f>
        <v>18</v>
      </c>
      <c r="E71" s="92">
        <f>E72</f>
        <v>13.5</v>
      </c>
      <c r="F71" s="92">
        <f>F72</f>
        <v>15</v>
      </c>
      <c r="G71" s="107">
        <f t="shared" si="2"/>
        <v>0.8333333333333334</v>
      </c>
      <c r="H71" s="107">
        <f t="shared" si="3"/>
        <v>1.1111111111111112</v>
      </c>
    </row>
    <row r="72" spans="1:8" ht="18.75">
      <c r="A72" s="164" t="s">
        <v>53</v>
      </c>
      <c r="B72" s="161" t="s">
        <v>153</v>
      </c>
      <c r="C72" s="84" t="s">
        <v>53</v>
      </c>
      <c r="D72" s="90">
        <v>18</v>
      </c>
      <c r="E72" s="90">
        <v>13.5</v>
      </c>
      <c r="F72" s="90">
        <v>15</v>
      </c>
      <c r="G72" s="107">
        <f t="shared" si="2"/>
        <v>0.8333333333333334</v>
      </c>
      <c r="H72" s="107">
        <f t="shared" si="3"/>
        <v>1.1111111111111112</v>
      </c>
    </row>
    <row r="73" spans="1:8" ht="31.5">
      <c r="A73" s="41"/>
      <c r="B73" s="165" t="s">
        <v>88</v>
      </c>
      <c r="C73" s="85"/>
      <c r="D73" s="90">
        <f>D74</f>
        <v>1225</v>
      </c>
      <c r="E73" s="90">
        <f>E74</f>
        <v>918.9</v>
      </c>
      <c r="F73" s="90">
        <f>F74</f>
        <v>325</v>
      </c>
      <c r="G73" s="107">
        <f t="shared" si="2"/>
        <v>0.2653061224489796</v>
      </c>
      <c r="H73" s="107">
        <f t="shared" si="3"/>
        <v>0.3536837523125476</v>
      </c>
    </row>
    <row r="74" spans="1:9" s="16" customFormat="1" ht="47.25">
      <c r="A74" s="46"/>
      <c r="B74" s="47" t="s">
        <v>89</v>
      </c>
      <c r="C74" s="93" t="s">
        <v>164</v>
      </c>
      <c r="D74" s="94">
        <v>1225</v>
      </c>
      <c r="E74" s="94">
        <v>918.9</v>
      </c>
      <c r="F74" s="94">
        <v>325</v>
      </c>
      <c r="G74" s="107">
        <f t="shared" si="2"/>
        <v>0.2653061224489796</v>
      </c>
      <c r="H74" s="107">
        <f t="shared" si="3"/>
        <v>0.3536837523125476</v>
      </c>
      <c r="I74" s="152"/>
    </row>
    <row r="75" spans="1:8" ht="18" customHeight="1">
      <c r="A75" s="164"/>
      <c r="B75" s="165" t="s">
        <v>59</v>
      </c>
      <c r="C75" s="41"/>
      <c r="D75" s="92">
        <f>D33+D43+D45+D51+D67+D68+D71+D73+D48</f>
        <v>4448.4</v>
      </c>
      <c r="E75" s="92">
        <f>E33+E43+E45+E51+E67+E68+E71+E73+E48</f>
        <v>2987.1</v>
      </c>
      <c r="F75" s="92">
        <f>F33+F43+F51+F65+F71+F73</f>
        <v>1921.9999999999998</v>
      </c>
      <c r="G75" s="107">
        <f t="shared" si="2"/>
        <v>0.43206546173905225</v>
      </c>
      <c r="H75" s="107">
        <f t="shared" si="3"/>
        <v>0.6434334304174617</v>
      </c>
    </row>
    <row r="76" spans="1:8" ht="31.5">
      <c r="A76" s="168"/>
      <c r="B76" s="161" t="s">
        <v>74</v>
      </c>
      <c r="C76" s="84"/>
      <c r="D76" s="99">
        <f>D73</f>
        <v>1225</v>
      </c>
      <c r="E76" s="99">
        <f>E73</f>
        <v>918.9</v>
      </c>
      <c r="F76" s="99">
        <f>F73</f>
        <v>325</v>
      </c>
      <c r="G76" s="107">
        <f t="shared" si="2"/>
        <v>0.2653061224489796</v>
      </c>
      <c r="H76" s="107">
        <f t="shared" si="3"/>
        <v>0.3536837523125476</v>
      </c>
    </row>
    <row r="77" ht="18">
      <c r="A77" s="66"/>
    </row>
    <row r="78" ht="18">
      <c r="A78" s="66"/>
    </row>
    <row r="79" spans="1:6" ht="18">
      <c r="A79" s="66"/>
      <c r="B79" s="69" t="s">
        <v>320</v>
      </c>
      <c r="C79" s="102"/>
      <c r="F79" s="101">
        <v>701.5</v>
      </c>
    </row>
    <row r="80" spans="1:3" ht="18">
      <c r="A80" s="66"/>
      <c r="B80" s="69"/>
      <c r="C80" s="102"/>
    </row>
    <row r="81" spans="1:3" ht="18" hidden="1">
      <c r="A81" s="66"/>
      <c r="B81" s="69" t="s">
        <v>75</v>
      </c>
      <c r="C81" s="102"/>
    </row>
    <row r="82" spans="1:3" ht="18" hidden="1">
      <c r="A82" s="66"/>
      <c r="B82" s="69" t="s">
        <v>76</v>
      </c>
      <c r="C82" s="102"/>
    </row>
    <row r="83" spans="1:3" ht="18" hidden="1">
      <c r="A83" s="66"/>
      <c r="B83" s="69"/>
      <c r="C83" s="102"/>
    </row>
    <row r="84" spans="1:3" ht="18" hidden="1">
      <c r="A84" s="66"/>
      <c r="B84" s="69" t="s">
        <v>77</v>
      </c>
      <c r="C84" s="102"/>
    </row>
    <row r="85" spans="1:3" ht="18" hidden="1">
      <c r="A85" s="66"/>
      <c r="B85" s="69" t="s">
        <v>78</v>
      </c>
      <c r="C85" s="102"/>
    </row>
    <row r="86" spans="1:3" ht="18" hidden="1">
      <c r="A86" s="66"/>
      <c r="B86" s="69"/>
      <c r="C86" s="102"/>
    </row>
    <row r="87" spans="1:3" ht="18" hidden="1">
      <c r="A87" s="66"/>
      <c r="B87" s="69" t="s">
        <v>79</v>
      </c>
      <c r="C87" s="102"/>
    </row>
    <row r="88" spans="1:3" ht="18" hidden="1">
      <c r="A88" s="66"/>
      <c r="B88" s="69" t="s">
        <v>80</v>
      </c>
      <c r="C88" s="102"/>
    </row>
    <row r="89" spans="1:3" ht="18" hidden="1">
      <c r="A89" s="66"/>
      <c r="B89" s="69"/>
      <c r="C89" s="102"/>
    </row>
    <row r="90" spans="1:3" ht="18" hidden="1">
      <c r="A90" s="66"/>
      <c r="B90" s="69" t="s">
        <v>81</v>
      </c>
      <c r="C90" s="102"/>
    </row>
    <row r="91" spans="1:3" ht="18" hidden="1">
      <c r="A91" s="66"/>
      <c r="B91" s="69" t="s">
        <v>82</v>
      </c>
      <c r="C91" s="102"/>
    </row>
    <row r="92" ht="18" hidden="1">
      <c r="A92" s="66"/>
    </row>
    <row r="93" ht="18">
      <c r="A93" s="66"/>
    </row>
    <row r="94" spans="1:8" ht="18">
      <c r="A94" s="66"/>
      <c r="B94" s="69" t="s">
        <v>83</v>
      </c>
      <c r="C94" s="102"/>
      <c r="F94" s="103">
        <f>F79+F28-F75</f>
        <v>1206.7000000000005</v>
      </c>
      <c r="H94" s="103"/>
    </row>
    <row r="95" ht="18">
      <c r="A95" s="66"/>
    </row>
    <row r="96" ht="18">
      <c r="A96" s="66"/>
    </row>
    <row r="97" spans="1:3" ht="18">
      <c r="A97" s="66"/>
      <c r="B97" s="69" t="s">
        <v>84</v>
      </c>
      <c r="C97" s="102"/>
    </row>
    <row r="98" spans="1:3" ht="18">
      <c r="A98" s="66"/>
      <c r="B98" s="69" t="s">
        <v>85</v>
      </c>
      <c r="C98" s="102"/>
    </row>
    <row r="99" spans="1:3" ht="18">
      <c r="A99" s="66"/>
      <c r="B99" s="69" t="s">
        <v>86</v>
      </c>
      <c r="C99" s="102"/>
    </row>
    <row r="100" ht="18">
      <c r="A100" s="66"/>
    </row>
    <row r="101" ht="18">
      <c r="A101" s="66"/>
    </row>
  </sheetData>
  <sheetProtection/>
  <mergeCells count="17">
    <mergeCell ref="E31:E32"/>
    <mergeCell ref="G2:G3"/>
    <mergeCell ref="A30:H30"/>
    <mergeCell ref="F31:F32"/>
    <mergeCell ref="F2:F3"/>
    <mergeCell ref="C31:C32"/>
    <mergeCell ref="C2:C3"/>
    <mergeCell ref="A1:H1"/>
    <mergeCell ref="A31:A32"/>
    <mergeCell ref="B31:B32"/>
    <mergeCell ref="D31:D32"/>
    <mergeCell ref="H31:H32"/>
    <mergeCell ref="H2:H3"/>
    <mergeCell ref="B2:B3"/>
    <mergeCell ref="D2:D3"/>
    <mergeCell ref="G31:G32"/>
    <mergeCell ref="E2:E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6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9.57421875" style="65" customWidth="1"/>
    <col min="2" max="2" width="37.140625" style="65" customWidth="1"/>
    <col min="3" max="3" width="12.28125" style="100" hidden="1" customWidth="1"/>
    <col min="4" max="4" width="11.8515625" style="101" customWidth="1"/>
    <col min="5" max="5" width="11.7109375" style="101" hidden="1" customWidth="1"/>
    <col min="6" max="6" width="13.421875" style="101" customWidth="1"/>
    <col min="7" max="7" width="12.8515625" style="101" customWidth="1"/>
    <col min="8" max="8" width="11.57421875" style="101" hidden="1" customWidth="1"/>
    <col min="9" max="9" width="9.140625" style="104" customWidth="1"/>
    <col min="10" max="16384" width="9.140625" style="1" customWidth="1"/>
  </cols>
  <sheetData>
    <row r="1" spans="1:9" s="5" customFormat="1" ht="53.25" customHeight="1">
      <c r="A1" s="181" t="s">
        <v>504</v>
      </c>
      <c r="B1" s="181"/>
      <c r="C1" s="181"/>
      <c r="D1" s="181"/>
      <c r="E1" s="181"/>
      <c r="F1" s="181"/>
      <c r="G1" s="181"/>
      <c r="H1" s="181"/>
      <c r="I1" s="155"/>
    </row>
    <row r="2" spans="1:8" ht="12.75" customHeight="1">
      <c r="A2" s="160"/>
      <c r="B2" s="174" t="s">
        <v>2</v>
      </c>
      <c r="C2" s="166"/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</row>
    <row r="3" spans="1:8" ht="26.25" customHeight="1">
      <c r="A3" s="160"/>
      <c r="B3" s="175"/>
      <c r="C3" s="167"/>
      <c r="D3" s="173"/>
      <c r="E3" s="175"/>
      <c r="F3" s="173"/>
      <c r="G3" s="175"/>
      <c r="H3" s="175"/>
    </row>
    <row r="4" spans="1:8" ht="36" customHeight="1">
      <c r="A4" s="160"/>
      <c r="B4" s="165" t="s">
        <v>73</v>
      </c>
      <c r="C4" s="83"/>
      <c r="D4" s="38">
        <f>D5+D6+D7+D8+D9+D10+D11+D12+D13+D14+D15+D16+D17+D18+D19</f>
        <v>4846</v>
      </c>
      <c r="E4" s="38">
        <f>E5+E6+E7+E8+E9+E10+E11+E12+E13+E14+E15+E16+E17+E18+E19</f>
        <v>2494</v>
      </c>
      <c r="F4" s="38">
        <f>F5+F6+F7+F8+F9+F10+F11+F12+F13+F14+F15+F16+F17+F18+F19+F20</f>
        <v>4017.8999999999996</v>
      </c>
      <c r="G4" s="39">
        <f>F4/D4</f>
        <v>0.8291167973586462</v>
      </c>
      <c r="H4" s="39">
        <f>F4/E4</f>
        <v>1.6110264635124296</v>
      </c>
    </row>
    <row r="5" spans="1:8" ht="18.75" customHeight="1">
      <c r="A5" s="160"/>
      <c r="B5" s="161" t="s">
        <v>5</v>
      </c>
      <c r="C5" s="84"/>
      <c r="D5" s="40">
        <v>337</v>
      </c>
      <c r="E5" s="40">
        <v>240</v>
      </c>
      <c r="F5" s="40">
        <v>316.7</v>
      </c>
      <c r="G5" s="39">
        <f aca="true" t="shared" si="0" ref="G5:G27">F5/D5</f>
        <v>0.9397626112759644</v>
      </c>
      <c r="H5" s="39">
        <f aca="true" t="shared" si="1" ref="H5:H27">F5/E5</f>
        <v>1.3195833333333333</v>
      </c>
    </row>
    <row r="6" spans="1:8" ht="18.75" customHeight="1" hidden="1">
      <c r="A6" s="160"/>
      <c r="B6" s="161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22.5" customHeight="1">
      <c r="A7" s="160"/>
      <c r="B7" s="161" t="s">
        <v>6</v>
      </c>
      <c r="C7" s="84"/>
      <c r="D7" s="40">
        <v>1000</v>
      </c>
      <c r="E7" s="40">
        <v>800</v>
      </c>
      <c r="F7" s="40">
        <v>1139.3</v>
      </c>
      <c r="G7" s="39">
        <f t="shared" si="0"/>
        <v>1.1393</v>
      </c>
      <c r="H7" s="39">
        <f t="shared" si="1"/>
        <v>1.4241249999999999</v>
      </c>
    </row>
    <row r="8" spans="1:8" ht="31.5" customHeight="1">
      <c r="A8" s="160"/>
      <c r="B8" s="161" t="s">
        <v>489</v>
      </c>
      <c r="C8" s="84"/>
      <c r="D8" s="40">
        <v>297</v>
      </c>
      <c r="E8" s="40">
        <v>85</v>
      </c>
      <c r="F8" s="40">
        <v>164.1</v>
      </c>
      <c r="G8" s="39">
        <f t="shared" si="0"/>
        <v>0.5525252525252525</v>
      </c>
      <c r="H8" s="39">
        <f t="shared" si="1"/>
        <v>1.9305882352941175</v>
      </c>
    </row>
    <row r="9" spans="1:8" ht="22.5" customHeight="1">
      <c r="A9" s="160"/>
      <c r="B9" s="161" t="s">
        <v>8</v>
      </c>
      <c r="C9" s="84"/>
      <c r="D9" s="40">
        <v>3200</v>
      </c>
      <c r="E9" s="40">
        <v>1360</v>
      </c>
      <c r="F9" s="40">
        <v>2353.2</v>
      </c>
      <c r="G9" s="39">
        <f t="shared" si="0"/>
        <v>0.7353749999999999</v>
      </c>
      <c r="H9" s="39">
        <f t="shared" si="1"/>
        <v>1.7302941176470588</v>
      </c>
    </row>
    <row r="10" spans="1:8" ht="22.5" customHeight="1">
      <c r="A10" s="160"/>
      <c r="B10" s="161" t="s">
        <v>481</v>
      </c>
      <c r="C10" s="84"/>
      <c r="D10" s="40">
        <v>12</v>
      </c>
      <c r="E10" s="40">
        <v>9</v>
      </c>
      <c r="F10" s="40">
        <v>28.6</v>
      </c>
      <c r="G10" s="39">
        <f t="shared" si="0"/>
        <v>2.3833333333333333</v>
      </c>
      <c r="H10" s="39">
        <f t="shared" si="1"/>
        <v>3.177777777777778</v>
      </c>
    </row>
    <row r="11" spans="1:8" ht="37.5" customHeight="1" hidden="1">
      <c r="A11" s="160"/>
      <c r="B11" s="161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customHeight="1" hidden="1">
      <c r="A12" s="160"/>
      <c r="B12" s="161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7.25" customHeight="1" hidden="1">
      <c r="A13" s="160"/>
      <c r="B13" s="161" t="s">
        <v>11</v>
      </c>
      <c r="C13" s="84"/>
      <c r="D13" s="40"/>
      <c r="E13" s="40"/>
      <c r="F13" s="40"/>
      <c r="G13" s="39" t="e">
        <f t="shared" si="0"/>
        <v>#DIV/0!</v>
      </c>
      <c r="H13" s="39" t="e">
        <f t="shared" si="1"/>
        <v>#DIV/0!</v>
      </c>
    </row>
    <row r="14" spans="1:8" ht="15" customHeight="1" hidden="1">
      <c r="A14" s="160"/>
      <c r="B14" s="161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60"/>
      <c r="B15" s="161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customHeight="1" hidden="1">
      <c r="A16" s="160"/>
      <c r="B16" s="161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3.75" customHeight="1" hidden="1">
      <c r="A17" s="160"/>
      <c r="B17" s="161" t="s">
        <v>16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customHeight="1" hidden="1">
      <c r="A18" s="160"/>
      <c r="B18" s="161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6.5" customHeight="1" hidden="1">
      <c r="A19" s="160"/>
      <c r="B19" s="161" t="s">
        <v>18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22.5" customHeight="1">
      <c r="A20" s="160"/>
      <c r="B20" s="63" t="s">
        <v>492</v>
      </c>
      <c r="C20" s="84"/>
      <c r="D20" s="40">
        <v>0</v>
      </c>
      <c r="E20" s="40">
        <v>0</v>
      </c>
      <c r="F20" s="40">
        <v>16</v>
      </c>
      <c r="G20" s="39">
        <v>0</v>
      </c>
      <c r="H20" s="39">
        <v>0</v>
      </c>
    </row>
    <row r="21" spans="1:8" ht="32.25" customHeight="1">
      <c r="A21" s="160"/>
      <c r="B21" s="165" t="s">
        <v>72</v>
      </c>
      <c r="C21" s="85"/>
      <c r="D21" s="40">
        <f>D22+D23+D24+D25+D26</f>
        <v>308.9</v>
      </c>
      <c r="E21" s="40">
        <f>E22+E23+E24+E25+E26</f>
        <v>219.7</v>
      </c>
      <c r="F21" s="40">
        <f>F22+F23+F24+F25+F26</f>
        <v>239.20000000000002</v>
      </c>
      <c r="G21" s="39">
        <f t="shared" si="0"/>
        <v>0.7743606345095502</v>
      </c>
      <c r="H21" s="39">
        <f t="shared" si="1"/>
        <v>1.0887573964497044</v>
      </c>
    </row>
    <row r="22" spans="1:8" ht="18.75">
      <c r="A22" s="160"/>
      <c r="B22" s="161" t="s">
        <v>20</v>
      </c>
      <c r="C22" s="84"/>
      <c r="D22" s="40">
        <v>126.3</v>
      </c>
      <c r="E22" s="40">
        <v>94.7</v>
      </c>
      <c r="F22" s="40">
        <v>104.9</v>
      </c>
      <c r="G22" s="39">
        <f t="shared" si="0"/>
        <v>0.8305621536025337</v>
      </c>
      <c r="H22" s="39">
        <f t="shared" si="1"/>
        <v>1.1077085533262936</v>
      </c>
    </row>
    <row r="23" spans="1:8" ht="16.5" customHeight="1">
      <c r="A23" s="160"/>
      <c r="B23" s="161" t="s">
        <v>90</v>
      </c>
      <c r="C23" s="84"/>
      <c r="D23" s="40">
        <v>182.6</v>
      </c>
      <c r="E23" s="40">
        <v>125</v>
      </c>
      <c r="F23" s="40">
        <v>134.3</v>
      </c>
      <c r="G23" s="39">
        <f t="shared" si="0"/>
        <v>0.735487404162103</v>
      </c>
      <c r="H23" s="39">
        <f t="shared" si="1"/>
        <v>1.0744</v>
      </c>
    </row>
    <row r="24" spans="1:8" ht="29.25" customHeight="1" hidden="1">
      <c r="A24" s="160"/>
      <c r="B24" s="161" t="s">
        <v>58</v>
      </c>
      <c r="C24" s="84"/>
      <c r="D24" s="40">
        <v>0</v>
      </c>
      <c r="E24" s="40">
        <v>0</v>
      </c>
      <c r="F24" s="40">
        <v>0</v>
      </c>
      <c r="G24" s="39" t="e">
        <f t="shared" si="0"/>
        <v>#DIV/0!</v>
      </c>
      <c r="H24" s="39" t="e">
        <f t="shared" si="1"/>
        <v>#DIV/0!</v>
      </c>
    </row>
    <row r="25" spans="1:8" ht="52.5" customHeight="1" hidden="1">
      <c r="A25" s="160"/>
      <c r="B25" s="161" t="s">
        <v>23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3.5" customHeight="1" hidden="1" thickBot="1">
      <c r="A26" s="160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 customHeight="1">
      <c r="A27" s="160"/>
      <c r="B27" s="161" t="s">
        <v>24</v>
      </c>
      <c r="C27" s="108"/>
      <c r="D27" s="40">
        <f>D4+D21</f>
        <v>5154.9</v>
      </c>
      <c r="E27" s="40">
        <f>E4+E21</f>
        <v>2713.7</v>
      </c>
      <c r="F27" s="40">
        <f>F4+F21</f>
        <v>4257.099999999999</v>
      </c>
      <c r="G27" s="39">
        <f t="shared" si="0"/>
        <v>0.8258356127179964</v>
      </c>
      <c r="H27" s="39">
        <f t="shared" si="1"/>
        <v>1.5687437815528613</v>
      </c>
    </row>
    <row r="28" spans="1:8" ht="15.75" customHeight="1" hidden="1">
      <c r="A28" s="160"/>
      <c r="B28" s="161" t="s">
        <v>96</v>
      </c>
      <c r="C28" s="84"/>
      <c r="D28" s="90">
        <f>D4</f>
        <v>4846</v>
      </c>
      <c r="E28" s="90">
        <f>E4</f>
        <v>2494</v>
      </c>
      <c r="F28" s="90">
        <f>F4</f>
        <v>4017.8999999999996</v>
      </c>
      <c r="G28" s="107">
        <f>F28/D28</f>
        <v>0.8291167973586462</v>
      </c>
      <c r="H28" s="39">
        <f>F28/E28</f>
        <v>1.6110264635124296</v>
      </c>
    </row>
    <row r="29" spans="1:8" ht="12.75">
      <c r="A29" s="176"/>
      <c r="B29" s="204"/>
      <c r="C29" s="204"/>
      <c r="D29" s="204"/>
      <c r="E29" s="204"/>
      <c r="F29" s="204"/>
      <c r="G29" s="204"/>
      <c r="H29" s="205"/>
    </row>
    <row r="30" spans="1:8" ht="15" customHeight="1">
      <c r="A30" s="202" t="s">
        <v>139</v>
      </c>
      <c r="B30" s="203" t="s">
        <v>25</v>
      </c>
      <c r="C30" s="200" t="s">
        <v>162</v>
      </c>
      <c r="D30" s="187" t="s">
        <v>3</v>
      </c>
      <c r="E30" s="179" t="s">
        <v>468</v>
      </c>
      <c r="F30" s="187" t="s">
        <v>4</v>
      </c>
      <c r="G30" s="179" t="s">
        <v>303</v>
      </c>
      <c r="H30" s="179" t="s">
        <v>469</v>
      </c>
    </row>
    <row r="31" spans="1:8" ht="44.25" customHeight="1">
      <c r="A31" s="202"/>
      <c r="B31" s="203"/>
      <c r="C31" s="201"/>
      <c r="D31" s="187"/>
      <c r="E31" s="180"/>
      <c r="F31" s="187"/>
      <c r="G31" s="180"/>
      <c r="H31" s="180"/>
    </row>
    <row r="32" spans="1:8" ht="34.5" customHeight="1">
      <c r="A32" s="41" t="s">
        <v>60</v>
      </c>
      <c r="B32" s="165" t="s">
        <v>26</v>
      </c>
      <c r="C32" s="85"/>
      <c r="D32" s="92">
        <f>D33+D36+D37+D34</f>
        <v>3156.3</v>
      </c>
      <c r="E32" s="92">
        <f>E33+E36+E37+E34</f>
        <v>2442.9</v>
      </c>
      <c r="F32" s="92">
        <f>F33+F36+F37+F34</f>
        <v>2153.6</v>
      </c>
      <c r="G32" s="107">
        <f>F32/D32</f>
        <v>0.6823179038747901</v>
      </c>
      <c r="H32" s="109">
        <f>F32/E32</f>
        <v>0.8815751770436775</v>
      </c>
    </row>
    <row r="33" spans="1:8" ht="97.5" customHeight="1">
      <c r="A33" s="164" t="s">
        <v>63</v>
      </c>
      <c r="B33" s="161" t="s">
        <v>142</v>
      </c>
      <c r="C33" s="84" t="s">
        <v>63</v>
      </c>
      <c r="D33" s="90">
        <v>2847.4</v>
      </c>
      <c r="E33" s="90">
        <v>2155.6</v>
      </c>
      <c r="F33" s="90">
        <v>1968</v>
      </c>
      <c r="G33" s="107">
        <f aca="true" t="shared" si="2" ref="G33:G73">F33/D33</f>
        <v>0.6911568448409074</v>
      </c>
      <c r="H33" s="109">
        <f aca="true" t="shared" si="3" ref="H33:H73">F33/E33</f>
        <v>0.9129708665800705</v>
      </c>
    </row>
    <row r="34" spans="1:8" ht="36.75" customHeight="1">
      <c r="A34" s="164" t="s">
        <v>167</v>
      </c>
      <c r="B34" s="161" t="s">
        <v>302</v>
      </c>
      <c r="C34" s="84" t="s">
        <v>167</v>
      </c>
      <c r="D34" s="90">
        <f>D35</f>
        <v>136</v>
      </c>
      <c r="E34" s="90">
        <f>E35</f>
        <v>136</v>
      </c>
      <c r="F34" s="90">
        <f>F35</f>
        <v>134.9</v>
      </c>
      <c r="G34" s="107">
        <f t="shared" si="2"/>
        <v>0.9919117647058824</v>
      </c>
      <c r="H34" s="109">
        <f t="shared" si="3"/>
        <v>0.9919117647058824</v>
      </c>
    </row>
    <row r="35" spans="1:8" ht="52.5" customHeight="1">
      <c r="A35" s="164"/>
      <c r="B35" s="161" t="s">
        <v>357</v>
      </c>
      <c r="C35" s="84" t="s">
        <v>356</v>
      </c>
      <c r="D35" s="90">
        <v>136</v>
      </c>
      <c r="E35" s="90">
        <v>136</v>
      </c>
      <c r="F35" s="90">
        <v>134.9</v>
      </c>
      <c r="G35" s="107">
        <f t="shared" si="2"/>
        <v>0.9919117647058824</v>
      </c>
      <c r="H35" s="109">
        <f t="shared" si="3"/>
        <v>0.9919117647058824</v>
      </c>
    </row>
    <row r="36" spans="1:8" ht="19.5" customHeight="1">
      <c r="A36" s="164" t="s">
        <v>65</v>
      </c>
      <c r="B36" s="161" t="s">
        <v>29</v>
      </c>
      <c r="C36" s="84" t="s">
        <v>65</v>
      </c>
      <c r="D36" s="90">
        <v>20</v>
      </c>
      <c r="E36" s="90">
        <v>0</v>
      </c>
      <c r="F36" s="90">
        <v>0</v>
      </c>
      <c r="G36" s="107">
        <f t="shared" si="2"/>
        <v>0</v>
      </c>
      <c r="H36" s="109">
        <v>0</v>
      </c>
    </row>
    <row r="37" spans="1:8" ht="41.25" customHeight="1">
      <c r="A37" s="164" t="s">
        <v>114</v>
      </c>
      <c r="B37" s="161" t="s">
        <v>111</v>
      </c>
      <c r="C37" s="84"/>
      <c r="D37" s="90">
        <f>D38+D39+D40+D41</f>
        <v>152.9</v>
      </c>
      <c r="E37" s="90">
        <f>E38+E39+E40+E41</f>
        <v>151.3</v>
      </c>
      <c r="F37" s="90">
        <f>F38+F39+F40+F41</f>
        <v>50.7</v>
      </c>
      <c r="G37" s="107">
        <f t="shared" si="2"/>
        <v>0.3315892740353172</v>
      </c>
      <c r="H37" s="109">
        <f t="shared" si="3"/>
        <v>0.33509583608724386</v>
      </c>
    </row>
    <row r="38" spans="1:9" s="16" customFormat="1" ht="39" customHeight="1">
      <c r="A38" s="46"/>
      <c r="B38" s="47" t="s">
        <v>172</v>
      </c>
      <c r="C38" s="93" t="s">
        <v>218</v>
      </c>
      <c r="D38" s="94">
        <v>5.2</v>
      </c>
      <c r="E38" s="94">
        <v>3.6</v>
      </c>
      <c r="F38" s="94">
        <v>2</v>
      </c>
      <c r="G38" s="107">
        <f t="shared" si="2"/>
        <v>0.3846153846153846</v>
      </c>
      <c r="H38" s="109">
        <f t="shared" si="3"/>
        <v>0.5555555555555556</v>
      </c>
      <c r="I38" s="152"/>
    </row>
    <row r="39" spans="1:9" s="16" customFormat="1" ht="73.5" customHeight="1">
      <c r="A39" s="46"/>
      <c r="B39" s="47" t="s">
        <v>171</v>
      </c>
      <c r="C39" s="93" t="s">
        <v>232</v>
      </c>
      <c r="D39" s="94">
        <v>14.7</v>
      </c>
      <c r="E39" s="94">
        <v>14.7</v>
      </c>
      <c r="F39" s="94">
        <v>14.7</v>
      </c>
      <c r="G39" s="107">
        <f t="shared" si="2"/>
        <v>1</v>
      </c>
      <c r="H39" s="109">
        <f t="shared" si="3"/>
        <v>1</v>
      </c>
      <c r="I39" s="152"/>
    </row>
    <row r="40" spans="1:9" s="16" customFormat="1" ht="53.25" customHeight="1">
      <c r="A40" s="46"/>
      <c r="B40" s="47" t="s">
        <v>295</v>
      </c>
      <c r="C40" s="93" t="s">
        <v>294</v>
      </c>
      <c r="D40" s="94">
        <v>123</v>
      </c>
      <c r="E40" s="94">
        <v>123</v>
      </c>
      <c r="F40" s="94">
        <v>24</v>
      </c>
      <c r="G40" s="107">
        <f t="shared" si="2"/>
        <v>0.1951219512195122</v>
      </c>
      <c r="H40" s="109">
        <f t="shared" si="3"/>
        <v>0.1951219512195122</v>
      </c>
      <c r="I40" s="152"/>
    </row>
    <row r="41" spans="1:9" s="16" customFormat="1" ht="39" customHeight="1">
      <c r="A41" s="46"/>
      <c r="B41" s="47" t="s">
        <v>321</v>
      </c>
      <c r="C41" s="93" t="s">
        <v>269</v>
      </c>
      <c r="D41" s="94">
        <v>10</v>
      </c>
      <c r="E41" s="94">
        <v>10</v>
      </c>
      <c r="F41" s="94">
        <v>10</v>
      </c>
      <c r="G41" s="107">
        <f t="shared" si="2"/>
        <v>1</v>
      </c>
      <c r="H41" s="109">
        <f t="shared" si="3"/>
        <v>1</v>
      </c>
      <c r="I41" s="152"/>
    </row>
    <row r="42" spans="1:8" ht="18.75" customHeight="1">
      <c r="A42" s="41" t="s">
        <v>97</v>
      </c>
      <c r="B42" s="165" t="s">
        <v>92</v>
      </c>
      <c r="C42" s="85"/>
      <c r="D42" s="92">
        <f>D43</f>
        <v>182.6</v>
      </c>
      <c r="E42" s="92">
        <f>E43</f>
        <v>125</v>
      </c>
      <c r="F42" s="92">
        <f>F43</f>
        <v>134.3</v>
      </c>
      <c r="G42" s="107">
        <f t="shared" si="2"/>
        <v>0.735487404162103</v>
      </c>
      <c r="H42" s="109">
        <f t="shared" si="3"/>
        <v>1.0744</v>
      </c>
    </row>
    <row r="43" spans="1:8" ht="48" customHeight="1">
      <c r="A43" s="164" t="s">
        <v>98</v>
      </c>
      <c r="B43" s="161" t="s">
        <v>146</v>
      </c>
      <c r="C43" s="84" t="s">
        <v>185</v>
      </c>
      <c r="D43" s="90">
        <v>182.6</v>
      </c>
      <c r="E43" s="90">
        <v>125</v>
      </c>
      <c r="F43" s="90">
        <v>134.3</v>
      </c>
      <c r="G43" s="107">
        <f t="shared" si="2"/>
        <v>0.735487404162103</v>
      </c>
      <c r="H43" s="109">
        <f t="shared" si="3"/>
        <v>1.0744</v>
      </c>
    </row>
    <row r="44" spans="1:8" ht="30" customHeight="1" hidden="1">
      <c r="A44" s="41" t="s">
        <v>66</v>
      </c>
      <c r="B44" s="165" t="s">
        <v>32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7" t="e">
        <f t="shared" si="2"/>
        <v>#DIV/0!</v>
      </c>
      <c r="H44" s="109" t="e">
        <f t="shared" si="3"/>
        <v>#DIV/0!</v>
      </c>
    </row>
    <row r="45" spans="1:8" ht="18" customHeight="1" hidden="1">
      <c r="A45" s="164" t="s">
        <v>99</v>
      </c>
      <c r="B45" s="161" t="s">
        <v>94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7" t="e">
        <f t="shared" si="2"/>
        <v>#DIV/0!</v>
      </c>
      <c r="H45" s="109" t="e">
        <f t="shared" si="3"/>
        <v>#DIV/0!</v>
      </c>
    </row>
    <row r="46" spans="1:8" ht="54.75" customHeight="1" hidden="1">
      <c r="A46" s="164"/>
      <c r="B46" s="161" t="s">
        <v>189</v>
      </c>
      <c r="C46" s="84" t="s">
        <v>190</v>
      </c>
      <c r="D46" s="90">
        <v>0</v>
      </c>
      <c r="E46" s="90">
        <v>0</v>
      </c>
      <c r="F46" s="90">
        <v>0</v>
      </c>
      <c r="G46" s="107" t="e">
        <f t="shared" si="2"/>
        <v>#DIV/0!</v>
      </c>
      <c r="H46" s="109" t="e">
        <f t="shared" si="3"/>
        <v>#DIV/0!</v>
      </c>
    </row>
    <row r="47" spans="1:8" ht="33" customHeight="1" hidden="1">
      <c r="A47" s="41" t="s">
        <v>67</v>
      </c>
      <c r="B47" s="165" t="s">
        <v>34</v>
      </c>
      <c r="C47" s="85"/>
      <c r="D47" s="92">
        <f aca="true" t="shared" si="5" ref="D47:F48">D48</f>
        <v>0</v>
      </c>
      <c r="E47" s="92">
        <f t="shared" si="5"/>
        <v>0</v>
      </c>
      <c r="F47" s="92">
        <f t="shared" si="5"/>
        <v>0</v>
      </c>
      <c r="G47" s="107" t="e">
        <f t="shared" si="2"/>
        <v>#DIV/0!</v>
      </c>
      <c r="H47" s="109">
        <v>0</v>
      </c>
    </row>
    <row r="48" spans="1:8" ht="38.25" customHeight="1" hidden="1">
      <c r="A48" s="162" t="s">
        <v>68</v>
      </c>
      <c r="B48" s="63" t="s">
        <v>109</v>
      </c>
      <c r="C48" s="84"/>
      <c r="D48" s="90">
        <f t="shared" si="5"/>
        <v>0</v>
      </c>
      <c r="E48" s="90">
        <f t="shared" si="5"/>
        <v>0</v>
      </c>
      <c r="F48" s="90">
        <f t="shared" si="5"/>
        <v>0</v>
      </c>
      <c r="G48" s="107" t="e">
        <f t="shared" si="2"/>
        <v>#DIV/0!</v>
      </c>
      <c r="H48" s="109">
        <v>0</v>
      </c>
    </row>
    <row r="49" spans="1:8" ht="50.25" customHeight="1" hidden="1">
      <c r="A49" s="46"/>
      <c r="B49" s="60" t="s">
        <v>109</v>
      </c>
      <c r="C49" s="93" t="s">
        <v>238</v>
      </c>
      <c r="D49" s="94">
        <v>0</v>
      </c>
      <c r="E49" s="94">
        <v>0</v>
      </c>
      <c r="F49" s="94">
        <v>0</v>
      </c>
      <c r="G49" s="107" t="e">
        <f t="shared" si="2"/>
        <v>#DIV/0!</v>
      </c>
      <c r="H49" s="109">
        <v>0</v>
      </c>
    </row>
    <row r="50" spans="1:8" ht="55.5" customHeight="1">
      <c r="A50" s="41" t="s">
        <v>69</v>
      </c>
      <c r="B50" s="165" t="s">
        <v>35</v>
      </c>
      <c r="C50" s="85"/>
      <c r="D50" s="92">
        <f>D51</f>
        <v>725</v>
      </c>
      <c r="E50" s="92">
        <f>E51</f>
        <v>509.3</v>
      </c>
      <c r="F50" s="92">
        <f>F51</f>
        <v>362.30000000000007</v>
      </c>
      <c r="G50" s="107">
        <f t="shared" si="2"/>
        <v>0.4997241379310346</v>
      </c>
      <c r="H50" s="109">
        <f t="shared" si="3"/>
        <v>0.7113685450618498</v>
      </c>
    </row>
    <row r="51" spans="1:8" ht="19.5" customHeight="1">
      <c r="A51" s="164" t="s">
        <v>38</v>
      </c>
      <c r="B51" s="161" t="s">
        <v>39</v>
      </c>
      <c r="C51" s="84"/>
      <c r="D51" s="90">
        <f>D52+D53+D54+D55+D56+D57+D58+D59+D60+D61</f>
        <v>725</v>
      </c>
      <c r="E51" s="90">
        <f>E52+E53+E54+E55+E56+E57+E58+E59+E60+E61</f>
        <v>509.3</v>
      </c>
      <c r="F51" s="90">
        <f>F52+F53+F54+F55+F56+F57+F58+F59+F60+F61</f>
        <v>362.30000000000007</v>
      </c>
      <c r="G51" s="107">
        <f t="shared" si="2"/>
        <v>0.4997241379310346</v>
      </c>
      <c r="H51" s="109">
        <f t="shared" si="3"/>
        <v>0.7113685450618498</v>
      </c>
    </row>
    <row r="52" spans="1:8" ht="47.25">
      <c r="A52" s="164"/>
      <c r="B52" s="47" t="s">
        <v>367</v>
      </c>
      <c r="C52" s="93" t="s">
        <v>366</v>
      </c>
      <c r="D52" s="90">
        <v>15</v>
      </c>
      <c r="E52" s="90">
        <v>10.5</v>
      </c>
      <c r="F52" s="90">
        <v>6.5</v>
      </c>
      <c r="G52" s="107">
        <f t="shared" si="2"/>
        <v>0.43333333333333335</v>
      </c>
      <c r="H52" s="109">
        <f t="shared" si="3"/>
        <v>0.6190476190476191</v>
      </c>
    </row>
    <row r="53" spans="1:8" ht="31.5">
      <c r="A53" s="164"/>
      <c r="B53" s="47" t="s">
        <v>369</v>
      </c>
      <c r="C53" s="93" t="s">
        <v>368</v>
      </c>
      <c r="D53" s="90">
        <v>5</v>
      </c>
      <c r="E53" s="90">
        <v>3.5</v>
      </c>
      <c r="F53" s="90">
        <v>0</v>
      </c>
      <c r="G53" s="107">
        <f t="shared" si="2"/>
        <v>0</v>
      </c>
      <c r="H53" s="109">
        <f t="shared" si="3"/>
        <v>0</v>
      </c>
    </row>
    <row r="54" spans="1:8" ht="47.25">
      <c r="A54" s="164"/>
      <c r="B54" s="47" t="s">
        <v>371</v>
      </c>
      <c r="C54" s="93" t="s">
        <v>370</v>
      </c>
      <c r="D54" s="90">
        <v>20</v>
      </c>
      <c r="E54" s="90">
        <v>14</v>
      </c>
      <c r="F54" s="90">
        <v>0</v>
      </c>
      <c r="G54" s="107">
        <f t="shared" si="2"/>
        <v>0</v>
      </c>
      <c r="H54" s="109">
        <f t="shared" si="3"/>
        <v>0</v>
      </c>
    </row>
    <row r="55" spans="1:8" ht="47.25">
      <c r="A55" s="164"/>
      <c r="B55" s="47" t="s">
        <v>373</v>
      </c>
      <c r="C55" s="93" t="s">
        <v>372</v>
      </c>
      <c r="D55" s="90">
        <v>10</v>
      </c>
      <c r="E55" s="90">
        <v>7</v>
      </c>
      <c r="F55" s="90">
        <v>0</v>
      </c>
      <c r="G55" s="107">
        <f t="shared" si="2"/>
        <v>0</v>
      </c>
      <c r="H55" s="109">
        <f t="shared" si="3"/>
        <v>0</v>
      </c>
    </row>
    <row r="56" spans="1:9" s="16" customFormat="1" ht="51" customHeight="1">
      <c r="A56" s="46"/>
      <c r="B56" s="47" t="s">
        <v>375</v>
      </c>
      <c r="C56" s="93" t="s">
        <v>374</v>
      </c>
      <c r="D56" s="94">
        <v>20</v>
      </c>
      <c r="E56" s="94">
        <v>14</v>
      </c>
      <c r="F56" s="94">
        <v>0</v>
      </c>
      <c r="G56" s="107">
        <f t="shared" si="2"/>
        <v>0</v>
      </c>
      <c r="H56" s="109">
        <f t="shared" si="3"/>
        <v>0</v>
      </c>
      <c r="I56" s="152"/>
    </row>
    <row r="57" spans="1:9" s="16" customFormat="1" ht="63">
      <c r="A57" s="46"/>
      <c r="B57" s="47" t="s">
        <v>377</v>
      </c>
      <c r="C57" s="93" t="s">
        <v>376</v>
      </c>
      <c r="D57" s="94">
        <v>118.5</v>
      </c>
      <c r="E57" s="94">
        <v>76.6</v>
      </c>
      <c r="F57" s="94">
        <v>8.1</v>
      </c>
      <c r="G57" s="107">
        <f t="shared" si="2"/>
        <v>0.06835443037974684</v>
      </c>
      <c r="H57" s="109">
        <f t="shared" si="3"/>
        <v>0.10574412532637076</v>
      </c>
      <c r="I57" s="152"/>
    </row>
    <row r="58" spans="1:9" s="16" customFormat="1" ht="47.25">
      <c r="A58" s="46"/>
      <c r="B58" s="47" t="s">
        <v>392</v>
      </c>
      <c r="C58" s="93" t="s">
        <v>382</v>
      </c>
      <c r="D58" s="94">
        <v>410</v>
      </c>
      <c r="E58" s="94">
        <v>292.5</v>
      </c>
      <c r="F58" s="94">
        <v>279.1</v>
      </c>
      <c r="G58" s="107">
        <f t="shared" si="2"/>
        <v>0.6807317073170732</v>
      </c>
      <c r="H58" s="109">
        <f t="shared" si="3"/>
        <v>0.9541880341880342</v>
      </c>
      <c r="I58" s="152"/>
    </row>
    <row r="59" spans="1:9" s="16" customFormat="1" ht="63">
      <c r="A59" s="46"/>
      <c r="B59" s="47" t="s">
        <v>394</v>
      </c>
      <c r="C59" s="93" t="s">
        <v>393</v>
      </c>
      <c r="D59" s="94">
        <v>100</v>
      </c>
      <c r="E59" s="94">
        <v>70</v>
      </c>
      <c r="F59" s="94">
        <v>42.1</v>
      </c>
      <c r="G59" s="107">
        <f t="shared" si="2"/>
        <v>0.42100000000000004</v>
      </c>
      <c r="H59" s="109">
        <f t="shared" si="3"/>
        <v>0.6014285714285714</v>
      </c>
      <c r="I59" s="152"/>
    </row>
    <row r="60" spans="1:9" s="16" customFormat="1" ht="47.25">
      <c r="A60" s="46"/>
      <c r="B60" s="47" t="s">
        <v>396</v>
      </c>
      <c r="C60" s="93" t="s">
        <v>395</v>
      </c>
      <c r="D60" s="94">
        <v>21.2</v>
      </c>
      <c r="E60" s="94">
        <v>21.2</v>
      </c>
      <c r="F60" s="94">
        <v>21.2</v>
      </c>
      <c r="G60" s="107">
        <f t="shared" si="2"/>
        <v>1</v>
      </c>
      <c r="H60" s="109">
        <f t="shared" si="3"/>
        <v>1</v>
      </c>
      <c r="I60" s="152"/>
    </row>
    <row r="61" spans="1:9" s="16" customFormat="1" ht="31.5">
      <c r="A61" s="46"/>
      <c r="B61" s="47" t="s">
        <v>152</v>
      </c>
      <c r="C61" s="93" t="s">
        <v>219</v>
      </c>
      <c r="D61" s="94">
        <v>5.3</v>
      </c>
      <c r="E61" s="94"/>
      <c r="F61" s="94">
        <v>5.3</v>
      </c>
      <c r="G61" s="107">
        <f t="shared" si="2"/>
        <v>1</v>
      </c>
      <c r="H61" s="109"/>
      <c r="I61" s="152"/>
    </row>
    <row r="62" spans="1:8" ht="34.5" customHeight="1">
      <c r="A62" s="41" t="s">
        <v>112</v>
      </c>
      <c r="B62" s="165" t="s">
        <v>110</v>
      </c>
      <c r="C62" s="85"/>
      <c r="D62" s="90">
        <f>D64</f>
        <v>6.4</v>
      </c>
      <c r="E62" s="90">
        <f>E64</f>
        <v>4.5</v>
      </c>
      <c r="F62" s="90">
        <f>F64</f>
        <v>1.2</v>
      </c>
      <c r="G62" s="107">
        <f t="shared" si="2"/>
        <v>0.18749999999999997</v>
      </c>
      <c r="H62" s="109">
        <f t="shared" si="3"/>
        <v>0.26666666666666666</v>
      </c>
    </row>
    <row r="63" spans="1:8" ht="36" customHeight="1">
      <c r="A63" s="164" t="s">
        <v>106</v>
      </c>
      <c r="B63" s="161" t="s">
        <v>113</v>
      </c>
      <c r="C63" s="84"/>
      <c r="D63" s="90">
        <f>D64</f>
        <v>6.4</v>
      </c>
      <c r="E63" s="90">
        <f>E64</f>
        <v>4.5</v>
      </c>
      <c r="F63" s="90">
        <f>F64</f>
        <v>1.2</v>
      </c>
      <c r="G63" s="107">
        <f t="shared" si="2"/>
        <v>0.18749999999999997</v>
      </c>
      <c r="H63" s="109">
        <f t="shared" si="3"/>
        <v>0.26666666666666666</v>
      </c>
    </row>
    <row r="64" spans="1:9" s="16" customFormat="1" ht="36" customHeight="1">
      <c r="A64" s="46"/>
      <c r="B64" s="47" t="s">
        <v>188</v>
      </c>
      <c r="C64" s="93" t="s">
        <v>182</v>
      </c>
      <c r="D64" s="94">
        <v>6.4</v>
      </c>
      <c r="E64" s="94">
        <v>4.5</v>
      </c>
      <c r="F64" s="94">
        <v>1.2</v>
      </c>
      <c r="G64" s="107">
        <f t="shared" si="2"/>
        <v>0.18749999999999997</v>
      </c>
      <c r="H64" s="109">
        <f t="shared" si="3"/>
        <v>0.26666666666666666</v>
      </c>
      <c r="I64" s="152"/>
    </row>
    <row r="65" spans="1:8" ht="18" customHeight="1" hidden="1">
      <c r="A65" s="41" t="s">
        <v>40</v>
      </c>
      <c r="B65" s="165" t="s">
        <v>41</v>
      </c>
      <c r="C65" s="85"/>
      <c r="D65" s="90">
        <f aca="true" t="shared" si="6" ref="D65:F66">D66</f>
        <v>0</v>
      </c>
      <c r="E65" s="90">
        <f t="shared" si="6"/>
        <v>0</v>
      </c>
      <c r="F65" s="90">
        <f t="shared" si="6"/>
        <v>0</v>
      </c>
      <c r="G65" s="107" t="e">
        <f t="shared" si="2"/>
        <v>#DIV/0!</v>
      </c>
      <c r="H65" s="109" t="e">
        <f t="shared" si="3"/>
        <v>#DIV/0!</v>
      </c>
    </row>
    <row r="66" spans="1:8" ht="23.25" customHeight="1" hidden="1">
      <c r="A66" s="164" t="s">
        <v>44</v>
      </c>
      <c r="B66" s="161" t="s">
        <v>103</v>
      </c>
      <c r="C66" s="84"/>
      <c r="D66" s="90">
        <f t="shared" si="6"/>
        <v>0</v>
      </c>
      <c r="E66" s="90">
        <f t="shared" si="6"/>
        <v>0</v>
      </c>
      <c r="F66" s="90">
        <f t="shared" si="6"/>
        <v>0</v>
      </c>
      <c r="G66" s="107" t="e">
        <f t="shared" si="2"/>
        <v>#DIV/0!</v>
      </c>
      <c r="H66" s="109" t="e">
        <f t="shared" si="3"/>
        <v>#DIV/0!</v>
      </c>
    </row>
    <row r="67" spans="1:9" s="16" customFormat="1" ht="31.5" customHeight="1" hidden="1">
      <c r="A67" s="46"/>
      <c r="B67" s="47" t="s">
        <v>183</v>
      </c>
      <c r="C67" s="93" t="s">
        <v>184</v>
      </c>
      <c r="D67" s="94">
        <v>0</v>
      </c>
      <c r="E67" s="94">
        <v>0</v>
      </c>
      <c r="F67" s="94">
        <v>0</v>
      </c>
      <c r="G67" s="107" t="e">
        <f t="shared" si="2"/>
        <v>#DIV/0!</v>
      </c>
      <c r="H67" s="109" t="e">
        <f t="shared" si="3"/>
        <v>#DIV/0!</v>
      </c>
      <c r="I67" s="152"/>
    </row>
    <row r="68" spans="1:8" ht="18.75" customHeight="1">
      <c r="A68" s="41">
        <v>1000</v>
      </c>
      <c r="B68" s="165" t="s">
        <v>52</v>
      </c>
      <c r="C68" s="85"/>
      <c r="D68" s="90">
        <f>D69</f>
        <v>66</v>
      </c>
      <c r="E68" s="90">
        <f>E69</f>
        <v>49.5</v>
      </c>
      <c r="F68" s="90">
        <f>F69</f>
        <v>55</v>
      </c>
      <c r="G68" s="107">
        <f t="shared" si="2"/>
        <v>0.8333333333333334</v>
      </c>
      <c r="H68" s="109">
        <f t="shared" si="3"/>
        <v>1.1111111111111112</v>
      </c>
    </row>
    <row r="69" spans="1:8" ht="18.75" customHeight="1">
      <c r="A69" s="164">
        <v>1001</v>
      </c>
      <c r="B69" s="161" t="s">
        <v>153</v>
      </c>
      <c r="C69" s="84" t="s">
        <v>53</v>
      </c>
      <c r="D69" s="90">
        <v>66</v>
      </c>
      <c r="E69" s="90">
        <v>49.5</v>
      </c>
      <c r="F69" s="90">
        <v>55</v>
      </c>
      <c r="G69" s="107">
        <f t="shared" si="2"/>
        <v>0.8333333333333334</v>
      </c>
      <c r="H69" s="109">
        <f t="shared" si="3"/>
        <v>1.1111111111111112</v>
      </c>
    </row>
    <row r="70" spans="1:8" ht="38.25" customHeight="1">
      <c r="A70" s="41"/>
      <c r="B70" s="165" t="s">
        <v>88</v>
      </c>
      <c r="C70" s="85"/>
      <c r="D70" s="92">
        <f>D71</f>
        <v>1338</v>
      </c>
      <c r="E70" s="92">
        <f>E71</f>
        <v>1003.5</v>
      </c>
      <c r="F70" s="92">
        <f>F71</f>
        <v>338</v>
      </c>
      <c r="G70" s="107">
        <f t="shared" si="2"/>
        <v>0.2526158445440957</v>
      </c>
      <c r="H70" s="109">
        <f t="shared" si="3"/>
        <v>0.3368211260587942</v>
      </c>
    </row>
    <row r="71" spans="1:9" s="16" customFormat="1" ht="48.75" customHeight="1">
      <c r="A71" s="46"/>
      <c r="B71" s="47" t="s">
        <v>89</v>
      </c>
      <c r="C71" s="93" t="s">
        <v>164</v>
      </c>
      <c r="D71" s="94">
        <v>1338</v>
      </c>
      <c r="E71" s="94">
        <v>1003.5</v>
      </c>
      <c r="F71" s="94">
        <v>338</v>
      </c>
      <c r="G71" s="107">
        <f t="shared" si="2"/>
        <v>0.2526158445440957</v>
      </c>
      <c r="H71" s="109">
        <f t="shared" si="3"/>
        <v>0.3368211260587942</v>
      </c>
      <c r="I71" s="152"/>
    </row>
    <row r="72" spans="1:8" ht="21.75" customHeight="1">
      <c r="A72" s="164"/>
      <c r="B72" s="165" t="s">
        <v>59</v>
      </c>
      <c r="C72" s="41"/>
      <c r="D72" s="92">
        <f>D32+D42+D44+D47+D50+D62+D65+D68+D70</f>
        <v>5474.3</v>
      </c>
      <c r="E72" s="92">
        <f>E32+E42+E44+E47+E50+E62+E65+E68+E70</f>
        <v>4134.700000000001</v>
      </c>
      <c r="F72" s="92">
        <f>F32+F42+F44+F47+F50+F62+F65+F68+F70</f>
        <v>3044.4</v>
      </c>
      <c r="G72" s="107">
        <f t="shared" si="2"/>
        <v>0.5561258973750068</v>
      </c>
      <c r="H72" s="109">
        <f t="shared" si="3"/>
        <v>0.7363049314339613</v>
      </c>
    </row>
    <row r="73" spans="1:8" ht="25.5" customHeight="1">
      <c r="A73" s="168"/>
      <c r="B73" s="63" t="s">
        <v>74</v>
      </c>
      <c r="C73" s="95"/>
      <c r="D73" s="110">
        <f>D70</f>
        <v>1338</v>
      </c>
      <c r="E73" s="110">
        <f>E70</f>
        <v>1003.5</v>
      </c>
      <c r="F73" s="110">
        <f>F70</f>
        <v>338</v>
      </c>
      <c r="G73" s="107">
        <f t="shared" si="2"/>
        <v>0.2526158445440957</v>
      </c>
      <c r="H73" s="109">
        <f t="shared" si="3"/>
        <v>0.3368211260587942</v>
      </c>
    </row>
    <row r="74" ht="18">
      <c r="A74" s="66"/>
    </row>
    <row r="75" ht="18">
      <c r="A75" s="66"/>
    </row>
    <row r="76" spans="1:6" ht="18">
      <c r="A76" s="66"/>
      <c r="B76" s="69" t="s">
        <v>320</v>
      </c>
      <c r="C76" s="102"/>
      <c r="F76" s="111">
        <v>1360.5</v>
      </c>
    </row>
    <row r="77" spans="1:3" ht="18">
      <c r="A77" s="66"/>
      <c r="B77" s="69"/>
      <c r="C77" s="102"/>
    </row>
    <row r="78" spans="1:3" ht="18" hidden="1">
      <c r="A78" s="66"/>
      <c r="B78" s="69" t="s">
        <v>75</v>
      </c>
      <c r="C78" s="102"/>
    </row>
    <row r="79" spans="1:3" ht="18" hidden="1">
      <c r="A79" s="66"/>
      <c r="B79" s="69" t="s">
        <v>76</v>
      </c>
      <c r="C79" s="102"/>
    </row>
    <row r="80" spans="1:3" ht="18" hidden="1">
      <c r="A80" s="66"/>
      <c r="B80" s="69"/>
      <c r="C80" s="102"/>
    </row>
    <row r="81" spans="1:3" ht="18" hidden="1">
      <c r="A81" s="66"/>
      <c r="B81" s="69" t="s">
        <v>77</v>
      </c>
      <c r="C81" s="102"/>
    </row>
    <row r="82" spans="1:3" ht="18" hidden="1">
      <c r="A82" s="66"/>
      <c r="B82" s="69" t="s">
        <v>78</v>
      </c>
      <c r="C82" s="102"/>
    </row>
    <row r="83" spans="1:3" ht="18" hidden="1">
      <c r="A83" s="66"/>
      <c r="B83" s="69"/>
      <c r="C83" s="102"/>
    </row>
    <row r="84" spans="1:3" ht="18" hidden="1">
      <c r="A84" s="66"/>
      <c r="B84" s="69" t="s">
        <v>79</v>
      </c>
      <c r="C84" s="102"/>
    </row>
    <row r="85" spans="1:3" ht="18" hidden="1">
      <c r="A85" s="66"/>
      <c r="B85" s="69" t="s">
        <v>80</v>
      </c>
      <c r="C85" s="102"/>
    </row>
    <row r="86" spans="1:3" ht="18" hidden="1">
      <c r="A86" s="66"/>
      <c r="B86" s="69"/>
      <c r="C86" s="102"/>
    </row>
    <row r="87" spans="1:3" ht="18" hidden="1">
      <c r="A87" s="66"/>
      <c r="B87" s="69" t="s">
        <v>81</v>
      </c>
      <c r="C87" s="102"/>
    </row>
    <row r="88" spans="1:3" ht="18" hidden="1">
      <c r="A88" s="66"/>
      <c r="B88" s="69" t="s">
        <v>82</v>
      </c>
      <c r="C88" s="102"/>
    </row>
    <row r="89" ht="18" hidden="1">
      <c r="A89" s="66"/>
    </row>
    <row r="90" ht="18">
      <c r="A90" s="66"/>
    </row>
    <row r="91" spans="1:8" ht="18">
      <c r="A91" s="66"/>
      <c r="B91" s="69" t="s">
        <v>83</v>
      </c>
      <c r="C91" s="102"/>
      <c r="F91" s="103">
        <f>F76+F27-F72</f>
        <v>2573.1999999999994</v>
      </c>
      <c r="H91" s="103"/>
    </row>
    <row r="92" ht="18">
      <c r="A92" s="66"/>
    </row>
    <row r="93" ht="18">
      <c r="A93" s="66"/>
    </row>
    <row r="94" spans="1:3" ht="18">
      <c r="A94" s="66"/>
      <c r="B94" s="69" t="s">
        <v>84</v>
      </c>
      <c r="C94" s="102"/>
    </row>
    <row r="95" spans="1:3" ht="18">
      <c r="A95" s="66"/>
      <c r="B95" s="69" t="s">
        <v>85</v>
      </c>
      <c r="C95" s="102"/>
    </row>
    <row r="96" spans="1:3" ht="18">
      <c r="A96" s="66"/>
      <c r="B96" s="69" t="s">
        <v>86</v>
      </c>
      <c r="C96" s="102"/>
    </row>
  </sheetData>
  <sheetProtection/>
  <mergeCells count="16">
    <mergeCell ref="C30:C31"/>
    <mergeCell ref="G2:G3"/>
    <mergeCell ref="E2:E3"/>
    <mergeCell ref="E30:E31"/>
    <mergeCell ref="F30:F31"/>
    <mergeCell ref="F2:F3"/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6.421875" style="116" customWidth="1"/>
    <col min="2" max="2" width="40.7109375" style="116" customWidth="1"/>
    <col min="3" max="3" width="12.421875" style="117" hidden="1" customWidth="1"/>
    <col min="4" max="4" width="12.421875" style="118" customWidth="1"/>
    <col min="5" max="5" width="12.421875" style="118" hidden="1" customWidth="1"/>
    <col min="6" max="6" width="13.421875" style="118" customWidth="1"/>
    <col min="7" max="7" width="11.28125" style="118" customWidth="1"/>
    <col min="8" max="8" width="11.00390625" style="118" hidden="1" customWidth="1"/>
    <col min="9" max="9" width="9.140625" style="157" customWidth="1"/>
    <col min="10" max="16384" width="9.140625" style="2" customWidth="1"/>
  </cols>
  <sheetData>
    <row r="1" spans="1:9" s="4" customFormat="1" ht="66" customHeight="1">
      <c r="A1" s="208" t="s">
        <v>505</v>
      </c>
      <c r="B1" s="208"/>
      <c r="C1" s="208"/>
      <c r="D1" s="208"/>
      <c r="E1" s="208"/>
      <c r="F1" s="208"/>
      <c r="G1" s="208"/>
      <c r="H1" s="208"/>
      <c r="I1" s="156"/>
    </row>
    <row r="2" spans="1:9" s="1" customFormat="1" ht="12.75" customHeight="1">
      <c r="A2" s="160"/>
      <c r="B2" s="173" t="s">
        <v>2</v>
      </c>
      <c r="C2" s="206"/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  <c r="I2" s="104"/>
    </row>
    <row r="3" spans="1:9" s="1" customFormat="1" ht="24.75" customHeight="1">
      <c r="A3" s="160"/>
      <c r="B3" s="173"/>
      <c r="C3" s="207"/>
      <c r="D3" s="173"/>
      <c r="E3" s="175"/>
      <c r="F3" s="173"/>
      <c r="G3" s="175"/>
      <c r="H3" s="175"/>
      <c r="I3" s="104"/>
    </row>
    <row r="4" spans="1:9" s="1" customFormat="1" ht="18.75">
      <c r="A4" s="160"/>
      <c r="B4" s="165" t="s">
        <v>73</v>
      </c>
      <c r="C4" s="83"/>
      <c r="D4" s="112">
        <f>D5+D6+D7+D8+D9+D10+D11+D12+D13+D14+D15+D16+D17+D18+D19</f>
        <v>2970</v>
      </c>
      <c r="E4" s="112">
        <f>E5+E6+E7+E8+E9+E10+E11+E12+E13+E14+E15+E16+E17+E18+E19</f>
        <v>1319</v>
      </c>
      <c r="F4" s="112">
        <f>F5+F6+F7+F8+F9+F10+F11+F12+F13+F14+F15+F16+F17+F18+F19+F20</f>
        <v>2636.9999999999995</v>
      </c>
      <c r="G4" s="39">
        <f aca="true" t="shared" si="0" ref="G4:G28">F4/D4</f>
        <v>0.8878787878787877</v>
      </c>
      <c r="H4" s="39">
        <f aca="true" t="shared" si="1" ref="H4:H28">F4/E4</f>
        <v>1.9992418498862772</v>
      </c>
      <c r="I4" s="104"/>
    </row>
    <row r="5" spans="1:9" s="1" customFormat="1" ht="23.25" customHeight="1">
      <c r="A5" s="160"/>
      <c r="B5" s="161" t="s">
        <v>478</v>
      </c>
      <c r="C5" s="84"/>
      <c r="D5" s="113">
        <v>238</v>
      </c>
      <c r="E5" s="113">
        <v>170</v>
      </c>
      <c r="F5" s="113">
        <v>232.2</v>
      </c>
      <c r="G5" s="39">
        <f t="shared" si="0"/>
        <v>0.9756302521008403</v>
      </c>
      <c r="H5" s="39">
        <f t="shared" si="1"/>
        <v>1.3658823529411763</v>
      </c>
      <c r="I5" s="104"/>
    </row>
    <row r="6" spans="1:9" s="1" customFormat="1" ht="18.75" hidden="1">
      <c r="A6" s="160"/>
      <c r="B6" s="161" t="s">
        <v>198</v>
      </c>
      <c r="C6" s="84"/>
      <c r="D6" s="113">
        <v>0</v>
      </c>
      <c r="E6" s="113">
        <v>0</v>
      </c>
      <c r="F6" s="113">
        <v>0</v>
      </c>
      <c r="G6" s="39" t="e">
        <f t="shared" si="0"/>
        <v>#DIV/0!</v>
      </c>
      <c r="H6" s="39" t="e">
        <f t="shared" si="1"/>
        <v>#DIV/0!</v>
      </c>
      <c r="I6" s="104"/>
    </row>
    <row r="7" spans="1:9" s="1" customFormat="1" ht="18.75">
      <c r="A7" s="160"/>
      <c r="B7" s="161" t="s">
        <v>6</v>
      </c>
      <c r="C7" s="84"/>
      <c r="D7" s="113">
        <v>580</v>
      </c>
      <c r="E7" s="113">
        <v>400</v>
      </c>
      <c r="F7" s="113">
        <v>735.9</v>
      </c>
      <c r="G7" s="39">
        <f t="shared" si="0"/>
        <v>1.2687931034482758</v>
      </c>
      <c r="H7" s="39">
        <f t="shared" si="1"/>
        <v>1.83975</v>
      </c>
      <c r="I7" s="104"/>
    </row>
    <row r="8" spans="1:9" s="1" customFormat="1" ht="18.75">
      <c r="A8" s="160"/>
      <c r="B8" s="161" t="s">
        <v>489</v>
      </c>
      <c r="C8" s="84"/>
      <c r="D8" s="113">
        <v>340</v>
      </c>
      <c r="E8" s="113">
        <v>70</v>
      </c>
      <c r="F8" s="113">
        <v>299.1</v>
      </c>
      <c r="G8" s="39">
        <f t="shared" si="0"/>
        <v>0.8797058823529412</v>
      </c>
      <c r="H8" s="39">
        <f t="shared" si="1"/>
        <v>4.272857142857143</v>
      </c>
      <c r="I8" s="104"/>
    </row>
    <row r="9" spans="1:9" s="1" customFormat="1" ht="18.75">
      <c r="A9" s="160"/>
      <c r="B9" s="161" t="s">
        <v>8</v>
      </c>
      <c r="C9" s="84"/>
      <c r="D9" s="113">
        <v>1800</v>
      </c>
      <c r="E9" s="113">
        <v>670</v>
      </c>
      <c r="F9" s="113">
        <v>1233.6</v>
      </c>
      <c r="G9" s="39">
        <f t="shared" si="0"/>
        <v>0.6853333333333332</v>
      </c>
      <c r="H9" s="39">
        <f t="shared" si="1"/>
        <v>1.841194029850746</v>
      </c>
      <c r="I9" s="104"/>
    </row>
    <row r="10" spans="1:9" s="1" customFormat="1" ht="18.75">
      <c r="A10" s="160"/>
      <c r="B10" s="161" t="s">
        <v>481</v>
      </c>
      <c r="C10" s="84"/>
      <c r="D10" s="113">
        <v>12</v>
      </c>
      <c r="E10" s="113">
        <v>9</v>
      </c>
      <c r="F10" s="113">
        <v>26.2</v>
      </c>
      <c r="G10" s="39">
        <f t="shared" si="0"/>
        <v>2.183333333333333</v>
      </c>
      <c r="H10" s="39">
        <f t="shared" si="1"/>
        <v>2.911111111111111</v>
      </c>
      <c r="I10" s="104"/>
    </row>
    <row r="11" spans="1:9" s="1" customFormat="1" ht="18.75" hidden="1">
      <c r="A11" s="160"/>
      <c r="B11" s="161" t="s">
        <v>9</v>
      </c>
      <c r="C11" s="84"/>
      <c r="D11" s="113">
        <v>0</v>
      </c>
      <c r="E11" s="113">
        <v>0</v>
      </c>
      <c r="F11" s="113">
        <v>0</v>
      </c>
      <c r="G11" s="39" t="e">
        <f t="shared" si="0"/>
        <v>#DIV/0!</v>
      </c>
      <c r="H11" s="39" t="e">
        <f t="shared" si="1"/>
        <v>#DIV/0!</v>
      </c>
      <c r="I11" s="104"/>
    </row>
    <row r="12" spans="1:9" s="1" customFormat="1" ht="18.75" hidden="1">
      <c r="A12" s="160"/>
      <c r="B12" s="161" t="s">
        <v>10</v>
      </c>
      <c r="C12" s="84"/>
      <c r="D12" s="113">
        <v>0</v>
      </c>
      <c r="E12" s="113">
        <v>0</v>
      </c>
      <c r="F12" s="113">
        <v>0</v>
      </c>
      <c r="G12" s="39" t="e">
        <f t="shared" si="0"/>
        <v>#DIV/0!</v>
      </c>
      <c r="H12" s="39" t="e">
        <f t="shared" si="1"/>
        <v>#DIV/0!</v>
      </c>
      <c r="I12" s="104"/>
    </row>
    <row r="13" spans="1:9" s="1" customFormat="1" ht="18.75" hidden="1">
      <c r="A13" s="160"/>
      <c r="B13" s="161" t="s">
        <v>11</v>
      </c>
      <c r="C13" s="84"/>
      <c r="D13" s="113">
        <v>0</v>
      </c>
      <c r="E13" s="113">
        <v>0</v>
      </c>
      <c r="F13" s="113">
        <v>0</v>
      </c>
      <c r="G13" s="39" t="e">
        <f t="shared" si="0"/>
        <v>#DIV/0!</v>
      </c>
      <c r="H13" s="39" t="e">
        <f t="shared" si="1"/>
        <v>#DIV/0!</v>
      </c>
      <c r="I13" s="104"/>
    </row>
    <row r="14" spans="1:9" s="1" customFormat="1" ht="18.75" hidden="1">
      <c r="A14" s="160"/>
      <c r="B14" s="161" t="s">
        <v>13</v>
      </c>
      <c r="C14" s="84"/>
      <c r="D14" s="113">
        <v>0</v>
      </c>
      <c r="E14" s="113">
        <v>0</v>
      </c>
      <c r="F14" s="113">
        <v>0</v>
      </c>
      <c r="G14" s="39" t="e">
        <f t="shared" si="0"/>
        <v>#DIV/0!</v>
      </c>
      <c r="H14" s="39" t="e">
        <f t="shared" si="1"/>
        <v>#DIV/0!</v>
      </c>
      <c r="I14" s="104"/>
    </row>
    <row r="15" spans="1:9" s="1" customFormat="1" ht="18.75" hidden="1">
      <c r="A15" s="160"/>
      <c r="B15" s="161" t="s">
        <v>14</v>
      </c>
      <c r="C15" s="84"/>
      <c r="D15" s="113">
        <v>0</v>
      </c>
      <c r="E15" s="113">
        <v>0</v>
      </c>
      <c r="F15" s="113">
        <v>0</v>
      </c>
      <c r="G15" s="39" t="e">
        <f t="shared" si="0"/>
        <v>#DIV/0!</v>
      </c>
      <c r="H15" s="39" t="e">
        <f t="shared" si="1"/>
        <v>#DIV/0!</v>
      </c>
      <c r="I15" s="104"/>
    </row>
    <row r="16" spans="1:9" s="1" customFormat="1" ht="34.5" customHeight="1" hidden="1">
      <c r="A16" s="160"/>
      <c r="B16" s="161" t="s">
        <v>101</v>
      </c>
      <c r="C16" s="84"/>
      <c r="D16" s="113"/>
      <c r="E16" s="113"/>
      <c r="F16" s="113"/>
      <c r="G16" s="39" t="e">
        <f t="shared" si="0"/>
        <v>#DIV/0!</v>
      </c>
      <c r="H16" s="39" t="e">
        <f t="shared" si="1"/>
        <v>#DIV/0!</v>
      </c>
      <c r="I16" s="104"/>
    </row>
    <row r="17" spans="1:9" s="1" customFormat="1" ht="18.75" hidden="1">
      <c r="A17" s="160"/>
      <c r="B17" s="161" t="s">
        <v>16</v>
      </c>
      <c r="C17" s="84"/>
      <c r="D17" s="113">
        <v>0</v>
      </c>
      <c r="E17" s="113">
        <v>0</v>
      </c>
      <c r="F17" s="113">
        <v>0</v>
      </c>
      <c r="G17" s="39" t="e">
        <f t="shared" si="0"/>
        <v>#DIV/0!</v>
      </c>
      <c r="H17" s="39" t="e">
        <f t="shared" si="1"/>
        <v>#DIV/0!</v>
      </c>
      <c r="I17" s="104"/>
    </row>
    <row r="18" spans="1:9" s="1" customFormat="1" ht="18.75" hidden="1">
      <c r="A18" s="160"/>
      <c r="B18" s="161" t="s">
        <v>104</v>
      </c>
      <c r="C18" s="84"/>
      <c r="D18" s="113">
        <v>0</v>
      </c>
      <c r="E18" s="113">
        <v>0</v>
      </c>
      <c r="F18" s="113">
        <v>0</v>
      </c>
      <c r="G18" s="39" t="e">
        <f t="shared" si="0"/>
        <v>#DIV/0!</v>
      </c>
      <c r="H18" s="39" t="e">
        <f t="shared" si="1"/>
        <v>#DIV/0!</v>
      </c>
      <c r="I18" s="104"/>
    </row>
    <row r="19" spans="1:9" s="1" customFormat="1" ht="18.75" hidden="1">
      <c r="A19" s="160"/>
      <c r="B19" s="161" t="s">
        <v>18</v>
      </c>
      <c r="C19" s="84"/>
      <c r="D19" s="113">
        <v>0</v>
      </c>
      <c r="E19" s="113">
        <v>0</v>
      </c>
      <c r="F19" s="113"/>
      <c r="G19" s="39" t="e">
        <f t="shared" si="0"/>
        <v>#DIV/0!</v>
      </c>
      <c r="H19" s="39" t="e">
        <f t="shared" si="1"/>
        <v>#DIV/0!</v>
      </c>
      <c r="I19" s="104"/>
    </row>
    <row r="20" spans="1:9" s="1" customFormat="1" ht="36" customHeight="1">
      <c r="A20" s="160"/>
      <c r="B20" s="63" t="s">
        <v>485</v>
      </c>
      <c r="C20" s="84"/>
      <c r="D20" s="113">
        <v>0</v>
      </c>
      <c r="E20" s="113">
        <v>0</v>
      </c>
      <c r="F20" s="113">
        <v>110</v>
      </c>
      <c r="G20" s="39">
        <v>0</v>
      </c>
      <c r="H20" s="39">
        <v>0</v>
      </c>
      <c r="I20" s="104"/>
    </row>
    <row r="21" spans="1:9" s="1" customFormat="1" ht="30.75" customHeight="1">
      <c r="A21" s="160"/>
      <c r="B21" s="165" t="s">
        <v>72</v>
      </c>
      <c r="C21" s="85"/>
      <c r="D21" s="113">
        <f>D22+D23+D24+D25+D26</f>
        <v>318.79999999999995</v>
      </c>
      <c r="E21" s="113">
        <f>E22+E23+E24+E25+E26</f>
        <v>227</v>
      </c>
      <c r="F21" s="113">
        <f>F22+F23+F24+F25+F26</f>
        <v>244.2</v>
      </c>
      <c r="G21" s="39">
        <f t="shared" si="0"/>
        <v>0.7659974905897114</v>
      </c>
      <c r="H21" s="39">
        <f t="shared" si="1"/>
        <v>1.0757709251101322</v>
      </c>
      <c r="I21" s="104"/>
    </row>
    <row r="22" spans="1:9" s="1" customFormat="1" ht="18.75">
      <c r="A22" s="160"/>
      <c r="B22" s="161" t="s">
        <v>20</v>
      </c>
      <c r="C22" s="84"/>
      <c r="D22" s="113">
        <v>136.2</v>
      </c>
      <c r="E22" s="113">
        <v>102</v>
      </c>
      <c r="F22" s="113">
        <v>113.1</v>
      </c>
      <c r="G22" s="39">
        <f t="shared" si="0"/>
        <v>0.8303964757709251</v>
      </c>
      <c r="H22" s="39">
        <f t="shared" si="1"/>
        <v>1.1088235294117645</v>
      </c>
      <c r="I22" s="104"/>
    </row>
    <row r="23" spans="1:9" s="1" customFormat="1" ht="18.75">
      <c r="A23" s="160"/>
      <c r="B23" s="161" t="s">
        <v>90</v>
      </c>
      <c r="C23" s="84"/>
      <c r="D23" s="113">
        <v>182.6</v>
      </c>
      <c r="E23" s="113">
        <v>125</v>
      </c>
      <c r="F23" s="113">
        <v>131.1</v>
      </c>
      <c r="G23" s="39">
        <f t="shared" si="0"/>
        <v>0.7179627601314348</v>
      </c>
      <c r="H23" s="39">
        <f t="shared" si="1"/>
        <v>1.0488</v>
      </c>
      <c r="I23" s="104"/>
    </row>
    <row r="24" spans="1:9" s="1" customFormat="1" ht="18.75" hidden="1">
      <c r="A24" s="160"/>
      <c r="B24" s="161" t="s">
        <v>58</v>
      </c>
      <c r="C24" s="84"/>
      <c r="D24" s="113">
        <v>0</v>
      </c>
      <c r="E24" s="113">
        <v>0</v>
      </c>
      <c r="F24" s="113">
        <v>0</v>
      </c>
      <c r="G24" s="39" t="e">
        <f t="shared" si="0"/>
        <v>#DIV/0!</v>
      </c>
      <c r="H24" s="39" t="e">
        <f t="shared" si="1"/>
        <v>#DIV/0!</v>
      </c>
      <c r="I24" s="104"/>
    </row>
    <row r="25" spans="1:9" s="1" customFormat="1" ht="30.75" customHeight="1" hidden="1" thickBot="1">
      <c r="A25" s="160"/>
      <c r="B25" s="86" t="s">
        <v>135</v>
      </c>
      <c r="C25" s="87"/>
      <c r="D25" s="113">
        <v>0</v>
      </c>
      <c r="E25" s="113">
        <v>0</v>
      </c>
      <c r="F25" s="113">
        <v>0</v>
      </c>
      <c r="G25" s="39" t="e">
        <f t="shared" si="0"/>
        <v>#DIV/0!</v>
      </c>
      <c r="H25" s="39" t="e">
        <f t="shared" si="1"/>
        <v>#DIV/0!</v>
      </c>
      <c r="I25" s="104"/>
    </row>
    <row r="26" spans="1:9" s="1" customFormat="1" ht="69.75" customHeight="1" hidden="1">
      <c r="A26" s="160"/>
      <c r="B26" s="161" t="s">
        <v>440</v>
      </c>
      <c r="C26" s="84"/>
      <c r="D26" s="113">
        <v>0</v>
      </c>
      <c r="E26" s="113">
        <v>0</v>
      </c>
      <c r="F26" s="113">
        <v>0</v>
      </c>
      <c r="G26" s="39" t="e">
        <f t="shared" si="0"/>
        <v>#DIV/0!</v>
      </c>
      <c r="H26" s="39" t="e">
        <f t="shared" si="1"/>
        <v>#DIV/0!</v>
      </c>
      <c r="I26" s="104"/>
    </row>
    <row r="27" spans="1:9" s="1" customFormat="1" ht="21" customHeight="1">
      <c r="A27" s="160"/>
      <c r="B27" s="161" t="s">
        <v>24</v>
      </c>
      <c r="C27" s="108"/>
      <c r="D27" s="113">
        <f>D4+D21</f>
        <v>3288.8</v>
      </c>
      <c r="E27" s="113">
        <f>E4+E21</f>
        <v>1546</v>
      </c>
      <c r="F27" s="113">
        <f>F4+F21</f>
        <v>2881.1999999999994</v>
      </c>
      <c r="G27" s="39">
        <f t="shared" si="0"/>
        <v>0.8760642179518363</v>
      </c>
      <c r="H27" s="39">
        <f t="shared" si="1"/>
        <v>1.8636481241914615</v>
      </c>
      <c r="I27" s="104"/>
    </row>
    <row r="28" spans="1:9" s="1" customFormat="1" ht="21" customHeight="1" hidden="1">
      <c r="A28" s="160"/>
      <c r="B28" s="161" t="s">
        <v>96</v>
      </c>
      <c r="C28" s="84"/>
      <c r="D28" s="114">
        <f>D4</f>
        <v>2970</v>
      </c>
      <c r="E28" s="114">
        <f>E4</f>
        <v>1319</v>
      </c>
      <c r="F28" s="114">
        <f>F4</f>
        <v>2636.9999999999995</v>
      </c>
      <c r="G28" s="39">
        <f t="shared" si="0"/>
        <v>0.8878787878787877</v>
      </c>
      <c r="H28" s="39">
        <f t="shared" si="1"/>
        <v>1.9992418498862772</v>
      </c>
      <c r="I28" s="104"/>
    </row>
    <row r="29" spans="1:9" s="1" customFormat="1" ht="12.75">
      <c r="A29" s="176"/>
      <c r="B29" s="204"/>
      <c r="C29" s="204"/>
      <c r="D29" s="204"/>
      <c r="E29" s="204"/>
      <c r="F29" s="204"/>
      <c r="G29" s="204"/>
      <c r="H29" s="205"/>
      <c r="I29" s="104"/>
    </row>
    <row r="30" spans="1:9" s="1" customFormat="1" ht="15" customHeight="1">
      <c r="A30" s="202" t="s">
        <v>139</v>
      </c>
      <c r="B30" s="203" t="s">
        <v>25</v>
      </c>
      <c r="C30" s="200" t="s">
        <v>162</v>
      </c>
      <c r="D30" s="187" t="s">
        <v>3</v>
      </c>
      <c r="E30" s="179" t="s">
        <v>468</v>
      </c>
      <c r="F30" s="187" t="s">
        <v>4</v>
      </c>
      <c r="G30" s="179" t="s">
        <v>303</v>
      </c>
      <c r="H30" s="179" t="s">
        <v>469</v>
      </c>
      <c r="I30" s="104"/>
    </row>
    <row r="31" spans="1:9" s="1" customFormat="1" ht="22.5" customHeight="1">
      <c r="A31" s="202"/>
      <c r="B31" s="203"/>
      <c r="C31" s="201"/>
      <c r="D31" s="187"/>
      <c r="E31" s="180"/>
      <c r="F31" s="187"/>
      <c r="G31" s="180"/>
      <c r="H31" s="180"/>
      <c r="I31" s="104"/>
    </row>
    <row r="32" spans="1:9" s="1" customFormat="1" ht="31.5">
      <c r="A32" s="41" t="s">
        <v>60</v>
      </c>
      <c r="B32" s="165" t="s">
        <v>26</v>
      </c>
      <c r="C32" s="85"/>
      <c r="D32" s="92">
        <f>D33+D36+D37+D34</f>
        <v>2885.8</v>
      </c>
      <c r="E32" s="92">
        <f>E33+E36+E37+E34</f>
        <v>2434.8</v>
      </c>
      <c r="F32" s="92">
        <f>F33+F36+F37+F34</f>
        <v>2448.1</v>
      </c>
      <c r="G32" s="107">
        <f>F32/D32</f>
        <v>0.8483262873379998</v>
      </c>
      <c r="H32" s="107">
        <f>F32/E32</f>
        <v>1.0054624609824214</v>
      </c>
      <c r="I32" s="104"/>
    </row>
    <row r="33" spans="1:9" s="1" customFormat="1" ht="115.5" customHeight="1">
      <c r="A33" s="164" t="s">
        <v>63</v>
      </c>
      <c r="B33" s="161" t="s">
        <v>142</v>
      </c>
      <c r="C33" s="84" t="s">
        <v>63</v>
      </c>
      <c r="D33" s="90">
        <v>2661.9</v>
      </c>
      <c r="E33" s="90">
        <v>2259.5</v>
      </c>
      <c r="F33" s="90">
        <v>2290.1</v>
      </c>
      <c r="G33" s="107">
        <f aca="true" t="shared" si="2" ref="G33:G76">F33/D33</f>
        <v>0.86032533153011</v>
      </c>
      <c r="H33" s="107">
        <f aca="true" t="shared" si="3" ref="H33:H76">F33/E33</f>
        <v>1.0135428192077893</v>
      </c>
      <c r="I33" s="104"/>
    </row>
    <row r="34" spans="1:9" s="1" customFormat="1" ht="36" customHeight="1">
      <c r="A34" s="164" t="s">
        <v>167</v>
      </c>
      <c r="B34" s="161" t="s">
        <v>302</v>
      </c>
      <c r="C34" s="84" t="s">
        <v>167</v>
      </c>
      <c r="D34" s="90">
        <f>D35</f>
        <v>136</v>
      </c>
      <c r="E34" s="90">
        <f>E35</f>
        <v>136</v>
      </c>
      <c r="F34" s="90">
        <f>F35</f>
        <v>134.6</v>
      </c>
      <c r="G34" s="107">
        <f t="shared" si="2"/>
        <v>0.9897058823529411</v>
      </c>
      <c r="H34" s="107">
        <f t="shared" si="3"/>
        <v>0.9897058823529411</v>
      </c>
      <c r="I34" s="104"/>
    </row>
    <row r="35" spans="1:9" s="1" customFormat="1" ht="65.25" customHeight="1">
      <c r="A35" s="164"/>
      <c r="B35" s="161" t="s">
        <v>357</v>
      </c>
      <c r="C35" s="84" t="s">
        <v>356</v>
      </c>
      <c r="D35" s="90">
        <v>136</v>
      </c>
      <c r="E35" s="90">
        <v>136</v>
      </c>
      <c r="F35" s="90">
        <v>134.6</v>
      </c>
      <c r="G35" s="107">
        <f t="shared" si="2"/>
        <v>0.9897058823529411</v>
      </c>
      <c r="H35" s="107">
        <f t="shared" si="3"/>
        <v>0.9897058823529411</v>
      </c>
      <c r="I35" s="104"/>
    </row>
    <row r="36" spans="1:9" s="1" customFormat="1" ht="27" customHeight="1">
      <c r="A36" s="164" t="s">
        <v>65</v>
      </c>
      <c r="B36" s="161" t="s">
        <v>29</v>
      </c>
      <c r="C36" s="84" t="s">
        <v>65</v>
      </c>
      <c r="D36" s="90">
        <v>20</v>
      </c>
      <c r="E36" s="90">
        <v>0</v>
      </c>
      <c r="F36" s="90">
        <v>0</v>
      </c>
      <c r="G36" s="107">
        <f t="shared" si="2"/>
        <v>0</v>
      </c>
      <c r="H36" s="107">
        <v>0</v>
      </c>
      <c r="I36" s="104"/>
    </row>
    <row r="37" spans="1:9" s="1" customFormat="1" ht="18.75">
      <c r="A37" s="164" t="s">
        <v>114</v>
      </c>
      <c r="B37" s="161" t="s">
        <v>107</v>
      </c>
      <c r="C37" s="84"/>
      <c r="D37" s="90">
        <f>D38+D39+D40+D41</f>
        <v>67.9</v>
      </c>
      <c r="E37" s="90">
        <f>E38+E39+E40+E41</f>
        <v>39.3</v>
      </c>
      <c r="F37" s="90">
        <f>F38+F39+F40+F41</f>
        <v>23.4</v>
      </c>
      <c r="G37" s="107">
        <f t="shared" si="2"/>
        <v>0.34462444771723116</v>
      </c>
      <c r="H37" s="107">
        <f t="shared" si="3"/>
        <v>0.5954198473282443</v>
      </c>
      <c r="I37" s="104"/>
    </row>
    <row r="38" spans="1:9" s="16" customFormat="1" ht="36" customHeight="1">
      <c r="A38" s="46"/>
      <c r="B38" s="47" t="s">
        <v>172</v>
      </c>
      <c r="C38" s="93" t="s">
        <v>173</v>
      </c>
      <c r="D38" s="94">
        <v>5.2</v>
      </c>
      <c r="E38" s="94">
        <v>3.6</v>
      </c>
      <c r="F38" s="94">
        <v>1.2</v>
      </c>
      <c r="G38" s="107">
        <f t="shared" si="2"/>
        <v>0.23076923076923075</v>
      </c>
      <c r="H38" s="107">
        <f t="shared" si="3"/>
        <v>0.3333333333333333</v>
      </c>
      <c r="I38" s="152"/>
    </row>
    <row r="39" spans="1:9" s="16" customFormat="1" ht="67.5" customHeight="1">
      <c r="A39" s="46"/>
      <c r="B39" s="47" t="s">
        <v>171</v>
      </c>
      <c r="C39" s="93" t="s">
        <v>232</v>
      </c>
      <c r="D39" s="94">
        <v>7.7</v>
      </c>
      <c r="E39" s="94">
        <v>7.7</v>
      </c>
      <c r="F39" s="94">
        <v>7.2</v>
      </c>
      <c r="G39" s="107">
        <f t="shared" si="2"/>
        <v>0.935064935064935</v>
      </c>
      <c r="H39" s="107">
        <f t="shared" si="3"/>
        <v>0.935064935064935</v>
      </c>
      <c r="I39" s="152"/>
    </row>
    <row r="40" spans="1:9" s="16" customFormat="1" ht="50.25" customHeight="1">
      <c r="A40" s="46"/>
      <c r="B40" s="47" t="s">
        <v>295</v>
      </c>
      <c r="C40" s="93" t="s">
        <v>294</v>
      </c>
      <c r="D40" s="94">
        <v>40</v>
      </c>
      <c r="E40" s="94">
        <v>23</v>
      </c>
      <c r="F40" s="94">
        <v>0</v>
      </c>
      <c r="G40" s="107">
        <f t="shared" si="2"/>
        <v>0</v>
      </c>
      <c r="H40" s="107">
        <f t="shared" si="3"/>
        <v>0</v>
      </c>
      <c r="I40" s="152"/>
    </row>
    <row r="41" spans="1:9" s="16" customFormat="1" ht="41.25" customHeight="1">
      <c r="A41" s="46"/>
      <c r="B41" s="47" t="s">
        <v>321</v>
      </c>
      <c r="C41" s="93" t="s">
        <v>269</v>
      </c>
      <c r="D41" s="94">
        <v>15</v>
      </c>
      <c r="E41" s="94">
        <v>5</v>
      </c>
      <c r="F41" s="94">
        <v>15</v>
      </c>
      <c r="G41" s="107">
        <f t="shared" si="2"/>
        <v>1</v>
      </c>
      <c r="H41" s="107">
        <f t="shared" si="3"/>
        <v>3</v>
      </c>
      <c r="I41" s="152"/>
    </row>
    <row r="42" spans="1:9" s="1" customFormat="1" ht="35.25" customHeight="1">
      <c r="A42" s="41" t="s">
        <v>97</v>
      </c>
      <c r="B42" s="165" t="s">
        <v>92</v>
      </c>
      <c r="C42" s="85"/>
      <c r="D42" s="92">
        <f>D43</f>
        <v>182.6</v>
      </c>
      <c r="E42" s="92">
        <f>E43</f>
        <v>125</v>
      </c>
      <c r="F42" s="92">
        <f>F43</f>
        <v>131.1</v>
      </c>
      <c r="G42" s="107">
        <f t="shared" si="2"/>
        <v>0.7179627601314348</v>
      </c>
      <c r="H42" s="107">
        <f t="shared" si="3"/>
        <v>1.0488</v>
      </c>
      <c r="I42" s="104"/>
    </row>
    <row r="43" spans="1:9" s="1" customFormat="1" ht="64.5" customHeight="1">
      <c r="A43" s="164" t="s">
        <v>98</v>
      </c>
      <c r="B43" s="161" t="s">
        <v>146</v>
      </c>
      <c r="C43" s="84" t="s">
        <v>163</v>
      </c>
      <c r="D43" s="90">
        <v>182.6</v>
      </c>
      <c r="E43" s="90">
        <v>125</v>
      </c>
      <c r="F43" s="90">
        <v>131.1</v>
      </c>
      <c r="G43" s="107">
        <f t="shared" si="2"/>
        <v>0.7179627601314348</v>
      </c>
      <c r="H43" s="107">
        <f t="shared" si="3"/>
        <v>1.0488</v>
      </c>
      <c r="I43" s="104"/>
    </row>
    <row r="44" spans="1:9" s="1" customFormat="1" ht="31.5">
      <c r="A44" s="41" t="s">
        <v>66</v>
      </c>
      <c r="B44" s="165" t="s">
        <v>32</v>
      </c>
      <c r="C44" s="85"/>
      <c r="D44" s="92">
        <f aca="true" t="shared" si="4" ref="D44:F45">D45</f>
        <v>4.6</v>
      </c>
      <c r="E44" s="92">
        <f t="shared" si="4"/>
        <v>4.6</v>
      </c>
      <c r="F44" s="92">
        <f t="shared" si="4"/>
        <v>4.6</v>
      </c>
      <c r="G44" s="107">
        <f t="shared" si="2"/>
        <v>1</v>
      </c>
      <c r="H44" s="107">
        <f t="shared" si="3"/>
        <v>1</v>
      </c>
      <c r="I44" s="104"/>
    </row>
    <row r="45" spans="1:9" s="1" customFormat="1" ht="18.75">
      <c r="A45" s="164" t="s">
        <v>99</v>
      </c>
      <c r="B45" s="161" t="s">
        <v>94</v>
      </c>
      <c r="C45" s="84"/>
      <c r="D45" s="90">
        <f>D46</f>
        <v>4.6</v>
      </c>
      <c r="E45" s="90">
        <f>E46</f>
        <v>4.6</v>
      </c>
      <c r="F45" s="90">
        <f t="shared" si="4"/>
        <v>4.6</v>
      </c>
      <c r="G45" s="107">
        <f t="shared" si="2"/>
        <v>1</v>
      </c>
      <c r="H45" s="107">
        <f t="shared" si="3"/>
        <v>1</v>
      </c>
      <c r="I45" s="104"/>
    </row>
    <row r="46" spans="1:9" s="16" customFormat="1" ht="70.5" customHeight="1">
      <c r="A46" s="46"/>
      <c r="B46" s="47" t="s">
        <v>328</v>
      </c>
      <c r="C46" s="93" t="s">
        <v>327</v>
      </c>
      <c r="D46" s="94">
        <v>4.6</v>
      </c>
      <c r="E46" s="94">
        <v>4.6</v>
      </c>
      <c r="F46" s="94">
        <v>4.6</v>
      </c>
      <c r="G46" s="107">
        <f t="shared" si="2"/>
        <v>1</v>
      </c>
      <c r="H46" s="107">
        <f t="shared" si="3"/>
        <v>1</v>
      </c>
      <c r="I46" s="152"/>
    </row>
    <row r="47" spans="1:9" s="16" customFormat="1" ht="28.5" customHeight="1" hidden="1">
      <c r="A47" s="41" t="s">
        <v>67</v>
      </c>
      <c r="B47" s="165" t="s">
        <v>34</v>
      </c>
      <c r="C47" s="85"/>
      <c r="D47" s="92">
        <f aca="true" t="shared" si="5" ref="D47:F48">D48</f>
        <v>0</v>
      </c>
      <c r="E47" s="92">
        <f t="shared" si="5"/>
        <v>0</v>
      </c>
      <c r="F47" s="92">
        <f t="shared" si="5"/>
        <v>0</v>
      </c>
      <c r="G47" s="107" t="e">
        <f t="shared" si="2"/>
        <v>#DIV/0!</v>
      </c>
      <c r="H47" s="107" t="e">
        <f t="shared" si="3"/>
        <v>#DIV/0!</v>
      </c>
      <c r="I47" s="152"/>
    </row>
    <row r="48" spans="1:9" s="16" customFormat="1" ht="37.5" customHeight="1" hidden="1">
      <c r="A48" s="162" t="s">
        <v>68</v>
      </c>
      <c r="B48" s="63" t="s">
        <v>109</v>
      </c>
      <c r="C48" s="84"/>
      <c r="D48" s="90">
        <f t="shared" si="5"/>
        <v>0</v>
      </c>
      <c r="E48" s="90">
        <f t="shared" si="5"/>
        <v>0</v>
      </c>
      <c r="F48" s="90">
        <f t="shared" si="5"/>
        <v>0</v>
      </c>
      <c r="G48" s="107" t="e">
        <f t="shared" si="2"/>
        <v>#DIV/0!</v>
      </c>
      <c r="H48" s="107" t="e">
        <f t="shared" si="3"/>
        <v>#DIV/0!</v>
      </c>
      <c r="I48" s="152"/>
    </row>
    <row r="49" spans="1:9" s="16" customFormat="1" ht="42.75" customHeight="1" hidden="1">
      <c r="A49" s="46"/>
      <c r="B49" s="60" t="s">
        <v>109</v>
      </c>
      <c r="C49" s="93" t="s">
        <v>194</v>
      </c>
      <c r="D49" s="94">
        <v>0</v>
      </c>
      <c r="E49" s="94">
        <f>0</f>
        <v>0</v>
      </c>
      <c r="F49" s="94">
        <v>0</v>
      </c>
      <c r="G49" s="107" t="e">
        <f t="shared" si="2"/>
        <v>#DIV/0!</v>
      </c>
      <c r="H49" s="107" t="e">
        <f t="shared" si="3"/>
        <v>#DIV/0!</v>
      </c>
      <c r="I49" s="152"/>
    </row>
    <row r="50" spans="1:9" s="1" customFormat="1" ht="31.5">
      <c r="A50" s="41" t="s">
        <v>69</v>
      </c>
      <c r="B50" s="165" t="s">
        <v>35</v>
      </c>
      <c r="C50" s="85"/>
      <c r="D50" s="92">
        <f>D51</f>
        <v>703.5999999999999</v>
      </c>
      <c r="E50" s="92">
        <f>E51</f>
        <v>630.8000000000001</v>
      </c>
      <c r="F50" s="92">
        <f>F51</f>
        <v>559.7</v>
      </c>
      <c r="G50" s="107">
        <f t="shared" si="2"/>
        <v>0.7954803865832861</v>
      </c>
      <c r="H50" s="107">
        <f t="shared" si="3"/>
        <v>0.887285986049461</v>
      </c>
      <c r="I50" s="104"/>
    </row>
    <row r="51" spans="1:9" s="1" customFormat="1" ht="18.75">
      <c r="A51" s="164" t="s">
        <v>38</v>
      </c>
      <c r="B51" s="161" t="s">
        <v>39</v>
      </c>
      <c r="C51" s="84"/>
      <c r="D51" s="90">
        <f>D52+D53+D54+D55+D56+D57+D58+D59+D60+D61+D62+D63+D64</f>
        <v>703.5999999999999</v>
      </c>
      <c r="E51" s="90">
        <f>E52+E53+E54+E55+E56+E57+E58+E59+E60+E61+E62+E63+E64</f>
        <v>630.8000000000001</v>
      </c>
      <c r="F51" s="90">
        <f>F52+F53+F54+F55+F56+F57+F58+F59+F60+F61+F62+F63+F64</f>
        <v>559.7</v>
      </c>
      <c r="G51" s="107">
        <f t="shared" si="2"/>
        <v>0.7954803865832861</v>
      </c>
      <c r="H51" s="107">
        <f t="shared" si="3"/>
        <v>0.887285986049461</v>
      </c>
      <c r="I51" s="104"/>
    </row>
    <row r="52" spans="1:9" s="1" customFormat="1" ht="47.25">
      <c r="A52" s="164"/>
      <c r="B52" s="47" t="s">
        <v>367</v>
      </c>
      <c r="C52" s="93" t="s">
        <v>366</v>
      </c>
      <c r="D52" s="90">
        <v>20</v>
      </c>
      <c r="E52" s="90">
        <v>20</v>
      </c>
      <c r="F52" s="90">
        <v>20</v>
      </c>
      <c r="G52" s="107">
        <f t="shared" si="2"/>
        <v>1</v>
      </c>
      <c r="H52" s="107">
        <f t="shared" si="3"/>
        <v>1</v>
      </c>
      <c r="I52" s="104"/>
    </row>
    <row r="53" spans="1:9" s="1" customFormat="1" ht="31.5">
      <c r="A53" s="164"/>
      <c r="B53" s="47" t="s">
        <v>369</v>
      </c>
      <c r="C53" s="93" t="s">
        <v>368</v>
      </c>
      <c r="D53" s="90">
        <v>10</v>
      </c>
      <c r="E53" s="90">
        <v>8.5</v>
      </c>
      <c r="F53" s="90">
        <v>0</v>
      </c>
      <c r="G53" s="107">
        <f t="shared" si="2"/>
        <v>0</v>
      </c>
      <c r="H53" s="107">
        <f t="shared" si="3"/>
        <v>0</v>
      </c>
      <c r="I53" s="104"/>
    </row>
    <row r="54" spans="1:9" s="1" customFormat="1" ht="47.25">
      <c r="A54" s="164"/>
      <c r="B54" s="47" t="s">
        <v>371</v>
      </c>
      <c r="C54" s="93" t="s">
        <v>370</v>
      </c>
      <c r="D54" s="90">
        <v>26</v>
      </c>
      <c r="E54" s="90">
        <v>25.1</v>
      </c>
      <c r="F54" s="90">
        <v>0</v>
      </c>
      <c r="G54" s="107">
        <f t="shared" si="2"/>
        <v>0</v>
      </c>
      <c r="H54" s="107">
        <f t="shared" si="3"/>
        <v>0</v>
      </c>
      <c r="I54" s="104"/>
    </row>
    <row r="55" spans="1:9" s="1" customFormat="1" ht="31.5">
      <c r="A55" s="164"/>
      <c r="B55" s="47" t="s">
        <v>373</v>
      </c>
      <c r="C55" s="93" t="s">
        <v>372</v>
      </c>
      <c r="D55" s="90">
        <v>50</v>
      </c>
      <c r="E55" s="90">
        <v>31.3</v>
      </c>
      <c r="F55" s="90">
        <v>49.9</v>
      </c>
      <c r="G55" s="107">
        <f t="shared" si="2"/>
        <v>0.998</v>
      </c>
      <c r="H55" s="107">
        <f t="shared" si="3"/>
        <v>1.5942492012779552</v>
      </c>
      <c r="I55" s="104"/>
    </row>
    <row r="56" spans="1:9" s="1" customFormat="1" ht="47.25" hidden="1">
      <c r="A56" s="164"/>
      <c r="B56" s="47" t="s">
        <v>375</v>
      </c>
      <c r="C56" s="93" t="s">
        <v>374</v>
      </c>
      <c r="D56" s="90">
        <v>0</v>
      </c>
      <c r="E56" s="90">
        <v>0</v>
      </c>
      <c r="F56" s="90">
        <v>0</v>
      </c>
      <c r="G56" s="107" t="e">
        <f t="shared" si="2"/>
        <v>#DIV/0!</v>
      </c>
      <c r="H56" s="107" t="e">
        <f t="shared" si="3"/>
        <v>#DIV/0!</v>
      </c>
      <c r="I56" s="104"/>
    </row>
    <row r="57" spans="1:9" s="1" customFormat="1" ht="47.25">
      <c r="A57" s="164"/>
      <c r="B57" s="47" t="s">
        <v>377</v>
      </c>
      <c r="C57" s="93" t="s">
        <v>376</v>
      </c>
      <c r="D57" s="90">
        <v>49.3</v>
      </c>
      <c r="E57" s="90">
        <v>49.3</v>
      </c>
      <c r="F57" s="90">
        <v>47.2</v>
      </c>
      <c r="G57" s="107">
        <f t="shared" si="2"/>
        <v>0.9574036511156188</v>
      </c>
      <c r="H57" s="107">
        <f t="shared" si="3"/>
        <v>0.9574036511156188</v>
      </c>
      <c r="I57" s="104"/>
    </row>
    <row r="58" spans="1:9" s="1" customFormat="1" ht="47.25">
      <c r="A58" s="164"/>
      <c r="B58" s="47" t="s">
        <v>392</v>
      </c>
      <c r="C58" s="93" t="s">
        <v>382</v>
      </c>
      <c r="D58" s="90">
        <v>420</v>
      </c>
      <c r="E58" s="90">
        <v>350</v>
      </c>
      <c r="F58" s="90">
        <v>326</v>
      </c>
      <c r="G58" s="107">
        <f t="shared" si="2"/>
        <v>0.7761904761904762</v>
      </c>
      <c r="H58" s="107">
        <f t="shared" si="3"/>
        <v>0.9314285714285714</v>
      </c>
      <c r="I58" s="104"/>
    </row>
    <row r="59" spans="1:9" s="1" customFormat="1" ht="31.5" hidden="1">
      <c r="A59" s="164"/>
      <c r="B59" s="47" t="s">
        <v>391</v>
      </c>
      <c r="C59" s="93" t="s">
        <v>390</v>
      </c>
      <c r="D59" s="90">
        <v>0</v>
      </c>
      <c r="E59" s="90">
        <v>7</v>
      </c>
      <c r="F59" s="90">
        <v>0</v>
      </c>
      <c r="G59" s="107" t="e">
        <f t="shared" si="2"/>
        <v>#DIV/0!</v>
      </c>
      <c r="H59" s="107">
        <f t="shared" si="3"/>
        <v>0</v>
      </c>
      <c r="I59" s="104"/>
    </row>
    <row r="60" spans="1:9" s="1" customFormat="1" ht="47.25">
      <c r="A60" s="164"/>
      <c r="B60" s="47" t="s">
        <v>394</v>
      </c>
      <c r="C60" s="93" t="s">
        <v>393</v>
      </c>
      <c r="D60" s="90">
        <v>20</v>
      </c>
      <c r="E60" s="90">
        <v>31</v>
      </c>
      <c r="F60" s="90">
        <v>19.9</v>
      </c>
      <c r="G60" s="107">
        <f t="shared" si="2"/>
        <v>0.9949999999999999</v>
      </c>
      <c r="H60" s="107">
        <f t="shared" si="3"/>
        <v>0.6419354838709677</v>
      </c>
      <c r="I60" s="104"/>
    </row>
    <row r="61" spans="1:9" s="1" customFormat="1" ht="49.5" customHeight="1">
      <c r="A61" s="164"/>
      <c r="B61" s="47" t="s">
        <v>396</v>
      </c>
      <c r="C61" s="93" t="s">
        <v>395</v>
      </c>
      <c r="D61" s="90">
        <v>63.3</v>
      </c>
      <c r="E61" s="90">
        <v>63.6</v>
      </c>
      <c r="F61" s="90">
        <v>51.7</v>
      </c>
      <c r="G61" s="107">
        <f t="shared" si="2"/>
        <v>0.8167456556082149</v>
      </c>
      <c r="H61" s="107">
        <f t="shared" si="3"/>
        <v>0.8128930817610063</v>
      </c>
      <c r="I61" s="104"/>
    </row>
    <row r="62" spans="1:9" s="1" customFormat="1" ht="192" customHeight="1" hidden="1">
      <c r="A62" s="164"/>
      <c r="B62" s="47" t="s">
        <v>434</v>
      </c>
      <c r="C62" s="93" t="s">
        <v>437</v>
      </c>
      <c r="D62" s="90">
        <v>0</v>
      </c>
      <c r="E62" s="90">
        <v>0</v>
      </c>
      <c r="F62" s="90">
        <v>0</v>
      </c>
      <c r="G62" s="107" t="e">
        <f t="shared" si="2"/>
        <v>#DIV/0!</v>
      </c>
      <c r="H62" s="107" t="e">
        <f t="shared" si="3"/>
        <v>#DIV/0!</v>
      </c>
      <c r="I62" s="104"/>
    </row>
    <row r="63" spans="1:9" s="1" customFormat="1" ht="175.5" customHeight="1" hidden="1">
      <c r="A63" s="164"/>
      <c r="B63" s="47" t="s">
        <v>436</v>
      </c>
      <c r="C63" s="93" t="s">
        <v>438</v>
      </c>
      <c r="D63" s="90">
        <v>0</v>
      </c>
      <c r="E63" s="90">
        <v>0</v>
      </c>
      <c r="F63" s="90">
        <v>0</v>
      </c>
      <c r="G63" s="107" t="e">
        <f t="shared" si="2"/>
        <v>#DIV/0!</v>
      </c>
      <c r="H63" s="107" t="e">
        <f t="shared" si="3"/>
        <v>#DIV/0!</v>
      </c>
      <c r="I63" s="104"/>
    </row>
    <row r="64" spans="1:9" s="1" customFormat="1" ht="38.25" customHeight="1">
      <c r="A64" s="164"/>
      <c r="B64" s="47" t="s">
        <v>152</v>
      </c>
      <c r="C64" s="93" t="s">
        <v>439</v>
      </c>
      <c r="D64" s="90">
        <v>45</v>
      </c>
      <c r="E64" s="90">
        <v>45</v>
      </c>
      <c r="F64" s="90">
        <v>45</v>
      </c>
      <c r="G64" s="107">
        <f t="shared" si="2"/>
        <v>1</v>
      </c>
      <c r="H64" s="107">
        <f t="shared" si="3"/>
        <v>1</v>
      </c>
      <c r="I64" s="104"/>
    </row>
    <row r="65" spans="1:9" s="1" customFormat="1" ht="18.75">
      <c r="A65" s="62" t="s">
        <v>112</v>
      </c>
      <c r="B65" s="163" t="s">
        <v>110</v>
      </c>
      <c r="C65" s="97"/>
      <c r="D65" s="92">
        <f>D67</f>
        <v>1.6</v>
      </c>
      <c r="E65" s="92">
        <f>E67</f>
        <v>1.2</v>
      </c>
      <c r="F65" s="92">
        <f>F67</f>
        <v>1.2</v>
      </c>
      <c r="G65" s="107">
        <f t="shared" si="2"/>
        <v>0.7499999999999999</v>
      </c>
      <c r="H65" s="107">
        <f t="shared" si="3"/>
        <v>1</v>
      </c>
      <c r="I65" s="104"/>
    </row>
    <row r="66" spans="1:9" s="1" customFormat="1" ht="31.5">
      <c r="A66" s="162" t="s">
        <v>106</v>
      </c>
      <c r="B66" s="161" t="s">
        <v>113</v>
      </c>
      <c r="C66" s="84"/>
      <c r="D66" s="90">
        <f>D67</f>
        <v>1.6</v>
      </c>
      <c r="E66" s="90">
        <f>E67</f>
        <v>1.2</v>
      </c>
      <c r="F66" s="90">
        <f>F67</f>
        <v>1.2</v>
      </c>
      <c r="G66" s="107">
        <f t="shared" si="2"/>
        <v>0.7499999999999999</v>
      </c>
      <c r="H66" s="107">
        <f t="shared" si="3"/>
        <v>1</v>
      </c>
      <c r="I66" s="104"/>
    </row>
    <row r="67" spans="1:9" s="16" customFormat="1" ht="36" customHeight="1">
      <c r="A67" s="46"/>
      <c r="B67" s="47" t="s">
        <v>188</v>
      </c>
      <c r="C67" s="93" t="s">
        <v>182</v>
      </c>
      <c r="D67" s="94">
        <v>1.6</v>
      </c>
      <c r="E67" s="94">
        <v>1.2</v>
      </c>
      <c r="F67" s="94">
        <v>1.2</v>
      </c>
      <c r="G67" s="107">
        <f t="shared" si="2"/>
        <v>0.7499999999999999</v>
      </c>
      <c r="H67" s="107">
        <f t="shared" si="3"/>
        <v>1</v>
      </c>
      <c r="I67" s="152"/>
    </row>
    <row r="68" spans="1:9" s="1" customFormat="1" ht="18.75" hidden="1">
      <c r="A68" s="41" t="s">
        <v>40</v>
      </c>
      <c r="B68" s="165" t="s">
        <v>41</v>
      </c>
      <c r="C68" s="85"/>
      <c r="D68" s="92">
        <f aca="true" t="shared" si="6" ref="D68:F69">D69</f>
        <v>0</v>
      </c>
      <c r="E68" s="92">
        <f t="shared" si="6"/>
        <v>0</v>
      </c>
      <c r="F68" s="92">
        <f t="shared" si="6"/>
        <v>0</v>
      </c>
      <c r="G68" s="107" t="e">
        <f t="shared" si="2"/>
        <v>#DIV/0!</v>
      </c>
      <c r="H68" s="107" t="e">
        <f t="shared" si="3"/>
        <v>#DIV/0!</v>
      </c>
      <c r="I68" s="104"/>
    </row>
    <row r="69" spans="1:9" s="1" customFormat="1" ht="18.75" hidden="1">
      <c r="A69" s="164" t="s">
        <v>44</v>
      </c>
      <c r="B69" s="161" t="s">
        <v>45</v>
      </c>
      <c r="C69" s="84"/>
      <c r="D69" s="90">
        <f t="shared" si="6"/>
        <v>0</v>
      </c>
      <c r="E69" s="90">
        <f t="shared" si="6"/>
        <v>0</v>
      </c>
      <c r="F69" s="90">
        <f t="shared" si="6"/>
        <v>0</v>
      </c>
      <c r="G69" s="107" t="e">
        <f t="shared" si="2"/>
        <v>#DIV/0!</v>
      </c>
      <c r="H69" s="107" t="e">
        <f t="shared" si="3"/>
        <v>#DIV/0!</v>
      </c>
      <c r="I69" s="104"/>
    </row>
    <row r="70" spans="1:9" s="16" customFormat="1" ht="40.5" customHeight="1" hidden="1">
      <c r="A70" s="46"/>
      <c r="B70" s="47" t="s">
        <v>183</v>
      </c>
      <c r="C70" s="93" t="s">
        <v>184</v>
      </c>
      <c r="D70" s="94">
        <v>0</v>
      </c>
      <c r="E70" s="94">
        <v>0</v>
      </c>
      <c r="F70" s="94">
        <v>0</v>
      </c>
      <c r="G70" s="107" t="e">
        <f t="shared" si="2"/>
        <v>#DIV/0!</v>
      </c>
      <c r="H70" s="107" t="e">
        <f t="shared" si="3"/>
        <v>#DIV/0!</v>
      </c>
      <c r="I70" s="152"/>
    </row>
    <row r="71" spans="1:9" s="1" customFormat="1" ht="18.75">
      <c r="A71" s="41">
        <v>1000</v>
      </c>
      <c r="B71" s="165" t="s">
        <v>52</v>
      </c>
      <c r="C71" s="85"/>
      <c r="D71" s="92">
        <f>D72</f>
        <v>18</v>
      </c>
      <c r="E71" s="92">
        <f>E72</f>
        <v>13.5</v>
      </c>
      <c r="F71" s="92">
        <f>F72</f>
        <v>15</v>
      </c>
      <c r="G71" s="107">
        <f t="shared" si="2"/>
        <v>0.8333333333333334</v>
      </c>
      <c r="H71" s="107">
        <f t="shared" si="3"/>
        <v>1.1111111111111112</v>
      </c>
      <c r="I71" s="104"/>
    </row>
    <row r="72" spans="1:9" s="1" customFormat="1" ht="18.75">
      <c r="A72" s="164">
        <v>1001</v>
      </c>
      <c r="B72" s="161" t="s">
        <v>153</v>
      </c>
      <c r="C72" s="84" t="s">
        <v>53</v>
      </c>
      <c r="D72" s="90">
        <v>18</v>
      </c>
      <c r="E72" s="90">
        <v>13.5</v>
      </c>
      <c r="F72" s="90">
        <v>15</v>
      </c>
      <c r="G72" s="107">
        <f t="shared" si="2"/>
        <v>0.8333333333333334</v>
      </c>
      <c r="H72" s="107">
        <f t="shared" si="3"/>
        <v>1.1111111111111112</v>
      </c>
      <c r="I72" s="104"/>
    </row>
    <row r="73" spans="1:9" s="1" customFormat="1" ht="31.5">
      <c r="A73" s="41"/>
      <c r="B73" s="165" t="s">
        <v>88</v>
      </c>
      <c r="C73" s="85"/>
      <c r="D73" s="90">
        <f>D74</f>
        <v>428</v>
      </c>
      <c r="E73" s="90">
        <f>E74</f>
        <v>321</v>
      </c>
      <c r="F73" s="90">
        <f>F74</f>
        <v>128</v>
      </c>
      <c r="G73" s="107">
        <f t="shared" si="2"/>
        <v>0.29906542056074764</v>
      </c>
      <c r="H73" s="107">
        <f t="shared" si="3"/>
        <v>0.3987538940809969</v>
      </c>
      <c r="I73" s="104"/>
    </row>
    <row r="74" spans="1:9" s="16" customFormat="1" ht="51.75" customHeight="1">
      <c r="A74" s="46"/>
      <c r="B74" s="47" t="s">
        <v>89</v>
      </c>
      <c r="C74" s="93"/>
      <c r="D74" s="94">
        <v>428</v>
      </c>
      <c r="E74" s="94">
        <v>321</v>
      </c>
      <c r="F74" s="94">
        <v>128</v>
      </c>
      <c r="G74" s="107">
        <f t="shared" si="2"/>
        <v>0.29906542056074764</v>
      </c>
      <c r="H74" s="107">
        <f t="shared" si="3"/>
        <v>0.3987538940809969</v>
      </c>
      <c r="I74" s="152"/>
    </row>
    <row r="75" spans="1:9" s="11" customFormat="1" ht="18.75">
      <c r="A75" s="41"/>
      <c r="B75" s="165" t="s">
        <v>59</v>
      </c>
      <c r="C75" s="41"/>
      <c r="D75" s="92">
        <f>D32+D42+D44+D50+D68+D65+D71+D73+D47</f>
        <v>4224.2</v>
      </c>
      <c r="E75" s="92">
        <f>E32+E42+E44+E50+E68+E65+E71+E73+E47</f>
        <v>3530.9</v>
      </c>
      <c r="F75" s="92">
        <f>F32+F42+F44+F50+F68+F65+F71+F73+F47</f>
        <v>3287.7</v>
      </c>
      <c r="G75" s="107">
        <f t="shared" si="2"/>
        <v>0.778301216798447</v>
      </c>
      <c r="H75" s="107">
        <f t="shared" si="3"/>
        <v>0.931122376731145</v>
      </c>
      <c r="I75" s="153"/>
    </row>
    <row r="76" spans="1:9" s="1" customFormat="1" ht="18.75">
      <c r="A76" s="168"/>
      <c r="B76" s="161" t="s">
        <v>74</v>
      </c>
      <c r="C76" s="84"/>
      <c r="D76" s="110">
        <f>D73</f>
        <v>428</v>
      </c>
      <c r="E76" s="110">
        <f>E73</f>
        <v>321</v>
      </c>
      <c r="F76" s="110">
        <f>F73</f>
        <v>128</v>
      </c>
      <c r="G76" s="107">
        <f t="shared" si="2"/>
        <v>0.29906542056074764</v>
      </c>
      <c r="H76" s="107">
        <f t="shared" si="3"/>
        <v>0.3987538940809969</v>
      </c>
      <c r="I76" s="104"/>
    </row>
    <row r="77" spans="1:9" s="1" customFormat="1" ht="18">
      <c r="A77" s="66"/>
      <c r="B77" s="65"/>
      <c r="C77" s="100"/>
      <c r="D77" s="101"/>
      <c r="E77" s="101"/>
      <c r="F77" s="101"/>
      <c r="G77" s="101"/>
      <c r="H77" s="101"/>
      <c r="I77" s="104"/>
    </row>
    <row r="78" spans="1:9" s="1" customFormat="1" ht="18">
      <c r="A78" s="66"/>
      <c r="B78" s="65"/>
      <c r="C78" s="100"/>
      <c r="D78" s="101"/>
      <c r="E78" s="101"/>
      <c r="F78" s="101"/>
      <c r="G78" s="101"/>
      <c r="H78" s="101"/>
      <c r="I78" s="104"/>
    </row>
    <row r="79" spans="1:9" s="1" customFormat="1" ht="18">
      <c r="A79" s="66"/>
      <c r="B79" s="69" t="s">
        <v>320</v>
      </c>
      <c r="C79" s="102"/>
      <c r="D79" s="101"/>
      <c r="E79" s="101"/>
      <c r="F79" s="101">
        <v>604.9</v>
      </c>
      <c r="G79" s="101"/>
      <c r="H79" s="101"/>
      <c r="I79" s="104"/>
    </row>
    <row r="80" spans="1:9" s="1" customFormat="1" ht="18">
      <c r="A80" s="66"/>
      <c r="B80" s="69"/>
      <c r="C80" s="102"/>
      <c r="D80" s="101"/>
      <c r="E80" s="101"/>
      <c r="F80" s="101"/>
      <c r="G80" s="101"/>
      <c r="H80" s="101"/>
      <c r="I80" s="104"/>
    </row>
    <row r="81" spans="1:9" s="1" customFormat="1" ht="18" hidden="1">
      <c r="A81" s="66"/>
      <c r="B81" s="69" t="s">
        <v>75</v>
      </c>
      <c r="C81" s="102"/>
      <c r="D81" s="101"/>
      <c r="E81" s="101"/>
      <c r="F81" s="101"/>
      <c r="G81" s="101"/>
      <c r="H81" s="101"/>
      <c r="I81" s="104"/>
    </row>
    <row r="82" spans="1:9" s="1" customFormat="1" ht="18" hidden="1">
      <c r="A82" s="66"/>
      <c r="B82" s="69" t="s">
        <v>76</v>
      </c>
      <c r="C82" s="102"/>
      <c r="D82" s="101"/>
      <c r="E82" s="101"/>
      <c r="F82" s="101"/>
      <c r="G82" s="101"/>
      <c r="H82" s="101"/>
      <c r="I82" s="104"/>
    </row>
    <row r="83" spans="1:9" s="1" customFormat="1" ht="18" hidden="1">
      <c r="A83" s="66"/>
      <c r="B83" s="69"/>
      <c r="C83" s="102"/>
      <c r="D83" s="101"/>
      <c r="E83" s="101"/>
      <c r="F83" s="101"/>
      <c r="G83" s="101"/>
      <c r="H83" s="101"/>
      <c r="I83" s="104"/>
    </row>
    <row r="84" spans="1:9" s="1" customFormat="1" ht="18" hidden="1">
      <c r="A84" s="66"/>
      <c r="B84" s="69" t="s">
        <v>77</v>
      </c>
      <c r="C84" s="102"/>
      <c r="D84" s="101"/>
      <c r="E84" s="101"/>
      <c r="F84" s="101"/>
      <c r="G84" s="101"/>
      <c r="H84" s="101"/>
      <c r="I84" s="104"/>
    </row>
    <row r="85" spans="1:9" s="1" customFormat="1" ht="18" hidden="1">
      <c r="A85" s="66"/>
      <c r="B85" s="69" t="s">
        <v>78</v>
      </c>
      <c r="C85" s="102"/>
      <c r="D85" s="101"/>
      <c r="E85" s="101"/>
      <c r="F85" s="101"/>
      <c r="G85" s="101"/>
      <c r="H85" s="101"/>
      <c r="I85" s="104"/>
    </row>
    <row r="86" spans="1:9" s="1" customFormat="1" ht="18" hidden="1">
      <c r="A86" s="66"/>
      <c r="B86" s="69"/>
      <c r="C86" s="102"/>
      <c r="D86" s="101"/>
      <c r="E86" s="101"/>
      <c r="F86" s="101"/>
      <c r="G86" s="101"/>
      <c r="H86" s="101"/>
      <c r="I86" s="104"/>
    </row>
    <row r="87" spans="1:9" s="1" customFormat="1" ht="18" hidden="1">
      <c r="A87" s="66"/>
      <c r="B87" s="69" t="s">
        <v>79</v>
      </c>
      <c r="C87" s="102"/>
      <c r="D87" s="101"/>
      <c r="E87" s="101"/>
      <c r="F87" s="101"/>
      <c r="G87" s="101"/>
      <c r="H87" s="101"/>
      <c r="I87" s="104"/>
    </row>
    <row r="88" spans="1:9" s="1" customFormat="1" ht="18" hidden="1">
      <c r="A88" s="66"/>
      <c r="B88" s="69" t="s">
        <v>80</v>
      </c>
      <c r="C88" s="102"/>
      <c r="D88" s="101"/>
      <c r="E88" s="101"/>
      <c r="F88" s="101"/>
      <c r="G88" s="101"/>
      <c r="H88" s="101"/>
      <c r="I88" s="104"/>
    </row>
    <row r="89" spans="1:9" s="1" customFormat="1" ht="18" hidden="1">
      <c r="A89" s="66"/>
      <c r="B89" s="69"/>
      <c r="C89" s="102"/>
      <c r="D89" s="101"/>
      <c r="E89" s="101"/>
      <c r="F89" s="101"/>
      <c r="G89" s="101"/>
      <c r="H89" s="101"/>
      <c r="I89" s="104"/>
    </row>
    <row r="90" spans="1:9" s="1" customFormat="1" ht="18" hidden="1">
      <c r="A90" s="66"/>
      <c r="B90" s="69" t="s">
        <v>81</v>
      </c>
      <c r="C90" s="102"/>
      <c r="D90" s="101"/>
      <c r="E90" s="101"/>
      <c r="F90" s="101"/>
      <c r="G90" s="101"/>
      <c r="H90" s="101"/>
      <c r="I90" s="104"/>
    </row>
    <row r="91" spans="1:9" s="1" customFormat="1" ht="18" hidden="1">
      <c r="A91" s="66"/>
      <c r="B91" s="69" t="s">
        <v>82</v>
      </c>
      <c r="C91" s="102"/>
      <c r="D91" s="101"/>
      <c r="E91" s="101"/>
      <c r="F91" s="101"/>
      <c r="G91" s="101"/>
      <c r="H91" s="101"/>
      <c r="I91" s="104"/>
    </row>
    <row r="92" spans="1:9" s="1" customFormat="1" ht="18" hidden="1">
      <c r="A92" s="66"/>
      <c r="B92" s="65"/>
      <c r="C92" s="100"/>
      <c r="D92" s="101"/>
      <c r="E92" s="101"/>
      <c r="F92" s="101"/>
      <c r="G92" s="101"/>
      <c r="H92" s="101"/>
      <c r="I92" s="104"/>
    </row>
    <row r="93" spans="1:9" s="1" customFormat="1" ht="18">
      <c r="A93" s="66"/>
      <c r="B93" s="65"/>
      <c r="C93" s="100"/>
      <c r="D93" s="101"/>
      <c r="E93" s="101"/>
      <c r="F93" s="101"/>
      <c r="G93" s="101"/>
      <c r="H93" s="101"/>
      <c r="I93" s="104"/>
    </row>
    <row r="94" spans="1:9" s="1" customFormat="1" ht="18">
      <c r="A94" s="66"/>
      <c r="B94" s="69" t="s">
        <v>83</v>
      </c>
      <c r="C94" s="102"/>
      <c r="D94" s="101"/>
      <c r="E94" s="101"/>
      <c r="F94" s="115">
        <f>F79+F27-F75</f>
        <v>198.39999999999964</v>
      </c>
      <c r="G94" s="101"/>
      <c r="H94" s="115"/>
      <c r="I94" s="104"/>
    </row>
    <row r="95" spans="1:9" s="1" customFormat="1" ht="18">
      <c r="A95" s="66"/>
      <c r="B95" s="65"/>
      <c r="C95" s="100"/>
      <c r="D95" s="101"/>
      <c r="E95" s="101"/>
      <c r="F95" s="101"/>
      <c r="G95" s="101"/>
      <c r="H95" s="101"/>
      <c r="I95" s="104"/>
    </row>
    <row r="96" spans="1:9" s="1" customFormat="1" ht="18">
      <c r="A96" s="66"/>
      <c r="B96" s="65"/>
      <c r="C96" s="100"/>
      <c r="D96" s="101"/>
      <c r="E96" s="101"/>
      <c r="F96" s="101"/>
      <c r="G96" s="101"/>
      <c r="H96" s="101"/>
      <c r="I96" s="104"/>
    </row>
    <row r="97" spans="1:9" s="1" customFormat="1" ht="18">
      <c r="A97" s="66"/>
      <c r="B97" s="69" t="s">
        <v>84</v>
      </c>
      <c r="C97" s="102"/>
      <c r="D97" s="101"/>
      <c r="E97" s="101"/>
      <c r="F97" s="101"/>
      <c r="G97" s="101"/>
      <c r="H97" s="101"/>
      <c r="I97" s="104"/>
    </row>
    <row r="98" spans="1:9" s="1" customFormat="1" ht="18">
      <c r="A98" s="66"/>
      <c r="B98" s="69" t="s">
        <v>85</v>
      </c>
      <c r="C98" s="102"/>
      <c r="D98" s="101"/>
      <c r="E98" s="101"/>
      <c r="F98" s="101"/>
      <c r="G98" s="101"/>
      <c r="H98" s="101"/>
      <c r="I98" s="104"/>
    </row>
    <row r="99" spans="1:9" s="1" customFormat="1" ht="18">
      <c r="A99" s="66"/>
      <c r="B99" s="69" t="s">
        <v>86</v>
      </c>
      <c r="C99" s="102"/>
      <c r="D99" s="101"/>
      <c r="E99" s="101"/>
      <c r="F99" s="101"/>
      <c r="G99" s="101"/>
      <c r="H99" s="101"/>
      <c r="I99" s="104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0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7.28125" style="65" customWidth="1"/>
    <col min="2" max="2" width="37.8515625" style="65" customWidth="1"/>
    <col min="3" max="3" width="11.57421875" style="100" hidden="1" customWidth="1"/>
    <col min="4" max="4" width="12.7109375" style="101" customWidth="1"/>
    <col min="5" max="5" width="12.7109375" style="101" hidden="1" customWidth="1"/>
    <col min="6" max="6" width="13.421875" style="101" customWidth="1"/>
    <col min="7" max="7" width="13.140625" style="101" customWidth="1"/>
    <col min="8" max="8" width="12.57421875" style="101" hidden="1" customWidth="1"/>
    <col min="9" max="9" width="9.140625" style="104" customWidth="1"/>
    <col min="10" max="16384" width="9.140625" style="1" customWidth="1"/>
  </cols>
  <sheetData>
    <row r="1" spans="1:9" s="5" customFormat="1" ht="60" customHeight="1">
      <c r="A1" s="181" t="s">
        <v>506</v>
      </c>
      <c r="B1" s="181"/>
      <c r="C1" s="181"/>
      <c r="D1" s="181"/>
      <c r="E1" s="181"/>
      <c r="F1" s="181"/>
      <c r="G1" s="181"/>
      <c r="H1" s="181"/>
      <c r="I1" s="155"/>
    </row>
    <row r="2" spans="1:8" ht="12.75" customHeight="1">
      <c r="A2" s="160"/>
      <c r="B2" s="173" t="s">
        <v>2</v>
      </c>
      <c r="C2" s="206"/>
      <c r="D2" s="173" t="s">
        <v>3</v>
      </c>
      <c r="E2" s="174" t="s">
        <v>468</v>
      </c>
      <c r="F2" s="173" t="s">
        <v>4</v>
      </c>
      <c r="G2" s="174" t="s">
        <v>303</v>
      </c>
      <c r="H2" s="174" t="s">
        <v>469</v>
      </c>
    </row>
    <row r="3" spans="1:8" ht="28.5" customHeight="1">
      <c r="A3" s="160"/>
      <c r="B3" s="173"/>
      <c r="C3" s="207"/>
      <c r="D3" s="173"/>
      <c r="E3" s="175"/>
      <c r="F3" s="173"/>
      <c r="G3" s="175"/>
      <c r="H3" s="175"/>
    </row>
    <row r="4" spans="1:8" ht="18.75">
      <c r="A4" s="160"/>
      <c r="B4" s="165" t="s">
        <v>73</v>
      </c>
      <c r="C4" s="83"/>
      <c r="D4" s="38">
        <f>D5+D6+D7+D8+D9+D10+D11+D12+D13+D14+D15+D16+D17+D18+D19</f>
        <v>3801</v>
      </c>
      <c r="E4" s="38">
        <f>E5+E6+E7+E8+E9+E10+E11+E12+E13+E14+E15+E16+E17+E18+E19</f>
        <v>1174</v>
      </c>
      <c r="F4" s="38">
        <f>F5+F6+F7+F8+F9+F10+F11+F12+F13+F14+F15+F16+F17+F18+F19+F21+F20</f>
        <v>2592.0000000000005</v>
      </c>
      <c r="G4" s="39">
        <f>F4/D4</f>
        <v>0.6819258089976323</v>
      </c>
      <c r="H4" s="39">
        <f>F4/E4</f>
        <v>2.207836456558774</v>
      </c>
    </row>
    <row r="5" spans="1:8" ht="18.75">
      <c r="A5" s="160"/>
      <c r="B5" s="161" t="s">
        <v>478</v>
      </c>
      <c r="C5" s="84"/>
      <c r="D5" s="40">
        <v>88</v>
      </c>
      <c r="E5" s="40">
        <v>60</v>
      </c>
      <c r="F5" s="40">
        <v>79.2</v>
      </c>
      <c r="G5" s="39">
        <f aca="true" t="shared" si="0" ref="G5:G28">F5/D5</f>
        <v>0.9</v>
      </c>
      <c r="H5" s="39">
        <f aca="true" t="shared" si="1" ref="H5:H29">F5/E5</f>
        <v>1.32</v>
      </c>
    </row>
    <row r="6" spans="1:8" ht="18.75" hidden="1">
      <c r="A6" s="160"/>
      <c r="B6" s="161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0"/>
      <c r="B7" s="161" t="s">
        <v>6</v>
      </c>
      <c r="C7" s="84"/>
      <c r="D7" s="40">
        <v>834</v>
      </c>
      <c r="E7" s="40">
        <v>700</v>
      </c>
      <c r="F7" s="40">
        <v>1004.2</v>
      </c>
      <c r="G7" s="39">
        <f t="shared" si="0"/>
        <v>1.2040767386091127</v>
      </c>
      <c r="H7" s="39">
        <f t="shared" si="1"/>
        <v>1.4345714285714286</v>
      </c>
    </row>
    <row r="8" spans="1:8" ht="18.75">
      <c r="A8" s="160"/>
      <c r="B8" s="161" t="s">
        <v>489</v>
      </c>
      <c r="C8" s="84"/>
      <c r="D8" s="40">
        <v>317</v>
      </c>
      <c r="E8" s="40">
        <v>90</v>
      </c>
      <c r="F8" s="40">
        <v>233.8</v>
      </c>
      <c r="G8" s="39">
        <f t="shared" si="0"/>
        <v>0.7375394321766562</v>
      </c>
      <c r="H8" s="39">
        <f t="shared" si="1"/>
        <v>2.597777777777778</v>
      </c>
    </row>
    <row r="9" spans="1:8" ht="18.75">
      <c r="A9" s="160"/>
      <c r="B9" s="161" t="s">
        <v>8</v>
      </c>
      <c r="C9" s="84"/>
      <c r="D9" s="40">
        <v>2550</v>
      </c>
      <c r="E9" s="40">
        <v>315</v>
      </c>
      <c r="F9" s="40">
        <v>1255.4</v>
      </c>
      <c r="G9" s="39">
        <f t="shared" si="0"/>
        <v>0.49231372549019614</v>
      </c>
      <c r="H9" s="39">
        <f t="shared" si="1"/>
        <v>3.9853968253968257</v>
      </c>
    </row>
    <row r="10" spans="1:8" ht="18.75">
      <c r="A10" s="160"/>
      <c r="B10" s="161" t="s">
        <v>481</v>
      </c>
      <c r="C10" s="84"/>
      <c r="D10" s="40">
        <v>12</v>
      </c>
      <c r="E10" s="40">
        <v>9</v>
      </c>
      <c r="F10" s="40">
        <v>14</v>
      </c>
      <c r="G10" s="39">
        <f t="shared" si="0"/>
        <v>1.1666666666666667</v>
      </c>
      <c r="H10" s="39">
        <f t="shared" si="1"/>
        <v>1.5555555555555556</v>
      </c>
    </row>
    <row r="11" spans="1:8" ht="31.5" hidden="1">
      <c r="A11" s="160"/>
      <c r="B11" s="161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0"/>
      <c r="B12" s="161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30.75" customHeight="1">
      <c r="A13" s="160"/>
      <c r="B13" s="161" t="s">
        <v>441</v>
      </c>
      <c r="C13" s="84"/>
      <c r="D13" s="40">
        <v>0</v>
      </c>
      <c r="E13" s="40">
        <v>0</v>
      </c>
      <c r="F13" s="40">
        <v>5.4</v>
      </c>
      <c r="G13" s="39">
        <v>0</v>
      </c>
      <c r="H13" s="39">
        <v>0</v>
      </c>
    </row>
    <row r="14" spans="1:8" ht="18.75" hidden="1">
      <c r="A14" s="160"/>
      <c r="B14" s="161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160"/>
      <c r="B15" s="161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160"/>
      <c r="B16" s="161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60"/>
      <c r="B17" s="161" t="s">
        <v>213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0"/>
      <c r="B18" s="161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60"/>
      <c r="B19" s="161" t="s">
        <v>18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33.75" customHeight="1">
      <c r="A20" s="160"/>
      <c r="B20" s="161" t="s">
        <v>477</v>
      </c>
      <c r="C20" s="84"/>
      <c r="D20" s="40">
        <v>0</v>
      </c>
      <c r="E20" s="40">
        <v>0</v>
      </c>
      <c r="F20" s="40">
        <v>789.4</v>
      </c>
      <c r="G20" s="39">
        <v>0</v>
      </c>
      <c r="H20" s="39">
        <v>0</v>
      </c>
    </row>
    <row r="21" spans="1:8" ht="18.75">
      <c r="A21" s="160"/>
      <c r="B21" s="161" t="s">
        <v>333</v>
      </c>
      <c r="C21" s="84"/>
      <c r="D21" s="40">
        <v>0</v>
      </c>
      <c r="E21" s="40">
        <v>0</v>
      </c>
      <c r="F21" s="40">
        <v>-789.4</v>
      </c>
      <c r="G21" s="39">
        <v>0</v>
      </c>
      <c r="H21" s="39">
        <v>0</v>
      </c>
    </row>
    <row r="22" spans="1:8" ht="31.5">
      <c r="A22" s="160"/>
      <c r="B22" s="165" t="s">
        <v>72</v>
      </c>
      <c r="C22" s="85"/>
      <c r="D22" s="40">
        <f>D23+D24+D25+D27+D26</f>
        <v>299</v>
      </c>
      <c r="E22" s="40">
        <f>E23+E24+E25+E27+E26</f>
        <v>212.3</v>
      </c>
      <c r="F22" s="40">
        <f>F23+F24+F25+F27+F26</f>
        <v>228.60000000000002</v>
      </c>
      <c r="G22" s="39">
        <f t="shared" si="0"/>
        <v>0.7645484949832777</v>
      </c>
      <c r="H22" s="39">
        <f t="shared" si="1"/>
        <v>1.0767781441356572</v>
      </c>
    </row>
    <row r="23" spans="1:8" ht="18.75">
      <c r="A23" s="160"/>
      <c r="B23" s="161" t="s">
        <v>20</v>
      </c>
      <c r="C23" s="84"/>
      <c r="D23" s="40">
        <v>116.4</v>
      </c>
      <c r="E23" s="40">
        <v>87.3</v>
      </c>
      <c r="F23" s="40">
        <v>96.8</v>
      </c>
      <c r="G23" s="39">
        <f t="shared" si="0"/>
        <v>0.831615120274914</v>
      </c>
      <c r="H23" s="39">
        <f t="shared" si="1"/>
        <v>1.1088201603665522</v>
      </c>
    </row>
    <row r="24" spans="1:8" ht="18.75">
      <c r="A24" s="160"/>
      <c r="B24" s="161" t="s">
        <v>90</v>
      </c>
      <c r="C24" s="84"/>
      <c r="D24" s="40">
        <v>182.6</v>
      </c>
      <c r="E24" s="40">
        <v>125</v>
      </c>
      <c r="F24" s="40">
        <v>131.8</v>
      </c>
      <c r="G24" s="39">
        <f t="shared" si="0"/>
        <v>0.7217962760131436</v>
      </c>
      <c r="H24" s="39">
        <f t="shared" si="1"/>
        <v>1.0544</v>
      </c>
    </row>
    <row r="25" spans="1:8" ht="18.75" hidden="1">
      <c r="A25" s="160"/>
      <c r="B25" s="161" t="s">
        <v>58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customHeight="1" hidden="1" thickBot="1">
      <c r="A26" s="160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47.25" hidden="1">
      <c r="A27" s="160"/>
      <c r="B27" s="161" t="s">
        <v>23</v>
      </c>
      <c r="C27" s="84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18.75">
      <c r="A28" s="160"/>
      <c r="B28" s="161" t="s">
        <v>24</v>
      </c>
      <c r="C28" s="108"/>
      <c r="D28" s="40">
        <f>D4+D22</f>
        <v>4100</v>
      </c>
      <c r="E28" s="40">
        <f>E4+E22</f>
        <v>1386.3</v>
      </c>
      <c r="F28" s="40">
        <f>F4+F22</f>
        <v>2820.6000000000004</v>
      </c>
      <c r="G28" s="39">
        <f t="shared" si="0"/>
        <v>0.6879512195121952</v>
      </c>
      <c r="H28" s="39">
        <f t="shared" si="1"/>
        <v>2.0346245401428265</v>
      </c>
    </row>
    <row r="29" spans="1:8" ht="18.75" hidden="1">
      <c r="A29" s="160"/>
      <c r="B29" s="161" t="s">
        <v>96</v>
      </c>
      <c r="C29" s="84"/>
      <c r="D29" s="90">
        <f>D4</f>
        <v>3801</v>
      </c>
      <c r="E29" s="90">
        <f>E4</f>
        <v>1174</v>
      </c>
      <c r="F29" s="90">
        <f>F4</f>
        <v>2592.0000000000005</v>
      </c>
      <c r="G29" s="39">
        <f>F29/D29</f>
        <v>0.6819258089976323</v>
      </c>
      <c r="H29" s="39">
        <f t="shared" si="1"/>
        <v>2.207836456558774</v>
      </c>
    </row>
    <row r="30" spans="1:8" ht="12.75">
      <c r="A30" s="176"/>
      <c r="B30" s="190"/>
      <c r="C30" s="190"/>
      <c r="D30" s="190"/>
      <c r="E30" s="190"/>
      <c r="F30" s="190"/>
      <c r="G30" s="190"/>
      <c r="H30" s="191"/>
    </row>
    <row r="31" spans="1:8" ht="17.25" customHeight="1">
      <c r="A31" s="183" t="s">
        <v>139</v>
      </c>
      <c r="B31" s="203" t="s">
        <v>25</v>
      </c>
      <c r="C31" s="200" t="s">
        <v>162</v>
      </c>
      <c r="D31" s="187" t="s">
        <v>3</v>
      </c>
      <c r="E31" s="179" t="s">
        <v>468</v>
      </c>
      <c r="F31" s="187" t="s">
        <v>4</v>
      </c>
      <c r="G31" s="179" t="s">
        <v>303</v>
      </c>
      <c r="H31" s="179" t="s">
        <v>469</v>
      </c>
    </row>
    <row r="32" spans="1:8" ht="44.25" customHeight="1">
      <c r="A32" s="183"/>
      <c r="B32" s="203"/>
      <c r="C32" s="201"/>
      <c r="D32" s="187"/>
      <c r="E32" s="180"/>
      <c r="F32" s="187"/>
      <c r="G32" s="180"/>
      <c r="H32" s="180"/>
    </row>
    <row r="33" spans="1:8" ht="30.75" customHeight="1">
      <c r="A33" s="41" t="s">
        <v>60</v>
      </c>
      <c r="B33" s="165" t="s">
        <v>26</v>
      </c>
      <c r="C33" s="85"/>
      <c r="D33" s="92">
        <f>D34+D37+D38+D35</f>
        <v>2519.3999999999996</v>
      </c>
      <c r="E33" s="92">
        <f>E34+E37+E38+E35</f>
        <v>1825.6</v>
      </c>
      <c r="F33" s="92">
        <f>F34+F37+F38+F35</f>
        <v>1792.5</v>
      </c>
      <c r="G33" s="107">
        <f>F33/D33</f>
        <v>0.7114789235532271</v>
      </c>
      <c r="H33" s="107">
        <f>F33/E33</f>
        <v>0.9818689745836986</v>
      </c>
    </row>
    <row r="34" spans="1:8" ht="111.75" customHeight="1">
      <c r="A34" s="164" t="s">
        <v>63</v>
      </c>
      <c r="B34" s="161" t="s">
        <v>142</v>
      </c>
      <c r="C34" s="84" t="s">
        <v>63</v>
      </c>
      <c r="D34" s="90">
        <v>2368.7</v>
      </c>
      <c r="E34" s="90">
        <v>1709.3</v>
      </c>
      <c r="F34" s="90">
        <v>1683.9</v>
      </c>
      <c r="G34" s="107">
        <f aca="true" t="shared" si="2" ref="G34:G77">F34/D34</f>
        <v>0.7108962722168279</v>
      </c>
      <c r="H34" s="107">
        <f aca="true" t="shared" si="3" ref="H34:H77">F34/E34</f>
        <v>0.9851401158368924</v>
      </c>
    </row>
    <row r="35" spans="1:8" ht="36.75" customHeight="1">
      <c r="A35" s="164" t="s">
        <v>167</v>
      </c>
      <c r="B35" s="161" t="s">
        <v>302</v>
      </c>
      <c r="C35" s="84" t="s">
        <v>167</v>
      </c>
      <c r="D35" s="90">
        <f>D36</f>
        <v>107</v>
      </c>
      <c r="E35" s="90">
        <f>E36</f>
        <v>107</v>
      </c>
      <c r="F35" s="90">
        <f>F36</f>
        <v>107</v>
      </c>
      <c r="G35" s="107">
        <f t="shared" si="2"/>
        <v>1</v>
      </c>
      <c r="H35" s="107">
        <f t="shared" si="3"/>
        <v>1</v>
      </c>
    </row>
    <row r="36" spans="1:8" ht="50.25" customHeight="1">
      <c r="A36" s="164"/>
      <c r="B36" s="161" t="s">
        <v>357</v>
      </c>
      <c r="C36" s="84" t="s">
        <v>356</v>
      </c>
      <c r="D36" s="90">
        <v>107</v>
      </c>
      <c r="E36" s="90">
        <v>107</v>
      </c>
      <c r="F36" s="90">
        <v>107</v>
      </c>
      <c r="G36" s="107">
        <f t="shared" si="2"/>
        <v>1</v>
      </c>
      <c r="H36" s="107">
        <f t="shared" si="3"/>
        <v>1</v>
      </c>
    </row>
    <row r="37" spans="1:8" ht="24.75" customHeight="1">
      <c r="A37" s="164" t="s">
        <v>65</v>
      </c>
      <c r="B37" s="161" t="s">
        <v>29</v>
      </c>
      <c r="C37" s="84" t="s">
        <v>65</v>
      </c>
      <c r="D37" s="90">
        <v>20</v>
      </c>
      <c r="E37" s="90">
        <v>0</v>
      </c>
      <c r="F37" s="90">
        <v>0</v>
      </c>
      <c r="G37" s="107">
        <f t="shared" si="2"/>
        <v>0</v>
      </c>
      <c r="H37" s="107">
        <v>0</v>
      </c>
    </row>
    <row r="38" spans="1:8" ht="31.5">
      <c r="A38" s="164" t="s">
        <v>114</v>
      </c>
      <c r="B38" s="161" t="s">
        <v>111</v>
      </c>
      <c r="C38" s="84"/>
      <c r="D38" s="90">
        <f>D39+D40+D41+D42</f>
        <v>23.7</v>
      </c>
      <c r="E38" s="90">
        <f>E39+E40+E41+E42</f>
        <v>9.3</v>
      </c>
      <c r="F38" s="90">
        <f>F39+F40+F41+F42</f>
        <v>1.6</v>
      </c>
      <c r="G38" s="107">
        <f t="shared" si="2"/>
        <v>0.06751054852320676</v>
      </c>
      <c r="H38" s="107">
        <f t="shared" si="3"/>
        <v>0.17204301075268816</v>
      </c>
    </row>
    <row r="39" spans="1:9" s="16" customFormat="1" ht="31.5">
      <c r="A39" s="46"/>
      <c r="B39" s="47" t="s">
        <v>100</v>
      </c>
      <c r="C39" s="93" t="s">
        <v>173</v>
      </c>
      <c r="D39" s="94">
        <v>4.7</v>
      </c>
      <c r="E39" s="94">
        <v>3.3</v>
      </c>
      <c r="F39" s="94">
        <v>1.6</v>
      </c>
      <c r="G39" s="107">
        <f t="shared" si="2"/>
        <v>0.3404255319148936</v>
      </c>
      <c r="H39" s="107">
        <f t="shared" si="3"/>
        <v>0.4848484848484849</v>
      </c>
      <c r="I39" s="152"/>
    </row>
    <row r="40" spans="1:9" s="16" customFormat="1" ht="66.75" customHeight="1" hidden="1">
      <c r="A40" s="46"/>
      <c r="B40" s="47" t="s">
        <v>171</v>
      </c>
      <c r="C40" s="93" t="s">
        <v>232</v>
      </c>
      <c r="D40" s="94">
        <v>0</v>
      </c>
      <c r="E40" s="94">
        <v>0</v>
      </c>
      <c r="F40" s="94">
        <v>0</v>
      </c>
      <c r="G40" s="107" t="e">
        <f t="shared" si="2"/>
        <v>#DIV/0!</v>
      </c>
      <c r="H40" s="107" t="e">
        <f t="shared" si="3"/>
        <v>#DIV/0!</v>
      </c>
      <c r="I40" s="152"/>
    </row>
    <row r="41" spans="1:9" s="16" customFormat="1" ht="51" customHeight="1">
      <c r="A41" s="46"/>
      <c r="B41" s="47" t="s">
        <v>295</v>
      </c>
      <c r="C41" s="93" t="s">
        <v>294</v>
      </c>
      <c r="D41" s="94">
        <v>9</v>
      </c>
      <c r="E41" s="94">
        <v>6</v>
      </c>
      <c r="F41" s="94">
        <v>0</v>
      </c>
      <c r="G41" s="107">
        <f t="shared" si="2"/>
        <v>0</v>
      </c>
      <c r="H41" s="107">
        <f t="shared" si="3"/>
        <v>0</v>
      </c>
      <c r="I41" s="152"/>
    </row>
    <row r="42" spans="1:9" s="16" customFormat="1" ht="51" customHeight="1">
      <c r="A42" s="46"/>
      <c r="B42" s="47" t="s">
        <v>321</v>
      </c>
      <c r="C42" s="93" t="s">
        <v>269</v>
      </c>
      <c r="D42" s="94">
        <v>10</v>
      </c>
      <c r="E42" s="94"/>
      <c r="F42" s="94">
        <v>0</v>
      </c>
      <c r="G42" s="107">
        <f t="shared" si="2"/>
        <v>0</v>
      </c>
      <c r="H42" s="107"/>
      <c r="I42" s="152"/>
    </row>
    <row r="43" spans="1:8" ht="25.5" customHeight="1">
      <c r="A43" s="41" t="s">
        <v>97</v>
      </c>
      <c r="B43" s="165" t="s">
        <v>92</v>
      </c>
      <c r="C43" s="85"/>
      <c r="D43" s="92">
        <f>D44</f>
        <v>182.6</v>
      </c>
      <c r="E43" s="92">
        <f>E44</f>
        <v>126.1</v>
      </c>
      <c r="F43" s="92">
        <f>F44</f>
        <v>131.8</v>
      </c>
      <c r="G43" s="107">
        <f t="shared" si="2"/>
        <v>0.7217962760131436</v>
      </c>
      <c r="H43" s="107">
        <f t="shared" si="3"/>
        <v>1.0452022204599525</v>
      </c>
    </row>
    <row r="44" spans="1:8" ht="47.25">
      <c r="A44" s="164" t="s">
        <v>98</v>
      </c>
      <c r="B44" s="161" t="s">
        <v>146</v>
      </c>
      <c r="C44" s="84" t="s">
        <v>185</v>
      </c>
      <c r="D44" s="90">
        <v>182.6</v>
      </c>
      <c r="E44" s="90">
        <v>126.1</v>
      </c>
      <c r="F44" s="90">
        <v>131.8</v>
      </c>
      <c r="G44" s="107">
        <f t="shared" si="2"/>
        <v>0.7217962760131436</v>
      </c>
      <c r="H44" s="107">
        <f t="shared" si="3"/>
        <v>1.0452022204599525</v>
      </c>
    </row>
    <row r="45" spans="1:8" ht="31.5" hidden="1">
      <c r="A45" s="41" t="s">
        <v>66</v>
      </c>
      <c r="B45" s="165" t="s">
        <v>32</v>
      </c>
      <c r="C45" s="85"/>
      <c r="D45" s="92">
        <f aca="true" t="shared" si="4" ref="D45:F46">D46</f>
        <v>0</v>
      </c>
      <c r="E45" s="92">
        <f t="shared" si="4"/>
        <v>0</v>
      </c>
      <c r="F45" s="92">
        <f t="shared" si="4"/>
        <v>0</v>
      </c>
      <c r="G45" s="107" t="e">
        <f t="shared" si="2"/>
        <v>#DIV/0!</v>
      </c>
      <c r="H45" s="107" t="e">
        <f t="shared" si="3"/>
        <v>#DIV/0!</v>
      </c>
    </row>
    <row r="46" spans="1:8" ht="31.5" hidden="1">
      <c r="A46" s="164" t="s">
        <v>99</v>
      </c>
      <c r="B46" s="161" t="s">
        <v>94</v>
      </c>
      <c r="C46" s="84"/>
      <c r="D46" s="90">
        <f t="shared" si="4"/>
        <v>0</v>
      </c>
      <c r="E46" s="90">
        <f t="shared" si="4"/>
        <v>0</v>
      </c>
      <c r="F46" s="90">
        <f t="shared" si="4"/>
        <v>0</v>
      </c>
      <c r="G46" s="107" t="e">
        <f t="shared" si="2"/>
        <v>#DIV/0!</v>
      </c>
      <c r="H46" s="107" t="e">
        <f t="shared" si="3"/>
        <v>#DIV/0!</v>
      </c>
    </row>
    <row r="47" spans="1:9" s="16" customFormat="1" ht="47.25" hidden="1">
      <c r="A47" s="46"/>
      <c r="B47" s="47" t="s">
        <v>328</v>
      </c>
      <c r="C47" s="93" t="s">
        <v>327</v>
      </c>
      <c r="D47" s="94">
        <v>0</v>
      </c>
      <c r="E47" s="94">
        <v>0</v>
      </c>
      <c r="F47" s="94">
        <v>0</v>
      </c>
      <c r="G47" s="107" t="e">
        <f t="shared" si="2"/>
        <v>#DIV/0!</v>
      </c>
      <c r="H47" s="107" t="e">
        <f t="shared" si="3"/>
        <v>#DIV/0!</v>
      </c>
      <c r="I47" s="152"/>
    </row>
    <row r="48" spans="1:9" s="16" customFormat="1" ht="31.5">
      <c r="A48" s="41" t="s">
        <v>67</v>
      </c>
      <c r="B48" s="165" t="s">
        <v>34</v>
      </c>
      <c r="C48" s="85"/>
      <c r="D48" s="92">
        <f aca="true" t="shared" si="5" ref="D48:F49">D49</f>
        <v>80</v>
      </c>
      <c r="E48" s="92">
        <f t="shared" si="5"/>
        <v>66.3</v>
      </c>
      <c r="F48" s="92">
        <f t="shared" si="5"/>
        <v>0</v>
      </c>
      <c r="G48" s="107">
        <f t="shared" si="2"/>
        <v>0</v>
      </c>
      <c r="H48" s="107">
        <f t="shared" si="3"/>
        <v>0</v>
      </c>
      <c r="I48" s="152"/>
    </row>
    <row r="49" spans="1:9" s="16" customFormat="1" ht="31.5" customHeight="1">
      <c r="A49" s="162" t="s">
        <v>68</v>
      </c>
      <c r="B49" s="63" t="s">
        <v>109</v>
      </c>
      <c r="C49" s="84"/>
      <c r="D49" s="90">
        <f t="shared" si="5"/>
        <v>80</v>
      </c>
      <c r="E49" s="90">
        <f t="shared" si="5"/>
        <v>66.3</v>
      </c>
      <c r="F49" s="90">
        <f t="shared" si="5"/>
        <v>0</v>
      </c>
      <c r="G49" s="107">
        <f t="shared" si="2"/>
        <v>0</v>
      </c>
      <c r="H49" s="107">
        <f t="shared" si="3"/>
        <v>0</v>
      </c>
      <c r="I49" s="152"/>
    </row>
    <row r="50" spans="1:9" s="16" customFormat="1" ht="55.5" customHeight="1">
      <c r="A50" s="46"/>
      <c r="B50" s="60" t="s">
        <v>109</v>
      </c>
      <c r="C50" s="93" t="s">
        <v>194</v>
      </c>
      <c r="D50" s="94">
        <v>80</v>
      </c>
      <c r="E50" s="94">
        <v>66.3</v>
      </c>
      <c r="F50" s="94">
        <v>0</v>
      </c>
      <c r="G50" s="107">
        <f t="shared" si="2"/>
        <v>0</v>
      </c>
      <c r="H50" s="107">
        <f t="shared" si="3"/>
        <v>0</v>
      </c>
      <c r="I50" s="152"/>
    </row>
    <row r="51" spans="1:8" ht="31.5">
      <c r="A51" s="41" t="s">
        <v>69</v>
      </c>
      <c r="B51" s="165" t="s">
        <v>35</v>
      </c>
      <c r="C51" s="85"/>
      <c r="D51" s="92">
        <f>D52</f>
        <v>1019.5</v>
      </c>
      <c r="E51" s="92">
        <f>E52</f>
        <v>881.6</v>
      </c>
      <c r="F51" s="92">
        <f>F52</f>
        <v>666.1</v>
      </c>
      <c r="G51" s="107">
        <f t="shared" si="2"/>
        <v>0.653359489946052</v>
      </c>
      <c r="H51" s="107">
        <f t="shared" si="3"/>
        <v>0.7555580762250453</v>
      </c>
    </row>
    <row r="52" spans="1:8" ht="18.75">
      <c r="A52" s="164" t="s">
        <v>38</v>
      </c>
      <c r="B52" s="161" t="s">
        <v>39</v>
      </c>
      <c r="C52" s="84"/>
      <c r="D52" s="90">
        <f>D53+D54+D55+D56+D57+D58+D59+D60+D61+D62+D63+D64+D65</f>
        <v>1019.5</v>
      </c>
      <c r="E52" s="90">
        <f>E53+E54+E55+E56+E57+E58+E59+E60+E61+E62+E63+E64+E65</f>
        <v>881.6</v>
      </c>
      <c r="F52" s="90">
        <f>F53+F54+F55+F56+F57+F58+F59+F60+F61+F62+F63+F64+F65</f>
        <v>666.1</v>
      </c>
      <c r="G52" s="107">
        <f t="shared" si="2"/>
        <v>0.653359489946052</v>
      </c>
      <c r="H52" s="107">
        <f t="shared" si="3"/>
        <v>0.7555580762250453</v>
      </c>
    </row>
    <row r="53" spans="1:8" ht="47.25" hidden="1">
      <c r="A53" s="164"/>
      <c r="B53" s="47" t="s">
        <v>367</v>
      </c>
      <c r="C53" s="93" t="s">
        <v>366</v>
      </c>
      <c r="D53" s="90"/>
      <c r="E53" s="90"/>
      <c r="F53" s="90"/>
      <c r="G53" s="107" t="e">
        <f t="shared" si="2"/>
        <v>#DIV/0!</v>
      </c>
      <c r="H53" s="107" t="e">
        <f t="shared" si="3"/>
        <v>#DIV/0!</v>
      </c>
    </row>
    <row r="54" spans="1:8" ht="31.5" hidden="1">
      <c r="A54" s="164"/>
      <c r="B54" s="47" t="s">
        <v>369</v>
      </c>
      <c r="C54" s="93" t="s">
        <v>368</v>
      </c>
      <c r="D54" s="90"/>
      <c r="E54" s="90"/>
      <c r="F54" s="90"/>
      <c r="G54" s="107" t="e">
        <f t="shared" si="2"/>
        <v>#DIV/0!</v>
      </c>
      <c r="H54" s="107" t="e">
        <f t="shared" si="3"/>
        <v>#DIV/0!</v>
      </c>
    </row>
    <row r="55" spans="1:8" ht="47.25">
      <c r="A55" s="164"/>
      <c r="B55" s="47" t="s">
        <v>371</v>
      </c>
      <c r="C55" s="93" t="s">
        <v>370</v>
      </c>
      <c r="D55" s="90">
        <v>50</v>
      </c>
      <c r="E55" s="90">
        <v>47</v>
      </c>
      <c r="F55" s="90">
        <v>47</v>
      </c>
      <c r="G55" s="107">
        <f t="shared" si="2"/>
        <v>0.94</v>
      </c>
      <c r="H55" s="107">
        <f t="shared" si="3"/>
        <v>1</v>
      </c>
    </row>
    <row r="56" spans="1:8" ht="47.25">
      <c r="A56" s="164"/>
      <c r="B56" s="47" t="s">
        <v>373</v>
      </c>
      <c r="C56" s="93" t="s">
        <v>372</v>
      </c>
      <c r="D56" s="90">
        <v>115</v>
      </c>
      <c r="E56" s="90">
        <v>103.3</v>
      </c>
      <c r="F56" s="90">
        <v>0</v>
      </c>
      <c r="G56" s="107">
        <f t="shared" si="2"/>
        <v>0</v>
      </c>
      <c r="H56" s="107">
        <f t="shared" si="3"/>
        <v>0</v>
      </c>
    </row>
    <row r="57" spans="1:8" ht="47.25">
      <c r="A57" s="164"/>
      <c r="B57" s="47" t="s">
        <v>375</v>
      </c>
      <c r="C57" s="93" t="s">
        <v>374</v>
      </c>
      <c r="D57" s="90">
        <v>30</v>
      </c>
      <c r="E57" s="90">
        <v>30</v>
      </c>
      <c r="F57" s="90">
        <v>0</v>
      </c>
      <c r="G57" s="107">
        <f t="shared" si="2"/>
        <v>0</v>
      </c>
      <c r="H57" s="107">
        <f t="shared" si="3"/>
        <v>0</v>
      </c>
    </row>
    <row r="58" spans="1:8" ht="63">
      <c r="A58" s="164"/>
      <c r="B58" s="47" t="s">
        <v>377</v>
      </c>
      <c r="C58" s="93" t="s">
        <v>376</v>
      </c>
      <c r="D58" s="90">
        <v>206.6</v>
      </c>
      <c r="E58" s="90">
        <v>206.6</v>
      </c>
      <c r="F58" s="90">
        <v>177.1</v>
      </c>
      <c r="G58" s="107">
        <f t="shared" si="2"/>
        <v>0.8572120038722169</v>
      </c>
      <c r="H58" s="107">
        <f t="shared" si="3"/>
        <v>0.8572120038722169</v>
      </c>
    </row>
    <row r="59" spans="1:8" ht="47.25">
      <c r="A59" s="164"/>
      <c r="B59" s="47" t="s">
        <v>392</v>
      </c>
      <c r="C59" s="93" t="s">
        <v>382</v>
      </c>
      <c r="D59" s="90">
        <v>530</v>
      </c>
      <c r="E59" s="90">
        <v>410</v>
      </c>
      <c r="F59" s="90">
        <v>388.1</v>
      </c>
      <c r="G59" s="107">
        <f t="shared" si="2"/>
        <v>0.7322641509433963</v>
      </c>
      <c r="H59" s="107">
        <f t="shared" si="3"/>
        <v>0.9465853658536586</v>
      </c>
    </row>
    <row r="60" spans="1:8" ht="31.5" hidden="1">
      <c r="A60" s="164"/>
      <c r="B60" s="47" t="s">
        <v>391</v>
      </c>
      <c r="C60" s="93" t="s">
        <v>390</v>
      </c>
      <c r="D60" s="90">
        <v>0</v>
      </c>
      <c r="E60" s="90">
        <v>0</v>
      </c>
      <c r="F60" s="90">
        <v>0</v>
      </c>
      <c r="G60" s="107" t="e">
        <f t="shared" si="2"/>
        <v>#DIV/0!</v>
      </c>
      <c r="H60" s="107" t="e">
        <f t="shared" si="3"/>
        <v>#DIV/0!</v>
      </c>
    </row>
    <row r="61" spans="1:9" s="16" customFormat="1" ht="63">
      <c r="A61" s="46"/>
      <c r="B61" s="47" t="s">
        <v>394</v>
      </c>
      <c r="C61" s="93" t="s">
        <v>393</v>
      </c>
      <c r="D61" s="94">
        <v>15</v>
      </c>
      <c r="E61" s="94">
        <v>15</v>
      </c>
      <c r="F61" s="94">
        <v>15</v>
      </c>
      <c r="G61" s="107">
        <f t="shared" si="2"/>
        <v>1</v>
      </c>
      <c r="H61" s="107">
        <f t="shared" si="3"/>
        <v>1</v>
      </c>
      <c r="I61" s="152"/>
    </row>
    <row r="62" spans="1:9" s="16" customFormat="1" ht="51.75" customHeight="1">
      <c r="A62" s="46"/>
      <c r="B62" s="47" t="s">
        <v>396</v>
      </c>
      <c r="C62" s="93" t="s">
        <v>395</v>
      </c>
      <c r="D62" s="94">
        <v>22.9</v>
      </c>
      <c r="E62" s="94">
        <v>19.7</v>
      </c>
      <c r="F62" s="94">
        <v>3.4</v>
      </c>
      <c r="G62" s="107">
        <f t="shared" si="2"/>
        <v>0.14847161572052403</v>
      </c>
      <c r="H62" s="107">
        <f t="shared" si="3"/>
        <v>0.17258883248730963</v>
      </c>
      <c r="I62" s="152"/>
    </row>
    <row r="63" spans="1:9" s="16" customFormat="1" ht="149.25" customHeight="1" hidden="1">
      <c r="A63" s="46"/>
      <c r="B63" s="47" t="s">
        <v>434</v>
      </c>
      <c r="C63" s="93" t="s">
        <v>447</v>
      </c>
      <c r="D63" s="94">
        <v>0</v>
      </c>
      <c r="E63" s="94">
        <v>0</v>
      </c>
      <c r="F63" s="94">
        <v>0</v>
      </c>
      <c r="G63" s="107" t="e">
        <f t="shared" si="2"/>
        <v>#DIV/0!</v>
      </c>
      <c r="H63" s="107" t="e">
        <f t="shared" si="3"/>
        <v>#DIV/0!</v>
      </c>
      <c r="I63" s="152"/>
    </row>
    <row r="64" spans="1:9" s="16" customFormat="1" ht="141" customHeight="1" hidden="1">
      <c r="A64" s="46"/>
      <c r="B64" s="47" t="s">
        <v>436</v>
      </c>
      <c r="C64" s="93" t="s">
        <v>448</v>
      </c>
      <c r="D64" s="94">
        <v>0</v>
      </c>
      <c r="E64" s="94">
        <v>0</v>
      </c>
      <c r="F64" s="94">
        <v>0</v>
      </c>
      <c r="G64" s="107" t="e">
        <f t="shared" si="2"/>
        <v>#DIV/0!</v>
      </c>
      <c r="H64" s="107" t="e">
        <f t="shared" si="3"/>
        <v>#DIV/0!</v>
      </c>
      <c r="I64" s="152"/>
    </row>
    <row r="65" spans="1:9" s="16" customFormat="1" ht="51.75" customHeight="1">
      <c r="A65" s="46"/>
      <c r="B65" s="47" t="s">
        <v>152</v>
      </c>
      <c r="C65" s="93" t="s">
        <v>439</v>
      </c>
      <c r="D65" s="94">
        <v>50</v>
      </c>
      <c r="E65" s="94">
        <v>50</v>
      </c>
      <c r="F65" s="94">
        <v>35.5</v>
      </c>
      <c r="G65" s="107">
        <f t="shared" si="2"/>
        <v>0.71</v>
      </c>
      <c r="H65" s="107">
        <f t="shared" si="3"/>
        <v>0.71</v>
      </c>
      <c r="I65" s="152"/>
    </row>
    <row r="66" spans="1:8" ht="37.5" customHeight="1">
      <c r="A66" s="62" t="s">
        <v>112</v>
      </c>
      <c r="B66" s="163" t="s">
        <v>110</v>
      </c>
      <c r="C66" s="97"/>
      <c r="D66" s="90">
        <f aca="true" t="shared" si="6" ref="D66:F67">D67</f>
        <v>3.2</v>
      </c>
      <c r="E66" s="90">
        <f t="shared" si="6"/>
        <v>2.2</v>
      </c>
      <c r="F66" s="90">
        <f t="shared" si="6"/>
        <v>1.5</v>
      </c>
      <c r="G66" s="107">
        <f t="shared" si="2"/>
        <v>0.46875</v>
      </c>
      <c r="H66" s="107">
        <f t="shared" si="3"/>
        <v>0.6818181818181818</v>
      </c>
    </row>
    <row r="67" spans="1:8" ht="33.75" customHeight="1">
      <c r="A67" s="162" t="s">
        <v>106</v>
      </c>
      <c r="B67" s="63" t="s">
        <v>113</v>
      </c>
      <c r="C67" s="95"/>
      <c r="D67" s="90">
        <f t="shared" si="6"/>
        <v>3.2</v>
      </c>
      <c r="E67" s="90">
        <f t="shared" si="6"/>
        <v>2.2</v>
      </c>
      <c r="F67" s="90">
        <f t="shared" si="6"/>
        <v>1.5</v>
      </c>
      <c r="G67" s="107">
        <f t="shared" si="2"/>
        <v>0.46875</v>
      </c>
      <c r="H67" s="107">
        <f t="shared" si="3"/>
        <v>0.6818181818181818</v>
      </c>
    </row>
    <row r="68" spans="1:9" s="16" customFormat="1" ht="30.75" customHeight="1">
      <c r="A68" s="46"/>
      <c r="B68" s="47" t="s">
        <v>188</v>
      </c>
      <c r="C68" s="93" t="s">
        <v>182</v>
      </c>
      <c r="D68" s="94">
        <v>3.2</v>
      </c>
      <c r="E68" s="94">
        <v>2.2</v>
      </c>
      <c r="F68" s="94">
        <v>1.5</v>
      </c>
      <c r="G68" s="107">
        <f t="shared" si="2"/>
        <v>0.46875</v>
      </c>
      <c r="H68" s="107">
        <f t="shared" si="3"/>
        <v>0.6818181818181818</v>
      </c>
      <c r="I68" s="152"/>
    </row>
    <row r="69" spans="1:8" ht="17.25" customHeight="1" hidden="1">
      <c r="A69" s="41" t="s">
        <v>40</v>
      </c>
      <c r="B69" s="165" t="s">
        <v>41</v>
      </c>
      <c r="C69" s="85"/>
      <c r="D69" s="92">
        <f aca="true" t="shared" si="7" ref="D69:F70">D70</f>
        <v>0</v>
      </c>
      <c r="E69" s="92">
        <f t="shared" si="7"/>
        <v>0</v>
      </c>
      <c r="F69" s="92">
        <f t="shared" si="7"/>
        <v>0</v>
      </c>
      <c r="G69" s="107" t="e">
        <f t="shared" si="2"/>
        <v>#DIV/0!</v>
      </c>
      <c r="H69" s="107" t="e">
        <f t="shared" si="3"/>
        <v>#DIV/0!</v>
      </c>
    </row>
    <row r="70" spans="1:8" ht="18" customHeight="1" hidden="1">
      <c r="A70" s="164" t="s">
        <v>44</v>
      </c>
      <c r="B70" s="161" t="s">
        <v>45</v>
      </c>
      <c r="C70" s="84"/>
      <c r="D70" s="90">
        <f t="shared" si="7"/>
        <v>0</v>
      </c>
      <c r="E70" s="90">
        <f t="shared" si="7"/>
        <v>0</v>
      </c>
      <c r="F70" s="90">
        <f t="shared" si="7"/>
        <v>0</v>
      </c>
      <c r="G70" s="107" t="e">
        <f t="shared" si="2"/>
        <v>#DIV/0!</v>
      </c>
      <c r="H70" s="107" t="e">
        <f t="shared" si="3"/>
        <v>#DIV/0!</v>
      </c>
    </row>
    <row r="71" spans="1:9" s="16" customFormat="1" ht="30.75" customHeight="1" hidden="1">
      <c r="A71" s="46"/>
      <c r="B71" s="47" t="s">
        <v>183</v>
      </c>
      <c r="C71" s="93" t="s">
        <v>184</v>
      </c>
      <c r="D71" s="94">
        <v>0</v>
      </c>
      <c r="E71" s="94">
        <v>0</v>
      </c>
      <c r="F71" s="94">
        <v>0</v>
      </c>
      <c r="G71" s="107" t="e">
        <f t="shared" si="2"/>
        <v>#DIV/0!</v>
      </c>
      <c r="H71" s="107" t="e">
        <f t="shared" si="3"/>
        <v>#DIV/0!</v>
      </c>
      <c r="I71" s="152"/>
    </row>
    <row r="72" spans="1:9" s="16" customFormat="1" ht="30.75" customHeight="1">
      <c r="A72" s="41" t="s">
        <v>51</v>
      </c>
      <c r="B72" s="165" t="s">
        <v>52</v>
      </c>
      <c r="C72" s="85"/>
      <c r="D72" s="92">
        <f>D73</f>
        <v>110.4</v>
      </c>
      <c r="E72" s="92">
        <f>E73</f>
        <v>82.8</v>
      </c>
      <c r="F72" s="92">
        <f>F73</f>
        <v>92</v>
      </c>
      <c r="G72" s="107">
        <f t="shared" si="2"/>
        <v>0.8333333333333333</v>
      </c>
      <c r="H72" s="107">
        <f t="shared" si="3"/>
        <v>1.1111111111111112</v>
      </c>
      <c r="I72" s="152"/>
    </row>
    <row r="73" spans="1:9" s="16" customFormat="1" ht="24" customHeight="1">
      <c r="A73" s="164">
        <v>1001</v>
      </c>
      <c r="B73" s="161" t="s">
        <v>153</v>
      </c>
      <c r="C73" s="84" t="s">
        <v>215</v>
      </c>
      <c r="D73" s="90">
        <v>110.4</v>
      </c>
      <c r="E73" s="90">
        <v>82.8</v>
      </c>
      <c r="F73" s="90">
        <v>92</v>
      </c>
      <c r="G73" s="107">
        <f t="shared" si="2"/>
        <v>0.8333333333333333</v>
      </c>
      <c r="H73" s="107">
        <f t="shared" si="3"/>
        <v>1.1111111111111112</v>
      </c>
      <c r="I73" s="152"/>
    </row>
    <row r="74" spans="1:8" ht="31.5">
      <c r="A74" s="41"/>
      <c r="B74" s="165" t="s">
        <v>88</v>
      </c>
      <c r="C74" s="85"/>
      <c r="D74" s="92">
        <f>D75</f>
        <v>1030</v>
      </c>
      <c r="E74" s="92">
        <f>E75</f>
        <v>772.5</v>
      </c>
      <c r="F74" s="92">
        <f>F75</f>
        <v>430</v>
      </c>
      <c r="G74" s="107">
        <f t="shared" si="2"/>
        <v>0.4174757281553398</v>
      </c>
      <c r="H74" s="107">
        <f t="shared" si="3"/>
        <v>0.5566343042071198</v>
      </c>
    </row>
    <row r="75" spans="1:9" s="16" customFormat="1" ht="31.5">
      <c r="A75" s="46"/>
      <c r="B75" s="47" t="s">
        <v>89</v>
      </c>
      <c r="C75" s="93" t="s">
        <v>164</v>
      </c>
      <c r="D75" s="94">
        <v>1030</v>
      </c>
      <c r="E75" s="94">
        <v>772.5</v>
      </c>
      <c r="F75" s="94">
        <v>430</v>
      </c>
      <c r="G75" s="107">
        <f t="shared" si="2"/>
        <v>0.4174757281553398</v>
      </c>
      <c r="H75" s="107">
        <f t="shared" si="3"/>
        <v>0.5566343042071198</v>
      </c>
      <c r="I75" s="152"/>
    </row>
    <row r="76" spans="1:8" ht="22.5" customHeight="1">
      <c r="A76" s="164"/>
      <c r="B76" s="165" t="s">
        <v>59</v>
      </c>
      <c r="C76" s="41"/>
      <c r="D76" s="92">
        <f>D33+D43+D48+D51+D66+D72+D74</f>
        <v>4945.099999999999</v>
      </c>
      <c r="E76" s="92">
        <f>E33+E43+E48+E51+E66+E72+E74</f>
        <v>3757.1</v>
      </c>
      <c r="F76" s="92">
        <f>F33+F43+F48+F51+F66+F72+F74</f>
        <v>3113.9</v>
      </c>
      <c r="G76" s="107">
        <f t="shared" si="2"/>
        <v>0.6296940405654082</v>
      </c>
      <c r="H76" s="107">
        <f t="shared" si="3"/>
        <v>0.828804130845599</v>
      </c>
    </row>
    <row r="77" spans="1:8" ht="18.75">
      <c r="A77" s="106"/>
      <c r="B77" s="161" t="s">
        <v>74</v>
      </c>
      <c r="C77" s="84"/>
      <c r="D77" s="99">
        <f>D74</f>
        <v>1030</v>
      </c>
      <c r="E77" s="99">
        <f>E74</f>
        <v>772.5</v>
      </c>
      <c r="F77" s="99">
        <f>F74</f>
        <v>430</v>
      </c>
      <c r="G77" s="107">
        <f t="shared" si="2"/>
        <v>0.4174757281553398</v>
      </c>
      <c r="H77" s="107">
        <f t="shared" si="3"/>
        <v>0.5566343042071198</v>
      </c>
    </row>
    <row r="80" spans="2:6" ht="18">
      <c r="B80" s="69" t="s">
        <v>320</v>
      </c>
      <c r="C80" s="102"/>
      <c r="F80" s="119">
        <v>1223</v>
      </c>
    </row>
    <row r="81" spans="2:3" ht="18">
      <c r="B81" s="69"/>
      <c r="C81" s="102"/>
    </row>
    <row r="82" spans="2:3" ht="18" hidden="1">
      <c r="B82" s="69" t="s">
        <v>75</v>
      </c>
      <c r="C82" s="102"/>
    </row>
    <row r="83" spans="2:3" ht="18" hidden="1">
      <c r="B83" s="69" t="s">
        <v>76</v>
      </c>
      <c r="C83" s="102"/>
    </row>
    <row r="84" spans="2:3" ht="18" hidden="1">
      <c r="B84" s="69"/>
      <c r="C84" s="102"/>
    </row>
    <row r="85" spans="2:3" ht="18" hidden="1">
      <c r="B85" s="69" t="s">
        <v>77</v>
      </c>
      <c r="C85" s="102"/>
    </row>
    <row r="86" spans="2:3" ht="18" hidden="1">
      <c r="B86" s="69" t="s">
        <v>78</v>
      </c>
      <c r="C86" s="102"/>
    </row>
    <row r="87" spans="2:3" ht="18" hidden="1">
      <c r="B87" s="69"/>
      <c r="C87" s="102"/>
    </row>
    <row r="88" spans="2:3" ht="18" hidden="1">
      <c r="B88" s="69" t="s">
        <v>79</v>
      </c>
      <c r="C88" s="102"/>
    </row>
    <row r="89" spans="2:3" ht="18" hidden="1">
      <c r="B89" s="69" t="s">
        <v>80</v>
      </c>
      <c r="C89" s="102"/>
    </row>
    <row r="90" spans="2:3" ht="18" hidden="1">
      <c r="B90" s="69"/>
      <c r="C90" s="102"/>
    </row>
    <row r="91" spans="2:3" ht="18" hidden="1">
      <c r="B91" s="69" t="s">
        <v>81</v>
      </c>
      <c r="C91" s="102"/>
    </row>
    <row r="92" spans="2:3" ht="18" hidden="1">
      <c r="B92" s="69" t="s">
        <v>82</v>
      </c>
      <c r="C92" s="102"/>
    </row>
    <row r="93" ht="18" hidden="1"/>
    <row r="95" spans="2:8" ht="18">
      <c r="B95" s="69" t="s">
        <v>83</v>
      </c>
      <c r="C95" s="102"/>
      <c r="F95" s="103">
        <f>F80+F28-F76</f>
        <v>929.7000000000003</v>
      </c>
      <c r="H95" s="103"/>
    </row>
    <row r="98" spans="2:3" ht="18">
      <c r="B98" s="69" t="s">
        <v>84</v>
      </c>
      <c r="C98" s="102"/>
    </row>
    <row r="99" spans="2:3" ht="18">
      <c r="B99" s="69" t="s">
        <v>85</v>
      </c>
      <c r="C99" s="102"/>
    </row>
    <row r="100" spans="2:3" ht="18">
      <c r="B100" s="69" t="s">
        <v>86</v>
      </c>
      <c r="C100" s="102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16"/>
  <sheetViews>
    <sheetView zoomScalePageLayoutView="0" workbookViewId="0" topLeftCell="A38">
      <selection activeCell="C53" sqref="C53"/>
    </sheetView>
  </sheetViews>
  <sheetFormatPr defaultColWidth="9.140625" defaultRowHeight="12.75"/>
  <cols>
    <col min="1" max="1" width="5.8515625" style="66" customWidth="1"/>
    <col min="2" max="2" width="57.7109375" style="65" customWidth="1"/>
    <col min="3" max="3" width="14.7109375" style="101" customWidth="1"/>
    <col min="4" max="4" width="14.8515625" style="101" hidden="1" customWidth="1"/>
    <col min="5" max="5" width="15.8515625" style="101" customWidth="1"/>
    <col min="6" max="6" width="12.8515625" style="135" customWidth="1"/>
    <col min="7" max="7" width="13.00390625" style="135" hidden="1" customWidth="1"/>
    <col min="8" max="8" width="9.140625" style="104" customWidth="1"/>
    <col min="9" max="16384" width="9.140625" style="30" customWidth="1"/>
  </cols>
  <sheetData>
    <row r="1" spans="1:8" s="31" customFormat="1" ht="60" customHeight="1">
      <c r="A1" s="181" t="s">
        <v>507</v>
      </c>
      <c r="B1" s="181"/>
      <c r="C1" s="181"/>
      <c r="D1" s="181"/>
      <c r="E1" s="181"/>
      <c r="F1" s="181"/>
      <c r="G1" s="181"/>
      <c r="H1" s="149"/>
    </row>
    <row r="2" spans="1:7" ht="15" customHeight="1">
      <c r="A2" s="210"/>
      <c r="B2" s="203" t="s">
        <v>2</v>
      </c>
      <c r="C2" s="187" t="s">
        <v>3</v>
      </c>
      <c r="D2" s="179" t="s">
        <v>468</v>
      </c>
      <c r="E2" s="187" t="s">
        <v>4</v>
      </c>
      <c r="F2" s="179" t="s">
        <v>303</v>
      </c>
      <c r="G2" s="179" t="s">
        <v>469</v>
      </c>
    </row>
    <row r="3" spans="1:7" ht="30" customHeight="1">
      <c r="A3" s="210"/>
      <c r="B3" s="203"/>
      <c r="C3" s="187"/>
      <c r="D3" s="180"/>
      <c r="E3" s="187"/>
      <c r="F3" s="180"/>
      <c r="G3" s="180"/>
    </row>
    <row r="4" spans="1:7" ht="18.75">
      <c r="A4" s="168"/>
      <c r="B4" s="165" t="s">
        <v>73</v>
      </c>
      <c r="C4" s="38">
        <f>C5+C7+C8+C9+C10+C11+C12+C13+C14+C15+C16+C19+C20+C21+C22+C23+C24+C26+C27+C6</f>
        <v>271197.8</v>
      </c>
      <c r="D4" s="38">
        <f>D5+D7+D8+D9+D10+D11+D12+D13+D14+D15+D16+D19+D20+D21+D22+D23+D24+D26+D27+D6</f>
        <v>178716</v>
      </c>
      <c r="E4" s="38">
        <f>E5+E7+E8+E9+E10+E11+E12+E13+E14+E15+E16+E19+E20+E21+E22+E23+E24+E26+E27+E6+E17+E18</f>
        <v>230079.99999999997</v>
      </c>
      <c r="F4" s="39">
        <f>E4/C4</f>
        <v>0.8483844632957936</v>
      </c>
      <c r="G4" s="39">
        <f>E4/D4</f>
        <v>1.2874057163320574</v>
      </c>
    </row>
    <row r="5" spans="1:7" ht="18.75">
      <c r="A5" s="168"/>
      <c r="B5" s="161" t="s">
        <v>478</v>
      </c>
      <c r="C5" s="40">
        <f>'[1]МР'!D5+'[1]МО г.Ртищево'!D5+'[1]Кр-звезда'!D5+'[1]Макарово'!D5+'[1]Октябрьский'!D5+'[1]Салтыковка'!D5+'[1]Урусово'!D5+'[1]Ш-Голицыно'!D5</f>
        <v>156000</v>
      </c>
      <c r="D5" s="40">
        <f>'[1]МР'!E5+'[1]МО г.Ртищево'!E5+'[1]Кр-звезда'!E5+'[1]Макарово'!E5+'[1]Октябрьский'!E5+'[1]Салтыковка'!E5+'[1]Урусово'!E5+'[1]Ш-Голицыно'!E5</f>
        <v>111075</v>
      </c>
      <c r="E5" s="40">
        <v>130236.4</v>
      </c>
      <c r="F5" s="39">
        <f aca="true" t="shared" si="0" ref="F5:F40">E5/C5</f>
        <v>0.834848717948718</v>
      </c>
      <c r="G5" s="39">
        <f aca="true" t="shared" si="1" ref="G5:G40">E5/D5</f>
        <v>1.1725086653162278</v>
      </c>
    </row>
    <row r="6" spans="1:7" ht="31.5">
      <c r="A6" s="168"/>
      <c r="B6" s="161" t="s">
        <v>479</v>
      </c>
      <c r="C6" s="40">
        <v>40</v>
      </c>
      <c r="D6" s="40">
        <v>40</v>
      </c>
      <c r="E6" s="40">
        <v>37.9</v>
      </c>
      <c r="F6" s="39">
        <f t="shared" si="0"/>
        <v>0.9475</v>
      </c>
      <c r="G6" s="39">
        <f t="shared" si="1"/>
        <v>0.9475</v>
      </c>
    </row>
    <row r="7" spans="1:7" ht="31.5">
      <c r="A7" s="168"/>
      <c r="B7" s="161" t="s">
        <v>480</v>
      </c>
      <c r="C7" s="40">
        <v>13000</v>
      </c>
      <c r="D7" s="40">
        <v>8100</v>
      </c>
      <c r="E7" s="40">
        <v>11805.2</v>
      </c>
      <c r="F7" s="39">
        <f t="shared" si="0"/>
        <v>0.9080923076923078</v>
      </c>
      <c r="G7" s="39">
        <f t="shared" si="1"/>
        <v>1.4574320987654321</v>
      </c>
    </row>
    <row r="8" spans="1:7" ht="18.75">
      <c r="A8" s="168"/>
      <c r="B8" s="161" t="s">
        <v>6</v>
      </c>
      <c r="C8" s="40">
        <v>14500</v>
      </c>
      <c r="D8" s="40">
        <v>10065</v>
      </c>
      <c r="E8" s="40">
        <v>12095.6</v>
      </c>
      <c r="F8" s="39">
        <f t="shared" si="0"/>
        <v>0.8341793103448276</v>
      </c>
      <c r="G8" s="39">
        <f t="shared" si="1"/>
        <v>1.2017486338797814</v>
      </c>
    </row>
    <row r="9" spans="1:7" ht="18.75">
      <c r="A9" s="168"/>
      <c r="B9" s="161" t="s">
        <v>198</v>
      </c>
      <c r="C9" s="40">
        <v>23646.8</v>
      </c>
      <c r="D9" s="40">
        <v>16500</v>
      </c>
      <c r="E9" s="40">
        <v>23129</v>
      </c>
      <c r="F9" s="39">
        <f t="shared" si="0"/>
        <v>0.9781027454031835</v>
      </c>
      <c r="G9" s="39">
        <f t="shared" si="1"/>
        <v>1.4017575757575758</v>
      </c>
    </row>
    <row r="10" spans="1:7" ht="18.75">
      <c r="A10" s="168"/>
      <c r="B10" s="161" t="s">
        <v>489</v>
      </c>
      <c r="C10" s="40">
        <v>12985</v>
      </c>
      <c r="D10" s="40">
        <v>2765</v>
      </c>
      <c r="E10" s="40">
        <v>8698.8</v>
      </c>
      <c r="F10" s="39">
        <f t="shared" si="0"/>
        <v>0.6699114362726222</v>
      </c>
      <c r="G10" s="39">
        <f t="shared" si="1"/>
        <v>3.146039783001808</v>
      </c>
    </row>
    <row r="11" spans="1:7" ht="18.75">
      <c r="A11" s="168"/>
      <c r="B11" s="161" t="s">
        <v>8</v>
      </c>
      <c r="C11" s="40">
        <v>27600</v>
      </c>
      <c r="D11" s="40">
        <v>11165</v>
      </c>
      <c r="E11" s="40">
        <v>19431.4</v>
      </c>
      <c r="F11" s="39">
        <f t="shared" si="0"/>
        <v>0.7040362318840581</v>
      </c>
      <c r="G11" s="39">
        <f t="shared" si="1"/>
        <v>1.7403851321092703</v>
      </c>
    </row>
    <row r="12" spans="1:7" ht="18.75">
      <c r="A12" s="168"/>
      <c r="B12" s="161" t="s">
        <v>481</v>
      </c>
      <c r="C12" s="40">
        <v>3572</v>
      </c>
      <c r="D12" s="40">
        <v>2654</v>
      </c>
      <c r="E12" s="40">
        <v>4126.8</v>
      </c>
      <c r="F12" s="39">
        <f t="shared" si="0"/>
        <v>1.1553191489361703</v>
      </c>
      <c r="G12" s="39">
        <f t="shared" si="1"/>
        <v>1.5549359457422758</v>
      </c>
    </row>
    <row r="13" spans="1:7" ht="18.75" hidden="1">
      <c r="A13" s="168"/>
      <c r="B13" s="161" t="s">
        <v>287</v>
      </c>
      <c r="C13" s="40"/>
      <c r="D13" s="40"/>
      <c r="E13" s="40"/>
      <c r="F13" s="39" t="e">
        <f t="shared" si="0"/>
        <v>#DIV/0!</v>
      </c>
      <c r="G13" s="39" t="e">
        <f t="shared" si="1"/>
        <v>#DIV/0!</v>
      </c>
    </row>
    <row r="14" spans="1:7" ht="31.5">
      <c r="A14" s="168"/>
      <c r="B14" s="161" t="s">
        <v>482</v>
      </c>
      <c r="C14" s="40">
        <v>6000</v>
      </c>
      <c r="D14" s="40">
        <v>4100</v>
      </c>
      <c r="E14" s="40">
        <v>6529.8</v>
      </c>
      <c r="F14" s="39">
        <f t="shared" si="0"/>
        <v>1.0883</v>
      </c>
      <c r="G14" s="39">
        <f t="shared" si="1"/>
        <v>1.5926341463414635</v>
      </c>
    </row>
    <row r="15" spans="1:7" ht="31.5">
      <c r="A15" s="168"/>
      <c r="B15" s="161" t="s">
        <v>488</v>
      </c>
      <c r="C15" s="40">
        <v>2000</v>
      </c>
      <c r="D15" s="40">
        <v>1500</v>
      </c>
      <c r="E15" s="40">
        <v>2029</v>
      </c>
      <c r="F15" s="39">
        <f t="shared" si="0"/>
        <v>1.0145</v>
      </c>
      <c r="G15" s="39">
        <f t="shared" si="1"/>
        <v>1.3526666666666667</v>
      </c>
    </row>
    <row r="16" spans="1:7" ht="18.75" hidden="1">
      <c r="A16" s="168"/>
      <c r="B16" s="161" t="s">
        <v>12</v>
      </c>
      <c r="C16" s="40"/>
      <c r="D16" s="40"/>
      <c r="E16" s="40"/>
      <c r="F16" s="39" t="e">
        <f t="shared" si="0"/>
        <v>#DIV/0!</v>
      </c>
      <c r="G16" s="39" t="e">
        <f t="shared" si="1"/>
        <v>#DIV/0!</v>
      </c>
    </row>
    <row r="17" spans="1:7" ht="31.5">
      <c r="A17" s="168"/>
      <c r="B17" s="161" t="s">
        <v>441</v>
      </c>
      <c r="C17" s="40">
        <v>0</v>
      </c>
      <c r="D17" s="40">
        <v>0</v>
      </c>
      <c r="E17" s="40">
        <v>60.1</v>
      </c>
      <c r="F17" s="39">
        <v>0</v>
      </c>
      <c r="G17" s="39">
        <v>0</v>
      </c>
    </row>
    <row r="18" spans="1:7" ht="31.5">
      <c r="A18" s="168"/>
      <c r="B18" s="161" t="s">
        <v>442</v>
      </c>
      <c r="C18" s="40">
        <v>0</v>
      </c>
      <c r="D18" s="40">
        <v>0</v>
      </c>
      <c r="E18" s="40">
        <v>92.3</v>
      </c>
      <c r="F18" s="39">
        <v>0</v>
      </c>
      <c r="G18" s="39">
        <v>0</v>
      </c>
    </row>
    <row r="19" spans="1:7" ht="31.5">
      <c r="A19" s="168"/>
      <c r="B19" s="161" t="s">
        <v>483</v>
      </c>
      <c r="C19" s="40">
        <v>300</v>
      </c>
      <c r="D19" s="40">
        <v>225</v>
      </c>
      <c r="E19" s="40">
        <v>541</v>
      </c>
      <c r="F19" s="39">
        <f t="shared" si="0"/>
        <v>1.8033333333333332</v>
      </c>
      <c r="G19" s="39">
        <f t="shared" si="1"/>
        <v>2.4044444444444446</v>
      </c>
    </row>
    <row r="20" spans="1:7" ht="18.75">
      <c r="A20" s="168"/>
      <c r="B20" s="161" t="s">
        <v>484</v>
      </c>
      <c r="C20" s="40">
        <v>872</v>
      </c>
      <c r="D20" s="40">
        <v>700</v>
      </c>
      <c r="E20" s="40">
        <v>528.7</v>
      </c>
      <c r="F20" s="39">
        <f t="shared" si="0"/>
        <v>0.6063073394495413</v>
      </c>
      <c r="G20" s="39">
        <f t="shared" si="1"/>
        <v>0.7552857142857143</v>
      </c>
    </row>
    <row r="21" spans="1:7" ht="18.75" hidden="1">
      <c r="A21" s="168"/>
      <c r="B21" s="161" t="s">
        <v>15</v>
      </c>
      <c r="C21" s="40"/>
      <c r="D21" s="40"/>
      <c r="E21" s="40"/>
      <c r="F21" s="39" t="e">
        <f t="shared" si="0"/>
        <v>#DIV/0!</v>
      </c>
      <c r="G21" s="39" t="e">
        <f t="shared" si="1"/>
        <v>#DIV/0!</v>
      </c>
    </row>
    <row r="22" spans="1:7" ht="31.5">
      <c r="A22" s="168"/>
      <c r="B22" s="161" t="s">
        <v>485</v>
      </c>
      <c r="C22" s="40">
        <v>160</v>
      </c>
      <c r="D22" s="40">
        <v>160</v>
      </c>
      <c r="E22" s="40">
        <v>335.1</v>
      </c>
      <c r="F22" s="39">
        <f t="shared" si="0"/>
        <v>2.0943750000000003</v>
      </c>
      <c r="G22" s="39">
        <f t="shared" si="1"/>
        <v>2.0943750000000003</v>
      </c>
    </row>
    <row r="23" spans="1:7" ht="31.5">
      <c r="A23" s="168"/>
      <c r="B23" s="161" t="s">
        <v>486</v>
      </c>
      <c r="C23" s="40">
        <v>8100</v>
      </c>
      <c r="D23" s="40">
        <v>7800</v>
      </c>
      <c r="E23" s="40">
        <v>9157.9</v>
      </c>
      <c r="F23" s="39">
        <f t="shared" si="0"/>
        <v>1.1306049382716048</v>
      </c>
      <c r="G23" s="39">
        <f t="shared" si="1"/>
        <v>1.1740897435897435</v>
      </c>
    </row>
    <row r="24" spans="1:7" ht="31.5">
      <c r="A24" s="168"/>
      <c r="B24" s="161" t="s">
        <v>487</v>
      </c>
      <c r="C24" s="40">
        <v>2422</v>
      </c>
      <c r="D24" s="40">
        <v>1867</v>
      </c>
      <c r="E24" s="40">
        <v>2058.5</v>
      </c>
      <c r="F24" s="39">
        <f t="shared" si="0"/>
        <v>0.8499174236168456</v>
      </c>
      <c r="G24" s="39">
        <f t="shared" si="1"/>
        <v>1.1025709694697376</v>
      </c>
    </row>
    <row r="25" spans="1:7" ht="18.75">
      <c r="A25" s="168"/>
      <c r="B25" s="161" t="s">
        <v>17</v>
      </c>
      <c r="C25" s="40">
        <v>1461</v>
      </c>
      <c r="D25" s="40">
        <v>1074</v>
      </c>
      <c r="E25" s="40">
        <v>1198.8</v>
      </c>
      <c r="F25" s="39">
        <f t="shared" si="0"/>
        <v>0.8205338809034908</v>
      </c>
      <c r="G25" s="39">
        <f t="shared" si="1"/>
        <v>1.1162011173184356</v>
      </c>
    </row>
    <row r="26" spans="1:7" ht="18.75">
      <c r="A26" s="168"/>
      <c r="B26" s="161" t="s">
        <v>18</v>
      </c>
      <c r="C26" s="40">
        <v>0</v>
      </c>
      <c r="D26" s="40">
        <f>'[1]МР'!E24+'[1]МО г.Ртищево'!E21+'[1]Кр-звезда'!E19+'[1]Макарово'!E21+'[1]Октябрьский'!E19+'[1]Салтыковка'!E19+'[1]Урусово'!E19+'[1]Ш-Голицыно'!E19</f>
        <v>0</v>
      </c>
      <c r="E26" s="40">
        <v>-813.5</v>
      </c>
      <c r="F26" s="39">
        <v>0</v>
      </c>
      <c r="G26" s="39">
        <v>0</v>
      </c>
    </row>
    <row r="27" spans="1:7" ht="18" customHeight="1" hidden="1">
      <c r="A27" s="168"/>
      <c r="B27" s="161" t="s">
        <v>323</v>
      </c>
      <c r="C27" s="40"/>
      <c r="D27" s="40"/>
      <c r="E27" s="40"/>
      <c r="F27" s="39" t="e">
        <f t="shared" si="0"/>
        <v>#DIV/0!</v>
      </c>
      <c r="G27" s="39" t="e">
        <f t="shared" si="1"/>
        <v>#DIV/0!</v>
      </c>
    </row>
    <row r="28" spans="1:12" ht="18.75">
      <c r="A28" s="168"/>
      <c r="B28" s="165" t="s">
        <v>72</v>
      </c>
      <c r="C28" s="40">
        <f>C29+C30+C32+C33+C34+C36+C35</f>
        <v>585408.1</v>
      </c>
      <c r="D28" s="40">
        <f>D29+D30+D32+D33+D34+D36+D35</f>
        <v>443067.99999999994</v>
      </c>
      <c r="E28" s="40">
        <f>E29+E30+E32+E33+E34+E36+E35</f>
        <v>448492.8999999999</v>
      </c>
      <c r="F28" s="39">
        <f t="shared" si="0"/>
        <v>0.7661200793087761</v>
      </c>
      <c r="G28" s="39">
        <f t="shared" si="1"/>
        <v>1.0122439444961044</v>
      </c>
      <c r="I28" s="35"/>
      <c r="J28" s="35"/>
      <c r="K28" s="35"/>
      <c r="L28" s="35"/>
    </row>
    <row r="29" spans="1:12" ht="21" customHeight="1">
      <c r="A29" s="168"/>
      <c r="B29" s="161" t="s">
        <v>20</v>
      </c>
      <c r="C29" s="40">
        <f>МР!D26+'МО г.Ртищево'!D23+'Кр-звезда'!D22+Макарово!D23+Октябрьский!D22+Салтыковка!D22+Урусово!D22+'Ш-Голицыно'!D23</f>
        <v>141440.8</v>
      </c>
      <c r="D29" s="40">
        <f>МР!E26+'МО г.Ртищево'!E23+'Кр-звезда'!E22+Макарово!E23+Октябрьский!E22+Салтыковка!E22+Урусово!E22+'Ш-Голицыно'!E23</f>
        <v>106080.50000000001</v>
      </c>
      <c r="E29" s="40">
        <f>МР!F26+'МО г.Ртищево'!F23+'Кр-звезда'!F22+Макарово!F23+Октябрьский!F22+Салтыковка!F22+Урусово!F22+'Ш-Голицыно'!F23</f>
        <v>117863</v>
      </c>
      <c r="F29" s="39">
        <f t="shared" si="0"/>
        <v>0.8333026962517182</v>
      </c>
      <c r="G29" s="39">
        <f t="shared" si="1"/>
        <v>1.1110713090530304</v>
      </c>
      <c r="I29" s="35"/>
      <c r="J29" s="36"/>
      <c r="K29" s="35"/>
      <c r="L29" s="35"/>
    </row>
    <row r="30" spans="1:12" ht="23.25" customHeight="1">
      <c r="A30" s="168"/>
      <c r="B30" s="161" t="s">
        <v>21</v>
      </c>
      <c r="C30" s="40">
        <f>МР!D27+'Кр-звезда'!D24+Макарово!D24+Октябрьский!D24+Салтыковка!D23+Урусово!D23+'Ш-Голицыно'!D24</f>
        <v>367933.1999999999</v>
      </c>
      <c r="D30" s="40">
        <f>МР!E27+'Кр-звезда'!E24+Макарово!E24+Октябрьский!E24+Салтыковка!E23+Урусово!E23+'Ш-Голицыно'!E24</f>
        <v>275490.89999999997</v>
      </c>
      <c r="E30" s="40">
        <f>МР!F27+'Кр-звезда'!F24+Макарово!F24+Октябрьский!F24+Салтыковка!F23+Урусово!F23+'Ш-Голицыно'!F24</f>
        <v>301319.8999999999</v>
      </c>
      <c r="F30" s="39">
        <f t="shared" si="0"/>
        <v>0.8189527338114636</v>
      </c>
      <c r="G30" s="39">
        <f t="shared" si="1"/>
        <v>1.0937562728932242</v>
      </c>
      <c r="I30" s="35"/>
      <c r="J30" s="35"/>
      <c r="K30" s="36"/>
      <c r="L30" s="35"/>
    </row>
    <row r="31" spans="1:12" ht="23.25" customHeight="1">
      <c r="A31" s="168"/>
      <c r="B31" s="161" t="s">
        <v>140</v>
      </c>
      <c r="C31" s="40">
        <f>'Кр-звезда'!D24+Макарово!D24+Октябрьский!D24+Салтыковка!D23+Урусово!D23+'Ш-Голицыно'!D24</f>
        <v>986.5000000000001</v>
      </c>
      <c r="D31" s="40">
        <f>'Кр-звезда'!E24+Макарово!E24+Октябрьский!E24+Салтыковка!E23+Урусово!E23+'Ш-Голицыно'!E24</f>
        <v>675.3</v>
      </c>
      <c r="E31" s="40">
        <f>'Кр-звезда'!F24+Макарово!F24+Октябрьский!F24+Салтыковка!F23+Урусово!F23+'Ш-Голицыно'!F24</f>
        <v>645.2</v>
      </c>
      <c r="F31" s="39">
        <f t="shared" si="0"/>
        <v>0.6540293968575772</v>
      </c>
      <c r="G31" s="39">
        <f t="shared" si="1"/>
        <v>0.9554272175329485</v>
      </c>
      <c r="I31" s="35"/>
      <c r="J31" s="35"/>
      <c r="K31" s="35"/>
      <c r="L31" s="35"/>
    </row>
    <row r="32" spans="1:7" ht="22.5" customHeight="1">
      <c r="A32" s="168"/>
      <c r="B32" s="161" t="s">
        <v>22</v>
      </c>
      <c r="C32" s="40">
        <f>МР!D28+'МО г.Ртищево'!D24+'МО г.Ртищево'!D25+Макарово!D26+Октябрьский!D23</f>
        <v>68837.8</v>
      </c>
      <c r="D32" s="40">
        <f>МР!E28+'МО г.Ртищево'!E24+'МО г.Ртищево'!E25+Макарово!E26+Октябрьский!E23</f>
        <v>56023</v>
      </c>
      <c r="E32" s="40">
        <f>МР!F28+'МО г.Ртищево'!F24+'МО г.Ртищево'!F25+Макарово!F26+Октябрьский!F23</f>
        <v>27498.2</v>
      </c>
      <c r="F32" s="39">
        <f t="shared" si="0"/>
        <v>0.39946366676448114</v>
      </c>
      <c r="G32" s="39">
        <f t="shared" si="1"/>
        <v>0.49083769166235297</v>
      </c>
    </row>
    <row r="33" spans="1:7" ht="22.5" customHeight="1">
      <c r="A33" s="168"/>
      <c r="B33" s="161" t="s">
        <v>58</v>
      </c>
      <c r="C33" s="40">
        <f>МР!D30</f>
        <v>6891</v>
      </c>
      <c r="D33" s="40">
        <f>МР!E30</f>
        <v>5168.3</v>
      </c>
      <c r="E33" s="40">
        <f>МР!F30</f>
        <v>1491</v>
      </c>
      <c r="F33" s="39">
        <f t="shared" si="0"/>
        <v>0.21636917718763604</v>
      </c>
      <c r="G33" s="39">
        <f t="shared" si="1"/>
        <v>0.28848944527213977</v>
      </c>
    </row>
    <row r="34" spans="1:7" ht="78.75">
      <c r="A34" s="168"/>
      <c r="B34" s="42" t="s">
        <v>422</v>
      </c>
      <c r="C34" s="40">
        <f>МР!D31</f>
        <v>269.3</v>
      </c>
      <c r="D34" s="40">
        <f>МР!E31</f>
        <v>269.3</v>
      </c>
      <c r="E34" s="40">
        <f>МР!F31</f>
        <v>269.3</v>
      </c>
      <c r="F34" s="39">
        <f t="shared" si="0"/>
        <v>1</v>
      </c>
      <c r="G34" s="39">
        <f t="shared" si="1"/>
        <v>1</v>
      </c>
    </row>
    <row r="35" spans="1:7" ht="47.25">
      <c r="A35" s="168"/>
      <c r="B35" s="42" t="s">
        <v>449</v>
      </c>
      <c r="C35" s="40">
        <f>МР!D32</f>
        <v>0</v>
      </c>
      <c r="D35" s="40">
        <f>МР!E32</f>
        <v>0</v>
      </c>
      <c r="E35" s="40">
        <f>МР!F32</f>
        <v>15.5</v>
      </c>
      <c r="F35" s="39">
        <v>0</v>
      </c>
      <c r="G35" s="39">
        <v>0</v>
      </c>
    </row>
    <row r="36" spans="1:7" ht="18.75">
      <c r="A36" s="168"/>
      <c r="B36" s="42" t="s">
        <v>440</v>
      </c>
      <c r="C36" s="40">
        <f>Урусово!D26+Октябрьский!D26+Макарово!D27+'Ш-Голицыно'!D27+Макарово!D25</f>
        <v>36</v>
      </c>
      <c r="D36" s="40">
        <f>Урусово!E26+Октябрьский!E26+Макарово!E27+'Ш-Голицыно'!E27+Макарово!E25</f>
        <v>36</v>
      </c>
      <c r="E36" s="40">
        <f>Урусово!F26+Октябрьский!F26+Макарово!F27+'Ш-Голицыно'!F27+Макарово!F25</f>
        <v>36</v>
      </c>
      <c r="F36" s="39">
        <f t="shared" si="0"/>
        <v>1</v>
      </c>
      <c r="G36" s="39">
        <f t="shared" si="1"/>
        <v>1</v>
      </c>
    </row>
    <row r="37" spans="1:7" ht="33" customHeight="1" hidden="1" thickBot="1">
      <c r="A37" s="168"/>
      <c r="B37" s="120" t="s">
        <v>135</v>
      </c>
      <c r="C37" s="40">
        <f>МР!D33+'Кр-звезда'!D26+Макарово!D28+Октябрьский!D27+Салтыковка!D26+Урусово!D25+'Ш-Голицыно'!D26</f>
        <v>0</v>
      </c>
      <c r="D37" s="40">
        <f>МР!E33+'Кр-звезда'!E26+Макарово!E28+Октябрьский!E27+Салтыковка!E26+Урусово!E25+'Ш-Голицыно'!E26</f>
        <v>0</v>
      </c>
      <c r="E37" s="40">
        <f>МР!F33+'Кр-звезда'!F26+Макарово!F28+Октябрьский!F27+Салтыковка!F26+Урусово!F25+'Ш-Голицыно'!F26</f>
        <v>0</v>
      </c>
      <c r="F37" s="39" t="e">
        <f t="shared" si="0"/>
        <v>#DIV/0!</v>
      </c>
      <c r="G37" s="39" t="e">
        <f t="shared" si="1"/>
        <v>#DIV/0!</v>
      </c>
    </row>
    <row r="38" spans="1:7" ht="18.75">
      <c r="A38" s="168"/>
      <c r="B38" s="161" t="s">
        <v>24</v>
      </c>
      <c r="C38" s="40">
        <f>C4+C28</f>
        <v>856605.8999999999</v>
      </c>
      <c r="D38" s="40">
        <f>МР!E34</f>
        <v>550554.3999999999</v>
      </c>
      <c r="E38" s="40">
        <f>E4+E28</f>
        <v>678572.8999999999</v>
      </c>
      <c r="F38" s="39">
        <f t="shared" si="0"/>
        <v>0.7921646348688469</v>
      </c>
      <c r="G38" s="39">
        <f t="shared" si="1"/>
        <v>1.232526522356374</v>
      </c>
    </row>
    <row r="39" spans="1:7" ht="18.75">
      <c r="A39" s="168"/>
      <c r="B39" s="47" t="s">
        <v>192</v>
      </c>
      <c r="C39" s="40">
        <v>9366.8</v>
      </c>
      <c r="D39" s="40">
        <v>6648.4</v>
      </c>
      <c r="E39" s="40">
        <v>3552</v>
      </c>
      <c r="F39" s="39">
        <f t="shared" si="0"/>
        <v>0.3792116838194474</v>
      </c>
      <c r="G39" s="39">
        <f t="shared" si="1"/>
        <v>0.5342638830395283</v>
      </c>
    </row>
    <row r="40" spans="1:7" ht="18.75">
      <c r="A40" s="168"/>
      <c r="B40" s="121" t="s">
        <v>193</v>
      </c>
      <c r="C40" s="40">
        <f>C38-C39</f>
        <v>847239.0999999999</v>
      </c>
      <c r="D40" s="40">
        <f>D38-D39</f>
        <v>543905.9999999999</v>
      </c>
      <c r="E40" s="40">
        <f>E38-E39</f>
        <v>675020.8999999999</v>
      </c>
      <c r="F40" s="39">
        <f t="shared" si="0"/>
        <v>0.7967301084192172</v>
      </c>
      <c r="G40" s="39">
        <f t="shared" si="1"/>
        <v>1.2410616908068675</v>
      </c>
    </row>
    <row r="41" spans="1:7" ht="18.75" hidden="1">
      <c r="A41" s="168"/>
      <c r="B41" s="161" t="s">
        <v>96</v>
      </c>
      <c r="C41" s="90">
        <f>C4</f>
        <v>271197.8</v>
      </c>
      <c r="D41" s="90">
        <f>D4</f>
        <v>178716</v>
      </c>
      <c r="E41" s="90">
        <f>E4</f>
        <v>230079.99999999997</v>
      </c>
      <c r="F41" s="122">
        <f>E41/C41</f>
        <v>0.8483844632957936</v>
      </c>
      <c r="G41" s="122">
        <f>E41/D41</f>
        <v>1.2874057163320574</v>
      </c>
    </row>
    <row r="42" spans="1:7" ht="12.75">
      <c r="A42" s="209"/>
      <c r="B42" s="190"/>
      <c r="C42" s="190"/>
      <c r="D42" s="190"/>
      <c r="E42" s="190"/>
      <c r="F42" s="190"/>
      <c r="G42" s="191"/>
    </row>
    <row r="43" spans="1:7" ht="15" customHeight="1">
      <c r="A43" s="202" t="s">
        <v>139</v>
      </c>
      <c r="B43" s="203" t="s">
        <v>25</v>
      </c>
      <c r="C43" s="187" t="s">
        <v>3</v>
      </c>
      <c r="D43" s="179" t="s">
        <v>468</v>
      </c>
      <c r="E43" s="187" t="s">
        <v>4</v>
      </c>
      <c r="F43" s="179" t="s">
        <v>303</v>
      </c>
      <c r="G43" s="179" t="s">
        <v>469</v>
      </c>
    </row>
    <row r="44" spans="1:7" ht="24.75" customHeight="1">
      <c r="A44" s="202"/>
      <c r="B44" s="203"/>
      <c r="C44" s="187"/>
      <c r="D44" s="180"/>
      <c r="E44" s="187"/>
      <c r="F44" s="180"/>
      <c r="G44" s="180"/>
    </row>
    <row r="45" spans="1:7" ht="21" customHeight="1">
      <c r="A45" s="41" t="s">
        <v>60</v>
      </c>
      <c r="B45" s="165" t="s">
        <v>26</v>
      </c>
      <c r="C45" s="105">
        <f>C47+C48+C50+C52+C53+C51+C49+C46</f>
        <v>74181.69999999998</v>
      </c>
      <c r="D45" s="105">
        <f>D47+D48+D50+D52+D53+D51+D49+D46</f>
        <v>58213.100000000006</v>
      </c>
      <c r="E45" s="105">
        <f>E47+E48+E50+E52+E53+E51+E49+E46</f>
        <v>56813.700000000004</v>
      </c>
      <c r="F45" s="39">
        <f>E45/C45</f>
        <v>0.7658721760218493</v>
      </c>
      <c r="G45" s="39">
        <f>E45/D45</f>
        <v>0.9759607373598038</v>
      </c>
    </row>
    <row r="46" spans="1:7" ht="17.25" customHeight="1">
      <c r="A46" s="41" t="s">
        <v>61</v>
      </c>
      <c r="B46" s="123" t="s">
        <v>281</v>
      </c>
      <c r="C46" s="105">
        <f>МР!D40</f>
        <v>1560</v>
      </c>
      <c r="D46" s="105">
        <f>МР!E40</f>
        <v>1378.6</v>
      </c>
      <c r="E46" s="105">
        <f>МР!F40</f>
        <v>1495.5</v>
      </c>
      <c r="F46" s="39">
        <f aca="true" t="shared" si="2" ref="F46:F110">E46/C46</f>
        <v>0.9586538461538462</v>
      </c>
      <c r="G46" s="39">
        <f aca="true" t="shared" si="3" ref="G46:G110">E46/D46</f>
        <v>1.0847961700275643</v>
      </c>
    </row>
    <row r="47" spans="1:8" s="32" customFormat="1" ht="31.5" hidden="1">
      <c r="A47" s="77" t="s">
        <v>62</v>
      </c>
      <c r="B47" s="123" t="s">
        <v>27</v>
      </c>
      <c r="C47" s="124">
        <f>'МО г.Ртищево'!D36</f>
        <v>0</v>
      </c>
      <c r="D47" s="124">
        <f>'МО г.Ртищево'!E36</f>
        <v>0</v>
      </c>
      <c r="E47" s="124">
        <f>'МО г.Ртищево'!F36</f>
        <v>0</v>
      </c>
      <c r="F47" s="39" t="e">
        <f t="shared" si="2"/>
        <v>#DIV/0!</v>
      </c>
      <c r="G47" s="39" t="e">
        <f t="shared" si="3"/>
        <v>#DIV/0!</v>
      </c>
      <c r="H47" s="158"/>
    </row>
    <row r="48" spans="1:8" s="32" customFormat="1" ht="31.5">
      <c r="A48" s="77" t="s">
        <v>63</v>
      </c>
      <c r="B48" s="123" t="s">
        <v>300</v>
      </c>
      <c r="C48" s="124">
        <f>МР!D41+'Кр-звезда'!D34+Макарово!D35+Октябрьский!D34+Салтыковка!D33+Урусово!D33+'Ш-Голицыно'!D34</f>
        <v>40002.799999999996</v>
      </c>
      <c r="D48" s="124">
        <f>МР!E41+'Кр-звезда'!E34+Макарово!E35+Октябрьский!E34+Салтыковка!E33+Урусово!E33+'Ш-Голицыно'!E34</f>
        <v>31689.3</v>
      </c>
      <c r="E48" s="124">
        <f>МР!F41+'Кр-звезда'!F34+Макарово!F35+Октябрьский!F34+Салтыковка!F33+Урусово!F33+'Ш-Голицыно'!F34</f>
        <v>30224.300000000003</v>
      </c>
      <c r="F48" s="39">
        <f t="shared" si="2"/>
        <v>0.7555546111772178</v>
      </c>
      <c r="G48" s="39">
        <f t="shared" si="3"/>
        <v>0.9537698844720459</v>
      </c>
      <c r="H48" s="158"/>
    </row>
    <row r="49" spans="1:8" s="32" customFormat="1" ht="31.5" hidden="1">
      <c r="A49" s="77" t="s">
        <v>210</v>
      </c>
      <c r="B49" s="123" t="s">
        <v>212</v>
      </c>
      <c r="C49" s="124">
        <f>МР!D43</f>
        <v>66.9</v>
      </c>
      <c r="D49" s="124">
        <f>МР!E43</f>
        <v>66.9</v>
      </c>
      <c r="E49" s="124">
        <f>МР!F43</f>
        <v>66.9</v>
      </c>
      <c r="F49" s="39">
        <f t="shared" si="2"/>
        <v>1</v>
      </c>
      <c r="G49" s="39">
        <f t="shared" si="3"/>
        <v>1</v>
      </c>
      <c r="H49" s="158"/>
    </row>
    <row r="50" spans="1:8" s="32" customFormat="1" ht="31.5">
      <c r="A50" s="77" t="s">
        <v>64</v>
      </c>
      <c r="B50" s="123" t="s">
        <v>301</v>
      </c>
      <c r="C50" s="124">
        <f>МР!D44</f>
        <v>7504.7</v>
      </c>
      <c r="D50" s="124">
        <f>МР!E44</f>
        <v>5811.2</v>
      </c>
      <c r="E50" s="124">
        <f>МР!F44</f>
        <v>6219.1</v>
      </c>
      <c r="F50" s="39">
        <f t="shared" si="2"/>
        <v>0.8286940184151266</v>
      </c>
      <c r="G50" s="39">
        <f t="shared" si="3"/>
        <v>1.070192042951542</v>
      </c>
      <c r="H50" s="158"/>
    </row>
    <row r="51" spans="1:7" ht="31.5">
      <c r="A51" s="77" t="s">
        <v>167</v>
      </c>
      <c r="B51" s="123" t="s">
        <v>168</v>
      </c>
      <c r="C51" s="125">
        <f>'МО г.Ртищево'!D37+'Кр-звезда'!D35+Макарово!D36+Октябрьский!D36+Салтыковка!D34+Урусово!D34+'Ш-Голицыно'!D35</f>
        <v>1885</v>
      </c>
      <c r="D51" s="125">
        <f>'МО г.Ртищево'!E37+'Кр-звезда'!E35+Макарово!E36+Октябрьский!E36+Салтыковка!E34+Урусово!E34+'Ш-Голицыно'!E35</f>
        <v>1885</v>
      </c>
      <c r="E51" s="125">
        <f>'МО г.Ртищево'!F37+'Кр-звезда'!F35+Макарово!F36+Октябрьский!F36+Салтыковка!F34+Урусово!F34+'Ш-Голицыно'!F35</f>
        <v>1879.5</v>
      </c>
      <c r="F51" s="39">
        <f t="shared" si="2"/>
        <v>0.9970822281167109</v>
      </c>
      <c r="G51" s="39">
        <f t="shared" si="3"/>
        <v>0.9970822281167109</v>
      </c>
    </row>
    <row r="52" spans="1:8" s="32" customFormat="1" ht="31.5" hidden="1">
      <c r="A52" s="77" t="s">
        <v>65</v>
      </c>
      <c r="B52" s="123" t="s">
        <v>29</v>
      </c>
      <c r="C52" s="124">
        <f>МР!D46+'МО г.Ртищево'!D39+'Кр-звезда'!D37+Макарово!D38+Октябрьский!D38+Салтыковка!D36+Урусово!D36+'Ш-Голицыно'!D37</f>
        <v>840</v>
      </c>
      <c r="D52" s="124">
        <f>МР!E46+'МО г.Ртищево'!E39+'Кр-звезда'!E37+Макарово!E38+Октябрьский!E38+Салтыковка!E36+Урусово!E36+'Ш-Голицыно'!E37</f>
        <v>0</v>
      </c>
      <c r="E52" s="124">
        <f>МР!F46+'МО г.Ртищево'!F39+'Кр-звезда'!F37+Макарово!F38+Октябрьский!F38+Салтыковка!F36+Урусово!F36+'Ш-Голицыно'!F37</f>
        <v>0</v>
      </c>
      <c r="F52" s="39">
        <f t="shared" si="2"/>
        <v>0</v>
      </c>
      <c r="G52" s="39" t="e">
        <f t="shared" si="3"/>
        <v>#DIV/0!</v>
      </c>
      <c r="H52" s="158"/>
    </row>
    <row r="53" spans="1:8" s="32" customFormat="1" ht="31.5">
      <c r="A53" s="77" t="s">
        <v>114</v>
      </c>
      <c r="B53" s="123" t="s">
        <v>30</v>
      </c>
      <c r="C53" s="124">
        <f>C54++C55+C56+C57+C58+C59+C60+C61</f>
        <v>22322.300000000003</v>
      </c>
      <c r="D53" s="124">
        <f>D54++D55+D56+D57+D58+D59+D60+D61</f>
        <v>17382.100000000002</v>
      </c>
      <c r="E53" s="124">
        <f>E54++E55+E56+E57+E58+E59+E60+E61</f>
        <v>16928.4</v>
      </c>
      <c r="F53" s="39">
        <f t="shared" si="2"/>
        <v>0.7583627135196641</v>
      </c>
      <c r="G53" s="39">
        <f t="shared" si="3"/>
        <v>0.9738984357471191</v>
      </c>
      <c r="H53" s="158"/>
    </row>
    <row r="54" spans="1:7" ht="18.75">
      <c r="A54" s="164"/>
      <c r="B54" s="161" t="s">
        <v>133</v>
      </c>
      <c r="C54" s="125">
        <f>МР!D48+'МО г.Ртищево'!D41</f>
        <v>12050.4</v>
      </c>
      <c r="D54" s="125">
        <f>МР!E48+'МО г.Ртищево'!E41</f>
        <v>9602.1</v>
      </c>
      <c r="E54" s="125">
        <f>МР!F48+'МО г.Ртищево'!F41</f>
        <v>9693</v>
      </c>
      <c r="F54" s="39">
        <f t="shared" si="2"/>
        <v>0.8043716391157141</v>
      </c>
      <c r="G54" s="39">
        <f t="shared" si="3"/>
        <v>1.0094666791639328</v>
      </c>
    </row>
    <row r="55" spans="1:7" ht="18.75">
      <c r="A55" s="164"/>
      <c r="B55" s="161" t="s">
        <v>31</v>
      </c>
      <c r="C55" s="125">
        <f>'Кр-звезда'!D39+Макарово!D40+Октябрьский!D42+Салтыковка!D38+Урусово!D38+'Ш-Голицыно'!D39+МР!D49+'МО г.Ртищево'!D44</f>
        <v>199.4</v>
      </c>
      <c r="D55" s="125">
        <f>'Кр-звезда'!E39+Макарово!E40+Октябрьский!E42+Салтыковка!E38+Урусово!E38+'Ш-Голицыно'!E39+МР!E49+'МО г.Ртищево'!E44</f>
        <v>190.8</v>
      </c>
      <c r="E55" s="125">
        <f>'Кр-звезда'!F39+Макарово!F40+Октябрьский!F42+Салтыковка!F38+Урусово!F38+'Ш-Голицыно'!F39+МР!F49+'МО г.Ртищево'!F44</f>
        <v>180.4</v>
      </c>
      <c r="F55" s="39">
        <f t="shared" si="2"/>
        <v>0.9047141424272819</v>
      </c>
      <c r="G55" s="39">
        <f t="shared" si="3"/>
        <v>0.9454926624737945</v>
      </c>
    </row>
    <row r="56" spans="1:7" ht="18.75">
      <c r="A56" s="164"/>
      <c r="B56" s="161" t="s">
        <v>283</v>
      </c>
      <c r="C56" s="125">
        <f>МР!D51</f>
        <v>3842.5</v>
      </c>
      <c r="D56" s="125">
        <f>МР!E51</f>
        <v>3059.6</v>
      </c>
      <c r="E56" s="125">
        <f>МР!F51</f>
        <v>3092.3</v>
      </c>
      <c r="F56" s="39">
        <f t="shared" si="2"/>
        <v>0.8047625243981783</v>
      </c>
      <c r="G56" s="39">
        <f t="shared" si="3"/>
        <v>1.0106876715910578</v>
      </c>
    </row>
    <row r="57" spans="1:7" ht="20.25" customHeight="1">
      <c r="A57" s="164"/>
      <c r="B57" s="161" t="s">
        <v>195</v>
      </c>
      <c r="C57" s="126">
        <f>'МО г.Ртищево'!D46</f>
        <v>230</v>
      </c>
      <c r="D57" s="126">
        <f>'МО г.Ртищево'!E46</f>
        <v>155.3</v>
      </c>
      <c r="E57" s="126">
        <f>'МО г.Ртищево'!F46</f>
        <v>166.6</v>
      </c>
      <c r="F57" s="39">
        <f t="shared" si="2"/>
        <v>0.7243478260869565</v>
      </c>
      <c r="G57" s="39">
        <f t="shared" si="3"/>
        <v>1.072762395363812</v>
      </c>
    </row>
    <row r="58" spans="1:7" ht="37.5" customHeight="1">
      <c r="A58" s="164"/>
      <c r="B58" s="52" t="s">
        <v>282</v>
      </c>
      <c r="C58" s="126">
        <f>МР!D52+'МО г.Ртищево'!D45</f>
        <v>4349</v>
      </c>
      <c r="D58" s="126">
        <f>МР!E52+'МО г.Ртищево'!E45</f>
        <v>2980</v>
      </c>
      <c r="E58" s="126">
        <f>МР!F52+'МО г.Ртищево'!F45</f>
        <v>2930.2</v>
      </c>
      <c r="F58" s="39">
        <f t="shared" si="2"/>
        <v>0.6737640836974017</v>
      </c>
      <c r="G58" s="39">
        <f t="shared" si="3"/>
        <v>0.9832885906040267</v>
      </c>
    </row>
    <row r="59" spans="1:7" ht="40.5" customHeight="1">
      <c r="A59" s="164"/>
      <c r="B59" s="52" t="s">
        <v>171</v>
      </c>
      <c r="C59" s="126">
        <f>МР!D50+'Кр-звезда'!D40+Макарово!D41+Урусово!D39+'Ш-Голицыно'!D40+Октябрьский!D40+Салтыковка!D39</f>
        <v>414.4</v>
      </c>
      <c r="D59" s="126">
        <f>МР!E50+'Кр-звезда'!E40+Макарово!E41+Урусово!E39+'Ш-Голицыно'!E40+Октябрьский!E40+Салтыковка!E39</f>
        <v>287.5</v>
      </c>
      <c r="E59" s="126">
        <f>МР!F50+'Кр-звезда'!F40+Макарово!F41+Урусово!F39+'Ш-Голицыно'!F40+Октябрьский!F40+Салтыковка!F39</f>
        <v>197.89999999999998</v>
      </c>
      <c r="F59" s="39">
        <f t="shared" si="2"/>
        <v>0.477557915057915</v>
      </c>
      <c r="G59" s="39">
        <f t="shared" si="3"/>
        <v>0.6883478260869564</v>
      </c>
    </row>
    <row r="60" spans="1:7" ht="35.25" customHeight="1">
      <c r="A60" s="164"/>
      <c r="B60" s="52" t="s">
        <v>295</v>
      </c>
      <c r="C60" s="126">
        <f>'МО г.Ртищево'!D42+'Кр-звезда'!D42+Урусово!D40+Октябрьский!D41+Салтыковка!D40+'Ш-Голицыно'!D41+Макарово!D42</f>
        <v>305.4</v>
      </c>
      <c r="D60" s="126">
        <f>'МО г.Ртищево'!E42+'Кр-звезда'!E42+Урусово!E40+Октябрьский!E41+Салтыковка!E40+'Ш-Голицыно'!E41+Макарово!E42</f>
        <v>285.4</v>
      </c>
      <c r="E60" s="126">
        <f>'МО г.Ртищево'!F42+'Кр-звезда'!F42+Урусово!F40+Октябрьский!F41+Салтыковка!F40+'Ш-Голицыно'!F41+Макарово!F42</f>
        <v>39</v>
      </c>
      <c r="F60" s="39">
        <f t="shared" si="2"/>
        <v>0.1277013752455796</v>
      </c>
      <c r="G60" s="39">
        <f t="shared" si="3"/>
        <v>0.13665031534688157</v>
      </c>
    </row>
    <row r="61" spans="1:7" ht="35.25" customHeight="1">
      <c r="A61" s="164"/>
      <c r="B61" s="52" t="s">
        <v>321</v>
      </c>
      <c r="C61" s="126">
        <f>Салтыковка!D41+Макарово!D43+Урусово!D41+'МО г.Ртищево'!D43+'Кр-звезда'!D41+МР!D53+'Ш-Голицыно'!D42</f>
        <v>931.2</v>
      </c>
      <c r="D61" s="126">
        <f>Салтыковка!E41+Макарово!E43+Урусово!E41+'МО г.Ртищево'!E43+'Кр-звезда'!E41+МР!E53+'Ш-Голицыно'!E42</f>
        <v>821.4</v>
      </c>
      <c r="E61" s="126">
        <f>Салтыковка!F41+Макарово!F43+Урусово!F41+'МО г.Ртищево'!F43+'Кр-звезда'!F41+МР!F53+'Ш-Голицыно'!F42</f>
        <v>629</v>
      </c>
      <c r="F61" s="39">
        <f t="shared" si="2"/>
        <v>0.6754725085910652</v>
      </c>
      <c r="G61" s="39">
        <f t="shared" si="3"/>
        <v>0.7657657657657658</v>
      </c>
    </row>
    <row r="62" spans="1:7" ht="21" customHeight="1">
      <c r="A62" s="41" t="s">
        <v>97</v>
      </c>
      <c r="B62" s="165" t="s">
        <v>92</v>
      </c>
      <c r="C62" s="127">
        <f>C63</f>
        <v>986.5000000000001</v>
      </c>
      <c r="D62" s="127">
        <f>D63</f>
        <v>678</v>
      </c>
      <c r="E62" s="127">
        <f>E63</f>
        <v>645.2</v>
      </c>
      <c r="F62" s="39">
        <f t="shared" si="2"/>
        <v>0.6540293968575772</v>
      </c>
      <c r="G62" s="39">
        <f t="shared" si="3"/>
        <v>0.9516224188790561</v>
      </c>
    </row>
    <row r="63" spans="1:8" s="32" customFormat="1" ht="31.5">
      <c r="A63" s="77" t="s">
        <v>98</v>
      </c>
      <c r="B63" s="123" t="s">
        <v>93</v>
      </c>
      <c r="C63" s="124">
        <f>'Кр-звезда'!D44+Макарово!D45+Октябрьский!D44+Салтыковка!D43+Урусово!D43+'Ш-Голицыно'!D44</f>
        <v>986.5000000000001</v>
      </c>
      <c r="D63" s="124">
        <f>'Кр-звезда'!E44+Макарово!E45+Октябрьский!E44+Салтыковка!E43+Урусово!E43+'Ш-Голицыно'!E44</f>
        <v>678</v>
      </c>
      <c r="E63" s="124">
        <f>'Кр-звезда'!F44+Макарово!F45+Октябрьский!F44+Салтыковка!F43+Урусово!F43+'Ш-Голицыно'!F44</f>
        <v>645.2</v>
      </c>
      <c r="F63" s="39">
        <f t="shared" si="2"/>
        <v>0.6540293968575772</v>
      </c>
      <c r="G63" s="39">
        <f t="shared" si="3"/>
        <v>0.9516224188790561</v>
      </c>
      <c r="H63" s="158"/>
    </row>
    <row r="64" spans="1:7" ht="21" customHeight="1">
      <c r="A64" s="41" t="s">
        <v>66</v>
      </c>
      <c r="B64" s="165" t="s">
        <v>32</v>
      </c>
      <c r="C64" s="127">
        <f>C66+C65</f>
        <v>954.6</v>
      </c>
      <c r="D64" s="127">
        <f>D66+D65</f>
        <v>885.6</v>
      </c>
      <c r="E64" s="127">
        <f>E66+E65</f>
        <v>795.7</v>
      </c>
      <c r="F64" s="39">
        <f t="shared" si="2"/>
        <v>0.8335428451707522</v>
      </c>
      <c r="G64" s="39">
        <f t="shared" si="3"/>
        <v>0.898486901535682</v>
      </c>
    </row>
    <row r="65" spans="1:7" ht="36.75" customHeight="1">
      <c r="A65" s="77" t="s">
        <v>99</v>
      </c>
      <c r="B65" s="123" t="s">
        <v>328</v>
      </c>
      <c r="C65" s="127">
        <f>Урусово!D46+'Кр-звезда'!D47</f>
        <v>14.6</v>
      </c>
      <c r="D65" s="127">
        <f>Урусово!E46+'Кр-звезда'!E47</f>
        <v>14.6</v>
      </c>
      <c r="E65" s="127">
        <f>Урусово!F46+'Кр-звезда'!F47</f>
        <v>10.6</v>
      </c>
      <c r="F65" s="39">
        <f t="shared" si="2"/>
        <v>0.726027397260274</v>
      </c>
      <c r="G65" s="39">
        <f t="shared" si="3"/>
        <v>0.726027397260274</v>
      </c>
    </row>
    <row r="66" spans="1:8" s="32" customFormat="1" ht="39.75" customHeight="1">
      <c r="A66" s="77" t="s">
        <v>138</v>
      </c>
      <c r="B66" s="123" t="s">
        <v>159</v>
      </c>
      <c r="C66" s="124">
        <f>C67+C70+C74</f>
        <v>940</v>
      </c>
      <c r="D66" s="124">
        <f>D67+D70+D74</f>
        <v>871</v>
      </c>
      <c r="E66" s="124">
        <f>E67+E70+E74</f>
        <v>785.1</v>
      </c>
      <c r="F66" s="39">
        <f t="shared" si="2"/>
        <v>0.8352127659574469</v>
      </c>
      <c r="G66" s="39">
        <f t="shared" si="3"/>
        <v>0.9013777267508611</v>
      </c>
      <c r="H66" s="158"/>
    </row>
    <row r="67" spans="1:7" ht="69" customHeight="1" hidden="1">
      <c r="A67" s="164"/>
      <c r="B67" s="161" t="s">
        <v>399</v>
      </c>
      <c r="C67" s="125">
        <f>C68+C69</f>
        <v>0</v>
      </c>
      <c r="D67" s="125">
        <f>D68+D69</f>
        <v>0</v>
      </c>
      <c r="E67" s="125">
        <f>E68+E69</f>
        <v>0</v>
      </c>
      <c r="F67" s="39" t="e">
        <f t="shared" si="2"/>
        <v>#DIV/0!</v>
      </c>
      <c r="G67" s="39" t="e">
        <f t="shared" si="3"/>
        <v>#DIV/0!</v>
      </c>
    </row>
    <row r="68" spans="1:7" ht="81.75" customHeight="1" hidden="1">
      <c r="A68" s="164"/>
      <c r="B68" s="47" t="s">
        <v>250</v>
      </c>
      <c r="C68" s="125">
        <f>МР!D58</f>
        <v>0</v>
      </c>
      <c r="D68" s="125">
        <f>МР!E58</f>
        <v>0</v>
      </c>
      <c r="E68" s="125">
        <f>МР!F58</f>
        <v>0</v>
      </c>
      <c r="F68" s="39" t="e">
        <f t="shared" si="2"/>
        <v>#DIV/0!</v>
      </c>
      <c r="G68" s="39" t="e">
        <f t="shared" si="3"/>
        <v>#DIV/0!</v>
      </c>
    </row>
    <row r="69" spans="1:7" ht="35.25" customHeight="1" hidden="1">
      <c r="A69" s="164"/>
      <c r="B69" s="47" t="s">
        <v>252</v>
      </c>
      <c r="C69" s="125">
        <f>МР!D59</f>
        <v>0</v>
      </c>
      <c r="D69" s="125">
        <f>МР!E59</f>
        <v>0</v>
      </c>
      <c r="E69" s="125">
        <f>МР!F59</f>
        <v>0</v>
      </c>
      <c r="F69" s="39" t="e">
        <f t="shared" si="2"/>
        <v>#DIV/0!</v>
      </c>
      <c r="G69" s="39" t="e">
        <f t="shared" si="3"/>
        <v>#DIV/0!</v>
      </c>
    </row>
    <row r="70" spans="1:7" ht="93.75" customHeight="1">
      <c r="A70" s="164"/>
      <c r="B70" s="161" t="s">
        <v>307</v>
      </c>
      <c r="C70" s="125">
        <f>C71+C72+C73</f>
        <v>640</v>
      </c>
      <c r="D70" s="125">
        <f>D71+D72+D73</f>
        <v>571</v>
      </c>
      <c r="E70" s="125">
        <f>E71+E72+E73</f>
        <v>485.1</v>
      </c>
      <c r="F70" s="39">
        <f t="shared" si="2"/>
        <v>0.7579687500000001</v>
      </c>
      <c r="G70" s="39">
        <f t="shared" si="3"/>
        <v>0.8495621716287216</v>
      </c>
    </row>
    <row r="71" spans="1:7" ht="35.25" customHeight="1">
      <c r="A71" s="164"/>
      <c r="B71" s="47" t="s">
        <v>270</v>
      </c>
      <c r="C71" s="125">
        <f>'МО г.Ртищево'!D50</f>
        <v>150</v>
      </c>
      <c r="D71" s="125">
        <f>'МО г.Ртищево'!E50</f>
        <v>105</v>
      </c>
      <c r="E71" s="125">
        <f>'МО г.Ртищево'!F50</f>
        <v>25</v>
      </c>
      <c r="F71" s="39">
        <f t="shared" si="2"/>
        <v>0.16666666666666666</v>
      </c>
      <c r="G71" s="39">
        <f t="shared" si="3"/>
        <v>0.23809523809523808</v>
      </c>
    </row>
    <row r="72" spans="1:7" ht="51.75" customHeight="1">
      <c r="A72" s="164"/>
      <c r="B72" s="47" t="s">
        <v>272</v>
      </c>
      <c r="C72" s="125">
        <f>'МО г.Ртищево'!D51</f>
        <v>480</v>
      </c>
      <c r="D72" s="125">
        <f>'МО г.Ртищево'!E51</f>
        <v>456</v>
      </c>
      <c r="E72" s="125">
        <f>'МО г.Ртищево'!F51</f>
        <v>450.1</v>
      </c>
      <c r="F72" s="39">
        <f t="shared" si="2"/>
        <v>0.9377083333333334</v>
      </c>
      <c r="G72" s="39">
        <f t="shared" si="3"/>
        <v>0.987061403508772</v>
      </c>
    </row>
    <row r="73" spans="1:7" ht="34.5" customHeight="1">
      <c r="A73" s="164"/>
      <c r="B73" s="47" t="s">
        <v>276</v>
      </c>
      <c r="C73" s="125">
        <f>'МО г.Ртищево'!D53</f>
        <v>10</v>
      </c>
      <c r="D73" s="125">
        <f>'МО г.Ртищево'!E53</f>
        <v>10</v>
      </c>
      <c r="E73" s="125">
        <f>'МО г.Ртищево'!F53</f>
        <v>10</v>
      </c>
      <c r="F73" s="39">
        <f t="shared" si="2"/>
        <v>1</v>
      </c>
      <c r="G73" s="39">
        <f t="shared" si="3"/>
        <v>1</v>
      </c>
    </row>
    <row r="74" spans="1:7" ht="34.5" customHeight="1">
      <c r="A74" s="164"/>
      <c r="B74" s="47" t="s">
        <v>416</v>
      </c>
      <c r="C74" s="125">
        <f>'МО г.Ртищево'!D54</f>
        <v>300</v>
      </c>
      <c r="D74" s="125">
        <f>'МО г.Ртищево'!E54</f>
        <v>300</v>
      </c>
      <c r="E74" s="125">
        <f>'МО г.Ртищево'!F54</f>
        <v>300</v>
      </c>
      <c r="F74" s="39">
        <f t="shared" si="2"/>
        <v>1</v>
      </c>
      <c r="G74" s="39">
        <f t="shared" si="3"/>
        <v>1</v>
      </c>
    </row>
    <row r="75" spans="1:7" ht="22.5" customHeight="1">
      <c r="A75" s="41" t="s">
        <v>67</v>
      </c>
      <c r="B75" s="165" t="s">
        <v>34</v>
      </c>
      <c r="C75" s="127">
        <f>C76+C78+C82+C102</f>
        <v>48403.799999999996</v>
      </c>
      <c r="D75" s="127">
        <f>D76+D78+D82+D102</f>
        <v>38248.200000000004</v>
      </c>
      <c r="E75" s="127">
        <f>E76+E78+E82+E102</f>
        <v>22482.6</v>
      </c>
      <c r="F75" s="39">
        <f t="shared" si="2"/>
        <v>0.46448006148277615</v>
      </c>
      <c r="G75" s="39">
        <f t="shared" si="3"/>
        <v>0.5878080537123315</v>
      </c>
    </row>
    <row r="76" spans="1:7" ht="22.5" customHeight="1">
      <c r="A76" s="41" t="s">
        <v>211</v>
      </c>
      <c r="B76" s="165" t="s">
        <v>285</v>
      </c>
      <c r="C76" s="127">
        <f>C77</f>
        <v>133.9</v>
      </c>
      <c r="D76" s="127">
        <f>D77</f>
        <v>99</v>
      </c>
      <c r="E76" s="127">
        <f>E77</f>
        <v>0</v>
      </c>
      <c r="F76" s="39">
        <f t="shared" si="2"/>
        <v>0</v>
      </c>
      <c r="G76" s="39">
        <f t="shared" si="3"/>
        <v>0</v>
      </c>
    </row>
    <row r="77" spans="1:7" ht="32.25" customHeight="1">
      <c r="A77" s="41"/>
      <c r="B77" s="161" t="s">
        <v>235</v>
      </c>
      <c r="C77" s="127">
        <f>МР!D65</f>
        <v>133.9</v>
      </c>
      <c r="D77" s="127">
        <f>МР!E65</f>
        <v>99</v>
      </c>
      <c r="E77" s="127">
        <f>МР!F65</f>
        <v>0</v>
      </c>
      <c r="F77" s="39">
        <f t="shared" si="2"/>
        <v>0</v>
      </c>
      <c r="G77" s="39">
        <f t="shared" si="3"/>
        <v>0</v>
      </c>
    </row>
    <row r="78" spans="1:7" ht="19.5" customHeight="1">
      <c r="A78" s="41" t="s">
        <v>253</v>
      </c>
      <c r="B78" s="165" t="s">
        <v>286</v>
      </c>
      <c r="C78" s="127">
        <f aca="true" t="shared" si="4" ref="C78:E79">C79</f>
        <v>300</v>
      </c>
      <c r="D78" s="127">
        <f t="shared" si="4"/>
        <v>300</v>
      </c>
      <c r="E78" s="127">
        <f t="shared" si="4"/>
        <v>97.5</v>
      </c>
      <c r="F78" s="39">
        <f t="shared" si="2"/>
        <v>0.325</v>
      </c>
      <c r="G78" s="39">
        <f t="shared" si="3"/>
        <v>0.325</v>
      </c>
    </row>
    <row r="79" spans="1:7" ht="31.5">
      <c r="A79" s="41"/>
      <c r="B79" s="53" t="s">
        <v>335</v>
      </c>
      <c r="C79" s="127">
        <f t="shared" si="4"/>
        <v>300</v>
      </c>
      <c r="D79" s="127">
        <f t="shared" si="4"/>
        <v>300</v>
      </c>
      <c r="E79" s="127">
        <f t="shared" si="4"/>
        <v>97.5</v>
      </c>
      <c r="F79" s="39">
        <f t="shared" si="2"/>
        <v>0.325</v>
      </c>
      <c r="G79" s="39">
        <f t="shared" si="3"/>
        <v>0.325</v>
      </c>
    </row>
    <row r="80" spans="1:7" ht="67.5" customHeight="1">
      <c r="A80" s="41"/>
      <c r="B80" s="161" t="s">
        <v>337</v>
      </c>
      <c r="C80" s="127">
        <f>МР!D70+'МО г.Ртищево'!D57</f>
        <v>300</v>
      </c>
      <c r="D80" s="127">
        <f>МР!E70+'МО г.Ртищево'!E57</f>
        <v>300</v>
      </c>
      <c r="E80" s="127">
        <f>МР!F70+'МО г.Ртищево'!F57</f>
        <v>97.5</v>
      </c>
      <c r="F80" s="39">
        <f t="shared" si="2"/>
        <v>0.325</v>
      </c>
      <c r="G80" s="39">
        <f t="shared" si="3"/>
        <v>0.325</v>
      </c>
    </row>
    <row r="81" spans="1:7" ht="50.25" customHeight="1" hidden="1">
      <c r="A81" s="41"/>
      <c r="B81" s="161" t="s">
        <v>255</v>
      </c>
      <c r="C81" s="127">
        <f>МР!D68</f>
        <v>0</v>
      </c>
      <c r="D81" s="127">
        <f>МР!E68</f>
        <v>0</v>
      </c>
      <c r="E81" s="127">
        <f>МР!F68</f>
        <v>0</v>
      </c>
      <c r="F81" s="39" t="e">
        <f t="shared" si="2"/>
        <v>#DIV/0!</v>
      </c>
      <c r="G81" s="39" t="e">
        <f t="shared" si="3"/>
        <v>#DIV/0!</v>
      </c>
    </row>
    <row r="82" spans="1:8" s="32" customFormat="1" ht="35.25" customHeight="1">
      <c r="A82" s="77" t="s">
        <v>105</v>
      </c>
      <c r="B82" s="123" t="s">
        <v>196</v>
      </c>
      <c r="C82" s="124">
        <f>C83+C84+C86+C87+C88+C92+C91+C85+C89+C90+C96+C97+C98+C101</f>
        <v>45575.2</v>
      </c>
      <c r="D82" s="124">
        <f>D83+D84+D86+D87+D88+D92+D91+D85+D89+D90+D96+D97+D98+D101</f>
        <v>36528.8</v>
      </c>
      <c r="E82" s="124">
        <f>E83+E84+E86+E87+E88+E92+E91+E85+E89+E90+E96+E97+E98+E101</f>
        <v>21815.5</v>
      </c>
      <c r="F82" s="39">
        <f t="shared" si="2"/>
        <v>0.4786704172444663</v>
      </c>
      <c r="G82" s="39">
        <f t="shared" si="3"/>
        <v>0.5972137053502989</v>
      </c>
      <c r="H82" s="158"/>
    </row>
    <row r="83" spans="1:8" s="32" customFormat="1" ht="60.75" customHeight="1" hidden="1">
      <c r="A83" s="77"/>
      <c r="B83" s="47" t="s">
        <v>237</v>
      </c>
      <c r="C83" s="124">
        <f>МР!D72</f>
        <v>15426.5</v>
      </c>
      <c r="D83" s="124">
        <f>МР!E72</f>
        <v>14626.5</v>
      </c>
      <c r="E83" s="124">
        <f>МР!F72</f>
        <v>14417.5</v>
      </c>
      <c r="F83" s="39">
        <f t="shared" si="2"/>
        <v>0.9345930703659288</v>
      </c>
      <c r="G83" s="39">
        <f t="shared" si="3"/>
        <v>0.9857108672614775</v>
      </c>
      <c r="H83" s="158"/>
    </row>
    <row r="84" spans="1:8" s="32" customFormat="1" ht="66.75" customHeight="1">
      <c r="A84" s="77"/>
      <c r="B84" s="53" t="s">
        <v>404</v>
      </c>
      <c r="C84" s="124">
        <f>МР!D73</f>
        <v>1875.9</v>
      </c>
      <c r="D84" s="124">
        <f>МР!E73</f>
        <v>1875.9</v>
      </c>
      <c r="E84" s="124">
        <f>МР!F73</f>
        <v>323.1</v>
      </c>
      <c r="F84" s="39">
        <f t="shared" si="2"/>
        <v>0.17223732608347994</v>
      </c>
      <c r="G84" s="39">
        <f t="shared" si="3"/>
        <v>0.17223732608347994</v>
      </c>
      <c r="H84" s="158"/>
    </row>
    <row r="85" spans="1:8" s="32" customFormat="1" ht="56.25" customHeight="1" hidden="1">
      <c r="A85" s="77"/>
      <c r="B85" s="53" t="s">
        <v>325</v>
      </c>
      <c r="C85" s="124">
        <f>МР!D74</f>
        <v>74.5</v>
      </c>
      <c r="D85" s="124">
        <f>МР!E74</f>
        <v>0</v>
      </c>
      <c r="E85" s="124">
        <f>МР!F74</f>
        <v>0</v>
      </c>
      <c r="F85" s="39">
        <f t="shared" si="2"/>
        <v>0</v>
      </c>
      <c r="G85" s="39" t="e">
        <f t="shared" si="3"/>
        <v>#DIV/0!</v>
      </c>
      <c r="H85" s="158"/>
    </row>
    <row r="86" spans="1:8" s="32" customFormat="1" ht="69" customHeight="1">
      <c r="A86" s="77"/>
      <c r="B86" s="53" t="s">
        <v>290</v>
      </c>
      <c r="C86" s="124">
        <f>МР!D75</f>
        <v>9262.2</v>
      </c>
      <c r="D86" s="124">
        <f>МР!E75</f>
        <v>9262.2</v>
      </c>
      <c r="E86" s="124">
        <f>МР!F75</f>
        <v>2145.5</v>
      </c>
      <c r="F86" s="39">
        <f t="shared" si="2"/>
        <v>0.23164043099911466</v>
      </c>
      <c r="G86" s="39">
        <f t="shared" si="3"/>
        <v>0.23164043099911466</v>
      </c>
      <c r="H86" s="158"/>
    </row>
    <row r="87" spans="1:8" s="32" customFormat="1" ht="83.25" customHeight="1">
      <c r="A87" s="77"/>
      <c r="B87" s="53" t="s">
        <v>292</v>
      </c>
      <c r="C87" s="124">
        <f>МР!D76</f>
        <v>92.6</v>
      </c>
      <c r="D87" s="124">
        <f>МР!E76</f>
        <v>92.6</v>
      </c>
      <c r="E87" s="124">
        <f>МР!F76</f>
        <v>21.5</v>
      </c>
      <c r="F87" s="39">
        <f t="shared" si="2"/>
        <v>0.23218142548596113</v>
      </c>
      <c r="G87" s="39">
        <f t="shared" si="3"/>
        <v>0.23218142548596113</v>
      </c>
      <c r="H87" s="158"/>
    </row>
    <row r="88" spans="1:8" s="32" customFormat="1" ht="51.75" customHeight="1">
      <c r="A88" s="77"/>
      <c r="B88" s="53" t="s">
        <v>358</v>
      </c>
      <c r="C88" s="124">
        <f>МР!D77</f>
        <v>489.4</v>
      </c>
      <c r="D88" s="124">
        <f>МР!E77</f>
        <v>489.4</v>
      </c>
      <c r="E88" s="124">
        <f>МР!F77</f>
        <v>489.4</v>
      </c>
      <c r="F88" s="39">
        <f t="shared" si="2"/>
        <v>1</v>
      </c>
      <c r="G88" s="39">
        <f t="shared" si="3"/>
        <v>1</v>
      </c>
      <c r="H88" s="158"/>
    </row>
    <row r="89" spans="1:8" s="32" customFormat="1" ht="51.75" customHeight="1">
      <c r="A89" s="77"/>
      <c r="B89" s="53" t="s">
        <v>402</v>
      </c>
      <c r="C89" s="124">
        <f>МР!D78</f>
        <v>1600</v>
      </c>
      <c r="D89" s="124">
        <f>МР!E78</f>
        <v>1600</v>
      </c>
      <c r="E89" s="124">
        <f>МР!F78</f>
        <v>1103.4</v>
      </c>
      <c r="F89" s="39">
        <f t="shared" si="2"/>
        <v>0.689625</v>
      </c>
      <c r="G89" s="39">
        <f t="shared" si="3"/>
        <v>0.689625</v>
      </c>
      <c r="H89" s="158"/>
    </row>
    <row r="90" spans="1:8" s="32" customFormat="1" ht="51.75" customHeight="1">
      <c r="A90" s="77"/>
      <c r="B90" s="53" t="s">
        <v>405</v>
      </c>
      <c r="C90" s="124">
        <f>МР!D79</f>
        <v>500</v>
      </c>
      <c r="D90" s="124">
        <f>МР!E79</f>
        <v>500</v>
      </c>
      <c r="E90" s="124">
        <f>МР!F79</f>
        <v>290</v>
      </c>
      <c r="F90" s="39">
        <f t="shared" si="2"/>
        <v>0.58</v>
      </c>
      <c r="G90" s="39">
        <f t="shared" si="3"/>
        <v>0.58</v>
      </c>
      <c r="H90" s="158"/>
    </row>
    <row r="91" spans="1:8" s="32" customFormat="1" ht="27" customHeight="1">
      <c r="A91" s="77"/>
      <c r="B91" s="56" t="s">
        <v>223</v>
      </c>
      <c r="C91" s="124">
        <f>МР!D80</f>
        <v>7786.7</v>
      </c>
      <c r="D91" s="124">
        <f>МР!E80</f>
        <v>2011.7</v>
      </c>
      <c r="E91" s="124">
        <f>МР!F80</f>
        <v>0</v>
      </c>
      <c r="F91" s="39">
        <f t="shared" si="2"/>
        <v>0</v>
      </c>
      <c r="G91" s="39">
        <f t="shared" si="3"/>
        <v>0</v>
      </c>
      <c r="H91" s="158"/>
    </row>
    <row r="92" spans="1:7" ht="55.5" customHeight="1">
      <c r="A92" s="164"/>
      <c r="B92" s="53" t="s">
        <v>397</v>
      </c>
      <c r="C92" s="128">
        <f>C93+C94+C95</f>
        <v>6242.4</v>
      </c>
      <c r="D92" s="128">
        <f>D93+D94+D95</f>
        <v>5360.5</v>
      </c>
      <c r="E92" s="128">
        <f>E93+E94+E95</f>
        <v>2825.1000000000004</v>
      </c>
      <c r="F92" s="39">
        <f t="shared" si="2"/>
        <v>0.4525663206459055</v>
      </c>
      <c r="G92" s="39">
        <f t="shared" si="3"/>
        <v>0.5270217330472904</v>
      </c>
    </row>
    <row r="93" spans="1:7" ht="40.5" customHeight="1">
      <c r="A93" s="164"/>
      <c r="B93" s="53" t="s">
        <v>358</v>
      </c>
      <c r="C93" s="128">
        <f>'МО г.Ртищево'!D61</f>
        <v>2000</v>
      </c>
      <c r="D93" s="128">
        <f>'МО г.Ртищево'!E61</f>
        <v>1958</v>
      </c>
      <c r="E93" s="128">
        <f>'МО г.Ртищево'!F61</f>
        <v>636.2</v>
      </c>
      <c r="F93" s="39">
        <f t="shared" si="2"/>
        <v>0.31810000000000005</v>
      </c>
      <c r="G93" s="39">
        <f t="shared" si="3"/>
        <v>0.32492339121552605</v>
      </c>
    </row>
    <row r="94" spans="1:7" ht="42.75" customHeight="1">
      <c r="A94" s="164"/>
      <c r="B94" s="53" t="s">
        <v>359</v>
      </c>
      <c r="C94" s="128">
        <f>'МО г.Ртищево'!D62</f>
        <v>3842.4</v>
      </c>
      <c r="D94" s="128">
        <f>'МО г.Ртищево'!E62</f>
        <v>3002.5</v>
      </c>
      <c r="E94" s="128">
        <f>'МО г.Ртищево'!F62</f>
        <v>2188.9</v>
      </c>
      <c r="F94" s="39">
        <f t="shared" si="2"/>
        <v>0.5696699979179679</v>
      </c>
      <c r="G94" s="39">
        <f t="shared" si="3"/>
        <v>0.7290258118234805</v>
      </c>
    </row>
    <row r="95" spans="1:7" ht="42.75" customHeight="1">
      <c r="A95" s="164"/>
      <c r="B95" s="53" t="s">
        <v>405</v>
      </c>
      <c r="C95" s="128">
        <f>'МО г.Ртищево'!D63</f>
        <v>400</v>
      </c>
      <c r="D95" s="128">
        <f>'МО г.Ртищево'!E63</f>
        <v>400</v>
      </c>
      <c r="E95" s="128">
        <f>'МО г.Ртищево'!F63</f>
        <v>0</v>
      </c>
      <c r="F95" s="39">
        <f t="shared" si="2"/>
        <v>0</v>
      </c>
      <c r="G95" s="39">
        <f t="shared" si="3"/>
        <v>0</v>
      </c>
    </row>
    <row r="96" spans="1:7" ht="102.75" customHeight="1">
      <c r="A96" s="164"/>
      <c r="B96" s="53" t="s">
        <v>494</v>
      </c>
      <c r="C96" s="128">
        <f>МР!D81</f>
        <v>200</v>
      </c>
      <c r="D96" s="128">
        <f>МР!E81</f>
        <v>60</v>
      </c>
      <c r="E96" s="128">
        <f>МР!F81</f>
        <v>0</v>
      </c>
      <c r="F96" s="39">
        <f t="shared" si="2"/>
        <v>0</v>
      </c>
      <c r="G96" s="39">
        <f t="shared" si="3"/>
        <v>0</v>
      </c>
    </row>
    <row r="97" spans="1:7" ht="90" customHeight="1">
      <c r="A97" s="164"/>
      <c r="B97" s="53" t="s">
        <v>496</v>
      </c>
      <c r="C97" s="128">
        <f>МР!D82</f>
        <v>1500</v>
      </c>
      <c r="D97" s="128">
        <f>МР!E82</f>
        <v>450</v>
      </c>
      <c r="E97" s="128">
        <f>МР!F82</f>
        <v>0</v>
      </c>
      <c r="F97" s="39">
        <f t="shared" si="2"/>
        <v>0</v>
      </c>
      <c r="G97" s="39">
        <f t="shared" si="3"/>
        <v>0</v>
      </c>
    </row>
    <row r="98" spans="1:7" ht="68.25" customHeight="1">
      <c r="A98" s="164"/>
      <c r="B98" s="161" t="s">
        <v>399</v>
      </c>
      <c r="C98" s="128">
        <f>C99+C100</f>
        <v>200</v>
      </c>
      <c r="D98" s="128">
        <f>D99+D100</f>
        <v>200</v>
      </c>
      <c r="E98" s="128">
        <f>E99+E100</f>
        <v>200</v>
      </c>
      <c r="F98" s="39">
        <f t="shared" si="2"/>
        <v>1</v>
      </c>
      <c r="G98" s="39">
        <f t="shared" si="3"/>
        <v>1</v>
      </c>
    </row>
    <row r="99" spans="1:7" ht="86.25" customHeight="1">
      <c r="A99" s="164"/>
      <c r="B99" s="47" t="s">
        <v>250</v>
      </c>
      <c r="C99" s="128">
        <f>МР!D84</f>
        <v>100</v>
      </c>
      <c r="D99" s="128">
        <f>МР!E84</f>
        <v>100</v>
      </c>
      <c r="E99" s="128">
        <f>МР!F84</f>
        <v>100</v>
      </c>
      <c r="F99" s="39">
        <f t="shared" si="2"/>
        <v>1</v>
      </c>
      <c r="G99" s="39">
        <f t="shared" si="3"/>
        <v>1</v>
      </c>
    </row>
    <row r="100" spans="1:7" ht="36" customHeight="1">
      <c r="A100" s="164"/>
      <c r="B100" s="47" t="s">
        <v>252</v>
      </c>
      <c r="C100" s="128">
        <f>МР!D85</f>
        <v>100</v>
      </c>
      <c r="D100" s="128">
        <f>МР!E85</f>
        <v>100</v>
      </c>
      <c r="E100" s="128">
        <f>МР!F85</f>
        <v>100</v>
      </c>
      <c r="F100" s="39">
        <f t="shared" si="2"/>
        <v>1</v>
      </c>
      <c r="G100" s="39">
        <f t="shared" si="3"/>
        <v>1</v>
      </c>
    </row>
    <row r="101" spans="1:7" ht="36" customHeight="1">
      <c r="A101" s="164"/>
      <c r="B101" s="47" t="s">
        <v>509</v>
      </c>
      <c r="C101" s="128">
        <f>'МО г.Ртищево'!D65</f>
        <v>325</v>
      </c>
      <c r="D101" s="128">
        <f>'МО г.Ртищево'!E65</f>
        <v>0</v>
      </c>
      <c r="E101" s="128">
        <f>'МО г.Ртищево'!F65</f>
        <v>0</v>
      </c>
      <c r="F101" s="39">
        <f t="shared" si="2"/>
        <v>0</v>
      </c>
      <c r="G101" s="39" t="e">
        <f t="shared" si="3"/>
        <v>#DIV/0!</v>
      </c>
    </row>
    <row r="102" spans="1:8" s="32" customFormat="1" ht="36" customHeight="1">
      <c r="A102" s="77" t="s">
        <v>68</v>
      </c>
      <c r="B102" s="129" t="s">
        <v>169</v>
      </c>
      <c r="C102" s="124">
        <f>C103+C104+C105</f>
        <v>2394.7</v>
      </c>
      <c r="D102" s="124">
        <f>D103+D104+D105</f>
        <v>1320.4</v>
      </c>
      <c r="E102" s="124">
        <f>E103+E104+E105</f>
        <v>569.6</v>
      </c>
      <c r="F102" s="39">
        <f t="shared" si="2"/>
        <v>0.23785860441808998</v>
      </c>
      <c r="G102" s="39">
        <f t="shared" si="3"/>
        <v>0.43138442896092094</v>
      </c>
      <c r="H102" s="158"/>
    </row>
    <row r="103" spans="1:7" ht="39.75" customHeight="1">
      <c r="A103" s="41"/>
      <c r="B103" s="60" t="s">
        <v>109</v>
      </c>
      <c r="C103" s="125">
        <f>МР!D87+'Кр-звезда'!D50+Макарово!D51+Октябрьский!D50+Салтыковка!D49+Урусово!D49+'Ш-Голицыно'!D50+'МО г.Ртищево'!D67</f>
        <v>379.7</v>
      </c>
      <c r="D103" s="125">
        <f>МР!E87+'Кр-звезда'!E50+Макарово!E51+Октябрьский!E50+Салтыковка!E49+Урусово!E49+'Ш-Голицыно'!E50+'МО г.Ртищево'!E67</f>
        <v>368.8</v>
      </c>
      <c r="E103" s="125">
        <f>МР!F87+'Кр-звезда'!F50+Макарово!F51+Октябрьский!F50+Салтыковка!F49+Урусово!F49+'Ш-Голицыно'!F50+'МО г.Ртищево'!F67</f>
        <v>188</v>
      </c>
      <c r="F103" s="39">
        <f t="shared" si="2"/>
        <v>0.49512773242033187</v>
      </c>
      <c r="G103" s="39">
        <f t="shared" si="3"/>
        <v>0.509761388286334</v>
      </c>
    </row>
    <row r="104" spans="1:7" ht="65.25" customHeight="1">
      <c r="A104" s="41"/>
      <c r="B104" s="60" t="s">
        <v>398</v>
      </c>
      <c r="C104" s="125">
        <f>МР!D88</f>
        <v>2000</v>
      </c>
      <c r="D104" s="125">
        <f>МР!E88</f>
        <v>944.1</v>
      </c>
      <c r="E104" s="125">
        <f>МР!F88</f>
        <v>381.6</v>
      </c>
      <c r="F104" s="39">
        <f t="shared" si="2"/>
        <v>0.19080000000000003</v>
      </c>
      <c r="G104" s="39">
        <f t="shared" si="3"/>
        <v>0.4041944709246902</v>
      </c>
    </row>
    <row r="105" spans="1:7" ht="51" customHeight="1">
      <c r="A105" s="41"/>
      <c r="B105" s="60" t="s">
        <v>258</v>
      </c>
      <c r="C105" s="125">
        <f>МР!D91</f>
        <v>15</v>
      </c>
      <c r="D105" s="125">
        <f>МР!E91</f>
        <v>7.5</v>
      </c>
      <c r="E105" s="125">
        <f>МР!F91</f>
        <v>0</v>
      </c>
      <c r="F105" s="39">
        <f t="shared" si="2"/>
        <v>0</v>
      </c>
      <c r="G105" s="39">
        <f t="shared" si="3"/>
        <v>0</v>
      </c>
    </row>
    <row r="106" spans="1:7" ht="27" customHeight="1">
      <c r="A106" s="62" t="s">
        <v>69</v>
      </c>
      <c r="B106" s="163" t="s">
        <v>35</v>
      </c>
      <c r="C106" s="127">
        <f>C107+C119+C133</f>
        <v>64802.7</v>
      </c>
      <c r="D106" s="127">
        <f>D107+D119+D133</f>
        <v>50273.4</v>
      </c>
      <c r="E106" s="127">
        <f>E107+E119+E133</f>
        <v>34132.40000000001</v>
      </c>
      <c r="F106" s="39">
        <f t="shared" si="2"/>
        <v>0.5267126215420038</v>
      </c>
      <c r="G106" s="39">
        <f t="shared" si="3"/>
        <v>0.6789355802472085</v>
      </c>
    </row>
    <row r="107" spans="1:8" s="32" customFormat="1" ht="31.5">
      <c r="A107" s="77" t="s">
        <v>70</v>
      </c>
      <c r="B107" s="123" t="s">
        <v>36</v>
      </c>
      <c r="C107" s="124">
        <f>C117+C118+C108+C116</f>
        <v>2751.1</v>
      </c>
      <c r="D107" s="124">
        <f>D117+D118+D108+D116</f>
        <v>1998.4</v>
      </c>
      <c r="E107" s="124">
        <f>E117+E118+E108+E116</f>
        <v>1023.2</v>
      </c>
      <c r="F107" s="39">
        <f t="shared" si="2"/>
        <v>0.3719239576896514</v>
      </c>
      <c r="G107" s="39">
        <f t="shared" si="3"/>
        <v>0.5120096076861489</v>
      </c>
      <c r="H107" s="158"/>
    </row>
    <row r="108" spans="1:8" s="32" customFormat="1" ht="52.5" customHeight="1">
      <c r="A108" s="77"/>
      <c r="B108" s="47" t="s">
        <v>257</v>
      </c>
      <c r="C108" s="124">
        <f>C109+C110+C111+C112+C113+C114+C115</f>
        <v>400</v>
      </c>
      <c r="D108" s="124">
        <f>D109+D110+D111+D112+D113+D114+D115</f>
        <v>280</v>
      </c>
      <c r="E108" s="124">
        <f>E109+E110+E111+E112+E113+E114+E115</f>
        <v>280</v>
      </c>
      <c r="F108" s="39">
        <f t="shared" si="2"/>
        <v>0.7</v>
      </c>
      <c r="G108" s="39">
        <f t="shared" si="3"/>
        <v>1</v>
      </c>
      <c r="H108" s="158"/>
    </row>
    <row r="109" spans="1:8" s="32" customFormat="1" ht="52.5" customHeight="1">
      <c r="A109" s="77"/>
      <c r="B109" s="47" t="s">
        <v>342</v>
      </c>
      <c r="C109" s="124">
        <f>МР!D97</f>
        <v>100</v>
      </c>
      <c r="D109" s="124">
        <f>МР!E97</f>
        <v>70</v>
      </c>
      <c r="E109" s="124">
        <f>МР!F97</f>
        <v>70</v>
      </c>
      <c r="F109" s="39">
        <f t="shared" si="2"/>
        <v>0.7</v>
      </c>
      <c r="G109" s="39">
        <f t="shared" si="3"/>
        <v>1</v>
      </c>
      <c r="H109" s="158"/>
    </row>
    <row r="110" spans="1:8" s="32" customFormat="1" ht="52.5" customHeight="1">
      <c r="A110" s="77"/>
      <c r="B110" s="47" t="s">
        <v>344</v>
      </c>
      <c r="C110" s="124">
        <f>МР!D98</f>
        <v>50</v>
      </c>
      <c r="D110" s="124">
        <f>МР!E98</f>
        <v>35</v>
      </c>
      <c r="E110" s="124">
        <f>МР!F98</f>
        <v>35</v>
      </c>
      <c r="F110" s="39">
        <f t="shared" si="2"/>
        <v>0.7</v>
      </c>
      <c r="G110" s="39">
        <f t="shared" si="3"/>
        <v>1</v>
      </c>
      <c r="H110" s="158"/>
    </row>
    <row r="111" spans="1:8" s="32" customFormat="1" ht="52.5" customHeight="1">
      <c r="A111" s="77"/>
      <c r="B111" s="47" t="s">
        <v>346</v>
      </c>
      <c r="C111" s="124">
        <f>МР!D99</f>
        <v>50</v>
      </c>
      <c r="D111" s="124">
        <f>МР!E99</f>
        <v>35</v>
      </c>
      <c r="E111" s="124">
        <f>МР!F99</f>
        <v>35</v>
      </c>
      <c r="F111" s="39">
        <f aca="true" t="shared" si="5" ref="F111:F174">E111/C111</f>
        <v>0.7</v>
      </c>
      <c r="G111" s="39">
        <f aca="true" t="shared" si="6" ref="G111:G174">E111/D111</f>
        <v>1</v>
      </c>
      <c r="H111" s="158"/>
    </row>
    <row r="112" spans="1:8" s="32" customFormat="1" ht="52.5" customHeight="1">
      <c r="A112" s="77"/>
      <c r="B112" s="47" t="s">
        <v>347</v>
      </c>
      <c r="C112" s="124">
        <f>МР!D100</f>
        <v>50</v>
      </c>
      <c r="D112" s="124">
        <f>МР!E100</f>
        <v>35</v>
      </c>
      <c r="E112" s="124">
        <f>МР!F100</f>
        <v>35</v>
      </c>
      <c r="F112" s="39">
        <f t="shared" si="5"/>
        <v>0.7</v>
      </c>
      <c r="G112" s="39">
        <f t="shared" si="6"/>
        <v>1</v>
      </c>
      <c r="H112" s="158"/>
    </row>
    <row r="113" spans="1:8" s="32" customFormat="1" ht="52.5" customHeight="1">
      <c r="A113" s="77"/>
      <c r="B113" s="47" t="s">
        <v>348</v>
      </c>
      <c r="C113" s="124">
        <f>МР!D101</f>
        <v>50</v>
      </c>
      <c r="D113" s="124">
        <f>МР!E101</f>
        <v>35</v>
      </c>
      <c r="E113" s="124">
        <f>МР!F101</f>
        <v>35</v>
      </c>
      <c r="F113" s="39">
        <f t="shared" si="5"/>
        <v>0.7</v>
      </c>
      <c r="G113" s="39">
        <f t="shared" si="6"/>
        <v>1</v>
      </c>
      <c r="H113" s="158"/>
    </row>
    <row r="114" spans="1:8" s="32" customFormat="1" ht="52.5" customHeight="1">
      <c r="A114" s="77"/>
      <c r="B114" s="47" t="s">
        <v>349</v>
      </c>
      <c r="C114" s="124">
        <f>МР!D102</f>
        <v>50</v>
      </c>
      <c r="D114" s="124">
        <f>МР!E102</f>
        <v>35</v>
      </c>
      <c r="E114" s="124">
        <f>МР!F102</f>
        <v>35</v>
      </c>
      <c r="F114" s="39">
        <f t="shared" si="5"/>
        <v>0.7</v>
      </c>
      <c r="G114" s="39">
        <f t="shared" si="6"/>
        <v>1</v>
      </c>
      <c r="H114" s="158"/>
    </row>
    <row r="115" spans="1:8" s="32" customFormat="1" ht="54.75" customHeight="1">
      <c r="A115" s="77"/>
      <c r="B115" s="47" t="s">
        <v>350</v>
      </c>
      <c r="C115" s="124">
        <f>МР!D103</f>
        <v>50</v>
      </c>
      <c r="D115" s="124">
        <f>МР!E103</f>
        <v>35</v>
      </c>
      <c r="E115" s="124">
        <f>МР!F103</f>
        <v>35</v>
      </c>
      <c r="F115" s="39">
        <f t="shared" si="5"/>
        <v>0.7</v>
      </c>
      <c r="G115" s="39">
        <f t="shared" si="6"/>
        <v>1</v>
      </c>
      <c r="H115" s="158"/>
    </row>
    <row r="116" spans="1:8" s="32" customFormat="1" ht="54.75" customHeight="1">
      <c r="A116" s="77"/>
      <c r="B116" s="47" t="s">
        <v>364</v>
      </c>
      <c r="C116" s="124">
        <f>'МО г.Ртищево'!D71</f>
        <v>100</v>
      </c>
      <c r="D116" s="124">
        <f>'МО г.Ртищево'!E71</f>
        <v>70</v>
      </c>
      <c r="E116" s="124">
        <f>'МО г.Ртищево'!F71</f>
        <v>70</v>
      </c>
      <c r="F116" s="39">
        <f t="shared" si="5"/>
        <v>0.7</v>
      </c>
      <c r="G116" s="39">
        <f t="shared" si="6"/>
        <v>1</v>
      </c>
      <c r="H116" s="158"/>
    </row>
    <row r="117" spans="1:7" ht="59.25" customHeight="1">
      <c r="A117" s="164"/>
      <c r="B117" s="161" t="s">
        <v>227</v>
      </c>
      <c r="C117" s="125">
        <f>'МО г.Ртищево'!D70</f>
        <v>1000</v>
      </c>
      <c r="D117" s="125">
        <f>'МО г.Ртищево'!E70</f>
        <v>550.1</v>
      </c>
      <c r="E117" s="125">
        <f>'МО г.Ртищево'!F70</f>
        <v>673.2</v>
      </c>
      <c r="F117" s="39">
        <f t="shared" si="5"/>
        <v>0.6732</v>
      </c>
      <c r="G117" s="39">
        <f t="shared" si="6"/>
        <v>1.223777495000909</v>
      </c>
    </row>
    <row r="118" spans="1:7" ht="34.5" customHeight="1">
      <c r="A118" s="164"/>
      <c r="B118" s="161" t="s">
        <v>151</v>
      </c>
      <c r="C118" s="125">
        <f>МР!D95+'МО г.Ртищево'!D72</f>
        <v>1251.1</v>
      </c>
      <c r="D118" s="125">
        <f>МР!E95+'МО г.Ртищево'!E72</f>
        <v>1098.3</v>
      </c>
      <c r="E118" s="125">
        <f>МР!F95+'МО г.Ртищево'!F72</f>
        <v>0</v>
      </c>
      <c r="F118" s="39">
        <f t="shared" si="5"/>
        <v>0</v>
      </c>
      <c r="G118" s="39">
        <f t="shared" si="6"/>
        <v>0</v>
      </c>
    </row>
    <row r="119" spans="1:8" s="32" customFormat="1" ht="21" customHeight="1">
      <c r="A119" s="77" t="s">
        <v>71</v>
      </c>
      <c r="B119" s="123" t="s">
        <v>197</v>
      </c>
      <c r="C119" s="124">
        <f>C120</f>
        <v>10667.199999999999</v>
      </c>
      <c r="D119" s="124">
        <f>D120</f>
        <v>4741.1</v>
      </c>
      <c r="E119" s="124">
        <f>E120</f>
        <v>1570.8</v>
      </c>
      <c r="F119" s="39">
        <f t="shared" si="5"/>
        <v>0.14725513724313785</v>
      </c>
      <c r="G119" s="39">
        <f t="shared" si="6"/>
        <v>0.33131551749593974</v>
      </c>
      <c r="H119" s="158"/>
    </row>
    <row r="120" spans="1:8" s="32" customFormat="1" ht="69" customHeight="1">
      <c r="A120" s="77"/>
      <c r="B120" s="161" t="s">
        <v>310</v>
      </c>
      <c r="C120" s="124">
        <f>C121+C122+C123+C125+C126+C127+C128+C129+C130+C131+C132</f>
        <v>10667.199999999999</v>
      </c>
      <c r="D120" s="124">
        <f>D121+D122+D123+D125+D126+D127+D128+D129+D130+D131+D132</f>
        <v>4741.1</v>
      </c>
      <c r="E120" s="124">
        <f>E121+E122+E123+E125+E126+E127+E128+E129+E130+E131+E132</f>
        <v>1570.8</v>
      </c>
      <c r="F120" s="39">
        <f t="shared" si="5"/>
        <v>0.14725513724313785</v>
      </c>
      <c r="G120" s="39">
        <f t="shared" si="6"/>
        <v>0.33131551749593974</v>
      </c>
      <c r="H120" s="158"/>
    </row>
    <row r="121" spans="1:8" s="32" customFormat="1" ht="20.25" customHeight="1">
      <c r="A121" s="77"/>
      <c r="B121" s="47" t="s">
        <v>262</v>
      </c>
      <c r="C121" s="124">
        <f>МР!D106</f>
        <v>6707.1</v>
      </c>
      <c r="D121" s="124">
        <f>МР!E106</f>
        <v>1804.2</v>
      </c>
      <c r="E121" s="124">
        <f>МР!F106</f>
        <v>0</v>
      </c>
      <c r="F121" s="39">
        <f t="shared" si="5"/>
        <v>0</v>
      </c>
      <c r="G121" s="39">
        <f t="shared" si="6"/>
        <v>0</v>
      </c>
      <c r="H121" s="158"/>
    </row>
    <row r="122" spans="1:8" s="32" customFormat="1" ht="34.5" customHeight="1">
      <c r="A122" s="77"/>
      <c r="B122" s="47" t="s">
        <v>297</v>
      </c>
      <c r="C122" s="124">
        <f>МР!D107</f>
        <v>90.3</v>
      </c>
      <c r="D122" s="124">
        <f>МР!E107</f>
        <v>90.3</v>
      </c>
      <c r="E122" s="124">
        <f>МР!F107</f>
        <v>67.7</v>
      </c>
      <c r="F122" s="39">
        <f t="shared" si="5"/>
        <v>0.7497231450719823</v>
      </c>
      <c r="G122" s="39">
        <f t="shared" si="6"/>
        <v>0.7497231450719823</v>
      </c>
      <c r="H122" s="158"/>
    </row>
    <row r="123" spans="1:8" s="32" customFormat="1" ht="52.5" customHeight="1">
      <c r="A123" s="77"/>
      <c r="B123" s="47" t="s">
        <v>317</v>
      </c>
      <c r="C123" s="124">
        <f>'МО г.Ртищево'!D78</f>
        <v>1687.7</v>
      </c>
      <c r="D123" s="124">
        <f>'МО г.Ртищево'!E78</f>
        <v>1087.7</v>
      </c>
      <c r="E123" s="124">
        <f>'МО г.Ртищево'!F78</f>
        <v>0</v>
      </c>
      <c r="F123" s="39">
        <f t="shared" si="5"/>
        <v>0</v>
      </c>
      <c r="G123" s="39">
        <f t="shared" si="6"/>
        <v>0</v>
      </c>
      <c r="H123" s="158"/>
    </row>
    <row r="124" spans="1:8" s="32" customFormat="1" ht="40.5" customHeight="1" hidden="1">
      <c r="A124" s="77"/>
      <c r="B124" s="47" t="s">
        <v>326</v>
      </c>
      <c r="C124" s="124" t="e">
        <f>'МО г.Ртищево'!#REF!</f>
        <v>#REF!</v>
      </c>
      <c r="D124" s="124" t="e">
        <f>'МО г.Ртищево'!#REF!</f>
        <v>#REF!</v>
      </c>
      <c r="E124" s="124" t="e">
        <f>'МО г.Ртищево'!#REF!</f>
        <v>#REF!</v>
      </c>
      <c r="F124" s="39" t="e">
        <f t="shared" si="5"/>
        <v>#REF!</v>
      </c>
      <c r="G124" s="39" t="e">
        <f t="shared" si="6"/>
        <v>#REF!</v>
      </c>
      <c r="H124" s="158"/>
    </row>
    <row r="125" spans="1:8" s="32" customFormat="1" ht="48" customHeight="1">
      <c r="A125" s="77"/>
      <c r="B125" s="47" t="s">
        <v>408</v>
      </c>
      <c r="C125" s="124">
        <f>МР!D108</f>
        <v>291.5</v>
      </c>
      <c r="D125" s="124">
        <f>МР!E108</f>
        <v>291.5</v>
      </c>
      <c r="E125" s="124">
        <f>МР!F108</f>
        <v>227</v>
      </c>
      <c r="F125" s="39">
        <f t="shared" si="5"/>
        <v>0.7787307032590052</v>
      </c>
      <c r="G125" s="39">
        <f t="shared" si="6"/>
        <v>0.7787307032590052</v>
      </c>
      <c r="H125" s="158"/>
    </row>
    <row r="126" spans="1:8" s="32" customFormat="1" ht="37.5" customHeight="1">
      <c r="A126" s="77"/>
      <c r="B126" s="47" t="s">
        <v>454</v>
      </c>
      <c r="C126" s="124">
        <f>МР!D109</f>
        <v>56.5</v>
      </c>
      <c r="D126" s="124">
        <f>МР!E109</f>
        <v>56.5</v>
      </c>
      <c r="E126" s="124">
        <f>МР!F109</f>
        <v>44.6</v>
      </c>
      <c r="F126" s="39">
        <f t="shared" si="5"/>
        <v>0.7893805309734514</v>
      </c>
      <c r="G126" s="39">
        <f t="shared" si="6"/>
        <v>0.7893805309734514</v>
      </c>
      <c r="H126" s="158"/>
    </row>
    <row r="127" spans="1:8" s="32" customFormat="1" ht="48" customHeight="1">
      <c r="A127" s="77"/>
      <c r="B127" s="47" t="s">
        <v>455</v>
      </c>
      <c r="C127" s="124">
        <f>МР!D110</f>
        <v>63.8</v>
      </c>
      <c r="D127" s="124">
        <f>МР!E110</f>
        <v>63.8</v>
      </c>
      <c r="E127" s="124">
        <f>МР!F110</f>
        <v>50.4</v>
      </c>
      <c r="F127" s="39">
        <f t="shared" si="5"/>
        <v>0.7899686520376176</v>
      </c>
      <c r="G127" s="39">
        <f t="shared" si="6"/>
        <v>0.7899686520376176</v>
      </c>
      <c r="H127" s="158"/>
    </row>
    <row r="128" spans="1:8" s="32" customFormat="1" ht="48" customHeight="1">
      <c r="A128" s="77"/>
      <c r="B128" s="47" t="s">
        <v>465</v>
      </c>
      <c r="C128" s="124">
        <f>МР!D111</f>
        <v>105.1</v>
      </c>
      <c r="D128" s="124">
        <f>МР!E111</f>
        <v>105.1</v>
      </c>
      <c r="E128" s="124">
        <f>МР!F111</f>
        <v>83</v>
      </c>
      <c r="F128" s="39">
        <f t="shared" si="5"/>
        <v>0.7897240723120837</v>
      </c>
      <c r="G128" s="39">
        <f t="shared" si="6"/>
        <v>0.7897240723120837</v>
      </c>
      <c r="H128" s="158"/>
    </row>
    <row r="129" spans="1:8" s="32" customFormat="1" ht="83.25" customHeight="1">
      <c r="A129" s="77"/>
      <c r="B129" s="47" t="s">
        <v>457</v>
      </c>
      <c r="C129" s="124">
        <f>МР!D112</f>
        <v>1196.4</v>
      </c>
      <c r="D129" s="124">
        <f>МР!E112</f>
        <v>773.2</v>
      </c>
      <c r="E129" s="124">
        <f>МР!F112</f>
        <v>629.4</v>
      </c>
      <c r="F129" s="39">
        <f t="shared" si="5"/>
        <v>0.5260782347041123</v>
      </c>
      <c r="G129" s="39">
        <f t="shared" si="6"/>
        <v>0.8140196585618209</v>
      </c>
      <c r="H129" s="158"/>
    </row>
    <row r="130" spans="1:8" s="32" customFormat="1" ht="48" customHeight="1">
      <c r="A130" s="77"/>
      <c r="B130" s="47" t="s">
        <v>460</v>
      </c>
      <c r="C130" s="124">
        <f>'МО г.Ртищево'!D80</f>
        <v>312.3</v>
      </c>
      <c r="D130" s="124">
        <f>'МО г.Ртищево'!E80</f>
        <v>312.3</v>
      </c>
      <c r="E130" s="124">
        <f>'МО г.Ртищево'!F80</f>
        <v>312.3</v>
      </c>
      <c r="F130" s="39">
        <f t="shared" si="5"/>
        <v>1</v>
      </c>
      <c r="G130" s="39">
        <f t="shared" si="6"/>
        <v>1</v>
      </c>
      <c r="H130" s="158"/>
    </row>
    <row r="131" spans="1:8" s="32" customFormat="1" ht="48" customHeight="1">
      <c r="A131" s="77"/>
      <c r="B131" s="47" t="s">
        <v>461</v>
      </c>
      <c r="C131" s="124">
        <f>'МО г.Ртищево'!D81</f>
        <v>0</v>
      </c>
      <c r="D131" s="124">
        <f>'МО г.Ртищево'!E81</f>
        <v>0</v>
      </c>
      <c r="E131" s="124">
        <f>'МО г.Ртищево'!F81</f>
        <v>0</v>
      </c>
      <c r="F131" s="39" t="e">
        <f t="shared" si="5"/>
        <v>#DIV/0!</v>
      </c>
      <c r="G131" s="39">
        <v>0</v>
      </c>
      <c r="H131" s="158"/>
    </row>
    <row r="132" spans="1:8" s="32" customFormat="1" ht="48" customHeight="1">
      <c r="A132" s="77"/>
      <c r="B132" s="47" t="s">
        <v>473</v>
      </c>
      <c r="C132" s="124">
        <f>МР!D113</f>
        <v>156.5</v>
      </c>
      <c r="D132" s="124">
        <f>МР!E113</f>
        <v>156.5</v>
      </c>
      <c r="E132" s="124">
        <f>МР!F113</f>
        <v>156.4</v>
      </c>
      <c r="F132" s="39">
        <f t="shared" si="5"/>
        <v>0.9993610223642173</v>
      </c>
      <c r="G132" s="39">
        <f t="shared" si="6"/>
        <v>0.9993610223642173</v>
      </c>
      <c r="H132" s="158"/>
    </row>
    <row r="133" spans="1:8" s="32" customFormat="1" ht="21.75" customHeight="1">
      <c r="A133" s="77" t="s">
        <v>38</v>
      </c>
      <c r="B133" s="130" t="s">
        <v>39</v>
      </c>
      <c r="C133" s="124">
        <f>C134+C160+C159+C164+C151+C162+C163</f>
        <v>51384.399999999994</v>
      </c>
      <c r="D133" s="124">
        <f>D134+D160+D159+D164+D151+D162+D163</f>
        <v>43533.9</v>
      </c>
      <c r="E133" s="124">
        <f>E134+E160+E159+E164+E151+E162+E163</f>
        <v>31538.400000000005</v>
      </c>
      <c r="F133" s="39">
        <f t="shared" si="5"/>
        <v>0.6137738301897075</v>
      </c>
      <c r="G133" s="39">
        <f t="shared" si="6"/>
        <v>0.7244561135115394</v>
      </c>
      <c r="H133" s="158"/>
    </row>
    <row r="134" spans="1:7" ht="52.5" customHeight="1">
      <c r="A134" s="164"/>
      <c r="B134" s="131" t="s">
        <v>365</v>
      </c>
      <c r="C134" s="125">
        <f>C135+C136+C137+C138+C139+C140+C141+C142+C143+C144+C145+C148+C149+C146+C147+C150</f>
        <v>32834.6</v>
      </c>
      <c r="D134" s="125">
        <f>D135+D136+D137+D138+D139+D140+D141+D142+D143+D144+D145+D148+D149+D146+D147+D150</f>
        <v>28489.4</v>
      </c>
      <c r="E134" s="125">
        <f>E135+E136+E137+E138+E139+E140+E141+E142+E143+E144+E145+E148+E149+E146+E147+E150</f>
        <v>27035.100000000006</v>
      </c>
      <c r="F134" s="39">
        <f t="shared" si="5"/>
        <v>0.8233722962971989</v>
      </c>
      <c r="G134" s="39">
        <f t="shared" si="6"/>
        <v>0.9489529439019426</v>
      </c>
    </row>
    <row r="135" spans="1:7" ht="32.25" customHeight="1">
      <c r="A135" s="164"/>
      <c r="B135" s="47" t="s">
        <v>367</v>
      </c>
      <c r="C135" s="125">
        <f>'Кр-звезда'!D53+Октябрьский!D53+Салтыковка!D52+Урусово!D52+'МО г.Ртищево'!D84</f>
        <v>250</v>
      </c>
      <c r="D135" s="125">
        <f>'Кр-звезда'!E53+Октябрьский!E53+Салтыковка!E52+Урусово!E52+'МО г.Ртищево'!E84</f>
        <v>245.5</v>
      </c>
      <c r="E135" s="125">
        <f>'Кр-звезда'!F53+Октябрьский!F53+Салтыковка!F52+Урусово!F52+'МО г.Ртищево'!F84</f>
        <v>185.6</v>
      </c>
      <c r="F135" s="39">
        <f t="shared" si="5"/>
        <v>0.7424</v>
      </c>
      <c r="G135" s="39">
        <f t="shared" si="6"/>
        <v>0.7560081466395112</v>
      </c>
    </row>
    <row r="136" spans="1:7" ht="21.75" customHeight="1">
      <c r="A136" s="164"/>
      <c r="B136" s="47" t="s">
        <v>369</v>
      </c>
      <c r="C136" s="125">
        <f>'МО г.Ртищево'!D85+'Кр-звезда'!D54+Октябрьский!D54+Салтыковка!D53+Урусово!D53</f>
        <v>115</v>
      </c>
      <c r="D136" s="125">
        <f>'МО г.Ртищево'!E85+'Кр-звезда'!E54+Октябрьский!E54+Салтыковка!E53+Урусово!E53</f>
        <v>112</v>
      </c>
      <c r="E136" s="125">
        <f>'МО г.Ртищево'!F85+'Кр-звезда'!F54+Октябрьский!F54+Салтыковка!F53+Урусово!F53</f>
        <v>99</v>
      </c>
      <c r="F136" s="39">
        <f t="shared" si="5"/>
        <v>0.8608695652173913</v>
      </c>
      <c r="G136" s="39">
        <f t="shared" si="6"/>
        <v>0.8839285714285714</v>
      </c>
    </row>
    <row r="137" spans="1:7" ht="33" customHeight="1">
      <c r="A137" s="164"/>
      <c r="B137" s="47" t="s">
        <v>371</v>
      </c>
      <c r="C137" s="125">
        <f>'МО г.Ртищево'!D86+'Кр-звезда'!D55+Октябрьский!D55+Салтыковка!D54+Урусово!D54+'Ш-Голицыно'!D55+Макарово!D57</f>
        <v>381</v>
      </c>
      <c r="D137" s="125">
        <f>'МО г.Ртищево'!E86+'Кр-звезда'!E55+Октябрьский!E55+Салтыковка!E54+Урусово!E54+'Ш-Голицыно'!E55+Макарово!E57</f>
        <v>160.6</v>
      </c>
      <c r="E137" s="125">
        <f>'МО г.Ртищево'!F86+'Кр-звезда'!F55+Октябрьский!F55+Салтыковка!F54+Урусово!F54+'Ш-Голицыно'!F55+Макарово!F57</f>
        <v>96</v>
      </c>
      <c r="F137" s="39">
        <f t="shared" si="5"/>
        <v>0.25196850393700787</v>
      </c>
      <c r="G137" s="39">
        <f t="shared" si="6"/>
        <v>0.5977584059775841</v>
      </c>
    </row>
    <row r="138" spans="1:7" ht="36.75" customHeight="1">
      <c r="A138" s="164"/>
      <c r="B138" s="47" t="s">
        <v>373</v>
      </c>
      <c r="C138" s="125">
        <f>'МО г.Ртищево'!D87+'Кр-звезда'!D56+Макарово!D56+Октябрьский!D56+Салтыковка!D55+Урусово!D55+'Ш-Голицыно'!D56</f>
        <v>455</v>
      </c>
      <c r="D138" s="125">
        <f>'МО г.Ртищево'!E87+'Кр-звезда'!E56+Макарово!E56+Октябрьский!E56+Салтыковка!E55+Урусово!E55+'Ш-Голицыно'!E56</f>
        <v>356.6</v>
      </c>
      <c r="E138" s="125">
        <f>'МО г.Ртищево'!F87+'Кр-звезда'!F56+Макарово!F56+Октябрьский!F56+Салтыковка!F55+Урусово!F55+'Ш-Голицыно'!F56</f>
        <v>178.9</v>
      </c>
      <c r="F138" s="39">
        <f t="shared" si="5"/>
        <v>0.3931868131868132</v>
      </c>
      <c r="G138" s="39">
        <f t="shared" si="6"/>
        <v>0.5016825574873808</v>
      </c>
    </row>
    <row r="139" spans="1:7" ht="38.25" customHeight="1">
      <c r="A139" s="164"/>
      <c r="B139" s="47" t="s">
        <v>375</v>
      </c>
      <c r="C139" s="125">
        <f>'МО г.Ртищево'!D88+'Кр-звезда'!D57+Макарово!D57+Октябрьский!D57+Салтыковка!D56+Урусово!D56+'Ш-Голицыно'!D57</f>
        <v>220</v>
      </c>
      <c r="D139" s="125">
        <f>'МО г.Ртищево'!E88+'Кр-звезда'!E57+Макарово!E57+Октябрьский!E57+Салтыковка!E56+Урусово!E56+'Ш-Голицыно'!E57</f>
        <v>193</v>
      </c>
      <c r="E139" s="125">
        <f>'МО г.Ртищево'!F88+'Кр-звезда'!F57+Макарово!F57+Октябрьский!F57+Салтыковка!F56+Урусово!F56+'Ш-Голицыно'!F57</f>
        <v>99</v>
      </c>
      <c r="F139" s="39">
        <f t="shared" si="5"/>
        <v>0.45</v>
      </c>
      <c r="G139" s="39">
        <f t="shared" si="6"/>
        <v>0.5129533678756477</v>
      </c>
    </row>
    <row r="140" spans="1:7" ht="52.5" customHeight="1">
      <c r="A140" s="164"/>
      <c r="B140" s="47" t="s">
        <v>377</v>
      </c>
      <c r="C140" s="125">
        <f>'МО г.Ртищево'!D89+'Кр-звезда'!D58+Макарово!D59+Октябрьский!D58+Салтыковка!D57+Урусово!D57+'Ш-Голицыно'!D58</f>
        <v>17406.399999999998</v>
      </c>
      <c r="D140" s="125">
        <f>'МО г.Ртищево'!E89+'Кр-звезда'!E58+Макарово!E59+Октябрьский!E58+Салтыковка!E57+Урусово!E57+'Ш-Голицыно'!E58</f>
        <v>14128.599999999999</v>
      </c>
      <c r="E140" s="125">
        <f>'МО г.Ртищево'!F89+'Кр-звезда'!F58+Макарово!F59+Октябрьский!F58+Салтыковка!F57+Урусово!F57+'Ш-Голицыно'!F58</f>
        <v>14948.800000000001</v>
      </c>
      <c r="F140" s="39">
        <f t="shared" si="5"/>
        <v>0.8588105524404819</v>
      </c>
      <c r="G140" s="39">
        <f t="shared" si="6"/>
        <v>1.058052460965701</v>
      </c>
    </row>
    <row r="141" spans="1:7" ht="52.5" customHeight="1">
      <c r="A141" s="164"/>
      <c r="B141" s="47" t="s">
        <v>379</v>
      </c>
      <c r="C141" s="125">
        <f>'МО г.Ртищево'!D90</f>
        <v>1071.7</v>
      </c>
      <c r="D141" s="125">
        <f>'МО г.Ртищево'!E90</f>
        <v>1071.7</v>
      </c>
      <c r="E141" s="125">
        <f>'МО г.Ртищево'!F90</f>
        <v>806.7</v>
      </c>
      <c r="F141" s="39">
        <f t="shared" si="5"/>
        <v>0.752729308575161</v>
      </c>
      <c r="G141" s="39">
        <f t="shared" si="6"/>
        <v>0.752729308575161</v>
      </c>
    </row>
    <row r="142" spans="1:7" ht="34.5" customHeight="1">
      <c r="A142" s="164"/>
      <c r="B142" s="47" t="s">
        <v>381</v>
      </c>
      <c r="C142" s="125">
        <f>'МО г.Ртищево'!D91</f>
        <v>100</v>
      </c>
      <c r="D142" s="125">
        <f>'МО г.Ртищево'!E91</f>
        <v>100</v>
      </c>
      <c r="E142" s="125">
        <f>'МО г.Ртищево'!F91</f>
        <v>96.2</v>
      </c>
      <c r="F142" s="39">
        <f t="shared" si="5"/>
        <v>0.9620000000000001</v>
      </c>
      <c r="G142" s="39">
        <f t="shared" si="6"/>
        <v>0.9620000000000001</v>
      </c>
    </row>
    <row r="143" spans="1:7" ht="36.75" customHeight="1">
      <c r="A143" s="164"/>
      <c r="B143" s="47" t="s">
        <v>383</v>
      </c>
      <c r="C143" s="125">
        <f>'МО г.Ртищево'!D92+'Кр-звезда'!D59+Макарово!D60+Октябрьский!D59+Салтыковка!D58+Урусово!D58+'Ш-Голицыно'!D59</f>
        <v>7332</v>
      </c>
      <c r="D143" s="125">
        <f>'МО г.Ртищево'!E92+'Кр-звезда'!E59+Макарово!E60+Октябрьский!E59+Салтыковка!E58+Урусово!E58+'Ш-Голицыно'!E59</f>
        <v>6432.5</v>
      </c>
      <c r="E143" s="125">
        <f>'МО г.Ртищево'!F92+'Кр-звезда'!F59+Макарово!F60+Октябрьский!F59+Салтыковка!F58+Урусово!F58+'Ш-Голицыно'!F59</f>
        <v>5687.700000000001</v>
      </c>
      <c r="F143" s="39">
        <f t="shared" si="5"/>
        <v>0.7757364975450083</v>
      </c>
      <c r="G143" s="39">
        <f t="shared" si="6"/>
        <v>0.8842129809560825</v>
      </c>
    </row>
    <row r="144" spans="1:7" ht="34.5" customHeight="1">
      <c r="A144" s="164"/>
      <c r="B144" s="47" t="s">
        <v>385</v>
      </c>
      <c r="C144" s="125">
        <f>'МО г.Ртищево'!D93</f>
        <v>1550</v>
      </c>
      <c r="D144" s="125">
        <f>'МО г.Ртищево'!E93</f>
        <v>1305</v>
      </c>
      <c r="E144" s="125">
        <f>'МО г.Ртищево'!F93</f>
        <v>1097.3</v>
      </c>
      <c r="F144" s="39">
        <f t="shared" si="5"/>
        <v>0.7079354838709677</v>
      </c>
      <c r="G144" s="39">
        <f t="shared" si="6"/>
        <v>0.8408429118773946</v>
      </c>
    </row>
    <row r="145" spans="1:7" ht="52.5" customHeight="1">
      <c r="A145" s="164"/>
      <c r="B145" s="47" t="s">
        <v>387</v>
      </c>
      <c r="C145" s="125">
        <f>'МО г.Ртищево'!D94</f>
        <v>3230</v>
      </c>
      <c r="D145" s="125">
        <f>'МО г.Ртищево'!E94</f>
        <v>3730</v>
      </c>
      <c r="E145" s="125">
        <f>'МО г.Ртищево'!F94</f>
        <v>3225.9</v>
      </c>
      <c r="F145" s="39">
        <f t="shared" si="5"/>
        <v>0.9987306501547988</v>
      </c>
      <c r="G145" s="39">
        <f t="shared" si="6"/>
        <v>0.8648525469168901</v>
      </c>
    </row>
    <row r="146" spans="1:7" ht="34.5" customHeight="1">
      <c r="A146" s="164"/>
      <c r="B146" s="47" t="s">
        <v>394</v>
      </c>
      <c r="C146" s="125">
        <f>'Кр-звезда'!D60+Макарово!D61+Октябрьский!D60+Салтыковка!D59+Урусово!D60+'Ш-Голицыно'!D61</f>
        <v>220</v>
      </c>
      <c r="D146" s="125">
        <f>'Кр-звезда'!E60+Макарово!E61+Октябрьский!E60+Салтыковка!E59+Урусово!E60+'Ш-Голицыно'!E61</f>
        <v>162.9</v>
      </c>
      <c r="E146" s="125">
        <f>'Кр-звезда'!F60+Макарово!F61+Октябрьский!F60+Салтыковка!F59+Урусово!F60+'Ш-Голицыно'!F61</f>
        <v>115.9</v>
      </c>
      <c r="F146" s="39">
        <f t="shared" si="5"/>
        <v>0.5268181818181819</v>
      </c>
      <c r="G146" s="39">
        <f t="shared" si="6"/>
        <v>0.7114794352363413</v>
      </c>
    </row>
    <row r="147" spans="1:7" ht="34.5" customHeight="1">
      <c r="A147" s="164"/>
      <c r="B147" s="47" t="s">
        <v>396</v>
      </c>
      <c r="C147" s="125">
        <f>'Кр-звезда'!D61+Макарово!D62+'Ш-Голицыно'!D62+Салтыковка!D60+Урусово!D61</f>
        <v>161.8</v>
      </c>
      <c r="D147" s="125">
        <f>'Кр-звезда'!E61+Макарово!E62+'Ш-Голицыно'!E62+Салтыковка!E60+Урусово!E61</f>
        <v>157.3</v>
      </c>
      <c r="E147" s="125">
        <f>'Кр-звезда'!F61+Макарово!F62+'Ш-Голицыно'!F62+Салтыковка!F60+Урусово!F61</f>
        <v>129</v>
      </c>
      <c r="F147" s="39">
        <f t="shared" si="5"/>
        <v>0.7972805933250926</v>
      </c>
      <c r="G147" s="39">
        <f t="shared" si="6"/>
        <v>0.8200890019071837</v>
      </c>
    </row>
    <row r="148" spans="1:7" ht="34.5" customHeight="1">
      <c r="A148" s="164"/>
      <c r="B148" s="47" t="s">
        <v>389</v>
      </c>
      <c r="C148" s="125">
        <f>'МО г.Ртищево'!D95</f>
        <v>65</v>
      </c>
      <c r="D148" s="125">
        <f>'МО г.Ртищево'!E95</f>
        <v>65</v>
      </c>
      <c r="E148" s="125">
        <f>'МО г.Ртищево'!F95</f>
        <v>43.2</v>
      </c>
      <c r="F148" s="39">
        <f t="shared" si="5"/>
        <v>0.6646153846153846</v>
      </c>
      <c r="G148" s="39">
        <f t="shared" si="6"/>
        <v>0.6646153846153846</v>
      </c>
    </row>
    <row r="149" spans="1:7" ht="39.75" customHeight="1">
      <c r="A149" s="164"/>
      <c r="B149" s="47" t="s">
        <v>391</v>
      </c>
      <c r="C149" s="125">
        <f>'МО г.Ртищево'!D96+Урусово!D59</f>
        <v>40</v>
      </c>
      <c r="D149" s="125">
        <f>'МО г.Ртищево'!E96+Урусово!E59</f>
        <v>32</v>
      </c>
      <c r="E149" s="125">
        <f>'МО г.Ртищево'!F96+Урусово!F59</f>
        <v>0</v>
      </c>
      <c r="F149" s="39">
        <f t="shared" si="5"/>
        <v>0</v>
      </c>
      <c r="G149" s="39">
        <f t="shared" si="6"/>
        <v>0</v>
      </c>
    </row>
    <row r="150" spans="1:7" ht="39.75" customHeight="1">
      <c r="A150" s="164"/>
      <c r="B150" s="47" t="s">
        <v>444</v>
      </c>
      <c r="C150" s="125">
        <f>'МО г.Ртищево'!D97</f>
        <v>236.7</v>
      </c>
      <c r="D150" s="125">
        <f>'МО г.Ртищево'!E97</f>
        <v>236.7</v>
      </c>
      <c r="E150" s="125">
        <f>'МО г.Ртищево'!F97</f>
        <v>225.9</v>
      </c>
      <c r="F150" s="39">
        <f t="shared" si="5"/>
        <v>0.9543726235741445</v>
      </c>
      <c r="G150" s="39">
        <f t="shared" si="6"/>
        <v>0.9543726235741445</v>
      </c>
    </row>
    <row r="151" spans="1:7" ht="60" customHeight="1">
      <c r="A151" s="164"/>
      <c r="B151" s="123" t="s">
        <v>427</v>
      </c>
      <c r="C151" s="125">
        <f>C152+C153+C155+C156+C157+C158</f>
        <v>17848.499999999996</v>
      </c>
      <c r="D151" s="125">
        <f>D152+D153+D155+D156+D157+D158</f>
        <v>14348.5</v>
      </c>
      <c r="E151" s="125">
        <f>E152+E153+E155+E156+E157+E158</f>
        <v>4327.5</v>
      </c>
      <c r="F151" s="39">
        <f t="shared" si="5"/>
        <v>0.24245734935708887</v>
      </c>
      <c r="G151" s="39">
        <f t="shared" si="6"/>
        <v>0.30159947032790885</v>
      </c>
    </row>
    <row r="152" spans="1:7" ht="65.25" customHeight="1">
      <c r="A152" s="164"/>
      <c r="B152" s="47" t="s">
        <v>418</v>
      </c>
      <c r="C152" s="125">
        <f>'МО г.Ртищево'!D101</f>
        <v>12334.1</v>
      </c>
      <c r="D152" s="125">
        <f>'МО г.Ртищево'!E101</f>
        <v>12334.1</v>
      </c>
      <c r="E152" s="125">
        <f>'МО г.Ртищево'!F101</f>
        <v>3700.2</v>
      </c>
      <c r="F152" s="39">
        <f t="shared" si="5"/>
        <v>0.2999975677187634</v>
      </c>
      <c r="G152" s="39">
        <f t="shared" si="6"/>
        <v>0.2999975677187634</v>
      </c>
    </row>
    <row r="153" spans="1:7" ht="52.5" customHeight="1">
      <c r="A153" s="164"/>
      <c r="B153" s="131" t="s">
        <v>420</v>
      </c>
      <c r="C153" s="125">
        <f>'МО г.Ртищево'!D102</f>
        <v>1524.4</v>
      </c>
      <c r="D153" s="125">
        <f>'МО г.Ртищево'!E102</f>
        <v>1524.4</v>
      </c>
      <c r="E153" s="125">
        <f>'МО г.Ртищево'!F102</f>
        <v>457.3</v>
      </c>
      <c r="F153" s="39">
        <f t="shared" si="5"/>
        <v>0.29998688008396746</v>
      </c>
      <c r="G153" s="39">
        <f t="shared" si="6"/>
        <v>0.29998688008396746</v>
      </c>
    </row>
    <row r="154" spans="1:7" ht="52.5" customHeight="1" hidden="1">
      <c r="A154" s="164"/>
      <c r="B154" s="131"/>
      <c r="C154" s="125"/>
      <c r="D154" s="125"/>
      <c r="E154" s="125"/>
      <c r="F154" s="39" t="e">
        <f t="shared" si="5"/>
        <v>#DIV/0!</v>
      </c>
      <c r="G154" s="39" t="e">
        <f t="shared" si="6"/>
        <v>#DIV/0!</v>
      </c>
    </row>
    <row r="155" spans="1:7" ht="39" customHeight="1">
      <c r="A155" s="164"/>
      <c r="B155" s="131" t="s">
        <v>430</v>
      </c>
      <c r="C155" s="125">
        <f>'МО г.Ртищево'!D99</f>
        <v>111.4</v>
      </c>
      <c r="D155" s="125">
        <f>'МО г.Ртищево'!E99</f>
        <v>280</v>
      </c>
      <c r="E155" s="125">
        <f>'МО г.Ртищево'!F99</f>
        <v>15.7</v>
      </c>
      <c r="F155" s="39">
        <f t="shared" si="5"/>
        <v>0.1409335727109515</v>
      </c>
      <c r="G155" s="39">
        <f t="shared" si="6"/>
        <v>0.05607142857142857</v>
      </c>
    </row>
    <row r="156" spans="1:7" ht="38.25" customHeight="1">
      <c r="A156" s="164"/>
      <c r="B156" s="131" t="s">
        <v>431</v>
      </c>
      <c r="C156" s="125">
        <f>'МО г.Ртищево'!D100</f>
        <v>3647.2</v>
      </c>
      <c r="D156" s="125">
        <f>'МО г.Ртищево'!E100</f>
        <v>70</v>
      </c>
      <c r="E156" s="125">
        <f>'МО г.Ртищево'!F100</f>
        <v>16</v>
      </c>
      <c r="F156" s="39">
        <f t="shared" si="5"/>
        <v>0.004386926957666155</v>
      </c>
      <c r="G156" s="39">
        <f t="shared" si="6"/>
        <v>0.22857142857142856</v>
      </c>
    </row>
    <row r="157" spans="1:7" ht="66.75" customHeight="1">
      <c r="A157" s="164"/>
      <c r="B157" s="131" t="s">
        <v>426</v>
      </c>
      <c r="C157" s="125">
        <f>'МО г.Ртищево'!D104</f>
        <v>28.6</v>
      </c>
      <c r="D157" s="125">
        <f>'МО г.Ртищево'!E104</f>
        <v>28.6</v>
      </c>
      <c r="E157" s="125">
        <f>'МО г.Ртищево'!F104</f>
        <v>26.3</v>
      </c>
      <c r="F157" s="39">
        <f t="shared" si="5"/>
        <v>0.9195804195804196</v>
      </c>
      <c r="G157" s="39">
        <f t="shared" si="6"/>
        <v>0.9195804195804196</v>
      </c>
    </row>
    <row r="158" spans="1:7" ht="66.75" customHeight="1">
      <c r="A158" s="164"/>
      <c r="B158" s="131" t="s">
        <v>466</v>
      </c>
      <c r="C158" s="125">
        <f>'МО г.Ртищево'!D103</f>
        <v>202.8</v>
      </c>
      <c r="D158" s="125">
        <f>'МО г.Ртищево'!E103</f>
        <v>111.4</v>
      </c>
      <c r="E158" s="125">
        <f>'МО г.Ртищево'!F103</f>
        <v>112</v>
      </c>
      <c r="F158" s="39">
        <f t="shared" si="5"/>
        <v>0.5522682445759368</v>
      </c>
      <c r="G158" s="39">
        <f t="shared" si="6"/>
        <v>1.0053859964093357</v>
      </c>
    </row>
    <row r="159" spans="1:7" ht="93.75" customHeight="1">
      <c r="A159" s="164"/>
      <c r="B159" s="47" t="s">
        <v>434</v>
      </c>
      <c r="C159" s="125">
        <f>Октябрьский!D62+Урусово!D62+'Ш-Голицыно'!D63+Макарово!D63</f>
        <v>60</v>
      </c>
      <c r="D159" s="125">
        <f>Октябрьский!E62+Урусово!E62+'Ш-Голицыно'!E63+Макарово!E63</f>
        <v>60</v>
      </c>
      <c r="E159" s="125">
        <f>Октябрьский!F62+Урусово!F62+'Ш-Голицыно'!F63+Макарово!F63</f>
        <v>8.2</v>
      </c>
      <c r="F159" s="39">
        <f t="shared" si="5"/>
        <v>0.13666666666666666</v>
      </c>
      <c r="G159" s="39">
        <f t="shared" si="6"/>
        <v>0.13666666666666666</v>
      </c>
    </row>
    <row r="160" spans="1:7" ht="84" customHeight="1">
      <c r="A160" s="164"/>
      <c r="B160" s="47" t="s">
        <v>436</v>
      </c>
      <c r="C160" s="125">
        <f>Октябрьский!D63+Урусово!D63+'Ш-Голицыно'!D64+Макарово!D64</f>
        <v>18</v>
      </c>
      <c r="D160" s="125">
        <f>Октябрьский!E63+Урусово!E63+'Ш-Голицыно'!E64+Макарово!E64</f>
        <v>18</v>
      </c>
      <c r="E160" s="125">
        <f>Октябрьский!F63+Урусово!F63+'Ш-Голицыно'!F64+Макарово!F64</f>
        <v>2.5</v>
      </c>
      <c r="F160" s="39">
        <f t="shared" si="5"/>
        <v>0.1388888888888889</v>
      </c>
      <c r="G160" s="39">
        <f t="shared" si="6"/>
        <v>0.1388888888888889</v>
      </c>
    </row>
    <row r="161" spans="1:7" ht="55.5" customHeight="1" hidden="1">
      <c r="A161" s="164"/>
      <c r="B161" s="47"/>
      <c r="C161" s="125"/>
      <c r="D161" s="125"/>
      <c r="E161" s="125"/>
      <c r="F161" s="39" t="e">
        <f t="shared" si="5"/>
        <v>#DIV/0!</v>
      </c>
      <c r="G161" s="39" t="e">
        <f t="shared" si="6"/>
        <v>#DIV/0!</v>
      </c>
    </row>
    <row r="162" spans="1:7" ht="84" customHeight="1">
      <c r="A162" s="164"/>
      <c r="B162" s="47" t="s">
        <v>464</v>
      </c>
      <c r="C162" s="125">
        <f>Макарово!D65</f>
        <v>18</v>
      </c>
      <c r="D162" s="125">
        <f>Макарово!E65</f>
        <v>18</v>
      </c>
      <c r="E162" s="125">
        <f>Макарово!F65</f>
        <v>0</v>
      </c>
      <c r="F162" s="39">
        <f t="shared" si="5"/>
        <v>0</v>
      </c>
      <c r="G162" s="39">
        <f t="shared" si="6"/>
        <v>0</v>
      </c>
    </row>
    <row r="163" spans="1:7" ht="54" customHeight="1">
      <c r="A163" s="164"/>
      <c r="B163" s="47" t="s">
        <v>475</v>
      </c>
      <c r="C163" s="125">
        <f>Макарово!D66+Октябрьский!D64</f>
        <v>504</v>
      </c>
      <c r="D163" s="125">
        <f>Макарово!E66+Октябрьский!E64</f>
        <v>504</v>
      </c>
      <c r="E163" s="125">
        <f>Макарово!F66+Октябрьский!F64</f>
        <v>78.3</v>
      </c>
      <c r="F163" s="39">
        <f t="shared" si="5"/>
        <v>0.15535714285714286</v>
      </c>
      <c r="G163" s="39">
        <f t="shared" si="6"/>
        <v>0.15535714285714286</v>
      </c>
    </row>
    <row r="164" spans="1:7" ht="18" customHeight="1">
      <c r="A164" s="164"/>
      <c r="B164" s="47" t="s">
        <v>152</v>
      </c>
      <c r="C164" s="125">
        <f>Урусово!D64+'Ш-Голицыно'!D65+'Кр-звезда'!D62+Салтыковка!D61</f>
        <v>101.3</v>
      </c>
      <c r="D164" s="125">
        <f>Урусово!E64+'Ш-Голицыно'!E65+'Кр-звезда'!E62+Салтыковка!E61</f>
        <v>96</v>
      </c>
      <c r="E164" s="125">
        <f>Урусово!F64+'Ш-Голицыно'!F65+'Кр-звезда'!F62+Салтыковка!F61</f>
        <v>86.8</v>
      </c>
      <c r="F164" s="39">
        <f t="shared" si="5"/>
        <v>0.8568608094768015</v>
      </c>
      <c r="G164" s="39">
        <f t="shared" si="6"/>
        <v>0.9041666666666667</v>
      </c>
    </row>
    <row r="165" spans="1:7" ht="21.75" customHeight="1">
      <c r="A165" s="62" t="s">
        <v>112</v>
      </c>
      <c r="B165" s="143" t="s">
        <v>110</v>
      </c>
      <c r="C165" s="127">
        <f>C166</f>
        <v>19.6</v>
      </c>
      <c r="D165" s="127">
        <f>D166</f>
        <v>13.7</v>
      </c>
      <c r="E165" s="127">
        <f>E166</f>
        <v>6.6000000000000005</v>
      </c>
      <c r="F165" s="39">
        <f t="shared" si="5"/>
        <v>0.336734693877551</v>
      </c>
      <c r="G165" s="39">
        <f t="shared" si="6"/>
        <v>0.4817518248175183</v>
      </c>
    </row>
    <row r="166" spans="1:7" ht="24.75" customHeight="1">
      <c r="A166" s="132" t="s">
        <v>106</v>
      </c>
      <c r="B166" s="63" t="s">
        <v>113</v>
      </c>
      <c r="C166" s="125">
        <f>'Кр-звезда'!D64+Макарово!D68+Октябрьский!D66+Салтыковка!D63+Урусово!D66+'Ш-Голицыно'!D67</f>
        <v>19.6</v>
      </c>
      <c r="D166" s="125">
        <f>'Кр-звезда'!E64+Макарово!E68+Октябрьский!E66+Салтыковка!E63+Урусово!E66+'Ш-Голицыно'!E67</f>
        <v>13.7</v>
      </c>
      <c r="E166" s="125">
        <f>'Кр-звезда'!F64+Макарово!F68+Октябрьский!F66+Салтыковка!F63+Урусово!F66+'Ш-Голицыно'!F67</f>
        <v>6.6000000000000005</v>
      </c>
      <c r="F166" s="39">
        <f t="shared" si="5"/>
        <v>0.336734693877551</v>
      </c>
      <c r="G166" s="39">
        <f t="shared" si="6"/>
        <v>0.4817518248175183</v>
      </c>
    </row>
    <row r="167" spans="1:7" ht="35.25" customHeight="1">
      <c r="A167" s="41" t="s">
        <v>40</v>
      </c>
      <c r="B167" s="133" t="s">
        <v>188</v>
      </c>
      <c r="C167" s="127">
        <f>C168+C169+C171+C172+C170</f>
        <v>503864.99999999994</v>
      </c>
      <c r="D167" s="127">
        <f>D168+D169+D171+D172+D170</f>
        <v>405736.8</v>
      </c>
      <c r="E167" s="127">
        <f>E168+E169+E171+E172+E170</f>
        <v>422663.5</v>
      </c>
      <c r="F167" s="39">
        <f t="shared" si="5"/>
        <v>0.8388427455766923</v>
      </c>
      <c r="G167" s="39">
        <f t="shared" si="6"/>
        <v>1.0417184243578597</v>
      </c>
    </row>
    <row r="168" spans="1:7" ht="24.75" customHeight="1">
      <c r="A168" s="164" t="s">
        <v>42</v>
      </c>
      <c r="B168" s="165" t="s">
        <v>41</v>
      </c>
      <c r="C168" s="125">
        <f>МР!D115</f>
        <v>155435.8</v>
      </c>
      <c r="D168" s="125">
        <f>МР!E115</f>
        <v>123563.4</v>
      </c>
      <c r="E168" s="125">
        <f>МР!F115</f>
        <v>134807.6</v>
      </c>
      <c r="F168" s="39">
        <f t="shared" si="5"/>
        <v>0.8672879735556417</v>
      </c>
      <c r="G168" s="39">
        <f t="shared" si="6"/>
        <v>1.0909994383450117</v>
      </c>
    </row>
    <row r="169" spans="1:7" ht="24.75" customHeight="1">
      <c r="A169" s="164" t="s">
        <v>43</v>
      </c>
      <c r="B169" s="161" t="s">
        <v>131</v>
      </c>
      <c r="C169" s="125">
        <f>МР!D116</f>
        <v>290180.6</v>
      </c>
      <c r="D169" s="125">
        <f>МР!E116</f>
        <v>233825.1</v>
      </c>
      <c r="E169" s="125">
        <f>МР!F116</f>
        <v>238274.3</v>
      </c>
      <c r="F169" s="39">
        <f t="shared" si="5"/>
        <v>0.8211241550951374</v>
      </c>
      <c r="G169" s="39">
        <f t="shared" si="6"/>
        <v>1.0190278973472051</v>
      </c>
    </row>
    <row r="170" spans="1:7" ht="24.75" customHeight="1">
      <c r="A170" s="164" t="s">
        <v>264</v>
      </c>
      <c r="B170" s="161" t="s">
        <v>132</v>
      </c>
      <c r="C170" s="125">
        <f>МР!D117+'МО г.Ртищево'!D107</f>
        <v>29509.8</v>
      </c>
      <c r="D170" s="125">
        <f>МР!E117+'МО г.Ртищево'!E107</f>
        <v>23065</v>
      </c>
      <c r="E170" s="125">
        <f>МР!F117+'МО г.Ртищево'!F107</f>
        <v>24634.5</v>
      </c>
      <c r="F170" s="39">
        <f t="shared" si="5"/>
        <v>0.8347904763841165</v>
      </c>
      <c r="G170" s="39">
        <f t="shared" si="6"/>
        <v>1.0680468241924994</v>
      </c>
    </row>
    <row r="171" spans="1:7" ht="24.75" customHeight="1">
      <c r="A171" s="164" t="s">
        <v>44</v>
      </c>
      <c r="B171" s="161" t="s">
        <v>265</v>
      </c>
      <c r="C171" s="125">
        <f>МР!D118+'Кр-звезда'!D68+Макарово!D72+Октябрьский!D70+Салтыковка!D67+Урусово!D70+'Ш-Голицыно'!D71</f>
        <v>4322.7</v>
      </c>
      <c r="D171" s="125">
        <f>МР!E118+'Кр-звезда'!E68+Макарово!E72+Октябрьский!E70+Салтыковка!E67+Урусово!E70+'Ш-Голицыно'!E71</f>
        <v>4179.1</v>
      </c>
      <c r="E171" s="125">
        <f>МР!F118+'Кр-звезда'!F68+Макарово!F72+Октябрьский!F70+Салтыковка!F67+Урусово!F70+'Ш-Голицыно'!F71</f>
        <v>3944.3</v>
      </c>
      <c r="F171" s="39">
        <f t="shared" si="5"/>
        <v>0.912462118583293</v>
      </c>
      <c r="G171" s="39">
        <f t="shared" si="6"/>
        <v>0.9438156540882008</v>
      </c>
    </row>
    <row r="172" spans="1:7" ht="24.75" customHeight="1">
      <c r="A172" s="164" t="s">
        <v>46</v>
      </c>
      <c r="B172" s="161" t="s">
        <v>45</v>
      </c>
      <c r="C172" s="125">
        <f>МР!D119</f>
        <v>24416.1</v>
      </c>
      <c r="D172" s="125">
        <f>МР!E119</f>
        <v>21104.2</v>
      </c>
      <c r="E172" s="125">
        <f>МР!F119</f>
        <v>21002.8</v>
      </c>
      <c r="F172" s="39">
        <f t="shared" si="5"/>
        <v>0.8602028989068689</v>
      </c>
      <c r="G172" s="39">
        <f t="shared" si="6"/>
        <v>0.9951952691881236</v>
      </c>
    </row>
    <row r="173" spans="1:7" ht="24.75" customHeight="1">
      <c r="A173" s="41" t="s">
        <v>47</v>
      </c>
      <c r="B173" s="161" t="s">
        <v>267</v>
      </c>
      <c r="C173" s="127">
        <f>C174+C175</f>
        <v>102970.3</v>
      </c>
      <c r="D173" s="127">
        <f>D174+D175</f>
        <v>78813</v>
      </c>
      <c r="E173" s="127">
        <f>E174+E175</f>
        <v>74752.7</v>
      </c>
      <c r="F173" s="39">
        <f t="shared" si="5"/>
        <v>0.7259637002125855</v>
      </c>
      <c r="G173" s="39">
        <f t="shared" si="6"/>
        <v>0.948481849441082</v>
      </c>
    </row>
    <row r="174" spans="1:7" ht="24.75" customHeight="1">
      <c r="A174" s="164" t="s">
        <v>48</v>
      </c>
      <c r="B174" s="165" t="s">
        <v>136</v>
      </c>
      <c r="C174" s="125">
        <f>МР!D121</f>
        <v>81590.5</v>
      </c>
      <c r="D174" s="125">
        <f>МР!E121</f>
        <v>62125.2</v>
      </c>
      <c r="E174" s="125">
        <f>МР!F121</f>
        <v>58165.5</v>
      </c>
      <c r="F174" s="39">
        <f t="shared" si="5"/>
        <v>0.7128954964119597</v>
      </c>
      <c r="G174" s="39">
        <f t="shared" si="6"/>
        <v>0.936262579436364</v>
      </c>
    </row>
    <row r="175" spans="1:7" ht="24.75" customHeight="1">
      <c r="A175" s="164" t="s">
        <v>50</v>
      </c>
      <c r="B175" s="161" t="s">
        <v>49</v>
      </c>
      <c r="C175" s="125">
        <f>МР!D122</f>
        <v>21379.8</v>
      </c>
      <c r="D175" s="125">
        <f>МР!E122</f>
        <v>16687.8</v>
      </c>
      <c r="E175" s="125">
        <f>МР!F122</f>
        <v>16587.2</v>
      </c>
      <c r="F175" s="39">
        <f aca="true" t="shared" si="7" ref="F175:F192">E175/C175</f>
        <v>0.7758351340985417</v>
      </c>
      <c r="G175" s="39">
        <f aca="true" t="shared" si="8" ref="G175:G192">E175/D175</f>
        <v>0.9939716439554646</v>
      </c>
    </row>
    <row r="176" spans="1:7" ht="24.75" customHeight="1">
      <c r="A176" s="41" t="s">
        <v>51</v>
      </c>
      <c r="B176" s="161" t="s">
        <v>288</v>
      </c>
      <c r="C176" s="127">
        <f>C177+C178+C179+C181+C182+C183+C184+C180</f>
        <v>23528.3</v>
      </c>
      <c r="D176" s="127">
        <f>D177+D178+D179+D181+D182+D183+D184+D180</f>
        <v>19549.3</v>
      </c>
      <c r="E176" s="127">
        <f>E177+E178+E179+E181+E182+E183+E184+E180</f>
        <v>16182.9</v>
      </c>
      <c r="F176" s="39">
        <f t="shared" si="7"/>
        <v>0.6878057488216318</v>
      </c>
      <c r="G176" s="39">
        <f t="shared" si="8"/>
        <v>0.8277994608502607</v>
      </c>
    </row>
    <row r="177" spans="1:7" ht="36.75" customHeight="1">
      <c r="A177" s="164" t="s">
        <v>53</v>
      </c>
      <c r="B177" s="165" t="s">
        <v>52</v>
      </c>
      <c r="C177" s="125">
        <f>МР!D124+'МО г.Ртищево'!D109+'Кр-звезда'!D70+Макарово!D71+Октябрьский!D72+Салтыковка!D69+Урусово!D72+'Ш-Голицыно'!D73</f>
        <v>2378</v>
      </c>
      <c r="D177" s="125">
        <f>МР!E124+'МО г.Ртищево'!E109+'Кр-звезда'!E70+Макарово!E71+Октябрьский!E72+Салтыковка!E69+Урусово!E72+'Ш-Голицыно'!E73</f>
        <v>1850.8</v>
      </c>
      <c r="E177" s="125">
        <f>МР!F124+'МО г.Ртищево'!F109+'Кр-звезда'!F70+Макарово!F71+Октябрьский!F72+Салтыковка!F69+Урусово!F72+'Ш-Голицыно'!F73</f>
        <v>1903.5</v>
      </c>
      <c r="F177" s="39">
        <f t="shared" si="7"/>
        <v>0.8004625735912532</v>
      </c>
      <c r="G177" s="39">
        <f t="shared" si="8"/>
        <v>1.0284741733304517</v>
      </c>
    </row>
    <row r="178" spans="1:7" ht="36.75" customHeight="1">
      <c r="A178" s="164" t="s">
        <v>54</v>
      </c>
      <c r="B178" s="63" t="s">
        <v>176</v>
      </c>
      <c r="C178" s="125">
        <f>МР!D125</f>
        <v>14812.1</v>
      </c>
      <c r="D178" s="125">
        <f>МР!E125</f>
        <v>11379.5</v>
      </c>
      <c r="E178" s="125">
        <f>МР!F125</f>
        <v>8722.6</v>
      </c>
      <c r="F178" s="39">
        <f t="shared" si="7"/>
        <v>0.5888834128854112</v>
      </c>
      <c r="G178" s="39">
        <f t="shared" si="8"/>
        <v>0.7665187398391845</v>
      </c>
    </row>
    <row r="179" spans="1:7" ht="89.25" customHeight="1" hidden="1">
      <c r="A179" s="164"/>
      <c r="B179" s="63" t="s">
        <v>246</v>
      </c>
      <c r="C179" s="125">
        <v>0</v>
      </c>
      <c r="D179" s="125">
        <v>0</v>
      </c>
      <c r="E179" s="125">
        <v>0</v>
      </c>
      <c r="F179" s="39" t="e">
        <f t="shared" si="7"/>
        <v>#DIV/0!</v>
      </c>
      <c r="G179" s="39" t="e">
        <f t="shared" si="8"/>
        <v>#DIV/0!</v>
      </c>
    </row>
    <row r="180" spans="1:7" ht="23.25" customHeight="1">
      <c r="A180" s="164" t="s">
        <v>54</v>
      </c>
      <c r="B180" s="63" t="s">
        <v>497</v>
      </c>
      <c r="C180" s="125">
        <f>'МО г.Ртищево'!D110</f>
        <v>51.3</v>
      </c>
      <c r="D180" s="125">
        <f>'МО г.Ртищево'!E110</f>
        <v>51.1</v>
      </c>
      <c r="E180" s="125">
        <f>'МО г.Ртищево'!F110</f>
        <v>42.6</v>
      </c>
      <c r="F180" s="39">
        <f t="shared" si="7"/>
        <v>0.8304093567251463</v>
      </c>
      <c r="G180" s="39">
        <f t="shared" si="8"/>
        <v>0.8336594911937377</v>
      </c>
    </row>
    <row r="181" spans="1:7" ht="69.75" customHeight="1">
      <c r="A181" s="164" t="s">
        <v>55</v>
      </c>
      <c r="B181" s="161" t="s">
        <v>154</v>
      </c>
      <c r="C181" s="125">
        <f>МР!D133</f>
        <v>5551.7</v>
      </c>
      <c r="D181" s="125">
        <f>МР!E133</f>
        <v>5532.7</v>
      </c>
      <c r="E181" s="125">
        <f>МР!F133</f>
        <v>5004.9</v>
      </c>
      <c r="F181" s="39">
        <f t="shared" si="7"/>
        <v>0.9015076463065367</v>
      </c>
      <c r="G181" s="39">
        <f t="shared" si="8"/>
        <v>0.9046035389592785</v>
      </c>
    </row>
    <row r="182" spans="1:7" ht="36.75" customHeight="1">
      <c r="A182" s="164"/>
      <c r="B182" s="161" t="s">
        <v>240</v>
      </c>
      <c r="C182" s="125">
        <f>МР!D126</f>
        <v>3.5</v>
      </c>
      <c r="D182" s="125">
        <f>МР!E126</f>
        <v>3.5</v>
      </c>
      <c r="E182" s="125">
        <f>МР!F126</f>
        <v>2.4</v>
      </c>
      <c r="F182" s="39">
        <f t="shared" si="7"/>
        <v>0.6857142857142857</v>
      </c>
      <c r="G182" s="39">
        <f t="shared" si="8"/>
        <v>0.6857142857142857</v>
      </c>
    </row>
    <row r="183" spans="1:7" ht="51" customHeight="1">
      <c r="A183" s="164"/>
      <c r="B183" s="161" t="s">
        <v>409</v>
      </c>
      <c r="C183" s="125">
        <f>МР!D127</f>
        <v>452.2</v>
      </c>
      <c r="D183" s="125">
        <f>МР!E127</f>
        <v>452.2</v>
      </c>
      <c r="E183" s="125">
        <f>МР!F127</f>
        <v>313.3</v>
      </c>
      <c r="F183" s="39">
        <f t="shared" si="7"/>
        <v>0.6928350287483415</v>
      </c>
      <c r="G183" s="39">
        <f t="shared" si="8"/>
        <v>0.6928350287483415</v>
      </c>
    </row>
    <row r="184" spans="1:7" ht="48.75" customHeight="1">
      <c r="A184" s="164"/>
      <c r="B184" s="161" t="s">
        <v>411</v>
      </c>
      <c r="C184" s="125">
        <f>МР!D128</f>
        <v>279.5</v>
      </c>
      <c r="D184" s="125">
        <f>МР!E128</f>
        <v>279.5</v>
      </c>
      <c r="E184" s="125">
        <f>МР!F128</f>
        <v>193.6</v>
      </c>
      <c r="F184" s="39">
        <f t="shared" si="7"/>
        <v>0.6926654740608229</v>
      </c>
      <c r="G184" s="39">
        <f t="shared" si="8"/>
        <v>0.6926654740608229</v>
      </c>
    </row>
    <row r="185" spans="1:7" ht="34.5" customHeight="1">
      <c r="A185" s="62" t="s">
        <v>56</v>
      </c>
      <c r="B185" s="161" t="s">
        <v>414</v>
      </c>
      <c r="C185" s="127">
        <f>C186+C187</f>
        <v>32469.5</v>
      </c>
      <c r="D185" s="127">
        <f>D186+D187</f>
        <v>27083.100000000002</v>
      </c>
      <c r="E185" s="127">
        <f>E186+E187</f>
        <v>25011.1</v>
      </c>
      <c r="F185" s="39">
        <f t="shared" si="7"/>
        <v>0.7702952001108733</v>
      </c>
      <c r="G185" s="39">
        <f t="shared" si="8"/>
        <v>0.9234947254930195</v>
      </c>
    </row>
    <row r="186" spans="1:7" ht="34.5" customHeight="1">
      <c r="A186" s="164" t="s">
        <v>57</v>
      </c>
      <c r="B186" s="163" t="s">
        <v>115</v>
      </c>
      <c r="C186" s="125">
        <f>МР!D135+'МО г.Ртищево'!D112</f>
        <v>31773.5</v>
      </c>
      <c r="D186" s="125">
        <f>МР!E135+'МО г.Ртищево'!E112</f>
        <v>26388.100000000002</v>
      </c>
      <c r="E186" s="125">
        <f>МР!F135+'МО г.Ртищево'!F112</f>
        <v>24330</v>
      </c>
      <c r="F186" s="39">
        <f t="shared" si="7"/>
        <v>0.7657324499976396</v>
      </c>
      <c r="G186" s="39">
        <f t="shared" si="8"/>
        <v>0.9220065105104194</v>
      </c>
    </row>
    <row r="187" spans="1:7" ht="34.5" customHeight="1">
      <c r="A187" s="164" t="s">
        <v>117</v>
      </c>
      <c r="B187" s="161" t="s">
        <v>116</v>
      </c>
      <c r="C187" s="125">
        <f>МР!D136</f>
        <v>696</v>
      </c>
      <c r="D187" s="125">
        <f>МР!E136</f>
        <v>695</v>
      </c>
      <c r="E187" s="125">
        <f>МР!F136</f>
        <v>681.1</v>
      </c>
      <c r="F187" s="39">
        <f t="shared" si="7"/>
        <v>0.9785919540229885</v>
      </c>
      <c r="G187" s="39">
        <f t="shared" si="8"/>
        <v>0.98</v>
      </c>
    </row>
    <row r="188" spans="1:7" ht="34.5" customHeight="1">
      <c r="A188" s="62" t="s">
        <v>119</v>
      </c>
      <c r="B188" s="161" t="s">
        <v>118</v>
      </c>
      <c r="C188" s="127">
        <f>C189</f>
        <v>854.9</v>
      </c>
      <c r="D188" s="127">
        <f>D189</f>
        <v>722.4</v>
      </c>
      <c r="E188" s="127">
        <f>E189</f>
        <v>733.5</v>
      </c>
      <c r="F188" s="39">
        <f t="shared" si="7"/>
        <v>0.8579950871446953</v>
      </c>
      <c r="G188" s="39">
        <f t="shared" si="8"/>
        <v>1.0153654485049834</v>
      </c>
    </row>
    <row r="189" spans="1:7" ht="34.5" customHeight="1">
      <c r="A189" s="164" t="s">
        <v>121</v>
      </c>
      <c r="B189" s="163" t="s">
        <v>120</v>
      </c>
      <c r="C189" s="125">
        <f>МР!D139+'МО г.Ртищево'!D114</f>
        <v>854.9</v>
      </c>
      <c r="D189" s="125">
        <f>МР!E139+'МО г.Ртищево'!E114</f>
        <v>722.4</v>
      </c>
      <c r="E189" s="125">
        <f>МР!F139+'МО г.Ртищево'!F114</f>
        <v>733.5</v>
      </c>
      <c r="F189" s="39">
        <f t="shared" si="7"/>
        <v>0.8579950871446953</v>
      </c>
      <c r="G189" s="39">
        <f t="shared" si="8"/>
        <v>1.0153654485049834</v>
      </c>
    </row>
    <row r="190" spans="1:7" ht="34.5" customHeight="1">
      <c r="A190" s="62" t="s">
        <v>123</v>
      </c>
      <c r="B190" s="161" t="s">
        <v>122</v>
      </c>
      <c r="C190" s="127">
        <f>C191</f>
        <v>240</v>
      </c>
      <c r="D190" s="127">
        <f>D191</f>
        <v>245</v>
      </c>
      <c r="E190" s="127">
        <f>E191</f>
        <v>221.9</v>
      </c>
      <c r="F190" s="39">
        <f t="shared" si="7"/>
        <v>0.9245833333333333</v>
      </c>
      <c r="G190" s="39">
        <f t="shared" si="8"/>
        <v>0.9057142857142857</v>
      </c>
    </row>
    <row r="191" spans="1:7" ht="34.5" customHeight="1">
      <c r="A191" s="164" t="s">
        <v>125</v>
      </c>
      <c r="B191" s="163" t="s">
        <v>124</v>
      </c>
      <c r="C191" s="125">
        <f>МР!D141</f>
        <v>240</v>
      </c>
      <c r="D191" s="125">
        <f>МР!E141</f>
        <v>245</v>
      </c>
      <c r="E191" s="125">
        <f>МР!F141</f>
        <v>221.9</v>
      </c>
      <c r="F191" s="39">
        <f t="shared" si="7"/>
        <v>0.9245833333333333</v>
      </c>
      <c r="G191" s="39">
        <f t="shared" si="8"/>
        <v>0.9057142857142857</v>
      </c>
    </row>
    <row r="192" spans="1:7" ht="22.5" customHeight="1">
      <c r="A192" s="164"/>
      <c r="B192" s="165" t="s">
        <v>59</v>
      </c>
      <c r="C192" s="127">
        <f>C45+C62+C64+C75+C106+C167+C173+C176+C185+C188+C190+C165</f>
        <v>853276.9</v>
      </c>
      <c r="D192" s="127">
        <f>D45+D62+D64+D75+D106+D167+D173+D176+D185+D188+D190+D165</f>
        <v>680461.6</v>
      </c>
      <c r="E192" s="127">
        <f>E45+E62+E64+E75+E106+E167+E173+E176+E185+E188+E190+E165</f>
        <v>654441.7999999999</v>
      </c>
      <c r="F192" s="39">
        <f t="shared" si="7"/>
        <v>0.7669747065694617</v>
      </c>
      <c r="G192" s="39">
        <f t="shared" si="8"/>
        <v>0.9617615453980062</v>
      </c>
    </row>
    <row r="193" spans="3:6" ht="18.75">
      <c r="C193" s="103"/>
      <c r="D193" s="103"/>
      <c r="E193" s="103"/>
      <c r="F193" s="134"/>
    </row>
    <row r="194" spans="3:6" ht="18">
      <c r="C194" s="103"/>
      <c r="D194" s="103"/>
      <c r="E194" s="103"/>
      <c r="F194" s="136"/>
    </row>
    <row r="195" spans="2:6" ht="18">
      <c r="B195" s="69" t="s">
        <v>320</v>
      </c>
      <c r="C195" s="103"/>
      <c r="D195" s="103"/>
      <c r="E195" s="103">
        <v>12625.1</v>
      </c>
      <c r="F195" s="137"/>
    </row>
    <row r="196" spans="2:6" ht="18">
      <c r="B196" s="69"/>
      <c r="C196" s="103"/>
      <c r="D196" s="103"/>
      <c r="E196" s="103"/>
      <c r="F196" s="137"/>
    </row>
    <row r="197" spans="2:6" ht="18" hidden="1">
      <c r="B197" s="70" t="s">
        <v>330</v>
      </c>
      <c r="C197" s="103"/>
      <c r="D197" s="103"/>
      <c r="E197" s="103"/>
      <c r="F197" s="137"/>
    </row>
    <row r="198" spans="2:7" ht="18.75" hidden="1">
      <c r="B198" s="69" t="s">
        <v>75</v>
      </c>
      <c r="C198" s="103"/>
      <c r="D198" s="103"/>
      <c r="E198" s="103"/>
      <c r="F198" s="137"/>
      <c r="G198" s="138"/>
    </row>
    <row r="199" spans="2:6" ht="18" hidden="1">
      <c r="B199" s="69" t="s">
        <v>76</v>
      </c>
      <c r="C199" s="103"/>
      <c r="D199" s="103"/>
      <c r="E199" s="103"/>
      <c r="F199" s="137"/>
    </row>
    <row r="200" spans="2:6" ht="18" hidden="1">
      <c r="B200" s="69"/>
      <c r="C200" s="103"/>
      <c r="D200" s="103"/>
      <c r="E200" s="103"/>
      <c r="F200" s="137"/>
    </row>
    <row r="201" spans="2:7" ht="18.75" hidden="1">
      <c r="B201" s="69" t="s">
        <v>77</v>
      </c>
      <c r="C201" s="103"/>
      <c r="D201" s="103"/>
      <c r="E201" s="103"/>
      <c r="F201" s="137"/>
      <c r="G201" s="139"/>
    </row>
    <row r="202" spans="2:6" ht="18" hidden="1">
      <c r="B202" s="69" t="s">
        <v>78</v>
      </c>
      <c r="C202" s="103"/>
      <c r="D202" s="103"/>
      <c r="E202" s="103"/>
      <c r="F202" s="137"/>
    </row>
    <row r="203" spans="2:6" ht="18" hidden="1">
      <c r="B203" s="69"/>
      <c r="C203" s="103"/>
      <c r="D203" s="103"/>
      <c r="E203" s="103"/>
      <c r="F203" s="137"/>
    </row>
    <row r="204" spans="2:7" ht="18.75" hidden="1">
      <c r="B204" s="69" t="s">
        <v>79</v>
      </c>
      <c r="C204" s="103"/>
      <c r="D204" s="103"/>
      <c r="E204" s="103"/>
      <c r="F204" s="137"/>
      <c r="G204" s="140"/>
    </row>
    <row r="205" spans="2:6" ht="18" hidden="1">
      <c r="B205" s="69" t="s">
        <v>80</v>
      </c>
      <c r="C205" s="103"/>
      <c r="D205" s="103"/>
      <c r="E205" s="103"/>
      <c r="F205" s="137"/>
    </row>
    <row r="206" spans="2:6" ht="18">
      <c r="B206" s="70" t="s">
        <v>331</v>
      </c>
      <c r="C206" s="103"/>
      <c r="D206" s="103"/>
      <c r="E206" s="103">
        <v>4500</v>
      </c>
      <c r="F206" s="137"/>
    </row>
    <row r="207" spans="1:7" ht="18.75">
      <c r="A207" s="65"/>
      <c r="B207" s="70"/>
      <c r="C207" s="103"/>
      <c r="D207" s="103"/>
      <c r="E207" s="103"/>
      <c r="F207" s="137"/>
      <c r="G207" s="141"/>
    </row>
    <row r="208" spans="1:6" ht="12" customHeight="1" hidden="1">
      <c r="A208" s="65"/>
      <c r="B208" s="69"/>
      <c r="C208" s="103"/>
      <c r="D208" s="103"/>
      <c r="E208" s="103"/>
      <c r="F208" s="137"/>
    </row>
    <row r="209" spans="1:6" ht="5.25" customHeight="1" hidden="1">
      <c r="A209" s="65"/>
      <c r="B209" s="69"/>
      <c r="C209" s="103"/>
      <c r="D209" s="103"/>
      <c r="E209" s="103"/>
      <c r="F209" s="137"/>
    </row>
    <row r="210" spans="1:7" ht="45" customHeight="1">
      <c r="A210" s="65"/>
      <c r="B210" s="69" t="s">
        <v>83</v>
      </c>
      <c r="C210" s="103"/>
      <c r="D210" s="103"/>
      <c r="E210" s="103">
        <f>E195+E40-E192-E206+E196</f>
        <v>28704.199999999953</v>
      </c>
      <c r="F210" s="137"/>
      <c r="G210" s="142"/>
    </row>
    <row r="211" spans="1:6" ht="18">
      <c r="A211" s="65"/>
      <c r="B211" s="69"/>
      <c r="C211" s="103"/>
      <c r="D211" s="103"/>
      <c r="E211" s="103"/>
      <c r="F211" s="137"/>
    </row>
    <row r="212" spans="1:6" ht="18" hidden="1">
      <c r="A212" s="65"/>
      <c r="C212" s="103"/>
      <c r="D212" s="103"/>
      <c r="E212" s="103"/>
      <c r="F212" s="137"/>
    </row>
    <row r="213" spans="1:6" ht="18">
      <c r="A213" s="65"/>
      <c r="C213" s="103"/>
      <c r="D213" s="103"/>
      <c r="E213" s="103"/>
      <c r="F213" s="137"/>
    </row>
    <row r="214" spans="1:6" ht="18">
      <c r="A214" s="65"/>
      <c r="B214" s="69" t="s">
        <v>84</v>
      </c>
      <c r="C214" s="103"/>
      <c r="D214" s="103"/>
      <c r="E214" s="103"/>
      <c r="F214" s="137"/>
    </row>
    <row r="215" spans="1:6" ht="18">
      <c r="A215" s="65"/>
      <c r="B215" s="69" t="s">
        <v>85</v>
      </c>
      <c r="C215" s="103"/>
      <c r="D215" s="103"/>
      <c r="E215" s="103"/>
      <c r="F215" s="137"/>
    </row>
    <row r="216" ht="18">
      <c r="B216" s="69" t="s">
        <v>86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2:G42"/>
    <mergeCell ref="F43:F44"/>
    <mergeCell ref="G43:G44"/>
    <mergeCell ref="A43:A44"/>
    <mergeCell ref="B43:B44"/>
    <mergeCell ref="C43:C44"/>
    <mergeCell ref="E43:E44"/>
    <mergeCell ref="D43:D44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2018-10-09T11:39:27Z</cp:lastPrinted>
  <dcterms:created xsi:type="dcterms:W3CDTF">1996-10-08T23:32:33Z</dcterms:created>
  <dcterms:modified xsi:type="dcterms:W3CDTF">2018-11-22T10:50:23Z</dcterms:modified>
  <cp:category/>
  <cp:version/>
  <cp:contentType/>
  <cp:contentStatus/>
</cp:coreProperties>
</file>