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16" windowWidth="14055" windowHeight="11640" activeTab="0"/>
  </bookViews>
  <sheets>
    <sheet name="КБ" sheetId="1" r:id="rId1"/>
    <sheet name="РМР" sheetId="2" r:id="rId2"/>
  </sheets>
  <definedNames>
    <definedName name="_xlnm.Print_Area" localSheetId="0">'КБ'!$A$1:$G$35</definedName>
  </definedNames>
  <calcPr fullCalcOnLoad="1"/>
</workbook>
</file>

<file path=xl/sharedStrings.xml><?xml version="1.0" encoding="utf-8"?>
<sst xmlns="http://schemas.openxmlformats.org/spreadsheetml/2006/main" count="127" uniqueCount="61">
  <si>
    <t>Показатели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</si>
  <si>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</si>
  <si>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</si>
  <si>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</si>
  <si>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</si>
  <si>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</si>
  <si>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</si>
  <si>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Основные характеристики
консолидированного бюджета Ртищевского муниципального района</t>
  </si>
  <si>
    <t>Основные характеристики
бюджета Ртищевского муниципального района</t>
  </si>
  <si>
    <t>тыс. рублей</t>
  </si>
  <si>
    <t>Основные характеристики
бюджетов муниципальных образований Ртищевского муниципального района</t>
  </si>
  <si>
    <t>2020 год</t>
  </si>
  <si>
    <t>2021 год</t>
  </si>
  <si>
    <t>2022 год</t>
  </si>
  <si>
    <t>внутренние обороты</t>
  </si>
  <si>
    <t xml:space="preserve">2019 год </t>
  </si>
  <si>
    <t xml:space="preserve">2018 год </t>
  </si>
  <si>
    <t>Отчет</t>
  </si>
  <si>
    <t>Бюджетные проектировки</t>
  </si>
  <si>
    <t>2019 год</t>
  </si>
  <si>
    <t>Оценка</t>
  </si>
  <si>
    <t>Прогноз</t>
  </si>
  <si>
    <t>№ п/п</t>
  </si>
  <si>
    <t>Наименование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</si>
  <si>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</si>
  <si>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</si>
  <si>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</si>
  <si>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</si>
  <si>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</si>
  <si>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</si>
  <si>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на выравнивание бюджетной обеспеченности муниципальных районов</t>
  </si>
  <si>
    <t>Дотации на поддержку мер по обеспечению сбалансированности бюджетов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</si>
  <si>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</si>
  <si>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по расчету и предоставлению дотаций поселениям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</si>
  <si>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</si>
  <si>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Субсидии бюджетам бюджетной системы  Российской Федерации (межбюджетные субсидии)</t>
  </si>
  <si>
    <t>Иные межбюджетные трансферты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</si>
  <si>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</si>
  <si>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</t>
  </si>
  <si>
    <t>Межбюджетные трансферты, передаваемые бюджетам поселений</t>
  </si>
  <si>
    <t>Дотации на выравнивание бюджетной обеспеченности муниципальных образований, из них:</t>
  </si>
  <si>
    <t>из областного фонда финансовой поддержки поселений</t>
  </si>
  <si>
    <t>из районного фонда финансовой поддержки поселений</t>
  </si>
  <si>
    <t>Иные межбюджетные трансферты бюджетам поселений</t>
  </si>
  <si>
    <t>3.</t>
  </si>
  <si>
    <t>Профицит (+), дефицит (-)</t>
  </si>
  <si>
    <t>4.</t>
  </si>
  <si>
    <t>Источники внутреннего финансирования  дефицита бюджета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</si>
  <si>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</si>
  <si>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</si>
  <si>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</si>
  <si>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</si>
  <si>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</si>
  <si>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возврат</t>
  </si>
  <si>
    <t>предоставление</t>
  </si>
  <si>
    <t>Иные источники внутреннего финансирования дефицита бюджета</t>
  </si>
  <si>
    <t>Изменение остатков средств бюджета</t>
  </si>
  <si>
    <t>5.</t>
  </si>
  <si>
    <t>Предельный объем муниципального долга  на конец года</t>
  </si>
  <si>
    <t xml:space="preserve">Основные параметры бюджета Ртищевского муниципального района на 2020  год и на плановый период 2021 и 2022 годов
</t>
  </si>
  <si>
    <t xml:space="preserve">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</si>
</sst>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8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1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ck">
        <color rgb="FFFFFFFF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5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wrapText="1" indent="1" readingOrder="1"/>
    </xf>
    <xf numFmtId="172" fontId="2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1" readingOrder="1"/>
    </xf>
    <xf numFmtId="172" fontId="4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4" readingOrder="1"/>
    </xf>
    <xf numFmtId="172" fontId="6" fillId="0" borderId="0" xfId="60" applyNumberFormat="1" applyFont="1" applyFill="1" applyBorder="1" applyAlignment="1">
      <alignment horizontal="center"/>
    </xf>
    <xf numFmtId="172" fontId="5" fillId="0" borderId="10" xfId="60" applyNumberFormat="1" applyFont="1" applyFill="1" applyBorder="1" applyAlignment="1">
      <alignment horizontal="center" wrapText="1"/>
    </xf>
    <xf numFmtId="172" fontId="6" fillId="0" borderId="10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left" wrapText="1" indent="1" readingOrder="1"/>
    </xf>
    <xf numFmtId="172" fontId="4" fillId="0" borderId="10" xfId="0" applyNumberFormat="1" applyFont="1" applyFill="1" applyBorder="1" applyAlignment="1">
      <alignment horizontal="left" wrapText="1" indent="1" readingOrder="1"/>
    </xf>
    <xf numFmtId="172" fontId="4" fillId="0" borderId="10" xfId="0" applyNumberFormat="1" applyFont="1" applyFill="1" applyBorder="1" applyAlignment="1">
      <alignment horizontal="left" wrapText="1" indent="4" readingOrder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172" fontId="2" fillId="0" borderId="0" xfId="0" applyNumberFormat="1" applyFont="1" applyFill="1" applyBorder="1" applyAlignment="1">
      <alignment horizontal="center" wrapText="1" readingOrder="1"/>
    </xf>
    <xf numFmtId="172" fontId="4" fillId="0" borderId="0" xfId="0" applyNumberFormat="1" applyFont="1" applyFill="1" applyBorder="1" applyAlignment="1">
      <alignment horizontal="center" wrapText="1" readingOrder="1"/>
    </xf>
    <xf numFmtId="172" fontId="5" fillId="0" borderId="0" xfId="6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172" fontId="5" fillId="0" borderId="10" xfId="60" applyNumberFormat="1" applyFont="1" applyFill="1" applyBorder="1" applyAlignment="1">
      <alignment horizontal="center"/>
    </xf>
    <xf numFmtId="172" fontId="6" fillId="0" borderId="10" xfId="6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6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applyProtection="1">
      <alignment horizontal="center"/>
      <protection locked="0"/>
    </xf>
    <xf numFmtId="172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25">
      <selection activeCell="L1" sqref="L1:N16384"/>
    </sheetView>
  </sheetViews>
  <sheetFormatPr defaultColWidth="9.140625" defaultRowHeight="15"/>
  <cols>
    <col min="1" max="1" width="40.140625" style="1" customWidth="1"/>
    <col min="2" max="2" width="18.00390625" style="1" customWidth="1"/>
    <col min="3" max="3" width="16.57421875" style="1" customWidth="1"/>
    <col min="4" max="4" width="15.140625" style="1" customWidth="1"/>
    <col min="5" max="7" width="17.140625" style="1" customWidth="1"/>
    <col min="8" max="8" width="8.8515625" style="1" hidden="1" customWidth="1"/>
    <col min="9" max="9" width="9.8515625" style="1" hidden="1" customWidth="1"/>
    <col min="10" max="10" width="12.140625" style="1" hidden="1" customWidth="1"/>
    <col min="11" max="11" width="11.421875" style="1" hidden="1" customWidth="1"/>
    <col min="12" max="12" width="11.57421875" style="1" hidden="1" customWidth="1"/>
    <col min="13" max="13" width="10.8515625" style="1" hidden="1" customWidth="1"/>
    <col min="14" max="14" width="0" style="1" hidden="1" customWidth="1"/>
    <col min="15" max="16384" width="9.140625" style="1" customWidth="1"/>
  </cols>
  <sheetData>
    <row r="1" spans="1:10" ht="61.5" customHeight="1" thickBot="1">
      <c r="A1" s="70" t="s">
        <v>7</v>
      </c>
      <c r="B1" s="70"/>
      <c r="C1" s="70"/>
      <c r="D1" s="70"/>
      <c r="E1" s="70"/>
      <c r="F1" s="70"/>
      <c r="G1" s="70"/>
      <c r="H1" s="17"/>
      <c r="I1" s="17"/>
      <c r="J1" s="17"/>
    </row>
    <row r="2" spans="1:10" ht="13.5" customHeight="1" thickTop="1">
      <c r="A2" s="2"/>
      <c r="B2" s="2"/>
      <c r="C2" s="2"/>
      <c r="D2" s="2"/>
      <c r="E2" s="2"/>
      <c r="F2" s="2"/>
      <c r="G2" s="3" t="s">
        <v>9</v>
      </c>
      <c r="H2" s="3"/>
      <c r="I2" s="3"/>
      <c r="J2" s="3"/>
    </row>
    <row r="3" spans="1:10" ht="28.5" customHeight="1">
      <c r="A3" s="71" t="s">
        <v>0</v>
      </c>
      <c r="B3" s="4" t="s">
        <v>16</v>
      </c>
      <c r="C3" s="4" t="s">
        <v>15</v>
      </c>
      <c r="D3" s="4" t="s">
        <v>19</v>
      </c>
      <c r="E3" s="4" t="s">
        <v>11</v>
      </c>
      <c r="F3" s="4" t="s">
        <v>12</v>
      </c>
      <c r="G3" s="4" t="s">
        <v>13</v>
      </c>
      <c r="H3" s="18"/>
      <c r="I3" s="18"/>
      <c r="J3" s="18"/>
    </row>
    <row r="4" spans="1:10" ht="31.5">
      <c r="A4" s="72"/>
      <c r="B4" s="4" t="s">
        <v>17</v>
      </c>
      <c r="C4" s="4" t="s">
        <v>18</v>
      </c>
      <c r="D4" s="4" t="s">
        <v>20</v>
      </c>
      <c r="E4" s="4" t="s">
        <v>21</v>
      </c>
      <c r="F4" s="4" t="s">
        <v>21</v>
      </c>
      <c r="G4" s="4" t="s">
        <v>21</v>
      </c>
      <c r="H4" s="18"/>
      <c r="I4" s="18"/>
      <c r="J4" s="18"/>
    </row>
    <row r="5" spans="1:10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8"/>
      <c r="I5" s="18"/>
      <c r="J5" s="18"/>
    </row>
    <row r="6" spans="1:10" ht="15.75">
      <c r="A6" s="5" t="s">
        <v>1</v>
      </c>
      <c r="B6" s="6">
        <f aca="true" t="shared" si="0" ref="B6:G6">B8+B9</f>
        <v>878657.1</v>
      </c>
      <c r="C6" s="6">
        <f t="shared" si="0"/>
        <v>825214.2</v>
      </c>
      <c r="D6" s="6">
        <f t="shared" si="0"/>
        <v>897888.9000000001</v>
      </c>
      <c r="E6" s="6">
        <f t="shared" si="0"/>
        <v>1062993.1</v>
      </c>
      <c r="F6" s="6">
        <f t="shared" si="0"/>
        <v>848296.0000000001</v>
      </c>
      <c r="G6" s="6">
        <f t="shared" si="0"/>
        <v>892082.5000000002</v>
      </c>
      <c r="H6" s="19"/>
      <c r="I6" s="19"/>
      <c r="J6" s="19"/>
    </row>
    <row r="7" spans="1:10" ht="15.75">
      <c r="A7" s="7" t="s">
        <v>2</v>
      </c>
      <c r="B7" s="15"/>
      <c r="C7" s="15"/>
      <c r="D7" s="15"/>
      <c r="E7" s="8"/>
      <c r="F7" s="8"/>
      <c r="G7" s="8"/>
      <c r="H7" s="20"/>
      <c r="I7" s="20"/>
      <c r="J7" s="20"/>
    </row>
    <row r="8" spans="1:10" ht="15.75">
      <c r="A8" s="9" t="s">
        <v>3</v>
      </c>
      <c r="B8" s="8">
        <f aca="true" t="shared" si="1" ref="B8:G8">B20+B32</f>
        <v>300348.5</v>
      </c>
      <c r="C8" s="8">
        <f t="shared" si="1"/>
        <v>270371.7</v>
      </c>
      <c r="D8" s="8">
        <f t="shared" si="1"/>
        <v>285168.2</v>
      </c>
      <c r="E8" s="8">
        <f t="shared" si="1"/>
        <v>282670</v>
      </c>
      <c r="F8" s="8">
        <f t="shared" si="1"/>
        <v>291697</v>
      </c>
      <c r="G8" s="8">
        <f t="shared" si="1"/>
        <v>302198.2</v>
      </c>
      <c r="H8" s="20"/>
      <c r="I8" s="20"/>
      <c r="J8" s="20"/>
    </row>
    <row r="9" spans="1:14" ht="15.75">
      <c r="A9" s="9" t="s">
        <v>4</v>
      </c>
      <c r="B9" s="8">
        <f aca="true" t="shared" si="2" ref="B9:G10">B21+B33-H9</f>
        <v>578308.6</v>
      </c>
      <c r="C9" s="8">
        <f t="shared" si="2"/>
        <v>554842.5</v>
      </c>
      <c r="D9" s="8">
        <f t="shared" si="2"/>
        <v>612720.7000000001</v>
      </c>
      <c r="E9" s="8">
        <f t="shared" si="2"/>
        <v>780323.1</v>
      </c>
      <c r="F9" s="8">
        <f t="shared" si="2"/>
        <v>556599.0000000001</v>
      </c>
      <c r="G9" s="8">
        <f t="shared" si="2"/>
        <v>589884.3000000002</v>
      </c>
      <c r="H9" s="8">
        <v>3966.8</v>
      </c>
      <c r="I9" s="8">
        <v>2766.5</v>
      </c>
      <c r="J9" s="8">
        <v>6266.5</v>
      </c>
      <c r="K9" s="13">
        <f>(140.4+3700+2669.9)</f>
        <v>6510.3</v>
      </c>
      <c r="L9" s="13">
        <f>(191+3700+2761.2)</f>
        <v>6652.2</v>
      </c>
      <c r="M9" s="13">
        <f>(191+3700+2868.2)</f>
        <v>6759.2</v>
      </c>
      <c r="N9" s="1" t="s">
        <v>14</v>
      </c>
    </row>
    <row r="10" spans="1:14" ht="15.75">
      <c r="A10" s="5" t="s">
        <v>5</v>
      </c>
      <c r="B10" s="6">
        <f t="shared" si="2"/>
        <v>843618.9</v>
      </c>
      <c r="C10" s="6">
        <f t="shared" si="2"/>
        <v>815614.2000000001</v>
      </c>
      <c r="D10" s="6">
        <f t="shared" si="2"/>
        <v>935078.7</v>
      </c>
      <c r="E10" s="6">
        <f t="shared" si="2"/>
        <v>1073993.0999999999</v>
      </c>
      <c r="F10" s="6">
        <f t="shared" si="2"/>
        <v>866296</v>
      </c>
      <c r="G10" s="6">
        <f t="shared" si="2"/>
        <v>873082.5000000001</v>
      </c>
      <c r="H10" s="8">
        <v>3966.8</v>
      </c>
      <c r="I10" s="6">
        <v>2766.5</v>
      </c>
      <c r="J10" s="8">
        <v>6266.5</v>
      </c>
      <c r="K10" s="13">
        <f>(140.4+3700+2669.9)</f>
        <v>6510.3</v>
      </c>
      <c r="L10" s="13">
        <f>(191+3700+2761.2)</f>
        <v>6652.2</v>
      </c>
      <c r="M10" s="13">
        <f>(191+3700+2868.2)</f>
        <v>6759.2</v>
      </c>
      <c r="N10" s="1" t="s">
        <v>14</v>
      </c>
    </row>
    <row r="11" spans="1:10" ht="15.75">
      <c r="A11" s="5" t="s">
        <v>6</v>
      </c>
      <c r="B11" s="6">
        <f aca="true" t="shared" si="3" ref="B11:G11">B6-B10</f>
        <v>35038.19999999995</v>
      </c>
      <c r="C11" s="6">
        <f t="shared" si="3"/>
        <v>9599.999999999884</v>
      </c>
      <c r="D11" s="6">
        <f t="shared" si="3"/>
        <v>-37189.799999999814</v>
      </c>
      <c r="E11" s="6">
        <f t="shared" si="3"/>
        <v>-10999.999999999767</v>
      </c>
      <c r="F11" s="6">
        <f t="shared" si="3"/>
        <v>-17999.999999999884</v>
      </c>
      <c r="G11" s="6">
        <f t="shared" si="3"/>
        <v>19000.000000000116</v>
      </c>
      <c r="H11" s="19"/>
      <c r="I11" s="19"/>
      <c r="J11" s="19"/>
    </row>
    <row r="13" spans="1:10" ht="50.25" customHeight="1" thickBot="1">
      <c r="A13" s="70" t="s">
        <v>8</v>
      </c>
      <c r="B13" s="70"/>
      <c r="C13" s="70"/>
      <c r="D13" s="70"/>
      <c r="E13" s="70"/>
      <c r="F13" s="70"/>
      <c r="G13" s="70"/>
      <c r="H13" s="17"/>
      <c r="I13" s="17"/>
      <c r="J13" s="17"/>
    </row>
    <row r="14" spans="1:10" ht="16.5" thickTop="1">
      <c r="A14" s="2"/>
      <c r="B14" s="2"/>
      <c r="C14" s="2"/>
      <c r="D14" s="2"/>
      <c r="E14" s="2"/>
      <c r="F14" s="2"/>
      <c r="G14" s="3" t="s">
        <v>9</v>
      </c>
      <c r="H14" s="3"/>
      <c r="I14" s="3"/>
      <c r="J14" s="3"/>
    </row>
    <row r="15" spans="1:10" ht="15.75">
      <c r="A15" s="71" t="s">
        <v>0</v>
      </c>
      <c r="B15" s="4" t="s">
        <v>16</v>
      </c>
      <c r="C15" s="4" t="s">
        <v>15</v>
      </c>
      <c r="D15" s="4" t="s">
        <v>19</v>
      </c>
      <c r="E15" s="4" t="s">
        <v>11</v>
      </c>
      <c r="F15" s="4" t="s">
        <v>12</v>
      </c>
      <c r="G15" s="4" t="s">
        <v>13</v>
      </c>
      <c r="H15" s="18"/>
      <c r="I15" s="18"/>
      <c r="J15" s="18"/>
    </row>
    <row r="16" spans="1:10" ht="31.5">
      <c r="A16" s="72"/>
      <c r="B16" s="4" t="s">
        <v>17</v>
      </c>
      <c r="C16" s="4" t="s">
        <v>18</v>
      </c>
      <c r="D16" s="4" t="s">
        <v>20</v>
      </c>
      <c r="E16" s="4" t="s">
        <v>21</v>
      </c>
      <c r="F16" s="4" t="s">
        <v>21</v>
      </c>
      <c r="G16" s="4" t="s">
        <v>21</v>
      </c>
      <c r="H16" s="18"/>
      <c r="I16" s="18"/>
      <c r="J16" s="18"/>
    </row>
    <row r="17" spans="1:10" ht="15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18"/>
      <c r="I17" s="18"/>
      <c r="J17" s="18"/>
    </row>
    <row r="18" spans="1:10" ht="15.75">
      <c r="A18" s="5" t="s">
        <v>1</v>
      </c>
      <c r="B18" s="6">
        <f aca="true" t="shared" si="4" ref="B18:G18">B20+B21</f>
        <v>753358.5</v>
      </c>
      <c r="C18" s="6">
        <f t="shared" si="4"/>
        <v>723799.4</v>
      </c>
      <c r="D18" s="6">
        <f t="shared" si="4"/>
        <v>779064.5</v>
      </c>
      <c r="E18" s="6">
        <f t="shared" si="4"/>
        <v>957879.2</v>
      </c>
      <c r="F18" s="6">
        <f t="shared" si="4"/>
        <v>740607</v>
      </c>
      <c r="G18" s="6">
        <f t="shared" si="4"/>
        <v>780515.3</v>
      </c>
      <c r="H18" s="19"/>
      <c r="I18" s="19"/>
      <c r="J18" s="19"/>
    </row>
    <row r="19" spans="1:10" ht="15.75">
      <c r="A19" s="7" t="s">
        <v>2</v>
      </c>
      <c r="B19" s="15"/>
      <c r="C19" s="15"/>
      <c r="D19" s="15"/>
      <c r="E19" s="8"/>
      <c r="F19" s="8"/>
      <c r="G19" s="8"/>
      <c r="H19" s="20"/>
      <c r="I19" s="20"/>
      <c r="J19" s="20"/>
    </row>
    <row r="20" spans="1:10" ht="16.5">
      <c r="A20" s="9" t="s">
        <v>3</v>
      </c>
      <c r="B20" s="16">
        <v>190077.5</v>
      </c>
      <c r="C20" s="16">
        <v>172705.6</v>
      </c>
      <c r="D20" s="16">
        <v>184047.6</v>
      </c>
      <c r="E20" s="11">
        <f>(22681.7+156319.9)</f>
        <v>179001.6</v>
      </c>
      <c r="F20" s="11">
        <f>(23498.2+161919.5)</f>
        <v>185417.7</v>
      </c>
      <c r="G20" s="11">
        <f>(24344.1+167748.6)</f>
        <v>192092.7</v>
      </c>
      <c r="H20" s="21"/>
      <c r="I20" s="21"/>
      <c r="J20" s="21"/>
    </row>
    <row r="21" spans="1:10" ht="15.75">
      <c r="A21" s="9" t="s">
        <v>4</v>
      </c>
      <c r="B21" s="16">
        <v>563281</v>
      </c>
      <c r="C21" s="16">
        <v>551093.8</v>
      </c>
      <c r="D21" s="16">
        <v>595016.9</v>
      </c>
      <c r="E21" s="8">
        <f>122951.6+(395807.4+2669.9)+253608.3+(140.4+3700)</f>
        <v>778877.6</v>
      </c>
      <c r="F21" s="8">
        <f>67613.7+(437053.7+2761.2)+43869.7+(191+3700)</f>
        <v>555189.3</v>
      </c>
      <c r="G21" s="8">
        <f>65555+(466550.9+2868.2)+49557.5+(191+3700)</f>
        <v>588422.6000000001</v>
      </c>
      <c r="H21" s="20"/>
      <c r="I21" s="20"/>
      <c r="J21" s="20"/>
    </row>
    <row r="22" spans="1:10" ht="16.5">
      <c r="A22" s="5" t="s">
        <v>5</v>
      </c>
      <c r="B22" s="14">
        <v>739224.9</v>
      </c>
      <c r="C22" s="14">
        <v>714199.4</v>
      </c>
      <c r="D22" s="14">
        <v>786446.7</v>
      </c>
      <c r="E22" s="12">
        <f>(179001.6+111425.8+11525.8)+(140.4+3700)+(253608.3)+(398477.3)+11000</f>
        <v>968879.2</v>
      </c>
      <c r="F22" s="12">
        <f>(185417.7+67613.7+0)+(191+3700)+(43869.7)+(439814.9)+18000</f>
        <v>758607</v>
      </c>
      <c r="G22" s="10">
        <f>(192092.7+65555+0)+(191+3700)+(49557.5)+(469419.1)-19000</f>
        <v>761515.3</v>
      </c>
      <c r="H22" s="10"/>
      <c r="I22" s="10"/>
      <c r="J22" s="10"/>
    </row>
    <row r="23" spans="1:10" ht="15.75">
      <c r="A23" s="5" t="s">
        <v>6</v>
      </c>
      <c r="B23" s="6">
        <f aca="true" t="shared" si="5" ref="B23:G23">B18-B22</f>
        <v>14133.599999999977</v>
      </c>
      <c r="C23" s="6">
        <f t="shared" si="5"/>
        <v>9600</v>
      </c>
      <c r="D23" s="6">
        <f t="shared" si="5"/>
        <v>-7382.199999999953</v>
      </c>
      <c r="E23" s="6">
        <f t="shared" si="5"/>
        <v>-11000</v>
      </c>
      <c r="F23" s="6">
        <f t="shared" si="5"/>
        <v>-18000</v>
      </c>
      <c r="G23" s="6">
        <f t="shared" si="5"/>
        <v>19000</v>
      </c>
      <c r="H23" s="19"/>
      <c r="I23" s="19"/>
      <c r="J23" s="19"/>
    </row>
    <row r="25" spans="1:10" ht="66" customHeight="1" thickBot="1">
      <c r="A25" s="70" t="s">
        <v>10</v>
      </c>
      <c r="B25" s="70"/>
      <c r="C25" s="70"/>
      <c r="D25" s="70"/>
      <c r="E25" s="70"/>
      <c r="F25" s="70"/>
      <c r="G25" s="70"/>
      <c r="H25" s="17"/>
      <c r="I25" s="17"/>
      <c r="J25" s="17"/>
    </row>
    <row r="26" spans="1:10" ht="16.5" thickTop="1">
      <c r="A26" s="2"/>
      <c r="B26" s="2"/>
      <c r="C26" s="2"/>
      <c r="D26" s="2"/>
      <c r="E26" s="2"/>
      <c r="F26" s="2"/>
      <c r="G26" s="3" t="s">
        <v>9</v>
      </c>
      <c r="H26" s="3"/>
      <c r="I26" s="3"/>
      <c r="J26" s="3"/>
    </row>
    <row r="27" spans="1:10" ht="15.75">
      <c r="A27" s="71" t="s">
        <v>0</v>
      </c>
      <c r="B27" s="4" t="s">
        <v>16</v>
      </c>
      <c r="C27" s="4" t="s">
        <v>15</v>
      </c>
      <c r="D27" s="4" t="s">
        <v>19</v>
      </c>
      <c r="E27" s="4" t="s">
        <v>11</v>
      </c>
      <c r="F27" s="4" t="s">
        <v>12</v>
      </c>
      <c r="G27" s="4" t="s">
        <v>13</v>
      </c>
      <c r="H27" s="18"/>
      <c r="I27" s="18"/>
      <c r="J27" s="18"/>
    </row>
    <row r="28" spans="1:10" ht="31.5">
      <c r="A28" s="72"/>
      <c r="B28" s="4" t="s">
        <v>17</v>
      </c>
      <c r="C28" s="4" t="s">
        <v>18</v>
      </c>
      <c r="D28" s="4" t="s">
        <v>20</v>
      </c>
      <c r="E28" s="4" t="s">
        <v>21</v>
      </c>
      <c r="F28" s="4" t="s">
        <v>21</v>
      </c>
      <c r="G28" s="4" t="s">
        <v>21</v>
      </c>
      <c r="H28" s="18"/>
      <c r="I28" s="18"/>
      <c r="J28" s="18"/>
    </row>
    <row r="29" spans="1:10" ht="15.7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18"/>
      <c r="I29" s="18"/>
      <c r="J29" s="18"/>
    </row>
    <row r="30" spans="1:10" ht="15.75">
      <c r="A30" s="5" t="s">
        <v>1</v>
      </c>
      <c r="B30" s="6">
        <f aca="true" t="shared" si="6" ref="B30:G30">B32+B33</f>
        <v>129265.4</v>
      </c>
      <c r="C30" s="6">
        <f t="shared" si="6"/>
        <v>104181.3</v>
      </c>
      <c r="D30" s="6">
        <f t="shared" si="6"/>
        <v>125090.90000000001</v>
      </c>
      <c r="E30" s="6">
        <f t="shared" si="6"/>
        <v>111624.2</v>
      </c>
      <c r="F30" s="6">
        <f t="shared" si="6"/>
        <v>114341.2</v>
      </c>
      <c r="G30" s="6">
        <f t="shared" si="6"/>
        <v>118326.4</v>
      </c>
      <c r="H30" s="19"/>
      <c r="I30" s="19"/>
      <c r="J30" s="19"/>
    </row>
    <row r="31" spans="1:10" ht="15.75">
      <c r="A31" s="7" t="s">
        <v>2</v>
      </c>
      <c r="B31" s="15"/>
      <c r="C31" s="15"/>
      <c r="D31" s="15"/>
      <c r="E31" s="8"/>
      <c r="F31" s="8"/>
      <c r="G31" s="8"/>
      <c r="H31" s="20"/>
      <c r="I31" s="20"/>
      <c r="J31" s="20"/>
    </row>
    <row r="32" spans="1:10" ht="15.75">
      <c r="A32" s="9" t="s">
        <v>3</v>
      </c>
      <c r="B32" s="16">
        <f>83605.9+26665.1</f>
        <v>110271</v>
      </c>
      <c r="C32" s="16">
        <v>97666.1</v>
      </c>
      <c r="D32" s="16">
        <f>75264.1+25856.5</f>
        <v>101120.6</v>
      </c>
      <c r="E32" s="8">
        <f>103668.4</f>
        <v>103668.4</v>
      </c>
      <c r="F32" s="8">
        <f>106279.3</f>
        <v>106279.3</v>
      </c>
      <c r="G32" s="8">
        <f>110105.5</f>
        <v>110105.5</v>
      </c>
      <c r="H32" s="20"/>
      <c r="I32" s="20"/>
      <c r="J32" s="20"/>
    </row>
    <row r="33" spans="1:10" ht="15.75">
      <c r="A33" s="9" t="s">
        <v>4</v>
      </c>
      <c r="B33" s="16">
        <f>16842.1+2152.3</f>
        <v>18994.399999999998</v>
      </c>
      <c r="C33" s="16">
        <v>6515.2</v>
      </c>
      <c r="D33" s="16">
        <f>19552+4418.3</f>
        <v>23970.3</v>
      </c>
      <c r="E33" s="8">
        <f>2669.9+4313.9+972</f>
        <v>7955.799999999999</v>
      </c>
      <c r="F33" s="8">
        <f>2761.2+4313.9+986.8</f>
        <v>8061.9</v>
      </c>
      <c r="G33" s="8">
        <f>2868.2+4313.9+1038.8</f>
        <v>8220.9</v>
      </c>
      <c r="H33" s="20"/>
      <c r="I33" s="20"/>
      <c r="J33" s="20"/>
    </row>
    <row r="34" spans="1:10" ht="15.75">
      <c r="A34" s="5" t="s">
        <v>5</v>
      </c>
      <c r="B34" s="14">
        <f>84563+23797.8</f>
        <v>108360.8</v>
      </c>
      <c r="C34" s="14">
        <v>104181.3</v>
      </c>
      <c r="D34" s="14">
        <f>113178.3+41720.2</f>
        <v>154898.5</v>
      </c>
      <c r="E34" s="6">
        <f>107783.8+3840.4</f>
        <v>111624.2</v>
      </c>
      <c r="F34" s="6">
        <f>110450.2+3891</f>
        <v>114341.2</v>
      </c>
      <c r="G34" s="6">
        <f>114435.4+3891</f>
        <v>118326.4</v>
      </c>
      <c r="H34" s="19"/>
      <c r="I34" s="19"/>
      <c r="J34" s="19"/>
    </row>
    <row r="35" spans="1:10" ht="15.75">
      <c r="A35" s="5" t="s">
        <v>6</v>
      </c>
      <c r="B35" s="6">
        <f aca="true" t="shared" si="7" ref="B35:G35">B30-B34</f>
        <v>20904.59999999999</v>
      </c>
      <c r="C35" s="6">
        <f t="shared" si="7"/>
        <v>0</v>
      </c>
      <c r="D35" s="6">
        <f t="shared" si="7"/>
        <v>-29807.59999999999</v>
      </c>
      <c r="E35" s="6">
        <f t="shared" si="7"/>
        <v>0</v>
      </c>
      <c r="F35" s="6">
        <f t="shared" si="7"/>
        <v>0</v>
      </c>
      <c r="G35" s="6">
        <f t="shared" si="7"/>
        <v>0</v>
      </c>
      <c r="H35" s="19"/>
      <c r="I35" s="19"/>
      <c r="J35" s="19"/>
    </row>
  </sheetData>
  <sheetProtection/>
  <mergeCells count="6">
    <mergeCell ref="A1:G1"/>
    <mergeCell ref="A13:G13"/>
    <mergeCell ref="A25:G25"/>
    <mergeCell ref="A3:A4"/>
    <mergeCell ref="A15:A16"/>
    <mergeCell ref="A27:A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1"/>
  <sheetViews>
    <sheetView zoomScalePageLayoutView="0" workbookViewId="0" topLeftCell="A1">
      <selection activeCell="A3" sqref="A3:H49"/>
    </sheetView>
  </sheetViews>
  <sheetFormatPr defaultColWidth="9.140625" defaultRowHeight="15"/>
  <cols>
    <col min="1" max="1" width="9.140625" style="27" customWidth="1"/>
    <col min="2" max="2" width="39.421875" style="26" customWidth="1"/>
    <col min="3" max="3" width="20.57421875" style="26" customWidth="1"/>
    <col min="4" max="5" width="21.8515625" style="26" customWidth="1"/>
    <col min="6" max="6" width="18.140625" style="27" customWidth="1"/>
    <col min="7" max="7" width="19.28125" style="27" customWidth="1"/>
    <col min="8" max="8" width="16.421875" style="27" customWidth="1"/>
    <col min="9" max="10" width="9.140625" style="28" customWidth="1"/>
    <col min="11" max="16384" width="9.140625" style="27" customWidth="1"/>
  </cols>
  <sheetData>
    <row r="1" spans="1:10" ht="40.5" customHeight="1">
      <c r="A1" s="76" t="s">
        <v>59</v>
      </c>
      <c r="B1" s="76"/>
      <c r="C1" s="76"/>
      <c r="D1" s="76"/>
      <c r="E1" s="76"/>
      <c r="F1" s="76"/>
      <c r="G1" s="76"/>
      <c r="H1" s="76"/>
      <c r="I1" s="29"/>
      <c r="J1" s="29"/>
    </row>
    <row r="2" spans="1:10" ht="16.5">
      <c r="A2" s="29"/>
      <c r="B2" s="26" t="s">
        <v>60</v>
      </c>
      <c r="F2" s="29"/>
      <c r="G2" s="29"/>
      <c r="H2" s="29"/>
      <c r="I2" s="29"/>
      <c r="J2" s="29"/>
    </row>
    <row r="3" spans="1:10" ht="16.5">
      <c r="A3" s="29"/>
      <c r="B3" s="29"/>
      <c r="C3" s="29"/>
      <c r="D3" s="29"/>
      <c r="E3" s="29"/>
      <c r="F3" s="29"/>
      <c r="G3" s="69" t="s">
        <v>9</v>
      </c>
      <c r="I3" s="29"/>
      <c r="J3" s="29"/>
    </row>
    <row r="4" spans="1:10" s="30" customFormat="1" ht="16.5">
      <c r="A4" s="73" t="s">
        <v>22</v>
      </c>
      <c r="B4" s="74" t="s">
        <v>23</v>
      </c>
      <c r="C4" s="4" t="s">
        <v>16</v>
      </c>
      <c r="D4" s="4" t="s">
        <v>15</v>
      </c>
      <c r="E4" s="4" t="s">
        <v>19</v>
      </c>
      <c r="F4" s="68" t="s">
        <v>11</v>
      </c>
      <c r="G4" s="22" t="s">
        <v>12</v>
      </c>
      <c r="H4" s="22" t="s">
        <v>13</v>
      </c>
      <c r="I4" s="31"/>
      <c r="J4" s="31"/>
    </row>
    <row r="5" spans="1:10" s="30" customFormat="1" ht="31.5">
      <c r="A5" s="73"/>
      <c r="B5" s="74"/>
      <c r="C5" s="4" t="s">
        <v>17</v>
      </c>
      <c r="D5" s="4" t="s">
        <v>18</v>
      </c>
      <c r="E5" s="4" t="s">
        <v>20</v>
      </c>
      <c r="F5" s="4" t="s">
        <v>21</v>
      </c>
      <c r="G5" s="4" t="s">
        <v>21</v>
      </c>
      <c r="H5" s="4" t="s">
        <v>21</v>
      </c>
      <c r="I5" s="31"/>
      <c r="J5" s="31"/>
    </row>
    <row r="6" spans="1:10" s="30" customFormat="1" ht="16.5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3">
        <v>3</v>
      </c>
      <c r="G6" s="23">
        <v>4</v>
      </c>
      <c r="H6" s="23">
        <v>5</v>
      </c>
      <c r="I6" s="31"/>
      <c r="J6" s="31"/>
    </row>
    <row r="7" spans="1:10" ht="16.5">
      <c r="A7" s="22" t="s">
        <v>24</v>
      </c>
      <c r="B7" s="52" t="s">
        <v>25</v>
      </c>
      <c r="C7" s="12">
        <f aca="true" t="shared" si="0" ref="C7:H7">C9+C11</f>
        <v>753358.5</v>
      </c>
      <c r="D7" s="12">
        <f t="shared" si="0"/>
        <v>723799.4</v>
      </c>
      <c r="E7" s="12">
        <f t="shared" si="0"/>
        <v>779064.5</v>
      </c>
      <c r="F7" s="12">
        <f t="shared" si="0"/>
        <v>957879.2000000001</v>
      </c>
      <c r="G7" s="12">
        <f t="shared" si="0"/>
        <v>740607</v>
      </c>
      <c r="H7" s="12">
        <f t="shared" si="0"/>
        <v>780515.3</v>
      </c>
      <c r="I7" s="32">
        <v>1.025</v>
      </c>
      <c r="J7" s="33">
        <v>1.05</v>
      </c>
    </row>
    <row r="8" spans="1:10" ht="16.5">
      <c r="A8" s="53"/>
      <c r="B8" s="54" t="s">
        <v>2</v>
      </c>
      <c r="C8" s="55"/>
      <c r="D8" s="55"/>
      <c r="E8" s="55"/>
      <c r="F8" s="55"/>
      <c r="G8" s="55"/>
      <c r="H8" s="55"/>
      <c r="I8" s="32">
        <v>1.025</v>
      </c>
      <c r="J8" s="33">
        <v>1.05</v>
      </c>
    </row>
    <row r="9" spans="1:10" s="30" customFormat="1" ht="33">
      <c r="A9" s="22"/>
      <c r="B9" s="52" t="s">
        <v>26</v>
      </c>
      <c r="C9" s="56">
        <v>190077.5</v>
      </c>
      <c r="D9" s="56">
        <v>172705.6</v>
      </c>
      <c r="E9" s="56">
        <v>184047.6</v>
      </c>
      <c r="F9" s="56">
        <f>(22681.7+156319.9)</f>
        <v>179001.6</v>
      </c>
      <c r="G9" s="56">
        <f>(23498.2+161919.5)</f>
        <v>185417.7</v>
      </c>
      <c r="H9" s="56">
        <f>(24344.1+167748.6)</f>
        <v>192092.7</v>
      </c>
      <c r="I9" s="34">
        <v>1.025</v>
      </c>
      <c r="J9" s="35">
        <v>1.05</v>
      </c>
    </row>
    <row r="10" spans="1:10" ht="16.5">
      <c r="A10" s="53"/>
      <c r="B10" s="54" t="s">
        <v>27</v>
      </c>
      <c r="C10" s="55"/>
      <c r="D10" s="55"/>
      <c r="E10" s="55"/>
      <c r="F10" s="55"/>
      <c r="G10" s="55"/>
      <c r="H10" s="55"/>
      <c r="I10" s="32">
        <v>1.025</v>
      </c>
      <c r="J10" s="33">
        <v>1.05</v>
      </c>
    </row>
    <row r="11" spans="1:10" s="30" customFormat="1" ht="16.5">
      <c r="A11" s="22"/>
      <c r="B11" s="52" t="s">
        <v>28</v>
      </c>
      <c r="C11" s="12">
        <f>C13+C16+C19+C20+C23</f>
        <v>563281</v>
      </c>
      <c r="D11" s="12">
        <f>D13+D16+D19+D20</f>
        <v>551093.8</v>
      </c>
      <c r="E11" s="12">
        <f>E13+E16+E19+E20</f>
        <v>595016.9</v>
      </c>
      <c r="F11" s="12">
        <f>F13+F16+F19+F20</f>
        <v>778877.6000000001</v>
      </c>
      <c r="G11" s="12">
        <f>G13+G16+G19+G20</f>
        <v>555189.3</v>
      </c>
      <c r="H11" s="12">
        <f>H13+H16+H19+H20</f>
        <v>588422.6000000001</v>
      </c>
      <c r="I11" s="34">
        <v>1.025</v>
      </c>
      <c r="J11" s="35">
        <v>1.05</v>
      </c>
    </row>
    <row r="12" spans="1:10" ht="16.5">
      <c r="A12" s="53"/>
      <c r="B12" s="54" t="s">
        <v>2</v>
      </c>
      <c r="C12" s="55"/>
      <c r="D12" s="55"/>
      <c r="E12" s="55"/>
      <c r="F12" s="55"/>
      <c r="G12" s="75"/>
      <c r="H12" s="75"/>
      <c r="I12" s="32">
        <v>1.025</v>
      </c>
      <c r="J12" s="33">
        <v>1.05</v>
      </c>
    </row>
    <row r="13" spans="1:10" s="30" customFormat="1" ht="60.75" customHeight="1">
      <c r="A13" s="22"/>
      <c r="B13" s="52" t="s">
        <v>29</v>
      </c>
      <c r="C13" s="12">
        <f aca="true" t="shared" si="1" ref="C13:H13">C14+C15</f>
        <v>138965</v>
      </c>
      <c r="D13" s="12">
        <f t="shared" si="1"/>
        <v>138865.3</v>
      </c>
      <c r="E13" s="12">
        <f t="shared" si="1"/>
        <v>138865.3</v>
      </c>
      <c r="F13" s="12">
        <f t="shared" si="1"/>
        <v>122951.6</v>
      </c>
      <c r="G13" s="12">
        <f t="shared" si="1"/>
        <v>67613.7</v>
      </c>
      <c r="H13" s="12">
        <f t="shared" si="1"/>
        <v>65555</v>
      </c>
      <c r="I13" s="34"/>
      <c r="J13" s="35"/>
    </row>
    <row r="14" spans="1:10" s="36" customFormat="1" ht="49.5">
      <c r="A14" s="57"/>
      <c r="B14" s="58" t="s">
        <v>30</v>
      </c>
      <c r="C14" s="59">
        <v>138965</v>
      </c>
      <c r="D14" s="59">
        <v>105262.6</v>
      </c>
      <c r="E14" s="59">
        <v>105262.6</v>
      </c>
      <c r="F14" s="59">
        <f>111425.8</f>
        <v>111425.8</v>
      </c>
      <c r="G14" s="59">
        <f>67613.7</f>
        <v>67613.7</v>
      </c>
      <c r="H14" s="59">
        <f>65555</f>
        <v>65555</v>
      </c>
      <c r="I14" s="37"/>
      <c r="J14" s="38"/>
    </row>
    <row r="15" spans="1:10" s="36" customFormat="1" ht="66">
      <c r="A15" s="57"/>
      <c r="B15" s="58" t="s">
        <v>31</v>
      </c>
      <c r="C15" s="59">
        <v>0</v>
      </c>
      <c r="D15" s="59">
        <v>33602.7</v>
      </c>
      <c r="E15" s="59">
        <v>33602.7</v>
      </c>
      <c r="F15" s="59">
        <f>11525.8</f>
        <v>11525.8</v>
      </c>
      <c r="G15" s="59">
        <v>0</v>
      </c>
      <c r="H15" s="59">
        <v>0</v>
      </c>
      <c r="I15" s="37"/>
      <c r="J15" s="38"/>
    </row>
    <row r="16" spans="1:10" s="30" customFormat="1" ht="49.5">
      <c r="A16" s="22"/>
      <c r="B16" s="52" t="s">
        <v>32</v>
      </c>
      <c r="C16" s="12">
        <v>383995.5</v>
      </c>
      <c r="D16" s="12">
        <v>362727.4</v>
      </c>
      <c r="E16" s="12">
        <v>368838</v>
      </c>
      <c r="F16" s="12">
        <f>15215.2+7500+5870+1306.4+935+311.7+311.7+2669.9+311.7+100+98465.9+265479.8</f>
        <v>398477.3</v>
      </c>
      <c r="G16" s="12">
        <f>15729.3+7510.7+5882.1+1307+935+311.7+311.7+2761.2+311.7+100+96410.6+308243.9</f>
        <v>439814.9</v>
      </c>
      <c r="H16" s="12">
        <f>16247.1+7523.2+5894.8+1309.2+935+311.7+311.7+2868.2+311.7+100+98014.1+335592.4</f>
        <v>469419.10000000003</v>
      </c>
      <c r="I16" s="34"/>
      <c r="J16" s="35"/>
    </row>
    <row r="17" spans="1:10" ht="16.5">
      <c r="A17" s="53"/>
      <c r="B17" s="54" t="s">
        <v>27</v>
      </c>
      <c r="C17" s="55"/>
      <c r="D17" s="55"/>
      <c r="E17" s="55"/>
      <c r="F17" s="55"/>
      <c r="G17" s="55"/>
      <c r="H17" s="55"/>
      <c r="I17" s="32"/>
      <c r="J17" s="33"/>
    </row>
    <row r="18" spans="1:10" s="36" customFormat="1" ht="49.5">
      <c r="A18" s="57"/>
      <c r="B18" s="58" t="s">
        <v>33</v>
      </c>
      <c r="C18" s="59">
        <v>2475.8</v>
      </c>
      <c r="D18" s="59">
        <v>2575.5</v>
      </c>
      <c r="E18" s="59">
        <v>2575.5</v>
      </c>
      <c r="F18" s="59">
        <f>2669.9</f>
        <v>2669.9</v>
      </c>
      <c r="G18" s="59">
        <f>2761.2</f>
        <v>2761.2</v>
      </c>
      <c r="H18" s="59">
        <f>2868.2</f>
        <v>2868.2</v>
      </c>
      <c r="I18" s="37">
        <v>1.025</v>
      </c>
      <c r="J18" s="38">
        <v>1.05</v>
      </c>
    </row>
    <row r="19" spans="1:10" s="30" customFormat="1" ht="49.5">
      <c r="A19" s="22"/>
      <c r="B19" s="52" t="s">
        <v>35</v>
      </c>
      <c r="C19" s="12">
        <v>37952.1</v>
      </c>
      <c r="D19" s="12">
        <v>49310.1</v>
      </c>
      <c r="E19" s="12">
        <v>75448</v>
      </c>
      <c r="F19" s="12">
        <f>(20969.4+188880.5+21557.2+22201.2)</f>
        <v>253608.30000000002</v>
      </c>
      <c r="G19" s="12">
        <f>(0+0+21557.2+22312.5)</f>
        <v>43869.7</v>
      </c>
      <c r="H19" s="12">
        <f>(0+0+21557.2+28000.3)</f>
        <v>49557.5</v>
      </c>
      <c r="I19" s="34">
        <v>1.025</v>
      </c>
      <c r="J19" s="35">
        <v>1.05</v>
      </c>
    </row>
    <row r="20" spans="1:10" s="30" customFormat="1" ht="33">
      <c r="A20" s="22"/>
      <c r="B20" s="52" t="s">
        <v>36</v>
      </c>
      <c r="C20" s="12">
        <v>2352.9</v>
      </c>
      <c r="D20" s="12">
        <v>191</v>
      </c>
      <c r="E20" s="12">
        <v>11865.6</v>
      </c>
      <c r="F20" s="12">
        <f>(140.4+3700)</f>
        <v>3840.4</v>
      </c>
      <c r="G20" s="12">
        <f>(191+3700)</f>
        <v>3891</v>
      </c>
      <c r="H20" s="12">
        <f>(191+3700)</f>
        <v>3891</v>
      </c>
      <c r="I20" s="34"/>
      <c r="J20" s="35"/>
    </row>
    <row r="21" spans="1:10" ht="16.5">
      <c r="A21" s="53"/>
      <c r="B21" s="54" t="s">
        <v>27</v>
      </c>
      <c r="C21" s="55"/>
      <c r="D21" s="55"/>
      <c r="E21" s="55"/>
      <c r="F21" s="55"/>
      <c r="G21" s="55"/>
      <c r="H21" s="55"/>
      <c r="I21" s="32"/>
      <c r="J21" s="33"/>
    </row>
    <row r="22" spans="1:10" s="36" customFormat="1" ht="138" customHeight="1">
      <c r="A22" s="57"/>
      <c r="B22" s="58" t="s">
        <v>37</v>
      </c>
      <c r="C22" s="59">
        <v>1491</v>
      </c>
      <c r="D22" s="59">
        <v>191</v>
      </c>
      <c r="E22" s="59">
        <v>3691</v>
      </c>
      <c r="F22" s="59">
        <f>(140.4+3700)</f>
        <v>3840.4</v>
      </c>
      <c r="G22" s="59">
        <f>(191+3700)</f>
        <v>3891</v>
      </c>
      <c r="H22" s="59">
        <f>(191+3700)</f>
        <v>3891</v>
      </c>
      <c r="I22" s="37"/>
      <c r="J22" s="38"/>
    </row>
    <row r="23" spans="1:10" s="30" customFormat="1" ht="26.25" customHeight="1">
      <c r="A23" s="22"/>
      <c r="B23" s="52"/>
      <c r="C23" s="12">
        <v>15.5</v>
      </c>
      <c r="D23" s="12"/>
      <c r="E23" s="12"/>
      <c r="F23" s="12"/>
      <c r="G23" s="12"/>
      <c r="H23" s="12"/>
      <c r="I23" s="34"/>
      <c r="J23" s="35"/>
    </row>
    <row r="24" spans="1:10" ht="16.5">
      <c r="A24" s="22" t="s">
        <v>38</v>
      </c>
      <c r="B24" s="52" t="s">
        <v>5</v>
      </c>
      <c r="C24" s="12">
        <v>739224.8</v>
      </c>
      <c r="D24" s="12">
        <v>714199.4</v>
      </c>
      <c r="E24" s="12">
        <v>786446.6</v>
      </c>
      <c r="F24" s="12">
        <f>(179001.6+111425.8+11525.8)+(140.4+3700)+(253608.3)+(398477.3)+11000</f>
        <v>968879.2</v>
      </c>
      <c r="G24" s="12">
        <f>(185417.7+67613.7+0)+(191+3700)+(43869.7)+(439814.9)+18000</f>
        <v>758607</v>
      </c>
      <c r="H24" s="12">
        <f>(192092.7+65555+0)+(191+3700)+(49557.5)+(469419.1)-19000</f>
        <v>761515.3</v>
      </c>
      <c r="I24" s="32">
        <v>1.025</v>
      </c>
      <c r="J24" s="33">
        <v>1.05</v>
      </c>
    </row>
    <row r="25" spans="1:10" ht="16.5">
      <c r="A25" s="53"/>
      <c r="B25" s="54" t="s">
        <v>2</v>
      </c>
      <c r="C25" s="55"/>
      <c r="D25" s="55"/>
      <c r="E25" s="55"/>
      <c r="F25" s="55"/>
      <c r="G25" s="55"/>
      <c r="H25" s="55"/>
      <c r="I25" s="32">
        <v>1.025</v>
      </c>
      <c r="J25" s="33">
        <v>1.05</v>
      </c>
    </row>
    <row r="26" spans="1:10" s="30" customFormat="1" ht="49.5">
      <c r="A26" s="22"/>
      <c r="B26" s="52" t="s">
        <v>39</v>
      </c>
      <c r="C26" s="12">
        <f aca="true" t="shared" si="2" ref="C26:H26">C28+C31+C32</f>
        <v>2475.8</v>
      </c>
      <c r="D26" s="12">
        <f t="shared" si="2"/>
        <v>2575.5</v>
      </c>
      <c r="E26" s="12">
        <f t="shared" si="2"/>
        <v>2575.5</v>
      </c>
      <c r="F26" s="12">
        <f t="shared" si="2"/>
        <v>2669.9</v>
      </c>
      <c r="G26" s="12">
        <f t="shared" si="2"/>
        <v>2761.2</v>
      </c>
      <c r="H26" s="12">
        <f t="shared" si="2"/>
        <v>2868.2</v>
      </c>
      <c r="I26" s="34">
        <v>1.025</v>
      </c>
      <c r="J26" s="35">
        <v>1.05</v>
      </c>
    </row>
    <row r="27" spans="1:10" ht="16.5">
      <c r="A27" s="53"/>
      <c r="B27" s="54" t="s">
        <v>27</v>
      </c>
      <c r="C27" s="55"/>
      <c r="D27" s="55"/>
      <c r="E27" s="55"/>
      <c r="F27" s="55"/>
      <c r="G27" s="55"/>
      <c r="H27" s="55"/>
      <c r="I27" s="32">
        <v>1.025</v>
      </c>
      <c r="J27" s="33">
        <v>1.05</v>
      </c>
    </row>
    <row r="28" spans="1:10" s="36" customFormat="1" ht="66">
      <c r="A28" s="57"/>
      <c r="B28" s="60" t="s">
        <v>40</v>
      </c>
      <c r="C28" s="59">
        <f aca="true" t="shared" si="3" ref="C28:H28">C29+C30</f>
        <v>2475.8</v>
      </c>
      <c r="D28" s="59">
        <f t="shared" si="3"/>
        <v>2575.5</v>
      </c>
      <c r="E28" s="59">
        <f t="shared" si="3"/>
        <v>2575.5</v>
      </c>
      <c r="F28" s="59">
        <f t="shared" si="3"/>
        <v>2669.9</v>
      </c>
      <c r="G28" s="59">
        <f t="shared" si="3"/>
        <v>2761.2</v>
      </c>
      <c r="H28" s="59">
        <f t="shared" si="3"/>
        <v>2868.2</v>
      </c>
      <c r="I28" s="37">
        <v>1.025</v>
      </c>
      <c r="J28" s="38">
        <v>1.05</v>
      </c>
    </row>
    <row r="29" spans="1:10" ht="33">
      <c r="A29" s="53"/>
      <c r="B29" s="61" t="s">
        <v>41</v>
      </c>
      <c r="C29" s="59">
        <v>2475.8</v>
      </c>
      <c r="D29" s="59">
        <f>D18</f>
        <v>2575.5</v>
      </c>
      <c r="E29" s="59">
        <f>E18</f>
        <v>2575.5</v>
      </c>
      <c r="F29" s="59">
        <f>F18</f>
        <v>2669.9</v>
      </c>
      <c r="G29" s="59">
        <f>G18</f>
        <v>2761.2</v>
      </c>
      <c r="H29" s="59">
        <f>H18</f>
        <v>2868.2</v>
      </c>
      <c r="I29" s="32">
        <v>1.025</v>
      </c>
      <c r="J29" s="33">
        <v>1.05</v>
      </c>
    </row>
    <row r="30" spans="1:10" ht="33" hidden="1">
      <c r="A30" s="53"/>
      <c r="B30" s="61" t="s">
        <v>42</v>
      </c>
      <c r="C30" s="59">
        <f>0</f>
        <v>0</v>
      </c>
      <c r="D30" s="59">
        <f>0</f>
        <v>0</v>
      </c>
      <c r="E30" s="59">
        <f>0</f>
        <v>0</v>
      </c>
      <c r="F30" s="59">
        <f>0</f>
        <v>0</v>
      </c>
      <c r="G30" s="59">
        <f>0</f>
        <v>0</v>
      </c>
      <c r="H30" s="59">
        <f>0</f>
        <v>0</v>
      </c>
      <c r="I30" s="32"/>
      <c r="J30" s="33"/>
    </row>
    <row r="31" spans="1:10" s="30" customFormat="1" ht="66" hidden="1">
      <c r="A31" s="22"/>
      <c r="B31" s="52" t="s">
        <v>34</v>
      </c>
      <c r="C31" s="12"/>
      <c r="D31" s="12"/>
      <c r="E31" s="12"/>
      <c r="F31" s="12"/>
      <c r="G31" s="12"/>
      <c r="H31" s="12"/>
      <c r="I31" s="34"/>
      <c r="J31" s="35"/>
    </row>
    <row r="32" spans="1:10" ht="49.5" hidden="1">
      <c r="A32" s="53"/>
      <c r="B32" s="62" t="s">
        <v>43</v>
      </c>
      <c r="C32" s="12">
        <f>0</f>
        <v>0</v>
      </c>
      <c r="D32" s="12">
        <f>0</f>
        <v>0</v>
      </c>
      <c r="E32" s="12">
        <f>0</f>
        <v>0</v>
      </c>
      <c r="F32" s="12">
        <f>0</f>
        <v>0</v>
      </c>
      <c r="G32" s="12">
        <f>0</f>
        <v>0</v>
      </c>
      <c r="H32" s="12">
        <f>0</f>
        <v>0</v>
      </c>
      <c r="I32" s="32">
        <v>1.025</v>
      </c>
      <c r="J32" s="33"/>
    </row>
    <row r="33" spans="1:10" ht="16.5">
      <c r="A33" s="53"/>
      <c r="B33" s="63"/>
      <c r="C33" s="55"/>
      <c r="D33" s="55"/>
      <c r="E33" s="55"/>
      <c r="F33" s="55"/>
      <c r="G33" s="55"/>
      <c r="H33" s="55"/>
      <c r="I33" s="32">
        <v>1.025</v>
      </c>
      <c r="J33" s="33">
        <v>1.05</v>
      </c>
    </row>
    <row r="34" spans="1:10" ht="16.5">
      <c r="A34" s="22" t="s">
        <v>44</v>
      </c>
      <c r="B34" s="52" t="s">
        <v>45</v>
      </c>
      <c r="C34" s="12">
        <f aca="true" t="shared" si="4" ref="C34:H34">C7-C24</f>
        <v>14133.699999999953</v>
      </c>
      <c r="D34" s="12">
        <f t="shared" si="4"/>
        <v>9600</v>
      </c>
      <c r="E34" s="12">
        <f t="shared" si="4"/>
        <v>-7382.099999999977</v>
      </c>
      <c r="F34" s="12">
        <f t="shared" si="4"/>
        <v>-10999.999999999884</v>
      </c>
      <c r="G34" s="12">
        <f t="shared" si="4"/>
        <v>-18000</v>
      </c>
      <c r="H34" s="12">
        <f t="shared" si="4"/>
        <v>19000</v>
      </c>
      <c r="I34" s="32">
        <v>1.025</v>
      </c>
      <c r="J34" s="33">
        <v>1.05</v>
      </c>
    </row>
    <row r="35" spans="1:10" ht="49.5">
      <c r="A35" s="22" t="s">
        <v>46</v>
      </c>
      <c r="B35" s="52" t="s">
        <v>47</v>
      </c>
      <c r="C35" s="12">
        <f aca="true" t="shared" si="5" ref="C35:H35">C37+C40+C43+C46+C47</f>
        <v>-14133.7</v>
      </c>
      <c r="D35" s="12">
        <f t="shared" si="5"/>
        <v>-9600</v>
      </c>
      <c r="E35" s="12">
        <f t="shared" si="5"/>
        <v>7382.0999999999985</v>
      </c>
      <c r="F35" s="12">
        <f t="shared" si="5"/>
        <v>11000</v>
      </c>
      <c r="G35" s="12">
        <f t="shared" si="5"/>
        <v>18000</v>
      </c>
      <c r="H35" s="12">
        <f t="shared" si="5"/>
        <v>-19000</v>
      </c>
      <c r="I35" s="32">
        <v>1.025</v>
      </c>
      <c r="J35" s="33">
        <v>1.05</v>
      </c>
    </row>
    <row r="36" spans="1:10" ht="16.5">
      <c r="A36" s="53"/>
      <c r="B36" s="54" t="s">
        <v>27</v>
      </c>
      <c r="C36" s="55"/>
      <c r="D36" s="55"/>
      <c r="E36" s="55"/>
      <c r="F36" s="55"/>
      <c r="G36" s="55"/>
      <c r="H36" s="55"/>
      <c r="I36" s="32">
        <v>1.025</v>
      </c>
      <c r="J36" s="33">
        <v>1.05</v>
      </c>
    </row>
    <row r="37" spans="1:10" s="30" customFormat="1" ht="33">
      <c r="A37" s="22"/>
      <c r="B37" s="52" t="s">
        <v>48</v>
      </c>
      <c r="C37" s="12">
        <f aca="true" t="shared" si="6" ref="C37:H37">C38+C39</f>
        <v>0</v>
      </c>
      <c r="D37" s="12">
        <f t="shared" si="6"/>
        <v>0</v>
      </c>
      <c r="E37" s="12">
        <f t="shared" si="6"/>
        <v>0</v>
      </c>
      <c r="F37" s="12">
        <f t="shared" si="6"/>
        <v>11000</v>
      </c>
      <c r="G37" s="12">
        <f t="shared" si="6"/>
        <v>18000</v>
      </c>
      <c r="H37" s="12">
        <f t="shared" si="6"/>
        <v>-19000</v>
      </c>
      <c r="I37" s="34">
        <v>1.025</v>
      </c>
      <c r="J37" s="35">
        <v>1.05</v>
      </c>
    </row>
    <row r="38" spans="1:10" ht="16.5">
      <c r="A38" s="53"/>
      <c r="B38" s="58" t="s">
        <v>49</v>
      </c>
      <c r="C38" s="55">
        <v>0</v>
      </c>
      <c r="D38" s="55">
        <v>0</v>
      </c>
      <c r="E38" s="55">
        <v>0</v>
      </c>
      <c r="F38" s="55">
        <f>0+11000</f>
        <v>11000</v>
      </c>
      <c r="G38" s="55">
        <f>0+29000</f>
        <v>29000</v>
      </c>
      <c r="H38" s="55">
        <v>10000</v>
      </c>
      <c r="I38" s="32">
        <v>1.025</v>
      </c>
      <c r="J38" s="33">
        <v>1.05</v>
      </c>
    </row>
    <row r="39" spans="1:10" ht="16.5">
      <c r="A39" s="53"/>
      <c r="B39" s="58" t="s">
        <v>50</v>
      </c>
      <c r="C39" s="55">
        <f>0</f>
        <v>0</v>
      </c>
      <c r="D39" s="55">
        <f>0</f>
        <v>0</v>
      </c>
      <c r="E39" s="55">
        <f>0</f>
        <v>0</v>
      </c>
      <c r="F39" s="55">
        <f>0</f>
        <v>0</v>
      </c>
      <c r="G39" s="55">
        <f>-11000</f>
        <v>-11000</v>
      </c>
      <c r="H39" s="55">
        <f>-29000</f>
        <v>-29000</v>
      </c>
      <c r="I39" s="32">
        <v>1.025</v>
      </c>
      <c r="J39" s="33">
        <v>1.05</v>
      </c>
    </row>
    <row r="40" spans="1:10" s="30" customFormat="1" ht="49.5">
      <c r="A40" s="22"/>
      <c r="B40" s="52" t="s">
        <v>51</v>
      </c>
      <c r="C40" s="64">
        <f aca="true" t="shared" si="7" ref="C40:H40">C41+C42</f>
        <v>-4500</v>
      </c>
      <c r="D40" s="64">
        <f t="shared" si="7"/>
        <v>-9600</v>
      </c>
      <c r="E40" s="64">
        <f t="shared" si="7"/>
        <v>-9600</v>
      </c>
      <c r="F40" s="64">
        <f t="shared" si="7"/>
        <v>0</v>
      </c>
      <c r="G40" s="64">
        <f t="shared" si="7"/>
        <v>0</v>
      </c>
      <c r="H40" s="64">
        <f t="shared" si="7"/>
        <v>0</v>
      </c>
      <c r="I40" s="34">
        <v>1.025</v>
      </c>
      <c r="J40" s="35">
        <v>1.05</v>
      </c>
    </row>
    <row r="41" spans="1:10" ht="16.5">
      <c r="A41" s="53"/>
      <c r="B41" s="58" t="s">
        <v>49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32">
        <v>1.025</v>
      </c>
      <c r="J41" s="33">
        <v>1.05</v>
      </c>
    </row>
    <row r="42" spans="1:10" ht="16.5">
      <c r="A42" s="53"/>
      <c r="B42" s="58" t="s">
        <v>50</v>
      </c>
      <c r="C42" s="66">
        <v>-4500</v>
      </c>
      <c r="D42" s="66">
        <v>-9600</v>
      </c>
      <c r="E42" s="66">
        <v>-9600</v>
      </c>
      <c r="F42" s="66">
        <f>0</f>
        <v>0</v>
      </c>
      <c r="G42" s="65">
        <f>0</f>
        <v>0</v>
      </c>
      <c r="H42" s="65">
        <f>0</f>
        <v>0</v>
      </c>
      <c r="I42" s="32">
        <v>1.025</v>
      </c>
      <c r="J42" s="33">
        <v>1.05</v>
      </c>
    </row>
    <row r="43" spans="1:10" s="30" customFormat="1" ht="33" hidden="1">
      <c r="A43" s="22"/>
      <c r="B43" s="52" t="s">
        <v>52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39">
        <v>1.025</v>
      </c>
      <c r="J43" s="35">
        <v>1.05</v>
      </c>
    </row>
    <row r="44" spans="1:10" ht="16.5" hidden="1">
      <c r="A44" s="53"/>
      <c r="B44" s="58" t="s">
        <v>53</v>
      </c>
      <c r="C44" s="65"/>
      <c r="D44" s="65"/>
      <c r="E44" s="65"/>
      <c r="F44" s="65"/>
      <c r="G44" s="65"/>
      <c r="H44" s="65"/>
      <c r="I44" s="40">
        <v>1.025</v>
      </c>
      <c r="J44" s="33">
        <v>1.05</v>
      </c>
    </row>
    <row r="45" spans="1:10" ht="16.5" hidden="1">
      <c r="A45" s="53"/>
      <c r="B45" s="58" t="s">
        <v>54</v>
      </c>
      <c r="C45" s="65"/>
      <c r="D45" s="65"/>
      <c r="E45" s="65"/>
      <c r="F45" s="65"/>
      <c r="G45" s="65"/>
      <c r="H45" s="65"/>
      <c r="I45" s="40">
        <v>1.025</v>
      </c>
      <c r="J45" s="33">
        <v>1.05</v>
      </c>
    </row>
    <row r="46" spans="1:10" s="30" customFormat="1" ht="49.5" hidden="1">
      <c r="A46" s="22"/>
      <c r="B46" s="52" t="s">
        <v>55</v>
      </c>
      <c r="C46" s="67"/>
      <c r="D46" s="67"/>
      <c r="E46" s="67"/>
      <c r="F46" s="67"/>
      <c r="G46" s="67"/>
      <c r="H46" s="67"/>
      <c r="I46" s="39">
        <v>1.025</v>
      </c>
      <c r="J46" s="35">
        <v>1.05</v>
      </c>
    </row>
    <row r="47" spans="1:10" s="30" customFormat="1" ht="33">
      <c r="A47" s="22"/>
      <c r="B47" s="52" t="s">
        <v>56</v>
      </c>
      <c r="C47" s="67">
        <v>-9633.7</v>
      </c>
      <c r="D47" s="67">
        <f>0</f>
        <v>0</v>
      </c>
      <c r="E47" s="67">
        <v>16982.1</v>
      </c>
      <c r="F47" s="67">
        <f>0</f>
        <v>0</v>
      </c>
      <c r="G47" s="67">
        <f>0</f>
        <v>0</v>
      </c>
      <c r="H47" s="67">
        <f>0</f>
        <v>0</v>
      </c>
      <c r="I47" s="39"/>
      <c r="J47" s="35"/>
    </row>
    <row r="48" spans="1:10" ht="16.5">
      <c r="A48" s="53"/>
      <c r="B48" s="54"/>
      <c r="C48" s="65"/>
      <c r="D48" s="65"/>
      <c r="E48" s="65"/>
      <c r="F48" s="65"/>
      <c r="G48" s="65"/>
      <c r="H48" s="65"/>
      <c r="I48" s="40">
        <v>1.025</v>
      </c>
      <c r="J48" s="33">
        <v>1.05</v>
      </c>
    </row>
    <row r="49" spans="1:10" s="30" customFormat="1" ht="49.5">
      <c r="A49" s="22" t="s">
        <v>57</v>
      </c>
      <c r="B49" s="52" t="s">
        <v>58</v>
      </c>
      <c r="C49" s="67">
        <f aca="true" t="shared" si="8" ref="C49:H49">C9</f>
        <v>190077.5</v>
      </c>
      <c r="D49" s="67">
        <f t="shared" si="8"/>
        <v>172705.6</v>
      </c>
      <c r="E49" s="67">
        <f t="shared" si="8"/>
        <v>184047.6</v>
      </c>
      <c r="F49" s="67">
        <f t="shared" si="8"/>
        <v>179001.6</v>
      </c>
      <c r="G49" s="67">
        <f t="shared" si="8"/>
        <v>185417.7</v>
      </c>
      <c r="H49" s="67">
        <f t="shared" si="8"/>
        <v>192092.7</v>
      </c>
      <c r="I49" s="39">
        <v>1.025</v>
      </c>
      <c r="J49" s="35">
        <v>1.05</v>
      </c>
    </row>
    <row r="50" spans="1:10" ht="16.5">
      <c r="A50" s="25"/>
      <c r="F50" s="41"/>
      <c r="G50" s="41"/>
      <c r="H50" s="41"/>
      <c r="I50" s="40">
        <v>1.025</v>
      </c>
      <c r="J50" s="33">
        <v>1.05</v>
      </c>
    </row>
    <row r="51" spans="1:10" ht="16.5">
      <c r="A51" s="25"/>
      <c r="B51" s="42"/>
      <c r="C51" s="42"/>
      <c r="D51" s="42"/>
      <c r="E51" s="42"/>
      <c r="F51" s="43"/>
      <c r="G51" s="43"/>
      <c r="H51" s="44"/>
      <c r="J51" s="33">
        <v>1.05</v>
      </c>
    </row>
    <row r="52" spans="2:8" ht="16.5">
      <c r="B52" s="42"/>
      <c r="C52" s="42"/>
      <c r="D52" s="42"/>
      <c r="E52" s="42"/>
      <c r="F52" s="45"/>
      <c r="G52" s="45"/>
      <c r="H52" s="46"/>
    </row>
    <row r="53" spans="2:8" ht="16.5">
      <c r="B53" s="42"/>
      <c r="C53" s="42"/>
      <c r="D53" s="42"/>
      <c r="E53" s="42"/>
      <c r="F53" s="45"/>
      <c r="G53" s="45"/>
      <c r="H53" s="46"/>
    </row>
    <row r="54" spans="2:8" ht="16.5">
      <c r="B54" s="42"/>
      <c r="C54" s="42"/>
      <c r="D54" s="42"/>
      <c r="E54" s="42"/>
      <c r="F54" s="45"/>
      <c r="G54" s="45"/>
      <c r="H54" s="46"/>
    </row>
    <row r="55" spans="2:8" ht="16.5">
      <c r="B55" s="42"/>
      <c r="C55" s="42"/>
      <c r="D55" s="42"/>
      <c r="E55" s="42"/>
      <c r="F55" s="47">
        <v>13102</v>
      </c>
      <c r="G55" s="45"/>
      <c r="H55" s="46"/>
    </row>
    <row r="56" spans="2:8" ht="16.5">
      <c r="B56" s="42"/>
      <c r="C56" s="42"/>
      <c r="D56" s="42"/>
      <c r="E56" s="42"/>
      <c r="F56" s="48">
        <v>19.7</v>
      </c>
      <c r="G56" s="49"/>
      <c r="H56" s="41"/>
    </row>
    <row r="57" spans="2:8" ht="16.5">
      <c r="B57" s="42"/>
      <c r="C57" s="42"/>
      <c r="D57" s="42"/>
      <c r="E57" s="42"/>
      <c r="F57" s="48"/>
      <c r="G57" s="49"/>
      <c r="H57" s="41"/>
    </row>
    <row r="58" spans="2:8" ht="16.5">
      <c r="B58" s="42"/>
      <c r="C58" s="42"/>
      <c r="D58" s="42"/>
      <c r="E58" s="42"/>
      <c r="F58" s="50">
        <v>100579.4</v>
      </c>
      <c r="G58" s="49"/>
      <c r="H58" s="41"/>
    </row>
    <row r="59" spans="2:8" ht="16.5">
      <c r="B59" s="42"/>
      <c r="C59" s="42"/>
      <c r="D59" s="42"/>
      <c r="E59" s="42"/>
      <c r="F59" s="50">
        <v>239368.7</v>
      </c>
      <c r="G59" s="49"/>
      <c r="H59" s="41"/>
    </row>
    <row r="60" spans="2:8" ht="16.5">
      <c r="B60" s="42"/>
      <c r="C60" s="42"/>
      <c r="D60" s="42"/>
      <c r="E60" s="42"/>
      <c r="F60" s="50">
        <v>11588.2</v>
      </c>
      <c r="G60" s="49"/>
      <c r="H60" s="41"/>
    </row>
    <row r="61" spans="2:8" ht="16.5">
      <c r="B61" s="42"/>
      <c r="C61" s="42"/>
      <c r="D61" s="42"/>
      <c r="E61" s="42"/>
      <c r="F61" s="50">
        <v>115.9</v>
      </c>
      <c r="G61" s="49"/>
      <c r="H61" s="41"/>
    </row>
    <row r="62" spans="2:8" ht="16.5">
      <c r="B62" s="42"/>
      <c r="C62" s="42"/>
      <c r="D62" s="42"/>
      <c r="E62" s="42"/>
      <c r="F62" s="50">
        <v>5098.5</v>
      </c>
      <c r="G62" s="49"/>
      <c r="H62" s="41"/>
    </row>
    <row r="63" spans="2:8" ht="16.5">
      <c r="B63" s="42"/>
      <c r="C63" s="42"/>
      <c r="D63" s="42"/>
      <c r="E63" s="42"/>
      <c r="F63" s="48">
        <v>650.6</v>
      </c>
      <c r="G63" s="49"/>
      <c r="H63" s="41"/>
    </row>
    <row r="64" spans="2:8" ht="16.5">
      <c r="B64" s="42"/>
      <c r="C64" s="42"/>
      <c r="D64" s="42"/>
      <c r="E64" s="42"/>
      <c r="F64" s="48">
        <v>410.3</v>
      </c>
      <c r="G64" s="49"/>
      <c r="H64" s="41"/>
    </row>
    <row r="65" spans="2:8" ht="16.5">
      <c r="B65" s="42"/>
      <c r="C65" s="42"/>
      <c r="D65" s="42"/>
      <c r="E65" s="42"/>
      <c r="F65" s="50">
        <v>3183.9</v>
      </c>
      <c r="G65" s="49"/>
      <c r="H65" s="41"/>
    </row>
    <row r="66" spans="2:8" ht="16.5">
      <c r="B66" s="42"/>
      <c r="C66" s="42"/>
      <c r="D66" s="42"/>
      <c r="E66" s="42"/>
      <c r="F66" s="48">
        <v>283.3</v>
      </c>
      <c r="G66" s="49"/>
      <c r="H66" s="41"/>
    </row>
    <row r="67" spans="2:8" ht="16.5">
      <c r="B67" s="42"/>
      <c r="C67" s="42"/>
      <c r="D67" s="42"/>
      <c r="E67" s="42"/>
      <c r="F67" s="48">
        <v>640.5</v>
      </c>
      <c r="G67" s="49"/>
      <c r="H67" s="41"/>
    </row>
    <row r="68" spans="2:8" ht="16.5">
      <c r="B68" s="42"/>
      <c r="C68" s="42"/>
      <c r="D68" s="42"/>
      <c r="E68" s="42"/>
      <c r="F68" s="48">
        <v>441.5</v>
      </c>
      <c r="G68" s="49"/>
      <c r="H68" s="41"/>
    </row>
    <row r="69" spans="2:8" ht="16.5">
      <c r="B69" s="42"/>
      <c r="C69" s="42"/>
      <c r="D69" s="42"/>
      <c r="E69" s="42"/>
      <c r="F69" s="48">
        <v>905.1</v>
      </c>
      <c r="G69" s="49"/>
      <c r="H69" s="41"/>
    </row>
    <row r="70" spans="2:8" ht="16.5">
      <c r="B70" s="42"/>
      <c r="C70" s="42"/>
      <c r="D70" s="42"/>
      <c r="E70" s="42"/>
      <c r="F70" s="48">
        <v>224</v>
      </c>
      <c r="G70" s="49"/>
      <c r="H70" s="41"/>
    </row>
    <row r="71" spans="2:8" ht="16.5">
      <c r="B71" s="42"/>
      <c r="C71" s="42"/>
      <c r="D71" s="42"/>
      <c r="E71" s="42"/>
      <c r="F71" s="48">
        <v>236.1</v>
      </c>
      <c r="G71" s="49"/>
      <c r="H71" s="41"/>
    </row>
    <row r="72" spans="2:8" ht="16.5">
      <c r="B72" s="42"/>
      <c r="C72" s="42"/>
      <c r="D72" s="42"/>
      <c r="E72" s="42"/>
      <c r="F72" s="48">
        <v>224.2</v>
      </c>
      <c r="G72" s="49"/>
      <c r="H72" s="41"/>
    </row>
    <row r="73" spans="2:8" ht="16.5">
      <c r="B73" s="42"/>
      <c r="C73" s="42"/>
      <c r="D73" s="42"/>
      <c r="E73" s="42"/>
      <c r="F73" s="48">
        <v>12830.4</v>
      </c>
      <c r="G73" s="49"/>
      <c r="H73" s="41"/>
    </row>
    <row r="74" spans="2:8" ht="16.5">
      <c r="B74" s="42"/>
      <c r="C74" s="42"/>
      <c r="D74" s="42"/>
      <c r="E74" s="42"/>
      <c r="F74" s="48">
        <v>652</v>
      </c>
      <c r="G74" s="49"/>
      <c r="H74" s="41"/>
    </row>
    <row r="75" spans="2:8" ht="16.5">
      <c r="B75" s="42"/>
      <c r="C75" s="42"/>
      <c r="D75" s="42"/>
      <c r="E75" s="42"/>
      <c r="F75" s="48">
        <v>2349.5</v>
      </c>
      <c r="G75" s="49"/>
      <c r="H75" s="41"/>
    </row>
    <row r="76" spans="2:8" ht="16.5">
      <c r="B76" s="42"/>
      <c r="C76" s="42"/>
      <c r="D76" s="42"/>
      <c r="E76" s="42"/>
      <c r="F76" s="51"/>
      <c r="G76" s="49"/>
      <c r="H76" s="41"/>
    </row>
    <row r="77" spans="2:8" ht="16.5">
      <c r="B77" s="42"/>
      <c r="C77" s="42"/>
      <c r="D77" s="42"/>
      <c r="E77" s="42"/>
      <c r="F77" s="51"/>
      <c r="G77" s="49"/>
      <c r="H77" s="41"/>
    </row>
    <row r="78" spans="2:8" ht="16.5">
      <c r="B78" s="42"/>
      <c r="C78" s="42"/>
      <c r="D78" s="42"/>
      <c r="E78" s="42"/>
      <c r="F78" s="51"/>
      <c r="G78" s="49"/>
      <c r="H78" s="41"/>
    </row>
    <row r="79" spans="2:8" ht="16.5">
      <c r="B79" s="42"/>
      <c r="C79" s="42"/>
      <c r="D79" s="42"/>
      <c r="E79" s="42"/>
      <c r="F79" s="51"/>
      <c r="G79" s="49"/>
      <c r="H79" s="41"/>
    </row>
    <row r="80" spans="2:8" ht="16.5">
      <c r="B80" s="42"/>
      <c r="C80" s="42"/>
      <c r="D80" s="42"/>
      <c r="E80" s="42"/>
      <c r="F80" s="51"/>
      <c r="G80" s="49"/>
      <c r="H80" s="41"/>
    </row>
    <row r="81" spans="2:8" ht="16.5">
      <c r="B81" s="42"/>
      <c r="C81" s="42"/>
      <c r="D81" s="42"/>
      <c r="E81" s="42"/>
      <c r="F81" s="51"/>
      <c r="G81" s="49"/>
      <c r="H81" s="41"/>
    </row>
    <row r="82" spans="2:8" ht="16.5">
      <c r="B82" s="42"/>
      <c r="C82" s="42"/>
      <c r="D82" s="42"/>
      <c r="E82" s="42"/>
      <c r="F82" s="51"/>
      <c r="G82" s="49"/>
      <c r="H82" s="41"/>
    </row>
    <row r="83" spans="2:8" ht="16.5">
      <c r="B83" s="42"/>
      <c r="C83" s="42"/>
      <c r="D83" s="42"/>
      <c r="E83" s="42"/>
      <c r="F83" s="51"/>
      <c r="G83" s="49"/>
      <c r="H83" s="41"/>
    </row>
    <row r="84" spans="2:8" ht="16.5">
      <c r="B84" s="42"/>
      <c r="C84" s="42"/>
      <c r="D84" s="42"/>
      <c r="E84" s="42"/>
      <c r="F84" s="51"/>
      <c r="G84" s="49"/>
      <c r="H84" s="41"/>
    </row>
    <row r="85" spans="2:8" ht="16.5">
      <c r="B85" s="42"/>
      <c r="C85" s="42"/>
      <c r="D85" s="42"/>
      <c r="E85" s="42"/>
      <c r="F85" s="51"/>
      <c r="G85" s="49"/>
      <c r="H85" s="41"/>
    </row>
    <row r="86" spans="2:8" ht="16.5">
      <c r="B86" s="42"/>
      <c r="C86" s="42"/>
      <c r="D86" s="42"/>
      <c r="E86" s="42"/>
      <c r="F86" s="51"/>
      <c r="G86" s="49"/>
      <c r="H86" s="41"/>
    </row>
    <row r="87" spans="2:8" ht="16.5">
      <c r="B87" s="42"/>
      <c r="C87" s="42"/>
      <c r="D87" s="42"/>
      <c r="E87" s="42"/>
      <c r="F87" s="51"/>
      <c r="G87" s="49"/>
      <c r="H87" s="41"/>
    </row>
    <row r="88" spans="7:8" ht="16.5">
      <c r="G88" s="41"/>
      <c r="H88" s="41"/>
    </row>
    <row r="89" spans="7:8" ht="16.5">
      <c r="G89" s="41"/>
      <c r="H89" s="41"/>
    </row>
    <row r="90" spans="7:8" ht="16.5">
      <c r="G90" s="41"/>
      <c r="H90" s="41"/>
    </row>
    <row r="91" spans="7:8" ht="16.5">
      <c r="G91" s="41"/>
      <c r="H91" s="41"/>
    </row>
    <row r="92" spans="7:8" ht="16.5">
      <c r="G92" s="41"/>
      <c r="H92" s="41"/>
    </row>
    <row r="93" spans="7:8" ht="16.5">
      <c r="G93" s="41"/>
      <c r="H93" s="41"/>
    </row>
    <row r="94" spans="7:8" ht="16.5">
      <c r="G94" s="41"/>
      <c r="H94" s="41"/>
    </row>
    <row r="95" spans="7:8" ht="16.5">
      <c r="G95" s="41"/>
      <c r="H95" s="41"/>
    </row>
    <row r="96" spans="7:8" ht="16.5">
      <c r="G96" s="41"/>
      <c r="H96" s="41"/>
    </row>
    <row r="97" spans="7:8" ht="16.5">
      <c r="G97" s="41"/>
      <c r="H97" s="41"/>
    </row>
    <row r="98" spans="7:8" ht="16.5">
      <c r="G98" s="41"/>
      <c r="H98" s="41"/>
    </row>
    <row r="99" spans="7:8" ht="16.5">
      <c r="G99" s="41"/>
      <c r="H99" s="41"/>
    </row>
    <row r="100" spans="7:8" ht="16.5">
      <c r="G100" s="41"/>
      <c r="H100" s="41"/>
    </row>
    <row r="101" spans="7:8" ht="16.5">
      <c r="G101" s="41"/>
      <c r="H101" s="41"/>
    </row>
    <row r="102" spans="7:8" ht="16.5">
      <c r="G102" s="41"/>
      <c r="H102" s="41"/>
    </row>
    <row r="103" spans="7:8" ht="16.5">
      <c r="G103" s="41"/>
      <c r="H103" s="41"/>
    </row>
    <row r="104" spans="7:8" ht="16.5">
      <c r="G104" s="41"/>
      <c r="H104" s="41"/>
    </row>
    <row r="105" spans="7:8" ht="16.5">
      <c r="G105" s="41"/>
      <c r="H105" s="41"/>
    </row>
    <row r="106" spans="7:8" ht="16.5">
      <c r="G106" s="41"/>
      <c r="H106" s="41"/>
    </row>
    <row r="107" spans="7:8" ht="16.5">
      <c r="G107" s="41"/>
      <c r="H107" s="41"/>
    </row>
    <row r="108" spans="7:8" ht="16.5">
      <c r="G108" s="41"/>
      <c r="H108" s="41"/>
    </row>
    <row r="109" spans="7:8" ht="16.5">
      <c r="G109" s="41"/>
      <c r="H109" s="41"/>
    </row>
    <row r="110" spans="7:8" ht="16.5">
      <c r="G110" s="41"/>
      <c r="H110" s="41"/>
    </row>
    <row r="111" spans="7:8" ht="16.5">
      <c r="G111" s="41"/>
      <c r="H111" s="41"/>
    </row>
    <row r="112" spans="7:8" ht="16.5">
      <c r="G112" s="41"/>
      <c r="H112" s="41"/>
    </row>
    <row r="113" spans="7:8" ht="16.5">
      <c r="G113" s="41"/>
      <c r="H113" s="41"/>
    </row>
    <row r="114" spans="7:8" ht="16.5">
      <c r="G114" s="41"/>
      <c r="H114" s="41"/>
    </row>
    <row r="115" spans="7:8" ht="16.5">
      <c r="G115" s="41"/>
      <c r="H115" s="41"/>
    </row>
    <row r="116" spans="7:8" ht="16.5">
      <c r="G116" s="41"/>
      <c r="H116" s="41"/>
    </row>
    <row r="117" spans="7:8" ht="16.5">
      <c r="G117" s="41"/>
      <c r="H117" s="41"/>
    </row>
    <row r="118" spans="7:8" ht="16.5">
      <c r="G118" s="41"/>
      <c r="H118" s="41"/>
    </row>
    <row r="119" spans="7:8" ht="16.5">
      <c r="G119" s="41"/>
      <c r="H119" s="41"/>
    </row>
    <row r="120" spans="7:8" ht="16.5">
      <c r="G120" s="41"/>
      <c r="H120" s="41"/>
    </row>
    <row r="121" spans="7:8" ht="16.5">
      <c r="G121" s="41"/>
      <c r="H121" s="41"/>
    </row>
    <row r="122" spans="7:8" ht="16.5">
      <c r="G122" s="41"/>
      <c r="H122" s="41"/>
    </row>
    <row r="123" spans="7:8" ht="16.5">
      <c r="G123" s="41"/>
      <c r="H123" s="41"/>
    </row>
    <row r="124" spans="7:8" ht="16.5">
      <c r="G124" s="41"/>
      <c r="H124" s="41"/>
    </row>
    <row r="125" spans="7:8" ht="16.5">
      <c r="G125" s="41"/>
      <c r="H125" s="41"/>
    </row>
    <row r="126" spans="7:8" ht="16.5">
      <c r="G126" s="41"/>
      <c r="H126" s="41"/>
    </row>
    <row r="127" spans="7:8" ht="16.5">
      <c r="G127" s="41"/>
      <c r="H127" s="41"/>
    </row>
    <row r="128" spans="7:8" ht="16.5">
      <c r="G128" s="41"/>
      <c r="H128" s="41"/>
    </row>
    <row r="129" spans="7:8" ht="16.5">
      <c r="G129" s="41"/>
      <c r="H129" s="41"/>
    </row>
    <row r="130" spans="7:8" ht="16.5">
      <c r="G130" s="41"/>
      <c r="H130" s="41"/>
    </row>
    <row r="131" spans="7:8" ht="16.5">
      <c r="G131" s="41"/>
      <c r="H131" s="41"/>
    </row>
    <row r="132" spans="7:8" ht="16.5">
      <c r="G132" s="41"/>
      <c r="H132" s="41"/>
    </row>
    <row r="133" spans="7:8" ht="16.5">
      <c r="G133" s="41"/>
      <c r="H133" s="41"/>
    </row>
    <row r="134" spans="7:8" ht="16.5">
      <c r="G134" s="41"/>
      <c r="H134" s="41"/>
    </row>
    <row r="135" spans="7:8" ht="16.5">
      <c r="G135" s="41"/>
      <c r="H135" s="41"/>
    </row>
    <row r="136" spans="7:8" ht="16.5">
      <c r="G136" s="41"/>
      <c r="H136" s="41"/>
    </row>
    <row r="137" spans="7:8" ht="16.5">
      <c r="G137" s="41"/>
      <c r="H137" s="41"/>
    </row>
    <row r="138" spans="7:8" ht="16.5">
      <c r="G138" s="41"/>
      <c r="H138" s="41"/>
    </row>
    <row r="139" spans="7:8" ht="16.5">
      <c r="G139" s="41"/>
      <c r="H139" s="41"/>
    </row>
    <row r="140" spans="7:8" ht="16.5">
      <c r="G140" s="41"/>
      <c r="H140" s="41"/>
    </row>
    <row r="141" spans="7:8" ht="16.5">
      <c r="G141" s="41"/>
      <c r="H141" s="41"/>
    </row>
    <row r="142" spans="7:8" ht="16.5">
      <c r="G142" s="41"/>
      <c r="H142" s="41"/>
    </row>
    <row r="143" spans="7:8" ht="16.5">
      <c r="G143" s="41"/>
      <c r="H143" s="41"/>
    </row>
    <row r="144" spans="7:8" ht="16.5">
      <c r="G144" s="41"/>
      <c r="H144" s="41"/>
    </row>
    <row r="145" spans="7:8" ht="16.5">
      <c r="G145" s="41"/>
      <c r="H145" s="41"/>
    </row>
    <row r="146" spans="7:8" ht="16.5">
      <c r="G146" s="41"/>
      <c r="H146" s="41"/>
    </row>
    <row r="147" spans="7:8" ht="16.5">
      <c r="G147" s="41"/>
      <c r="H147" s="41"/>
    </row>
    <row r="148" spans="7:8" ht="16.5">
      <c r="G148" s="41"/>
      <c r="H148" s="41"/>
    </row>
    <row r="149" spans="7:8" ht="16.5">
      <c r="G149" s="41"/>
      <c r="H149" s="41"/>
    </row>
    <row r="150" spans="7:8" ht="16.5">
      <c r="G150" s="41"/>
      <c r="H150" s="41"/>
    </row>
    <row r="151" spans="7:8" ht="16.5">
      <c r="G151" s="41"/>
      <c r="H151" s="41"/>
    </row>
    <row r="152" spans="7:8" ht="16.5">
      <c r="G152" s="41"/>
      <c r="H152" s="41"/>
    </row>
    <row r="153" spans="7:8" ht="16.5">
      <c r="G153" s="41"/>
      <c r="H153" s="41"/>
    </row>
    <row r="154" spans="7:8" ht="16.5">
      <c r="G154" s="41"/>
      <c r="H154" s="41"/>
    </row>
    <row r="155" spans="7:8" ht="16.5">
      <c r="G155" s="41"/>
      <c r="H155" s="41"/>
    </row>
    <row r="156" spans="7:8" ht="16.5">
      <c r="G156" s="41"/>
      <c r="H156" s="41"/>
    </row>
    <row r="157" spans="7:8" ht="16.5">
      <c r="G157" s="41"/>
      <c r="H157" s="41"/>
    </row>
    <row r="158" spans="7:8" ht="16.5">
      <c r="G158" s="41"/>
      <c r="H158" s="41"/>
    </row>
    <row r="159" spans="7:8" ht="16.5">
      <c r="G159" s="41"/>
      <c r="H159" s="41"/>
    </row>
    <row r="160" spans="7:8" ht="16.5">
      <c r="G160" s="41"/>
      <c r="H160" s="41"/>
    </row>
    <row r="161" spans="7:8" ht="16.5">
      <c r="G161" s="41"/>
      <c r="H161" s="41"/>
    </row>
    <row r="162" spans="7:8" ht="16.5">
      <c r="G162" s="41"/>
      <c r="H162" s="41"/>
    </row>
    <row r="163" spans="7:8" ht="16.5">
      <c r="G163" s="41"/>
      <c r="H163" s="41"/>
    </row>
    <row r="164" spans="7:8" ht="16.5">
      <c r="G164" s="41"/>
      <c r="H164" s="41"/>
    </row>
    <row r="165" spans="7:8" ht="16.5">
      <c r="G165" s="41"/>
      <c r="H165" s="41"/>
    </row>
    <row r="166" spans="7:8" ht="16.5">
      <c r="G166" s="41"/>
      <c r="H166" s="41"/>
    </row>
    <row r="167" spans="7:8" ht="16.5">
      <c r="G167" s="41"/>
      <c r="H167" s="41"/>
    </row>
    <row r="168" spans="7:8" ht="16.5">
      <c r="G168" s="41"/>
      <c r="H168" s="41"/>
    </row>
    <row r="169" spans="7:8" ht="16.5">
      <c r="G169" s="41"/>
      <c r="H169" s="41"/>
    </row>
    <row r="170" spans="7:8" ht="16.5">
      <c r="G170" s="41"/>
      <c r="H170" s="41"/>
    </row>
    <row r="171" spans="7:8" ht="16.5">
      <c r="G171" s="41"/>
      <c r="H171" s="41"/>
    </row>
    <row r="172" spans="7:8" ht="16.5">
      <c r="G172" s="41"/>
      <c r="H172" s="41"/>
    </row>
    <row r="173" spans="7:8" ht="16.5">
      <c r="G173" s="41"/>
      <c r="H173" s="41"/>
    </row>
    <row r="174" spans="7:8" ht="16.5">
      <c r="G174" s="41"/>
      <c r="H174" s="41"/>
    </row>
    <row r="175" spans="7:8" ht="16.5">
      <c r="G175" s="41"/>
      <c r="H175" s="41"/>
    </row>
    <row r="176" spans="7:8" ht="16.5">
      <c r="G176" s="41"/>
      <c r="H176" s="41"/>
    </row>
    <row r="177" spans="7:8" ht="16.5">
      <c r="G177" s="41"/>
      <c r="H177" s="41"/>
    </row>
    <row r="178" spans="7:8" ht="16.5">
      <c r="G178" s="41"/>
      <c r="H178" s="41"/>
    </row>
    <row r="179" spans="7:8" ht="16.5">
      <c r="G179" s="41"/>
      <c r="H179" s="41"/>
    </row>
    <row r="180" spans="7:8" ht="16.5">
      <c r="G180" s="41"/>
      <c r="H180" s="41"/>
    </row>
    <row r="181" spans="7:8" ht="16.5">
      <c r="G181" s="41"/>
      <c r="H181" s="41"/>
    </row>
    <row r="182" spans="7:8" ht="16.5">
      <c r="G182" s="41"/>
      <c r="H182" s="41"/>
    </row>
    <row r="183" spans="7:8" ht="16.5">
      <c r="G183" s="41"/>
      <c r="H183" s="41"/>
    </row>
    <row r="184" spans="7:8" ht="16.5">
      <c r="G184" s="41"/>
      <c r="H184" s="41"/>
    </row>
    <row r="185" spans="7:8" ht="16.5">
      <c r="G185" s="41"/>
      <c r="H185" s="41"/>
    </row>
    <row r="186" spans="7:8" ht="16.5">
      <c r="G186" s="41"/>
      <c r="H186" s="41"/>
    </row>
    <row r="187" spans="7:8" ht="16.5">
      <c r="G187" s="41"/>
      <c r="H187" s="41"/>
    </row>
    <row r="188" spans="7:8" ht="16.5">
      <c r="G188" s="41"/>
      <c r="H188" s="41"/>
    </row>
    <row r="189" spans="7:8" ht="16.5">
      <c r="G189" s="41"/>
      <c r="H189" s="41"/>
    </row>
    <row r="190" spans="7:8" ht="16.5">
      <c r="G190" s="41"/>
      <c r="H190" s="41"/>
    </row>
    <row r="191" spans="7:8" ht="16.5">
      <c r="G191" s="41"/>
      <c r="H191" s="41"/>
    </row>
    <row r="192" spans="7:8" ht="16.5">
      <c r="G192" s="41"/>
      <c r="H192" s="41"/>
    </row>
    <row r="193" spans="7:8" ht="16.5">
      <c r="G193" s="41"/>
      <c r="H193" s="41"/>
    </row>
    <row r="194" spans="7:8" ht="16.5">
      <c r="G194" s="41"/>
      <c r="H194" s="41"/>
    </row>
    <row r="195" spans="7:8" ht="16.5">
      <c r="G195" s="41"/>
      <c r="H195" s="41"/>
    </row>
    <row r="196" spans="7:8" ht="16.5">
      <c r="G196" s="41"/>
      <c r="H196" s="41"/>
    </row>
    <row r="197" spans="7:8" ht="16.5">
      <c r="G197" s="41"/>
      <c r="H197" s="41"/>
    </row>
    <row r="198" spans="7:8" ht="16.5">
      <c r="G198" s="41"/>
      <c r="H198" s="41"/>
    </row>
    <row r="199" spans="7:8" ht="16.5">
      <c r="G199" s="41"/>
      <c r="H199" s="41"/>
    </row>
    <row r="200" spans="7:8" ht="16.5">
      <c r="G200" s="41"/>
      <c r="H200" s="41"/>
    </row>
    <row r="201" spans="7:8" ht="16.5">
      <c r="G201" s="41"/>
      <c r="H201" s="41"/>
    </row>
    <row r="202" spans="7:8" ht="16.5">
      <c r="G202" s="41"/>
      <c r="H202" s="41"/>
    </row>
    <row r="203" spans="7:8" ht="16.5">
      <c r="G203" s="41"/>
      <c r="H203" s="41"/>
    </row>
    <row r="204" spans="7:8" ht="16.5">
      <c r="G204" s="41"/>
      <c r="H204" s="41"/>
    </row>
    <row r="205" spans="7:8" ht="16.5">
      <c r="G205" s="41"/>
      <c r="H205" s="41"/>
    </row>
    <row r="206" spans="7:8" ht="16.5">
      <c r="G206" s="41"/>
      <c r="H206" s="41"/>
    </row>
    <row r="207" spans="7:8" ht="16.5">
      <c r="G207" s="41"/>
      <c r="H207" s="41"/>
    </row>
    <row r="208" spans="7:8" ht="16.5">
      <c r="G208" s="41"/>
      <c r="H208" s="41"/>
    </row>
    <row r="209" spans="7:8" ht="16.5">
      <c r="G209" s="41"/>
      <c r="H209" s="41"/>
    </row>
    <row r="210" spans="7:8" ht="16.5">
      <c r="G210" s="41"/>
      <c r="H210" s="41"/>
    </row>
    <row r="211" spans="7:8" ht="16.5">
      <c r="G211" s="41"/>
      <c r="H211" s="41"/>
    </row>
    <row r="212" spans="7:8" ht="16.5">
      <c r="G212" s="41"/>
      <c r="H212" s="41"/>
    </row>
    <row r="213" spans="7:8" ht="16.5">
      <c r="G213" s="41"/>
      <c r="H213" s="41"/>
    </row>
    <row r="214" spans="7:8" ht="16.5">
      <c r="G214" s="41"/>
      <c r="H214" s="41"/>
    </row>
    <row r="215" spans="7:8" ht="16.5">
      <c r="G215" s="41"/>
      <c r="H215" s="41"/>
    </row>
    <row r="216" spans="7:8" ht="16.5">
      <c r="G216" s="41"/>
      <c r="H216" s="41"/>
    </row>
    <row r="217" spans="7:8" ht="16.5">
      <c r="G217" s="41"/>
      <c r="H217" s="41"/>
    </row>
    <row r="218" spans="7:8" ht="16.5">
      <c r="G218" s="41"/>
      <c r="H218" s="41"/>
    </row>
    <row r="219" spans="7:8" ht="16.5">
      <c r="G219" s="41"/>
      <c r="H219" s="41"/>
    </row>
    <row r="220" spans="7:8" ht="16.5">
      <c r="G220" s="41"/>
      <c r="H220" s="41"/>
    </row>
    <row r="221" spans="7:8" ht="16.5">
      <c r="G221" s="41"/>
      <c r="H221" s="41"/>
    </row>
    <row r="222" spans="7:8" ht="16.5">
      <c r="G222" s="41"/>
      <c r="H222" s="41"/>
    </row>
    <row r="223" spans="7:8" ht="16.5">
      <c r="G223" s="41"/>
      <c r="H223" s="41"/>
    </row>
    <row r="224" spans="7:8" ht="16.5">
      <c r="G224" s="41"/>
      <c r="H224" s="41"/>
    </row>
    <row r="225" spans="7:8" ht="16.5">
      <c r="G225" s="41"/>
      <c r="H225" s="41"/>
    </row>
    <row r="226" spans="7:8" ht="16.5">
      <c r="G226" s="41"/>
      <c r="H226" s="41"/>
    </row>
    <row r="227" spans="7:8" ht="16.5">
      <c r="G227" s="41"/>
      <c r="H227" s="41"/>
    </row>
    <row r="228" spans="7:8" ht="16.5">
      <c r="G228" s="41"/>
      <c r="H228" s="41"/>
    </row>
    <row r="229" spans="7:8" ht="16.5">
      <c r="G229" s="41"/>
      <c r="H229" s="41"/>
    </row>
    <row r="230" spans="7:8" ht="16.5">
      <c r="G230" s="41"/>
      <c r="H230" s="41"/>
    </row>
    <row r="231" spans="7:8" ht="16.5">
      <c r="G231" s="41"/>
      <c r="H231" s="41"/>
    </row>
    <row r="232" spans="7:8" ht="16.5">
      <c r="G232" s="41"/>
      <c r="H232" s="41"/>
    </row>
    <row r="233" spans="2:10" ht="16.5">
      <c r="B233" s="29"/>
      <c r="C233" s="29"/>
      <c r="D233" s="29"/>
      <c r="E233" s="29"/>
      <c r="F233" s="29"/>
      <c r="G233" s="41"/>
      <c r="H233" s="41"/>
      <c r="I233" s="29"/>
      <c r="J233" s="29"/>
    </row>
    <row r="234" spans="2:10" ht="16.5">
      <c r="B234" s="29"/>
      <c r="C234" s="29"/>
      <c r="D234" s="29"/>
      <c r="E234" s="29"/>
      <c r="F234" s="29"/>
      <c r="G234" s="41"/>
      <c r="H234" s="41"/>
      <c r="I234" s="29"/>
      <c r="J234" s="29"/>
    </row>
    <row r="235" spans="2:10" ht="16.5">
      <c r="B235" s="29"/>
      <c r="C235" s="29"/>
      <c r="D235" s="29"/>
      <c r="E235" s="29"/>
      <c r="F235" s="29"/>
      <c r="G235" s="41"/>
      <c r="H235" s="41"/>
      <c r="I235" s="29"/>
      <c r="J235" s="29"/>
    </row>
    <row r="236" spans="2:10" ht="16.5">
      <c r="B236" s="29"/>
      <c r="C236" s="29"/>
      <c r="D236" s="29"/>
      <c r="E236" s="29"/>
      <c r="F236" s="29"/>
      <c r="G236" s="41"/>
      <c r="H236" s="41"/>
      <c r="I236" s="29"/>
      <c r="J236" s="29"/>
    </row>
    <row r="237" spans="2:10" ht="16.5">
      <c r="B237" s="29"/>
      <c r="C237" s="29"/>
      <c r="D237" s="29"/>
      <c r="E237" s="29"/>
      <c r="F237" s="29"/>
      <c r="G237" s="41"/>
      <c r="H237" s="41"/>
      <c r="I237" s="29"/>
      <c r="J237" s="29"/>
    </row>
    <row r="238" spans="2:10" ht="16.5">
      <c r="B238" s="29"/>
      <c r="C238" s="29"/>
      <c r="D238" s="29"/>
      <c r="E238" s="29"/>
      <c r="F238" s="29"/>
      <c r="G238" s="41"/>
      <c r="H238" s="41"/>
      <c r="I238" s="29"/>
      <c r="J238" s="29"/>
    </row>
    <row r="239" spans="2:10" ht="16.5">
      <c r="B239" s="29"/>
      <c r="C239" s="29"/>
      <c r="D239" s="29"/>
      <c r="E239" s="29"/>
      <c r="F239" s="29"/>
      <c r="G239" s="41"/>
      <c r="H239" s="41"/>
      <c r="I239" s="29"/>
      <c r="J239" s="29"/>
    </row>
    <row r="240" spans="2:10" ht="16.5">
      <c r="B240" s="29"/>
      <c r="C240" s="29"/>
      <c r="D240" s="29"/>
      <c r="E240" s="29"/>
      <c r="F240" s="29"/>
      <c r="G240" s="41"/>
      <c r="H240" s="41"/>
      <c r="I240" s="29"/>
      <c r="J240" s="29"/>
    </row>
    <row r="241" spans="2:10" ht="16.5">
      <c r="B241" s="29"/>
      <c r="C241" s="29"/>
      <c r="D241" s="29"/>
      <c r="E241" s="29"/>
      <c r="F241" s="29"/>
      <c r="G241" s="41"/>
      <c r="H241" s="41"/>
      <c r="I241" s="29"/>
      <c r="J241" s="29"/>
    </row>
    <row r="242" spans="2:10" ht="16.5">
      <c r="B242" s="29"/>
      <c r="C242" s="29"/>
      <c r="D242" s="29"/>
      <c r="E242" s="29"/>
      <c r="F242" s="29"/>
      <c r="G242" s="41"/>
      <c r="H242" s="41"/>
      <c r="I242" s="29"/>
      <c r="J242" s="29"/>
    </row>
    <row r="243" spans="2:10" ht="16.5">
      <c r="B243" s="29"/>
      <c r="C243" s="29"/>
      <c r="D243" s="29"/>
      <c r="E243" s="29"/>
      <c r="F243" s="29"/>
      <c r="G243" s="41"/>
      <c r="H243" s="41"/>
      <c r="I243" s="29"/>
      <c r="J243" s="29"/>
    </row>
    <row r="244" spans="2:10" ht="16.5">
      <c r="B244" s="29"/>
      <c r="C244" s="29"/>
      <c r="D244" s="29"/>
      <c r="E244" s="29"/>
      <c r="F244" s="29"/>
      <c r="G244" s="41"/>
      <c r="H244" s="41"/>
      <c r="I244" s="29"/>
      <c r="J244" s="29"/>
    </row>
    <row r="245" spans="2:10" ht="16.5">
      <c r="B245" s="29"/>
      <c r="C245" s="29"/>
      <c r="D245" s="29"/>
      <c r="E245" s="29"/>
      <c r="F245" s="29"/>
      <c r="G245" s="41"/>
      <c r="H245" s="41"/>
      <c r="I245" s="29"/>
      <c r="J245" s="29"/>
    </row>
    <row r="246" spans="7:8" ht="16.5">
      <c r="G246" s="41"/>
      <c r="H246" s="41"/>
    </row>
    <row r="247" spans="7:8" ht="16.5">
      <c r="G247" s="41"/>
      <c r="H247" s="41"/>
    </row>
    <row r="248" spans="7:8" ht="16.5">
      <c r="G248" s="41"/>
      <c r="H248" s="41"/>
    </row>
    <row r="249" spans="7:8" ht="16.5">
      <c r="G249" s="41"/>
      <c r="H249" s="41"/>
    </row>
    <row r="250" spans="7:8" ht="16.5">
      <c r="G250" s="41"/>
      <c r="H250" s="41"/>
    </row>
    <row r="251" spans="7:8" ht="16.5">
      <c r="G251" s="41"/>
      <c r="H251" s="41"/>
    </row>
    <row r="252" spans="7:8" ht="16.5">
      <c r="G252" s="41"/>
      <c r="H252" s="41"/>
    </row>
    <row r="253" spans="7:8" ht="16.5">
      <c r="G253" s="41"/>
      <c r="H253" s="41"/>
    </row>
    <row r="254" spans="7:8" ht="16.5">
      <c r="G254" s="41"/>
      <c r="H254" s="41"/>
    </row>
    <row r="255" spans="7:8" ht="16.5">
      <c r="G255" s="41"/>
      <c r="H255" s="41"/>
    </row>
    <row r="256" spans="7:8" ht="16.5">
      <c r="G256" s="41"/>
      <c r="H256" s="41"/>
    </row>
    <row r="257" spans="7:8" ht="16.5">
      <c r="G257" s="41"/>
      <c r="H257" s="41"/>
    </row>
    <row r="258" spans="7:8" ht="16.5">
      <c r="G258" s="41"/>
      <c r="H258" s="41"/>
    </row>
    <row r="259" spans="7:8" ht="16.5">
      <c r="G259" s="41"/>
      <c r="H259" s="41"/>
    </row>
    <row r="260" spans="7:8" ht="16.5">
      <c r="G260" s="41"/>
      <c r="H260" s="41"/>
    </row>
    <row r="261" spans="7:8" ht="16.5">
      <c r="G261" s="41"/>
      <c r="H261" s="41"/>
    </row>
    <row r="262" spans="7:8" ht="16.5">
      <c r="G262" s="41"/>
      <c r="H262" s="41"/>
    </row>
    <row r="263" spans="7:8" ht="16.5">
      <c r="G263" s="41"/>
      <c r="H263" s="41"/>
    </row>
    <row r="264" spans="7:8" ht="16.5">
      <c r="G264" s="41"/>
      <c r="H264" s="41"/>
    </row>
    <row r="265" spans="7:8" ht="16.5">
      <c r="G265" s="41"/>
      <c r="H265" s="41"/>
    </row>
    <row r="266" spans="7:8" ht="16.5">
      <c r="G266" s="41"/>
      <c r="H266" s="41"/>
    </row>
    <row r="267" spans="7:8" ht="16.5">
      <c r="G267" s="41"/>
      <c r="H267" s="41"/>
    </row>
    <row r="268" spans="7:8" ht="16.5">
      <c r="G268" s="41"/>
      <c r="H268" s="41"/>
    </row>
    <row r="269" spans="7:8" ht="16.5">
      <c r="G269" s="41"/>
      <c r="H269" s="41"/>
    </row>
    <row r="270" spans="7:8" ht="16.5">
      <c r="G270" s="41"/>
      <c r="H270" s="41"/>
    </row>
    <row r="271" spans="7:8" ht="16.5">
      <c r="G271" s="41"/>
      <c r="H271" s="41"/>
    </row>
    <row r="272" spans="7:8" ht="16.5">
      <c r="G272" s="41"/>
      <c r="H272" s="41"/>
    </row>
    <row r="273" spans="7:8" ht="16.5">
      <c r="G273" s="41"/>
      <c r="H273" s="41"/>
    </row>
    <row r="274" spans="7:8" ht="16.5">
      <c r="G274" s="41"/>
      <c r="H274" s="41"/>
    </row>
    <row r="275" spans="7:8" ht="16.5">
      <c r="G275" s="41"/>
      <c r="H275" s="41"/>
    </row>
    <row r="276" spans="7:8" ht="16.5">
      <c r="G276" s="41"/>
      <c r="H276" s="41"/>
    </row>
    <row r="277" spans="7:8" ht="16.5">
      <c r="G277" s="41"/>
      <c r="H277" s="41"/>
    </row>
    <row r="278" spans="7:8" ht="16.5">
      <c r="G278" s="41"/>
      <c r="H278" s="41"/>
    </row>
    <row r="279" spans="7:8" ht="16.5">
      <c r="G279" s="41"/>
      <c r="H279" s="41"/>
    </row>
    <row r="280" spans="7:8" ht="16.5">
      <c r="G280" s="41"/>
      <c r="H280" s="41"/>
    </row>
    <row r="281" spans="7:8" ht="16.5">
      <c r="G281" s="41"/>
      <c r="H281" s="41"/>
    </row>
    <row r="282" spans="7:8" ht="16.5">
      <c r="G282" s="41"/>
      <c r="H282" s="41"/>
    </row>
    <row r="283" spans="7:8" ht="16.5">
      <c r="G283" s="41"/>
      <c r="H283" s="41"/>
    </row>
    <row r="284" spans="7:8" ht="16.5">
      <c r="G284" s="41"/>
      <c r="H284" s="41"/>
    </row>
    <row r="285" spans="7:8" ht="16.5">
      <c r="G285" s="41"/>
      <c r="H285" s="41"/>
    </row>
    <row r="286" spans="7:8" ht="16.5">
      <c r="G286" s="41"/>
      <c r="H286" s="41"/>
    </row>
    <row r="287" spans="7:8" ht="16.5">
      <c r="G287" s="41"/>
      <c r="H287" s="41"/>
    </row>
    <row r="288" spans="7:8" ht="16.5">
      <c r="G288" s="41"/>
      <c r="H288" s="41"/>
    </row>
    <row r="289" spans="7:8" ht="16.5">
      <c r="G289" s="41"/>
      <c r="H289" s="41"/>
    </row>
    <row r="290" spans="7:8" ht="16.5">
      <c r="G290" s="41"/>
      <c r="H290" s="41"/>
    </row>
    <row r="291" spans="7:8" ht="16.5">
      <c r="G291" s="41"/>
      <c r="H291" s="41"/>
    </row>
    <row r="292" spans="7:8" ht="16.5">
      <c r="G292" s="41"/>
      <c r="H292" s="41"/>
    </row>
    <row r="293" spans="7:8" ht="16.5">
      <c r="G293" s="41"/>
      <c r="H293" s="41"/>
    </row>
    <row r="294" spans="7:8" ht="16.5">
      <c r="G294" s="41"/>
      <c r="H294" s="41"/>
    </row>
    <row r="295" spans="7:8" ht="16.5">
      <c r="G295" s="41"/>
      <c r="H295" s="41"/>
    </row>
    <row r="296" spans="7:8" ht="16.5">
      <c r="G296" s="41"/>
      <c r="H296" s="41"/>
    </row>
    <row r="297" spans="7:8" ht="16.5">
      <c r="G297" s="41"/>
      <c r="H297" s="41"/>
    </row>
    <row r="298" spans="7:8" ht="16.5">
      <c r="G298" s="41"/>
      <c r="H298" s="41"/>
    </row>
    <row r="299" spans="7:8" ht="16.5">
      <c r="G299" s="41"/>
      <c r="H299" s="41"/>
    </row>
    <row r="300" spans="7:8" ht="16.5">
      <c r="G300" s="41"/>
      <c r="H300" s="41"/>
    </row>
    <row r="301" spans="7:8" ht="16.5">
      <c r="G301" s="41"/>
      <c r="H301" s="41"/>
    </row>
    <row r="302" spans="7:8" ht="16.5">
      <c r="G302" s="41"/>
      <c r="H302" s="41"/>
    </row>
    <row r="303" spans="7:8" ht="16.5">
      <c r="G303" s="41"/>
      <c r="H303" s="41"/>
    </row>
    <row r="304" spans="7:8" ht="16.5">
      <c r="G304" s="41"/>
      <c r="H304" s="41"/>
    </row>
    <row r="305" spans="7:8" ht="16.5">
      <c r="G305" s="41"/>
      <c r="H305" s="41"/>
    </row>
    <row r="306" spans="7:8" ht="16.5">
      <c r="G306" s="41"/>
      <c r="H306" s="41"/>
    </row>
    <row r="307" spans="7:8" ht="16.5">
      <c r="G307" s="41"/>
      <c r="H307" s="41"/>
    </row>
    <row r="308" spans="7:8" ht="16.5">
      <c r="G308" s="41"/>
      <c r="H308" s="41"/>
    </row>
    <row r="309" spans="7:8" ht="16.5">
      <c r="G309" s="41"/>
      <c r="H309" s="41"/>
    </row>
    <row r="310" spans="7:8" ht="16.5">
      <c r="G310" s="41"/>
      <c r="H310" s="41"/>
    </row>
    <row r="311" spans="7:8" ht="16.5">
      <c r="G311" s="41"/>
      <c r="H311" s="41"/>
    </row>
    <row r="312" spans="7:8" ht="16.5">
      <c r="G312" s="41"/>
      <c r="H312" s="41"/>
    </row>
    <row r="313" spans="7:8" ht="16.5">
      <c r="G313" s="41"/>
      <c r="H313" s="41"/>
    </row>
    <row r="314" spans="7:8" ht="16.5">
      <c r="G314" s="41"/>
      <c r="H314" s="41"/>
    </row>
    <row r="315" spans="7:8" ht="16.5">
      <c r="G315" s="41"/>
      <c r="H315" s="41"/>
    </row>
    <row r="316" spans="7:8" ht="16.5">
      <c r="G316" s="41"/>
      <c r="H316" s="41"/>
    </row>
    <row r="317" spans="7:8" ht="16.5">
      <c r="G317" s="41"/>
      <c r="H317" s="41"/>
    </row>
    <row r="318" spans="7:8" ht="16.5">
      <c r="G318" s="41"/>
      <c r="H318" s="41"/>
    </row>
    <row r="319" spans="7:8" ht="16.5">
      <c r="G319" s="41"/>
      <c r="H319" s="41"/>
    </row>
    <row r="320" spans="7:8" ht="16.5">
      <c r="G320" s="41"/>
      <c r="H320" s="41"/>
    </row>
    <row r="321" spans="7:8" ht="16.5">
      <c r="G321" s="41"/>
      <c r="H321" s="41"/>
    </row>
    <row r="322" spans="7:8" ht="16.5">
      <c r="G322" s="41"/>
      <c r="H322" s="41"/>
    </row>
    <row r="323" spans="7:8" ht="16.5">
      <c r="G323" s="41"/>
      <c r="H323" s="41"/>
    </row>
    <row r="324" spans="7:8" ht="16.5">
      <c r="G324" s="41"/>
      <c r="H324" s="41"/>
    </row>
    <row r="325" spans="7:8" ht="16.5">
      <c r="G325" s="41"/>
      <c r="H325" s="41"/>
    </row>
    <row r="326" spans="7:8" ht="16.5">
      <c r="G326" s="41"/>
      <c r="H326" s="41"/>
    </row>
    <row r="327" spans="7:8" ht="16.5">
      <c r="G327" s="41"/>
      <c r="H327" s="41"/>
    </row>
    <row r="328" spans="7:8" ht="16.5">
      <c r="G328" s="41"/>
      <c r="H328" s="41"/>
    </row>
    <row r="329" spans="7:8" ht="16.5">
      <c r="G329" s="41"/>
      <c r="H329" s="41"/>
    </row>
    <row r="330" spans="7:8" ht="16.5">
      <c r="G330" s="41"/>
      <c r="H330" s="41"/>
    </row>
    <row r="331" spans="7:8" ht="16.5">
      <c r="G331" s="41"/>
      <c r="H331" s="41"/>
    </row>
    <row r="332" spans="7:8" ht="16.5">
      <c r="G332" s="41"/>
      <c r="H332" s="41"/>
    </row>
    <row r="333" spans="7:8" ht="16.5">
      <c r="G333" s="41"/>
      <c r="H333" s="41"/>
    </row>
    <row r="334" spans="7:8" ht="16.5">
      <c r="G334" s="41"/>
      <c r="H334" s="41"/>
    </row>
    <row r="335" spans="7:8" ht="16.5">
      <c r="G335" s="41"/>
      <c r="H335" s="41"/>
    </row>
    <row r="336" spans="7:8" ht="16.5">
      <c r="G336" s="41"/>
      <c r="H336" s="41"/>
    </row>
    <row r="337" spans="7:8" ht="16.5">
      <c r="G337" s="41"/>
      <c r="H337" s="41"/>
    </row>
    <row r="338" spans="7:8" ht="16.5">
      <c r="G338" s="41"/>
      <c r="H338" s="41"/>
    </row>
    <row r="339" spans="7:8" ht="16.5">
      <c r="G339" s="41"/>
      <c r="H339" s="41"/>
    </row>
    <row r="340" spans="7:8" ht="16.5">
      <c r="G340" s="41"/>
      <c r="H340" s="41"/>
    </row>
    <row r="341" spans="7:8" ht="16.5">
      <c r="G341" s="41"/>
      <c r="H341" s="41"/>
    </row>
    <row r="342" spans="7:8" ht="16.5">
      <c r="G342" s="41"/>
      <c r="H342" s="41"/>
    </row>
    <row r="343" spans="7:8" ht="16.5">
      <c r="G343" s="41"/>
      <c r="H343" s="41"/>
    </row>
    <row r="344" spans="7:8" ht="16.5">
      <c r="G344" s="41"/>
      <c r="H344" s="41"/>
    </row>
    <row r="345" spans="7:8" ht="16.5">
      <c r="G345" s="41"/>
      <c r="H345" s="41"/>
    </row>
    <row r="346" spans="7:8" ht="16.5">
      <c r="G346" s="41"/>
      <c r="H346" s="41"/>
    </row>
    <row r="347" spans="7:8" ht="16.5">
      <c r="G347" s="41"/>
      <c r="H347" s="41"/>
    </row>
    <row r="348" spans="7:8" ht="16.5">
      <c r="G348" s="41"/>
      <c r="H348" s="41"/>
    </row>
    <row r="349" spans="7:8" ht="16.5">
      <c r="G349" s="41"/>
      <c r="H349" s="41"/>
    </row>
    <row r="350" spans="7:8" ht="16.5">
      <c r="G350" s="41"/>
      <c r="H350" s="41"/>
    </row>
    <row r="351" spans="7:8" ht="16.5">
      <c r="G351" s="41"/>
      <c r="H351" s="41"/>
    </row>
    <row r="352" spans="7:8" ht="16.5">
      <c r="G352" s="41"/>
      <c r="H352" s="41"/>
    </row>
    <row r="353" spans="7:8" ht="16.5">
      <c r="G353" s="41"/>
      <c r="H353" s="41"/>
    </row>
    <row r="354" spans="7:8" ht="16.5">
      <c r="G354" s="41"/>
      <c r="H354" s="41"/>
    </row>
    <row r="355" spans="7:8" ht="16.5">
      <c r="G355" s="41"/>
      <c r="H355" s="41"/>
    </row>
    <row r="356" spans="7:8" ht="16.5">
      <c r="G356" s="41"/>
      <c r="H356" s="41"/>
    </row>
    <row r="357" spans="7:8" ht="16.5">
      <c r="G357" s="41"/>
      <c r="H357" s="41"/>
    </row>
    <row r="358" spans="7:8" ht="16.5">
      <c r="G358" s="41"/>
      <c r="H358" s="41"/>
    </row>
    <row r="359" spans="7:8" ht="16.5">
      <c r="G359" s="41"/>
      <c r="H359" s="41"/>
    </row>
    <row r="360" spans="7:8" ht="16.5">
      <c r="G360" s="41"/>
      <c r="H360" s="41"/>
    </row>
    <row r="361" spans="7:8" ht="16.5">
      <c r="G361" s="41"/>
      <c r="H361" s="41"/>
    </row>
    <row r="362" spans="7:8" ht="16.5">
      <c r="G362" s="41"/>
      <c r="H362" s="41"/>
    </row>
    <row r="363" spans="7:8" ht="16.5">
      <c r="G363" s="41"/>
      <c r="H363" s="41"/>
    </row>
    <row r="364" spans="7:8" ht="16.5">
      <c r="G364" s="41"/>
      <c r="H364" s="41"/>
    </row>
    <row r="365" spans="7:8" ht="16.5">
      <c r="G365" s="41"/>
      <c r="H365" s="41"/>
    </row>
    <row r="366" spans="7:8" ht="16.5">
      <c r="G366" s="41"/>
      <c r="H366" s="41"/>
    </row>
    <row r="367" spans="7:8" ht="16.5">
      <c r="G367" s="41"/>
      <c r="H367" s="41"/>
    </row>
    <row r="368" spans="7:8" ht="16.5">
      <c r="G368" s="41"/>
      <c r="H368" s="41"/>
    </row>
    <row r="369" spans="7:8" ht="16.5">
      <c r="G369" s="41"/>
      <c r="H369" s="41"/>
    </row>
    <row r="370" spans="7:8" ht="16.5">
      <c r="G370" s="41"/>
      <c r="H370" s="41"/>
    </row>
    <row r="371" spans="7:8" ht="16.5">
      <c r="G371" s="41"/>
      <c r="H371" s="41"/>
    </row>
    <row r="372" spans="7:8" ht="16.5">
      <c r="G372" s="41"/>
      <c r="H372" s="41"/>
    </row>
    <row r="373" spans="7:8" ht="16.5">
      <c r="G373" s="41"/>
      <c r="H373" s="41"/>
    </row>
    <row r="374" spans="7:8" ht="16.5">
      <c r="G374" s="41"/>
      <c r="H374" s="41"/>
    </row>
    <row r="375" spans="7:8" ht="16.5">
      <c r="G375" s="41"/>
      <c r="H375" s="41"/>
    </row>
    <row r="376" spans="7:8" ht="16.5">
      <c r="G376" s="41"/>
      <c r="H376" s="41"/>
    </row>
    <row r="377" spans="7:8" ht="16.5">
      <c r="G377" s="41"/>
      <c r="H377" s="41"/>
    </row>
    <row r="378" spans="7:8" ht="16.5">
      <c r="G378" s="41"/>
      <c r="H378" s="41"/>
    </row>
    <row r="379" spans="7:8" ht="16.5">
      <c r="G379" s="41"/>
      <c r="H379" s="41"/>
    </row>
    <row r="380" spans="7:8" ht="16.5">
      <c r="G380" s="41"/>
      <c r="H380" s="41"/>
    </row>
    <row r="381" spans="7:8" ht="16.5">
      <c r="G381" s="41"/>
      <c r="H381" s="41"/>
    </row>
    <row r="382" spans="7:8" ht="16.5">
      <c r="G382" s="41"/>
      <c r="H382" s="41"/>
    </row>
    <row r="383" spans="7:8" ht="16.5">
      <c r="G383" s="41"/>
      <c r="H383" s="41"/>
    </row>
    <row r="384" spans="7:8" ht="16.5">
      <c r="G384" s="41"/>
      <c r="H384" s="41"/>
    </row>
    <row r="385" spans="7:8" ht="16.5">
      <c r="G385" s="41"/>
      <c r="H385" s="41"/>
    </row>
    <row r="386" spans="7:8" ht="16.5">
      <c r="G386" s="41"/>
      <c r="H386" s="41"/>
    </row>
    <row r="387" spans="7:8" ht="16.5">
      <c r="G387" s="41"/>
      <c r="H387" s="41"/>
    </row>
    <row r="388" spans="7:8" ht="16.5">
      <c r="G388" s="41"/>
      <c r="H388" s="41"/>
    </row>
    <row r="389" spans="7:8" ht="16.5">
      <c r="G389" s="41"/>
      <c r="H389" s="41"/>
    </row>
    <row r="390" spans="7:8" ht="16.5">
      <c r="G390" s="41"/>
      <c r="H390" s="41"/>
    </row>
    <row r="391" spans="7:8" ht="16.5">
      <c r="G391" s="41"/>
      <c r="H391" s="41"/>
    </row>
    <row r="392" spans="7:8" ht="16.5">
      <c r="G392" s="41"/>
      <c r="H392" s="41"/>
    </row>
    <row r="393" spans="7:8" ht="16.5">
      <c r="G393" s="41"/>
      <c r="H393" s="41"/>
    </row>
    <row r="394" spans="7:8" ht="16.5">
      <c r="G394" s="41"/>
      <c r="H394" s="41"/>
    </row>
    <row r="395" spans="7:8" ht="16.5">
      <c r="G395" s="41"/>
      <c r="H395" s="41"/>
    </row>
    <row r="396" spans="7:8" ht="16.5">
      <c r="G396" s="41"/>
      <c r="H396" s="41"/>
    </row>
    <row r="397" spans="7:8" ht="16.5">
      <c r="G397" s="41"/>
      <c r="H397" s="41"/>
    </row>
    <row r="398" spans="7:8" ht="16.5">
      <c r="G398" s="41"/>
      <c r="H398" s="41"/>
    </row>
    <row r="399" spans="7:8" ht="16.5">
      <c r="G399" s="41"/>
      <c r="H399" s="41"/>
    </row>
    <row r="400" spans="7:8" ht="16.5">
      <c r="G400" s="41"/>
      <c r="H400" s="41"/>
    </row>
    <row r="401" spans="7:8" ht="16.5">
      <c r="G401" s="41"/>
      <c r="H401" s="41"/>
    </row>
    <row r="402" spans="7:8" ht="16.5">
      <c r="G402" s="41"/>
      <c r="H402" s="41"/>
    </row>
    <row r="403" spans="7:8" ht="16.5">
      <c r="G403" s="41"/>
      <c r="H403" s="41"/>
    </row>
    <row r="404" spans="7:8" ht="16.5">
      <c r="G404" s="41"/>
      <c r="H404" s="41"/>
    </row>
    <row r="405" spans="7:8" ht="16.5">
      <c r="G405" s="41"/>
      <c r="H405" s="41"/>
    </row>
    <row r="406" spans="7:8" ht="16.5">
      <c r="G406" s="41"/>
      <c r="H406" s="41"/>
    </row>
    <row r="407" spans="7:8" ht="16.5">
      <c r="G407" s="41"/>
      <c r="H407" s="41"/>
    </row>
    <row r="408" spans="7:8" ht="16.5">
      <c r="G408" s="41"/>
      <c r="H408" s="41"/>
    </row>
    <row r="409" spans="7:8" ht="16.5">
      <c r="G409" s="41"/>
      <c r="H409" s="41"/>
    </row>
    <row r="410" spans="7:8" ht="16.5">
      <c r="G410" s="41"/>
      <c r="H410" s="41"/>
    </row>
    <row r="411" spans="7:8" ht="16.5">
      <c r="G411" s="41"/>
      <c r="H411" s="41"/>
    </row>
  </sheetData>
  <sheetProtection/>
  <mergeCells count="4">
    <mergeCell ref="A4:A5"/>
    <mergeCell ref="B4:B5"/>
    <mergeCell ref="G12:H12"/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Сухарева Татьяна Александровна</dc:creator>
  <cp:keywords/>
  <dc:description/>
  <cp:lastModifiedBy>Наталья</cp:lastModifiedBy>
  <cp:lastPrinted>2019-11-07T09:57:53Z</cp:lastPrinted>
  <dcterms:created xsi:type="dcterms:W3CDTF">2015-12-15T07:22:08Z</dcterms:created>
  <dcterms:modified xsi:type="dcterms:W3CDTF">2019-11-13T07:16:13Z</dcterms:modified>
  <cp:category/>
  <cp:version/>
  <cp:contentType/>
  <cp:contentStatus/>
</cp:coreProperties>
</file>