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<sst xmlns="http://schemas.openxmlformats.org/spreadsheetml/2006/main" count="1315" uniqueCount="408">
  <si>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</si>
  <si>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</si>
  <si>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</si>
  <si>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</si>
  <si>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</si>
  <si>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</si>
  <si>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</si>
  <si>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</si>
  <si>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</si>
  <si>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</si>
  <si>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</si>
  <si>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</si>
  <si>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</si>
  <si>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</si>
  <si>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</si>
  <si>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</si>
  <si>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</si>
  <si>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</si>
  <si>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</si>
  <si>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</si>
  <si>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</si>
  <si>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</si>
  <si>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</si>
  <si>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</si>
  <si>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</si>
  <si>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</si>
  <si>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</si>
  <si>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</si>
  <si>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</si>
  <si>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</si>
  <si>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</si>
  <si>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</si>
  <si>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</si>
  <si>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</si>
  <si>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</si>
  <si>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</si>
  <si>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</si>
  <si>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</si>
  <si>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</si>
  <si>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</si>
  <si>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</si>
  <si>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</si>
  <si>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</si>
  <si>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</si>
  <si>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</si>
  <si>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</si>
  <si>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</si>
  <si>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</si>
  <si>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</si>
  <si>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</si>
  <si>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</si>
  <si>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</si>
  <si>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</si>
  <si>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</si>
  <si>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</si>
  <si>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</si>
  <si>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</si>
  <si>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</si>
  <si>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</si>
  <si>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</si>
  <si>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</si>
  <si>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</si>
  <si>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</si>
  <si>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</si>
  <si>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</si>
  <si>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</si>
  <si>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</si>
  <si>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</si>
  <si>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</si>
  <si>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</si>
  <si>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</si>
  <si>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</si>
  <si>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</si>
  <si>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</si>
  <si>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</si>
  <si>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</si>
  <si>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</si>
  <si>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</si>
  <si>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</si>
  <si>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</si>
  <si>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</si>
  <si>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</si>
  <si>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</si>
  <si>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</si>
  <si>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</si>
  <si>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</si>
  <si>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</si>
  <si>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</si>
  <si>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</si>
  <si>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</si>
  <si>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</si>
  <si>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</si>
  <si>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</si>
  <si>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</si>
  <si>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</si>
  <si>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</si>
  <si>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</si>
  <si>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</si>
  <si>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</si>
  <si>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</si>
  <si>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</si>
  <si>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</si>
  <si>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</si>
  <si>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</si>
  <si>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</si>
  <si>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</si>
  <si>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</si>
  <si>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</si>
  <si>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</si>
  <si>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</si>
  <si>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</si>
  <si>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</si>
  <si>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</si>
  <si>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</si>
  <si>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</si>
  <si>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</si>
  <si>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</si>
  <si>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</si>
  <si>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</si>
  <si>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</si>
  <si>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</si>
  <si>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</si>
  <si>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</si>
  <si>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</si>
  <si>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</si>
  <si>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</si>
  <si>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</si>
  <si>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</si>
  <si>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</si>
  <si>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</si>
  <si>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</si>
  <si>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</si>
  <si>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</si>
  <si>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</si>
  <si>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</si>
  <si>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</si>
  <si>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</si>
  <si>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</si>
  <si>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</si>
  <si>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</si>
  <si>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</si>
  <si>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</si>
  <si>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</si>
  <si>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</si>
  <si>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</si>
  <si>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</si>
  <si>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</si>
  <si>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</si>
  <si>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</si>
  <si>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</si>
  <si>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</si>
  <si>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</si>
  <si>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</si>
  <si>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</si>
  <si>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</si>
  <si>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</si>
  <si>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</si>
  <si>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</si>
  <si>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</si>
  <si>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</si>
  <si>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</si>
  <si>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</si>
  <si>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</si>
  <si>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</si>
  <si>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</si>
  <si>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</si>
  <si>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</si>
  <si>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</si>
  <si>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</si>
  <si>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</si>
  <si>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</si>
  <si>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</si>
  <si>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</si>
  <si>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</si>
  <si>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</si>
  <si>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</si>
  <si>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</si>
  <si>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</si>
  <si>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</si>
  <si>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</si>
  <si>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</si>
  <si>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</si>
  <si>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</si>
  <si>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</si>
  <si>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</si>
  <si>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</si>
  <si>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</si>
  <si>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</si>
  <si>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</si>
  <si>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</si>
  <si>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</si>
  <si>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</si>
  <si>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</si>
  <si>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</si>
  <si>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</si>
  <si>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</si>
  <si>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</si>
  <si>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</si>
  <si>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</si>
  <si>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</si>
  <si>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</si>
  <si>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</si>
  <si>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</si>
  <si>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</si>
  <si>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</si>
  <si>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</si>
  <si>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</si>
  <si>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</si>
  <si>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</si>
  <si>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</si>
  <si>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</si>
  <si>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</si>
  <si>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</si>
  <si>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</si>
  <si>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</si>
  <si>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</si>
  <si>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</si>
  <si>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</si>
  <si>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</si>
  <si>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</si>
  <si>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</si>
  <si>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</si>
  <si>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</si>
  <si>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</si>
  <si>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</si>
  <si>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</si>
  <si>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</si>
  <si>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</si>
  <si>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</si>
  <si>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</si>
  <si>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</si>
  <si>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</si>
  <si>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</si>
  <si>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</si>
  <si>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</si>
  <si>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</si>
  <si>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</si>
  <si>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</si>
  <si>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</si>
  <si>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</si>
  <si>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</si>
  <si>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</si>
  <si>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</si>
  <si>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</si>
  <si>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</si>
  <si>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</si>
  <si>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</si>
  <si>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</si>
  <si>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</si>
  <si>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</si>
  <si>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</si>
  <si>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</si>
  <si>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</si>
  <si>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</si>
  <si>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</si>
  <si>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</si>
  <si>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</si>
  <si>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</si>
  <si>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</si>
  <si>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</si>
  <si>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</si>
  <si>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</si>
  <si>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</si>
  <si>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</si>
  <si>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</si>
  <si>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</si>
  <si>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</si>
  <si>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</si>
  <si>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</si>
  <si>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</si>
  <si>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</si>
  <si>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</si>
  <si>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</si>
  <si>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</si>
  <si>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</si>
  <si>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</si>
  <si>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</si>
  <si>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</si>
  <si>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</si>
  <si>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</si>
  <si>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</si>
  <si>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</si>
  <si>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</si>
  <si>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</si>
  <si>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</si>
  <si>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</si>
  <si>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</si>
  <si>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</si>
  <si>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</si>
  <si>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</si>
  <si>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</si>
  <si>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</si>
  <si>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</si>
  <si>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</si>
  <si>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</si>
  <si>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</si>
  <si>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</si>
  <si>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</si>
  <si>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</si>
  <si>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</si>
  <si>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</si>
  <si>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</si>
  <si>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</si>
  <si>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</si>
  <si>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</si>
  <si>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</si>
  <si>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</si>
  <si>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</si>
  <si>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</si>
  <si>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</si>
  <si>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</si>
  <si>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</si>
  <si>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</si>
  <si>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</si>
  <si>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</si>
  <si>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</si>
  <si>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</si>
  <si>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</si>
  <si>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</si>
  <si>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</si>
  <si>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</si>
  <si>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</si>
  <si>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</si>
  <si>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</si>
  <si>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</si>
  <si>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</si>
  <si>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</si>
  <si>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</si>
  <si>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</si>
  <si>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</si>
  <si>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</si>
  <si>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</si>
  <si>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</si>
  <si>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</si>
  <si>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</si>
  <si>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</si>
  <si>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</si>
  <si>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</si>
  <si>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</si>
  <si>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</si>
  <si>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</si>
  <si>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</si>
  <si>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</si>
  <si>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</si>
  <si>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</si>
  <si>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</si>
  <si>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</si>
  <si>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</si>
  <si>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</si>
  <si>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</si>
  <si>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</si>
  <si>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</si>
  <si>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</si>
  <si>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</si>
  <si>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</si>
  <si>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</si>
  <si>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</si>
  <si>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</si>
  <si>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</si>
  <si>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</si>
  <si>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</si>
  <si>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</si>
  <si>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</si>
  <si>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</si>
  <si>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</si>
  <si>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</si>
  <si>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</si>
  <si>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</si>
  <si>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</si>
  <si>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</si>
  <si>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</si>
  <si>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</si>
  <si>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</si>
  <si>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</si>
  <si>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</si>
  <si>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</si>
  <si>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</si>
  <si>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</si>
  <si>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</si>
  <si>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</si>
  <si>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</si>
  <si>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</si>
  <si>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</si>
  <si>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</si>
  <si>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</si>
  <si>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</si>
  <si>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</si>
  <si>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</si>
  <si>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</si>
  <si>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</si>
  <si>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</si>
  <si>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</si>
  <si>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</si>
  <si>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</si>
  <si>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</si>
  <si>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</si>
  <si>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</si>
  <si>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</si>
  <si>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 xml:space="preserve">СПРАВКА
об исполнении бюджета Шило-Голицинского МО
на 01.08.2015г.
</t>
  </si>
  <si>
    <t xml:space="preserve">СПРАВКА
об исполнении бюджета Ртищевского района
на 01.08.2015 г.
</t>
  </si>
  <si>
    <t xml:space="preserve">СПРАВКА
об исполнении бюджета МО г. Ртищево
на 01.08.2015г.
</t>
  </si>
  <si>
    <t xml:space="preserve">СПРАВКА
об исполнении бюджета Краснозвездинского МО
на 01.08.2015г.
</t>
  </si>
  <si>
    <t xml:space="preserve">СПРАВКА
об исполнении бюджета Макаровского МО
на 01.08.2015г.
</t>
  </si>
  <si>
    <t xml:space="preserve">СПРАВКА
об исполнении бюджета Октябрьского МО
на 01.08.2015г.
</t>
  </si>
  <si>
    <t xml:space="preserve">СПРАВКА
об исполнении бюджета Салтыковского МО
на 01.08.2015г.
</t>
  </si>
  <si>
    <t xml:space="preserve">СПРАВКА
об исполнении бюджета Урусовского МО
на 01.08.2015г.
</t>
  </si>
  <si>
    <t xml:space="preserve">СПРАВКА
об исполнении бюджета Ртищевского района (консолидация)
на 01.08.2015г.
</t>
  </si>
  <si>
    <t>51,1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</si>
</sst>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13" fillId="34" borderId="10" xfId="0" applyNumberFormat="1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49" fontId="12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7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187" fontId="13" fillId="0" borderId="10" xfId="52" applyNumberFormat="1" applyFont="1" applyFill="1" applyBorder="1" applyAlignment="1" applyProtection="1">
      <alignment vertical="center" wrapText="1"/>
      <protection hidden="1"/>
    </xf>
    <xf numFmtId="187" fontId="13" fillId="0" borderId="10" xfId="52" applyNumberFormat="1" applyFont="1" applyFill="1" applyBorder="1" applyAlignment="1" applyProtection="1">
      <alignment wrapText="1"/>
      <protection hidden="1"/>
    </xf>
    <xf numFmtId="49" fontId="13" fillId="0" borderId="10" xfId="52" applyNumberFormat="1" applyFont="1" applyFill="1" applyBorder="1" applyAlignment="1" applyProtection="1">
      <alignment wrapText="1"/>
      <protection hidden="1"/>
    </xf>
    <xf numFmtId="177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right" vertical="top" wrapText="1"/>
    </xf>
    <xf numFmtId="0" fontId="1" fillId="0" borderId="11" xfId="56" applyNumberFormat="1" applyFont="1" applyFill="1" applyBorder="1" applyAlignment="1" applyProtection="1">
      <alignment horizontal="left" wrapText="1"/>
      <protection hidden="1"/>
    </xf>
    <xf numFmtId="49" fontId="1" fillId="0" borderId="11" xfId="56" applyNumberFormat="1" applyFont="1" applyFill="1" applyBorder="1" applyAlignment="1" applyProtection="1">
      <alignment horizontal="left" wrapText="1"/>
      <protection hidden="1"/>
    </xf>
    <xf numFmtId="0" fontId="5" fillId="0" borderId="17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17" xfId="54" applyNumberFormat="1" applyFont="1" applyFill="1" applyBorder="1" applyAlignment="1" applyProtection="1">
      <alignment horizontal="left" wrapText="1"/>
      <protection hidden="1"/>
    </xf>
    <xf numFmtId="49" fontId="1" fillId="0" borderId="18" xfId="54" applyNumberFormat="1" applyFont="1" applyFill="1" applyBorder="1" applyAlignment="1" applyProtection="1">
      <alignment horizontal="left" wrapText="1"/>
      <protection hidden="1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9" fontId="6" fillId="0" borderId="10" xfId="0" applyNumberFormat="1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177" fontId="2" fillId="0" borderId="16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center" vertical="top" wrapText="1"/>
    </xf>
    <xf numFmtId="0" fontId="1" fillId="0" borderId="17" xfId="54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 wrapText="1"/>
    </xf>
    <xf numFmtId="187" fontId="11" fillId="0" borderId="10" xfId="52" applyNumberFormat="1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workbookViewId="0" topLeftCell="A1">
      <selection activeCell="H4" sqref="B1:H16384"/>
    </sheetView>
  </sheetViews>
  <sheetFormatPr defaultColWidth="9.140625" defaultRowHeight="12.75"/>
  <cols>
    <col min="1" max="1" width="6.57421875" style="37" customWidth="1"/>
    <col min="2" max="2" width="47.421875" style="1" customWidth="1"/>
    <col min="3" max="3" width="11.28125" style="116" hidden="1" customWidth="1"/>
    <col min="4" max="4" width="18.28125" style="1" customWidth="1"/>
    <col min="5" max="5" width="11.8515625" style="1" customWidth="1"/>
    <col min="6" max="6" width="11.7109375" style="1" customWidth="1"/>
    <col min="7" max="7" width="13.8515625" style="118" customWidth="1"/>
    <col min="8" max="8" width="12.57421875" style="11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59" t="s">
        <v>399</v>
      </c>
      <c r="B1" s="59"/>
      <c r="C1" s="59"/>
      <c r="D1" s="59"/>
      <c r="E1" s="59"/>
      <c r="F1" s="59"/>
      <c r="G1" s="59"/>
      <c r="H1" s="59"/>
      <c r="I1" s="12"/>
    </row>
    <row r="2" spans="1:9" ht="12.75" customHeight="1">
      <c r="A2" s="54"/>
      <c r="B2" s="66" t="s">
        <v>3</v>
      </c>
      <c r="C2" s="67" t="s">
        <v>163</v>
      </c>
      <c r="D2" s="68" t="s">
        <v>4</v>
      </c>
      <c r="E2" s="69" t="s">
        <v>395</v>
      </c>
      <c r="F2" s="68" t="s">
        <v>5</v>
      </c>
      <c r="G2" s="70" t="s">
        <v>6</v>
      </c>
      <c r="H2" s="69" t="s">
        <v>396</v>
      </c>
      <c r="I2" s="13"/>
    </row>
    <row r="3" spans="1:9" ht="21" customHeight="1">
      <c r="A3" s="55"/>
      <c r="B3" s="66"/>
      <c r="C3" s="71"/>
      <c r="D3" s="68"/>
      <c r="E3" s="72"/>
      <c r="F3" s="68"/>
      <c r="G3" s="70"/>
      <c r="H3" s="72"/>
      <c r="I3" s="13"/>
    </row>
    <row r="4" spans="1:9" ht="15" customHeight="1">
      <c r="A4" s="47"/>
      <c r="B4" s="73" t="s">
        <v>83</v>
      </c>
      <c r="C4" s="74"/>
      <c r="D4" s="75">
        <f>D5+D6+D7+D8+D9+D10+D11+D12+D13+D14+D15+D16+D17+D18+D19+D20+D21+D23</f>
        <v>146115.8</v>
      </c>
      <c r="E4" s="75">
        <f>E5+E6+E7+E8+E9+E10+E11+E12+E13+E14+E15+E16+E17+E18+E19+E20+E21+E23</f>
        <v>107801.6</v>
      </c>
      <c r="F4" s="75">
        <f>F5+F6+F7+F8+F9+F10+F11+F12+F13+F14+F15+F16+F17+F18+F19+F20+F21+F23</f>
        <v>92729.2</v>
      </c>
      <c r="G4" s="76">
        <f>F4/D4</f>
        <v>0.634628151096596</v>
      </c>
      <c r="H4" s="76">
        <f>F4/E4</f>
        <v>0.8601838933744953</v>
      </c>
      <c r="I4" s="14"/>
    </row>
    <row r="5" spans="1:9" ht="15">
      <c r="A5" s="47"/>
      <c r="B5" s="77" t="s">
        <v>7</v>
      </c>
      <c r="C5" s="78"/>
      <c r="D5" s="65">
        <v>104870</v>
      </c>
      <c r="E5" s="65">
        <v>75100</v>
      </c>
      <c r="F5" s="65">
        <v>58613.4</v>
      </c>
      <c r="G5" s="76">
        <f aca="true" t="shared" si="0" ref="G5:G37">F5/D5</f>
        <v>0.5589148469533709</v>
      </c>
      <c r="H5" s="76">
        <f aca="true" t="shared" si="1" ref="H5:H37">F5/E5</f>
        <v>0.7804713715046605</v>
      </c>
      <c r="I5" s="14"/>
    </row>
    <row r="6" spans="1:9" ht="15">
      <c r="A6" s="47"/>
      <c r="B6" s="77" t="s">
        <v>8</v>
      </c>
      <c r="C6" s="78"/>
      <c r="D6" s="65">
        <v>19500</v>
      </c>
      <c r="E6" s="65">
        <v>14700</v>
      </c>
      <c r="F6" s="65">
        <v>14988.3</v>
      </c>
      <c r="G6" s="76">
        <f t="shared" si="0"/>
        <v>0.7686307692307692</v>
      </c>
      <c r="H6" s="76">
        <f t="shared" si="1"/>
        <v>1.0196122448979592</v>
      </c>
      <c r="I6" s="14"/>
    </row>
    <row r="7" spans="1:9" ht="15">
      <c r="A7" s="47"/>
      <c r="B7" s="77" t="s">
        <v>9</v>
      </c>
      <c r="C7" s="78"/>
      <c r="D7" s="65">
        <v>3700</v>
      </c>
      <c r="E7" s="65">
        <v>3000</v>
      </c>
      <c r="F7" s="65">
        <v>3934.6</v>
      </c>
      <c r="G7" s="76">
        <f t="shared" si="0"/>
        <v>1.0634054054054054</v>
      </c>
      <c r="H7" s="76">
        <f t="shared" si="1"/>
        <v>1.3115333333333332</v>
      </c>
      <c r="I7" s="14"/>
    </row>
    <row r="8" spans="1:9" ht="15">
      <c r="A8" s="47"/>
      <c r="B8" s="77" t="s">
        <v>10</v>
      </c>
      <c r="C8" s="78"/>
      <c r="D8" s="65">
        <v>0</v>
      </c>
      <c r="E8" s="65">
        <v>0</v>
      </c>
      <c r="F8" s="65">
        <v>0</v>
      </c>
      <c r="G8" s="76">
        <v>0</v>
      </c>
      <c r="H8" s="76">
        <v>0</v>
      </c>
      <c r="I8" s="14"/>
    </row>
    <row r="9" spans="1:9" ht="15">
      <c r="A9" s="47"/>
      <c r="B9" s="77" t="s">
        <v>300</v>
      </c>
      <c r="C9" s="78"/>
      <c r="D9" s="65">
        <v>3607.4</v>
      </c>
      <c r="E9" s="65">
        <v>2700</v>
      </c>
      <c r="F9" s="65">
        <v>2925.7</v>
      </c>
      <c r="G9" s="76">
        <f t="shared" si="0"/>
        <v>0.8110273327049952</v>
      </c>
      <c r="H9" s="76">
        <f t="shared" si="1"/>
        <v>1.0835925925925924</v>
      </c>
      <c r="I9" s="14"/>
    </row>
    <row r="10" spans="1:9" ht="15">
      <c r="A10" s="47"/>
      <c r="B10" s="77" t="s">
        <v>11</v>
      </c>
      <c r="C10" s="78"/>
      <c r="D10" s="65">
        <v>0</v>
      </c>
      <c r="E10" s="65">
        <v>0</v>
      </c>
      <c r="F10" s="65">
        <v>0</v>
      </c>
      <c r="G10" s="76">
        <v>0</v>
      </c>
      <c r="H10" s="76">
        <v>0</v>
      </c>
      <c r="I10" s="14"/>
    </row>
    <row r="11" spans="1:9" ht="15">
      <c r="A11" s="47"/>
      <c r="B11" s="77" t="s">
        <v>108</v>
      </c>
      <c r="C11" s="78"/>
      <c r="D11" s="65">
        <v>3425</v>
      </c>
      <c r="E11" s="65">
        <v>2650</v>
      </c>
      <c r="F11" s="65">
        <v>2395.4</v>
      </c>
      <c r="G11" s="76">
        <f t="shared" si="0"/>
        <v>0.6993868613138686</v>
      </c>
      <c r="H11" s="76">
        <f t="shared" si="1"/>
        <v>0.9039245283018869</v>
      </c>
      <c r="I11" s="14"/>
    </row>
    <row r="12" spans="1:9" ht="15">
      <c r="A12" s="47"/>
      <c r="B12" s="77" t="s">
        <v>12</v>
      </c>
      <c r="C12" s="78"/>
      <c r="D12" s="65">
        <v>0</v>
      </c>
      <c r="E12" s="65">
        <v>0</v>
      </c>
      <c r="F12" s="65">
        <v>0</v>
      </c>
      <c r="G12" s="76">
        <v>0</v>
      </c>
      <c r="H12" s="76">
        <v>0</v>
      </c>
      <c r="I12" s="14"/>
    </row>
    <row r="13" spans="1:9" ht="15">
      <c r="A13" s="47"/>
      <c r="B13" s="77" t="s">
        <v>13</v>
      </c>
      <c r="C13" s="78"/>
      <c r="D13" s="65">
        <v>6000</v>
      </c>
      <c r="E13" s="65">
        <v>5440</v>
      </c>
      <c r="F13" s="65">
        <v>5666.3</v>
      </c>
      <c r="G13" s="76">
        <f t="shared" si="0"/>
        <v>0.9443833333333334</v>
      </c>
      <c r="H13" s="76">
        <f t="shared" si="1"/>
        <v>1.0415992647058825</v>
      </c>
      <c r="I13" s="14"/>
    </row>
    <row r="14" spans="1:9" ht="15">
      <c r="A14" s="47"/>
      <c r="B14" s="77" t="s">
        <v>14</v>
      </c>
      <c r="C14" s="78"/>
      <c r="D14" s="65">
        <v>600</v>
      </c>
      <c r="E14" s="65">
        <v>550</v>
      </c>
      <c r="F14" s="65">
        <v>394.9</v>
      </c>
      <c r="G14" s="76">
        <f t="shared" si="0"/>
        <v>0.6581666666666667</v>
      </c>
      <c r="H14" s="76">
        <f t="shared" si="1"/>
        <v>0.718</v>
      </c>
      <c r="I14" s="14"/>
    </row>
    <row r="15" spans="1:9" ht="15">
      <c r="A15" s="47"/>
      <c r="B15" s="77" t="s">
        <v>15</v>
      </c>
      <c r="C15" s="78"/>
      <c r="D15" s="65">
        <v>0</v>
      </c>
      <c r="E15" s="65">
        <v>0</v>
      </c>
      <c r="F15" s="65">
        <v>30.8</v>
      </c>
      <c r="G15" s="76">
        <v>0</v>
      </c>
      <c r="H15" s="76">
        <v>0</v>
      </c>
      <c r="I15" s="14"/>
    </row>
    <row r="16" spans="1:9" ht="15">
      <c r="A16" s="47"/>
      <c r="B16" s="77" t="s">
        <v>16</v>
      </c>
      <c r="C16" s="78"/>
      <c r="D16" s="65">
        <v>0</v>
      </c>
      <c r="E16" s="65">
        <v>0</v>
      </c>
      <c r="F16" s="65">
        <v>0</v>
      </c>
      <c r="G16" s="76">
        <v>0</v>
      </c>
      <c r="H16" s="76">
        <v>0</v>
      </c>
      <c r="I16" s="14"/>
    </row>
    <row r="17" spans="1:9" ht="15">
      <c r="A17" s="47"/>
      <c r="B17" s="77" t="s">
        <v>17</v>
      </c>
      <c r="C17" s="78"/>
      <c r="D17" s="65">
        <v>1139.9</v>
      </c>
      <c r="E17" s="65">
        <v>800</v>
      </c>
      <c r="F17" s="65">
        <v>685.1</v>
      </c>
      <c r="G17" s="76">
        <f t="shared" si="0"/>
        <v>0.6010176331257128</v>
      </c>
      <c r="H17" s="76">
        <f t="shared" si="1"/>
        <v>0.856375</v>
      </c>
      <c r="I17" s="14"/>
    </row>
    <row r="18" spans="1:9" ht="15" hidden="1">
      <c r="A18" s="47"/>
      <c r="B18" s="77"/>
      <c r="C18" s="78"/>
      <c r="D18" s="65">
        <v>0</v>
      </c>
      <c r="E18" s="65">
        <v>0</v>
      </c>
      <c r="F18" s="65"/>
      <c r="G18" s="76" t="e">
        <f t="shared" si="0"/>
        <v>#DIV/0!</v>
      </c>
      <c r="H18" s="76" t="e">
        <f t="shared" si="1"/>
        <v>#DIV/0!</v>
      </c>
      <c r="I18" s="14"/>
    </row>
    <row r="19" spans="1:9" ht="15">
      <c r="A19" s="47"/>
      <c r="B19" s="77" t="s">
        <v>19</v>
      </c>
      <c r="C19" s="78"/>
      <c r="D19" s="65">
        <v>682.5</v>
      </c>
      <c r="E19" s="65">
        <v>682.5</v>
      </c>
      <c r="F19" s="65">
        <v>819.5</v>
      </c>
      <c r="G19" s="76">
        <f t="shared" si="0"/>
        <v>1.2007326007326007</v>
      </c>
      <c r="H19" s="76">
        <f t="shared" si="1"/>
        <v>1.2007326007326007</v>
      </c>
      <c r="I19" s="14"/>
    </row>
    <row r="20" spans="1:9" ht="15">
      <c r="A20" s="47"/>
      <c r="B20" s="77" t="s">
        <v>360</v>
      </c>
      <c r="C20" s="78"/>
      <c r="D20" s="65">
        <v>706</v>
      </c>
      <c r="E20" s="65">
        <v>706</v>
      </c>
      <c r="F20" s="65">
        <v>758.3</v>
      </c>
      <c r="G20" s="76">
        <f t="shared" si="0"/>
        <v>1.0740793201133143</v>
      </c>
      <c r="H20" s="76">
        <f t="shared" si="1"/>
        <v>1.0740793201133143</v>
      </c>
      <c r="I20" s="14"/>
    </row>
    <row r="21" spans="1:9" ht="15">
      <c r="A21" s="47"/>
      <c r="B21" s="77" t="s">
        <v>21</v>
      </c>
      <c r="C21" s="78"/>
      <c r="D21" s="65">
        <v>1885</v>
      </c>
      <c r="E21" s="65">
        <v>1473.1</v>
      </c>
      <c r="F21" s="65">
        <v>1517.7</v>
      </c>
      <c r="G21" s="76">
        <f t="shared" si="0"/>
        <v>0.8051458885941645</v>
      </c>
      <c r="H21" s="76">
        <f t="shared" si="1"/>
        <v>1.0302762880999254</v>
      </c>
      <c r="I21" s="14"/>
    </row>
    <row r="22" spans="1:9" ht="15">
      <c r="A22" s="47"/>
      <c r="B22" s="77" t="s">
        <v>22</v>
      </c>
      <c r="C22" s="78"/>
      <c r="D22" s="65">
        <v>600</v>
      </c>
      <c r="E22" s="65">
        <v>425</v>
      </c>
      <c r="F22" s="65">
        <v>356.9</v>
      </c>
      <c r="G22" s="76">
        <f t="shared" si="0"/>
        <v>0.5948333333333333</v>
      </c>
      <c r="H22" s="76">
        <f t="shared" si="1"/>
        <v>0.8397647058823529</v>
      </c>
      <c r="I22" s="14"/>
    </row>
    <row r="23" spans="1:9" ht="15">
      <c r="A23" s="47"/>
      <c r="B23" s="77" t="s">
        <v>23</v>
      </c>
      <c r="C23" s="78"/>
      <c r="D23" s="65">
        <v>0</v>
      </c>
      <c r="E23" s="65">
        <v>0</v>
      </c>
      <c r="F23" s="65">
        <v>-0.8</v>
      </c>
      <c r="G23" s="76">
        <v>0</v>
      </c>
      <c r="H23" s="76">
        <v>0</v>
      </c>
      <c r="I23" s="14"/>
    </row>
    <row r="24" spans="1:9" ht="15">
      <c r="A24" s="47"/>
      <c r="B24" s="79" t="s">
        <v>82</v>
      </c>
      <c r="C24" s="80"/>
      <c r="D24" s="65">
        <f>D25+D26+D27+D28+D29+D34+D35+D31+D33+D30+D32</f>
        <v>480779.69999999995</v>
      </c>
      <c r="E24" s="65">
        <f>E25+E26+E27+E28+E29+E34+E35+E31+E33+E30+E32</f>
        <v>359563.19999999995</v>
      </c>
      <c r="F24" s="65">
        <f>F25+F26+F27+F28+F29+F34+F35+F31+F33+F30+F32</f>
        <v>271411.3</v>
      </c>
      <c r="G24" s="76">
        <f t="shared" si="0"/>
        <v>0.5645232109425585</v>
      </c>
      <c r="H24" s="76">
        <f t="shared" si="1"/>
        <v>0.754836145634481</v>
      </c>
      <c r="I24" s="14"/>
    </row>
    <row r="25" spans="1:9" ht="15">
      <c r="A25" s="47"/>
      <c r="B25" s="77" t="s">
        <v>25</v>
      </c>
      <c r="C25" s="78"/>
      <c r="D25" s="65">
        <v>82161.1</v>
      </c>
      <c r="E25" s="65">
        <v>61620.8</v>
      </c>
      <c r="F25" s="65">
        <v>50428.6</v>
      </c>
      <c r="G25" s="76">
        <f t="shared" si="0"/>
        <v>0.6137770794207964</v>
      </c>
      <c r="H25" s="76">
        <f t="shared" si="1"/>
        <v>0.8183697712460727</v>
      </c>
      <c r="I25" s="14"/>
    </row>
    <row r="26" spans="1:9" ht="15">
      <c r="A26" s="47"/>
      <c r="B26" s="77" t="s">
        <v>26</v>
      </c>
      <c r="C26" s="78"/>
      <c r="D26" s="65">
        <v>358245.2</v>
      </c>
      <c r="E26" s="65">
        <v>272144.9</v>
      </c>
      <c r="F26" s="65">
        <v>210895</v>
      </c>
      <c r="G26" s="76">
        <f t="shared" si="0"/>
        <v>0.5886889761537628</v>
      </c>
      <c r="H26" s="76">
        <f t="shared" si="1"/>
        <v>0.7749364401096621</v>
      </c>
      <c r="I26" s="14"/>
    </row>
    <row r="27" spans="1:9" ht="15">
      <c r="A27" s="47"/>
      <c r="B27" s="77" t="s">
        <v>27</v>
      </c>
      <c r="C27" s="78"/>
      <c r="D27" s="65">
        <v>21717.6</v>
      </c>
      <c r="E27" s="65">
        <v>9183.6</v>
      </c>
      <c r="F27" s="65">
        <v>0</v>
      </c>
      <c r="G27" s="76">
        <f t="shared" si="0"/>
        <v>0</v>
      </c>
      <c r="H27" s="76">
        <v>0</v>
      </c>
      <c r="I27" s="14"/>
    </row>
    <row r="28" spans="1:9" ht="29.25" customHeight="1" hidden="1">
      <c r="A28" s="47"/>
      <c r="B28" s="77" t="s">
        <v>212</v>
      </c>
      <c r="C28" s="78"/>
      <c r="D28" s="65">
        <v>0</v>
      </c>
      <c r="E28" s="65">
        <v>0</v>
      </c>
      <c r="F28" s="65">
        <v>0</v>
      </c>
      <c r="G28" s="76" t="e">
        <f t="shared" si="0"/>
        <v>#DIV/0!</v>
      </c>
      <c r="H28" s="76" t="e">
        <f t="shared" si="1"/>
        <v>#DIV/0!</v>
      </c>
      <c r="I28" s="14"/>
    </row>
    <row r="29" spans="1:9" ht="26.25" customHeight="1">
      <c r="A29" s="47"/>
      <c r="B29" s="79" t="s">
        <v>151</v>
      </c>
      <c r="C29" s="80"/>
      <c r="D29" s="65">
        <v>12023.1</v>
      </c>
      <c r="E29" s="65">
        <v>9981.2</v>
      </c>
      <c r="F29" s="65">
        <v>8240.7</v>
      </c>
      <c r="G29" s="76">
        <f t="shared" si="0"/>
        <v>0.6854055942311051</v>
      </c>
      <c r="H29" s="76">
        <f t="shared" si="1"/>
        <v>0.8256221696789965</v>
      </c>
      <c r="I29" s="14"/>
    </row>
    <row r="30" spans="1:9" ht="39.75" customHeight="1">
      <c r="A30" s="47"/>
      <c r="B30" s="77" t="s">
        <v>390</v>
      </c>
      <c r="C30" s="80"/>
      <c r="D30" s="65">
        <v>50</v>
      </c>
      <c r="E30" s="65">
        <v>50</v>
      </c>
      <c r="F30" s="65">
        <v>50</v>
      </c>
      <c r="G30" s="76">
        <f t="shared" si="0"/>
        <v>1</v>
      </c>
      <c r="H30" s="76">
        <f t="shared" si="1"/>
        <v>1</v>
      </c>
      <c r="I30" s="14"/>
    </row>
    <row r="31" spans="1:9" ht="27.75" customHeight="1">
      <c r="A31" s="47"/>
      <c r="B31" s="77" t="s">
        <v>212</v>
      </c>
      <c r="C31" s="80"/>
      <c r="D31" s="65">
        <v>19.7</v>
      </c>
      <c r="E31" s="65">
        <v>19.7</v>
      </c>
      <c r="F31" s="65">
        <v>17.7</v>
      </c>
      <c r="G31" s="76">
        <f t="shared" si="0"/>
        <v>0.8984771573604061</v>
      </c>
      <c r="H31" s="76">
        <v>0</v>
      </c>
      <c r="I31" s="14"/>
    </row>
    <row r="32" spans="1:9" ht="71.25" customHeight="1">
      <c r="A32" s="47"/>
      <c r="B32" s="77" t="s">
        <v>394</v>
      </c>
      <c r="C32" s="80"/>
      <c r="D32" s="65">
        <v>71.3</v>
      </c>
      <c r="E32" s="65">
        <v>71.3</v>
      </c>
      <c r="F32" s="65">
        <v>71.3</v>
      </c>
      <c r="G32" s="76">
        <f t="shared" si="0"/>
        <v>1</v>
      </c>
      <c r="H32" s="76">
        <v>0</v>
      </c>
      <c r="I32" s="14"/>
    </row>
    <row r="33" spans="1:9" ht="66" customHeight="1">
      <c r="A33" s="47"/>
      <c r="B33" s="77" t="s">
        <v>381</v>
      </c>
      <c r="C33" s="80"/>
      <c r="D33" s="65">
        <v>7732</v>
      </c>
      <c r="E33" s="65">
        <v>7732</v>
      </c>
      <c r="F33" s="65">
        <v>2943.5</v>
      </c>
      <c r="G33" s="76">
        <f t="shared" si="0"/>
        <v>0.3806906363166063</v>
      </c>
      <c r="H33" s="76">
        <f t="shared" si="1"/>
        <v>0.3806906363166063</v>
      </c>
      <c r="I33" s="14"/>
    </row>
    <row r="34" spans="1:9" ht="29.25" customHeight="1">
      <c r="A34" s="47"/>
      <c r="B34" s="77" t="s">
        <v>378</v>
      </c>
      <c r="C34" s="78"/>
      <c r="D34" s="65">
        <v>1.6</v>
      </c>
      <c r="E34" s="65">
        <v>1.6</v>
      </c>
      <c r="F34" s="65">
        <v>6.4</v>
      </c>
      <c r="G34" s="76">
        <f t="shared" si="0"/>
        <v>4</v>
      </c>
      <c r="H34" s="76">
        <f t="shared" si="1"/>
        <v>4</v>
      </c>
      <c r="I34" s="14"/>
    </row>
    <row r="35" spans="1:9" ht="25.5" customHeight="1" thickBot="1">
      <c r="A35" s="47"/>
      <c r="B35" s="81" t="s">
        <v>159</v>
      </c>
      <c r="C35" s="82"/>
      <c r="D35" s="65">
        <v>-1241.9</v>
      </c>
      <c r="E35" s="65">
        <v>-1241.9</v>
      </c>
      <c r="F35" s="65">
        <v>-1241.9</v>
      </c>
      <c r="G35" s="76">
        <f t="shared" si="0"/>
        <v>1</v>
      </c>
      <c r="H35" s="76">
        <f t="shared" si="1"/>
        <v>1</v>
      </c>
      <c r="I35" s="14"/>
    </row>
    <row r="36" spans="1:9" ht="18.75">
      <c r="A36" s="47"/>
      <c r="B36" s="83" t="s">
        <v>29</v>
      </c>
      <c r="C36" s="84"/>
      <c r="D36" s="75">
        <f>D4+D24</f>
        <v>626895.5</v>
      </c>
      <c r="E36" s="75">
        <f>E4+E24</f>
        <v>467364.79999999993</v>
      </c>
      <c r="F36" s="75">
        <f>F4+F24</f>
        <v>364140.5</v>
      </c>
      <c r="G36" s="76">
        <f t="shared" si="0"/>
        <v>0.5808631582137693</v>
      </c>
      <c r="H36" s="76">
        <f t="shared" si="1"/>
        <v>0.7791354847433954</v>
      </c>
      <c r="I36" s="14"/>
    </row>
    <row r="37" spans="1:9" ht="15">
      <c r="A37" s="47"/>
      <c r="B37" s="77" t="s">
        <v>109</v>
      </c>
      <c r="C37" s="78"/>
      <c r="D37" s="65">
        <f>D4</f>
        <v>146115.8</v>
      </c>
      <c r="E37" s="65">
        <f>E4</f>
        <v>107801.6</v>
      </c>
      <c r="F37" s="65">
        <f>F4</f>
        <v>92729.2</v>
      </c>
      <c r="G37" s="76">
        <f t="shared" si="0"/>
        <v>0.634628151096596</v>
      </c>
      <c r="H37" s="76">
        <f t="shared" si="1"/>
        <v>0.8601838933744953</v>
      </c>
      <c r="I37" s="14"/>
    </row>
    <row r="38" spans="1:9" ht="12.75">
      <c r="A38" s="51"/>
      <c r="B38" s="52"/>
      <c r="C38" s="52"/>
      <c r="D38" s="52"/>
      <c r="E38" s="52"/>
      <c r="F38" s="52"/>
      <c r="G38" s="52"/>
      <c r="H38" s="53"/>
      <c r="I38" s="10"/>
    </row>
    <row r="39" spans="1:9" ht="15" customHeight="1">
      <c r="A39" s="60" t="s">
        <v>161</v>
      </c>
      <c r="B39" s="68" t="s">
        <v>30</v>
      </c>
      <c r="C39" s="67" t="s">
        <v>163</v>
      </c>
      <c r="D39" s="85" t="s">
        <v>4</v>
      </c>
      <c r="E39" s="69" t="s">
        <v>395</v>
      </c>
      <c r="F39" s="85" t="s">
        <v>5</v>
      </c>
      <c r="G39" s="70" t="s">
        <v>6</v>
      </c>
      <c r="H39" s="69" t="s">
        <v>396</v>
      </c>
      <c r="I39" s="13"/>
    </row>
    <row r="40" spans="1:9" ht="13.5" customHeight="1">
      <c r="A40" s="60"/>
      <c r="B40" s="68"/>
      <c r="C40" s="71"/>
      <c r="D40" s="85"/>
      <c r="E40" s="72"/>
      <c r="F40" s="85"/>
      <c r="G40" s="70"/>
      <c r="H40" s="72"/>
      <c r="I40" s="13"/>
    </row>
    <row r="41" spans="1:9" ht="19.5" customHeight="1">
      <c r="A41" s="34" t="s">
        <v>70</v>
      </c>
      <c r="B41" s="79" t="s">
        <v>31</v>
      </c>
      <c r="C41" s="80"/>
      <c r="D41" s="86">
        <f>D42+D43+D48+D49+D46+D47+D45</f>
        <v>45714.90000000001</v>
      </c>
      <c r="E41" s="86">
        <f>E42+E43+E48+E49+E46+E47+E45</f>
        <v>39950.4</v>
      </c>
      <c r="F41" s="86">
        <f>F42+F43+F48+F49+F46+F47+F45</f>
        <v>28663.000000000004</v>
      </c>
      <c r="G41" s="76">
        <f aca="true" t="shared" si="2" ref="G41:G113">F41/D41</f>
        <v>0.6269946997587219</v>
      </c>
      <c r="H41" s="76">
        <f>F41/E41</f>
        <v>0.7174646561736554</v>
      </c>
      <c r="I41" s="16"/>
    </row>
    <row r="42" spans="1:9" ht="43.5" customHeight="1">
      <c r="A42" s="49" t="s">
        <v>72</v>
      </c>
      <c r="B42" s="77" t="s">
        <v>164</v>
      </c>
      <c r="C42" s="78" t="s">
        <v>213</v>
      </c>
      <c r="D42" s="65">
        <v>580.8</v>
      </c>
      <c r="E42" s="65">
        <v>522.5</v>
      </c>
      <c r="F42" s="65">
        <v>514.5</v>
      </c>
      <c r="G42" s="76">
        <f t="shared" si="2"/>
        <v>0.8858471074380166</v>
      </c>
      <c r="H42" s="76">
        <f aca="true" t="shared" si="3" ref="H42:H113">F42/E42</f>
        <v>0.9846889952153111</v>
      </c>
      <c r="I42" s="16"/>
    </row>
    <row r="43" spans="1:14" ht="54.75" customHeight="1">
      <c r="A43" s="49" t="s">
        <v>73</v>
      </c>
      <c r="B43" s="77" t="s">
        <v>165</v>
      </c>
      <c r="C43" s="78" t="s">
        <v>73</v>
      </c>
      <c r="D43" s="65">
        <f>D44</f>
        <v>18993.9</v>
      </c>
      <c r="E43" s="65">
        <f>E44</f>
        <v>16729.3</v>
      </c>
      <c r="F43" s="65">
        <f>F44</f>
        <v>13214.5</v>
      </c>
      <c r="G43" s="76">
        <f t="shared" si="2"/>
        <v>0.6957233638168043</v>
      </c>
      <c r="H43" s="76">
        <f t="shared" si="3"/>
        <v>0.7899015499751932</v>
      </c>
      <c r="I43" s="16"/>
      <c r="J43" s="57"/>
      <c r="K43" s="57"/>
      <c r="L43" s="56"/>
      <c r="M43" s="56"/>
      <c r="N43" s="56"/>
    </row>
    <row r="44" spans="1:14" s="15" customFormat="1" ht="15">
      <c r="A44" s="40"/>
      <c r="B44" s="87" t="s">
        <v>34</v>
      </c>
      <c r="C44" s="88" t="s">
        <v>73</v>
      </c>
      <c r="D44" s="89">
        <v>18993.9</v>
      </c>
      <c r="E44" s="89">
        <v>16729.3</v>
      </c>
      <c r="F44" s="89">
        <v>13214.5</v>
      </c>
      <c r="G44" s="76">
        <f t="shared" si="2"/>
        <v>0.6957233638168043</v>
      </c>
      <c r="H44" s="76">
        <f t="shared" si="3"/>
        <v>0.7899015499751932</v>
      </c>
      <c r="I44" s="16"/>
      <c r="J44" s="58"/>
      <c r="K44" s="58"/>
      <c r="L44" s="56"/>
      <c r="M44" s="56"/>
      <c r="N44" s="56"/>
    </row>
    <row r="45" spans="1:14" s="15" customFormat="1" ht="55.5" customHeight="1">
      <c r="A45" s="40" t="s">
        <v>328</v>
      </c>
      <c r="B45" s="77" t="s">
        <v>330</v>
      </c>
      <c r="C45" s="88" t="s">
        <v>329</v>
      </c>
      <c r="D45" s="89">
        <v>9.8</v>
      </c>
      <c r="E45" s="89">
        <v>9.8</v>
      </c>
      <c r="F45" s="89">
        <v>2.7</v>
      </c>
      <c r="G45" s="76">
        <f t="shared" si="2"/>
        <v>0.2755102040816326</v>
      </c>
      <c r="H45" s="76">
        <f t="shared" si="3"/>
        <v>0.2755102040816326</v>
      </c>
      <c r="I45" s="16"/>
      <c r="J45" s="28"/>
      <c r="K45" s="28"/>
      <c r="L45" s="27"/>
      <c r="M45" s="27"/>
      <c r="N45" s="27"/>
    </row>
    <row r="46" spans="1:14" s="22" customFormat="1" ht="44.25" customHeight="1">
      <c r="A46" s="49" t="s">
        <v>74</v>
      </c>
      <c r="B46" s="77" t="s">
        <v>166</v>
      </c>
      <c r="C46" s="78" t="s">
        <v>74</v>
      </c>
      <c r="D46" s="65">
        <v>6460.5</v>
      </c>
      <c r="E46" s="65">
        <v>4909.6</v>
      </c>
      <c r="F46" s="65">
        <v>3812.4</v>
      </c>
      <c r="G46" s="76">
        <f t="shared" si="2"/>
        <v>0.5901091246807523</v>
      </c>
      <c r="H46" s="76">
        <f t="shared" si="3"/>
        <v>0.7765194720547498</v>
      </c>
      <c r="I46" s="16"/>
      <c r="J46" s="20"/>
      <c r="K46" s="20"/>
      <c r="L46" s="21"/>
      <c r="M46" s="21"/>
      <c r="N46" s="21"/>
    </row>
    <row r="47" spans="1:14" s="22" customFormat="1" ht="30" customHeight="1" hidden="1">
      <c r="A47" s="49" t="s">
        <v>209</v>
      </c>
      <c r="B47" s="77" t="s">
        <v>210</v>
      </c>
      <c r="C47" s="78" t="s">
        <v>209</v>
      </c>
      <c r="D47" s="65">
        <v>0</v>
      </c>
      <c r="E47" s="65">
        <v>0</v>
      </c>
      <c r="F47" s="65">
        <v>0</v>
      </c>
      <c r="G47" s="76" t="e">
        <f t="shared" si="2"/>
        <v>#DIV/0!</v>
      </c>
      <c r="H47" s="76" t="e">
        <f t="shared" si="3"/>
        <v>#DIV/0!</v>
      </c>
      <c r="I47" s="16"/>
      <c r="J47" s="20"/>
      <c r="K47" s="20"/>
      <c r="L47" s="21"/>
      <c r="M47" s="21"/>
      <c r="N47" s="21"/>
    </row>
    <row r="48" spans="1:9" ht="17.25" customHeight="1">
      <c r="A48" s="49" t="s">
        <v>75</v>
      </c>
      <c r="B48" s="77" t="s">
        <v>167</v>
      </c>
      <c r="C48" s="78" t="s">
        <v>75</v>
      </c>
      <c r="D48" s="65">
        <v>300</v>
      </c>
      <c r="E48" s="65">
        <v>225</v>
      </c>
      <c r="F48" s="65">
        <v>0</v>
      </c>
      <c r="G48" s="76">
        <f t="shared" si="2"/>
        <v>0</v>
      </c>
      <c r="H48" s="76">
        <f t="shared" si="3"/>
        <v>0</v>
      </c>
      <c r="I48" s="16"/>
    </row>
    <row r="49" spans="1:9" ht="18" customHeight="1">
      <c r="A49" s="42" t="s">
        <v>132</v>
      </c>
      <c r="B49" s="90" t="s">
        <v>37</v>
      </c>
      <c r="C49" s="91"/>
      <c r="D49" s="65">
        <f>D50+D51+D52+D53+D54+D56+D57</f>
        <v>19369.9</v>
      </c>
      <c r="E49" s="65">
        <f>E50+E51+E52+E53+E54+E56+E57</f>
        <v>17554.2</v>
      </c>
      <c r="F49" s="65">
        <f>F50+F51+F52+F53+F54+F56+F57</f>
        <v>11118.9</v>
      </c>
      <c r="G49" s="76">
        <f t="shared" si="2"/>
        <v>0.5740298091368566</v>
      </c>
      <c r="H49" s="76">
        <f t="shared" si="3"/>
        <v>0.6334039716990805</v>
      </c>
      <c r="I49" s="16"/>
    </row>
    <row r="50" spans="1:9" s="15" customFormat="1" ht="30" customHeight="1">
      <c r="A50" s="43"/>
      <c r="B50" s="92" t="s">
        <v>219</v>
      </c>
      <c r="C50" s="93" t="s">
        <v>220</v>
      </c>
      <c r="D50" s="89">
        <v>6300.2</v>
      </c>
      <c r="E50" s="89">
        <v>5009.4</v>
      </c>
      <c r="F50" s="89">
        <v>4542.6</v>
      </c>
      <c r="G50" s="76">
        <f t="shared" si="2"/>
        <v>0.7210247293736708</v>
      </c>
      <c r="H50" s="76">
        <f t="shared" si="3"/>
        <v>0.9068151874475987</v>
      </c>
      <c r="I50" s="16"/>
    </row>
    <row r="51" spans="1:9" s="15" customFormat="1" ht="25.5" customHeight="1" hidden="1">
      <c r="A51" s="43"/>
      <c r="B51" s="92" t="s">
        <v>150</v>
      </c>
      <c r="C51" s="93"/>
      <c r="D51" s="89">
        <v>0</v>
      </c>
      <c r="E51" s="89">
        <v>0</v>
      </c>
      <c r="F51" s="89">
        <v>0</v>
      </c>
      <c r="G51" s="76" t="e">
        <f t="shared" si="2"/>
        <v>#DIV/0!</v>
      </c>
      <c r="H51" s="76" t="e">
        <f t="shared" si="3"/>
        <v>#DIV/0!</v>
      </c>
      <c r="I51" s="16"/>
    </row>
    <row r="52" spans="1:9" s="15" customFormat="1" ht="15">
      <c r="A52" s="43"/>
      <c r="B52" s="92" t="s">
        <v>215</v>
      </c>
      <c r="C52" s="93" t="s">
        <v>216</v>
      </c>
      <c r="D52" s="89">
        <v>50</v>
      </c>
      <c r="E52" s="89">
        <v>50</v>
      </c>
      <c r="F52" s="89">
        <v>50</v>
      </c>
      <c r="G52" s="76">
        <f t="shared" si="2"/>
        <v>1</v>
      </c>
      <c r="H52" s="76">
        <f t="shared" si="3"/>
        <v>1</v>
      </c>
      <c r="I52" s="16"/>
    </row>
    <row r="53" spans="1:9" s="15" customFormat="1" ht="38.25">
      <c r="A53" s="43"/>
      <c r="B53" s="92" t="s">
        <v>214</v>
      </c>
      <c r="C53" s="93" t="s">
        <v>217</v>
      </c>
      <c r="D53" s="89">
        <v>155</v>
      </c>
      <c r="E53" s="89">
        <v>125</v>
      </c>
      <c r="F53" s="89">
        <v>6</v>
      </c>
      <c r="G53" s="76">
        <f t="shared" si="2"/>
        <v>0.03870967741935484</v>
      </c>
      <c r="H53" s="76">
        <f t="shared" si="3"/>
        <v>0.048</v>
      </c>
      <c r="I53" s="16"/>
    </row>
    <row r="54" spans="1:9" s="15" customFormat="1" ht="15">
      <c r="A54" s="43"/>
      <c r="B54" s="92" t="s">
        <v>170</v>
      </c>
      <c r="C54" s="93" t="s">
        <v>218</v>
      </c>
      <c r="D54" s="89">
        <v>10749.4</v>
      </c>
      <c r="E54" s="89">
        <v>10254.5</v>
      </c>
      <c r="F54" s="89">
        <v>4931.5</v>
      </c>
      <c r="G54" s="76">
        <f t="shared" si="2"/>
        <v>0.4587697918023332</v>
      </c>
      <c r="H54" s="76">
        <f t="shared" si="3"/>
        <v>0.48091081964015797</v>
      </c>
      <c r="I54" s="16"/>
    </row>
    <row r="55" spans="1:9" s="15" customFormat="1" ht="77.25" customHeight="1">
      <c r="A55" s="43"/>
      <c r="B55" s="92" t="s">
        <v>341</v>
      </c>
      <c r="C55" s="93" t="s">
        <v>342</v>
      </c>
      <c r="D55" s="89">
        <v>7732</v>
      </c>
      <c r="E55" s="89">
        <v>7732</v>
      </c>
      <c r="F55" s="89">
        <v>2943.5</v>
      </c>
      <c r="G55" s="76">
        <f t="shared" si="2"/>
        <v>0.3806906363166063</v>
      </c>
      <c r="H55" s="76">
        <f t="shared" si="3"/>
        <v>0.3806906363166063</v>
      </c>
      <c r="I55" s="16"/>
    </row>
    <row r="56" spans="1:9" s="15" customFormat="1" ht="39" customHeight="1">
      <c r="A56" s="43"/>
      <c r="B56" s="92" t="s">
        <v>291</v>
      </c>
      <c r="C56" s="93" t="s">
        <v>292</v>
      </c>
      <c r="D56" s="89">
        <v>913.9</v>
      </c>
      <c r="E56" s="89">
        <v>913.9</v>
      </c>
      <c r="F56" s="89">
        <v>860.9</v>
      </c>
      <c r="G56" s="76">
        <f t="shared" si="2"/>
        <v>0.9420067841120473</v>
      </c>
      <c r="H56" s="76">
        <f t="shared" si="3"/>
        <v>0.9420067841120473</v>
      </c>
      <c r="I56" s="16"/>
    </row>
    <row r="57" spans="1:9" s="15" customFormat="1" ht="24.75" customHeight="1">
      <c r="A57" s="43"/>
      <c r="B57" s="92" t="s">
        <v>358</v>
      </c>
      <c r="C57" s="93" t="s">
        <v>278</v>
      </c>
      <c r="D57" s="89">
        <v>1201.4</v>
      </c>
      <c r="E57" s="89">
        <v>1201.4</v>
      </c>
      <c r="F57" s="89">
        <v>727.9</v>
      </c>
      <c r="G57" s="76">
        <f t="shared" si="2"/>
        <v>0.6058764774429831</v>
      </c>
      <c r="H57" s="76">
        <f t="shared" si="3"/>
        <v>0.6058764774429831</v>
      </c>
      <c r="I57" s="16"/>
    </row>
    <row r="58" spans="1:9" ht="15" hidden="1">
      <c r="A58" s="34" t="s">
        <v>112</v>
      </c>
      <c r="B58" s="79" t="s">
        <v>105</v>
      </c>
      <c r="C58" s="80"/>
      <c r="D58" s="86">
        <f>D59</f>
        <v>0</v>
      </c>
      <c r="E58" s="86">
        <f>E59</f>
        <v>0</v>
      </c>
      <c r="F58" s="86">
        <f>F59</f>
        <v>0</v>
      </c>
      <c r="G58" s="76" t="e">
        <f t="shared" si="2"/>
        <v>#DIV/0!</v>
      </c>
      <c r="H58" s="76" t="e">
        <f t="shared" si="3"/>
        <v>#DIV/0!</v>
      </c>
      <c r="I58" s="16"/>
    </row>
    <row r="59" spans="1:9" ht="27.75" customHeight="1" hidden="1">
      <c r="A59" s="49" t="s">
        <v>113</v>
      </c>
      <c r="B59" s="77" t="s">
        <v>171</v>
      </c>
      <c r="C59" s="78" t="s">
        <v>221</v>
      </c>
      <c r="D59" s="65">
        <v>0</v>
      </c>
      <c r="E59" s="65">
        <v>0</v>
      </c>
      <c r="F59" s="65">
        <v>0</v>
      </c>
      <c r="G59" s="76" t="e">
        <f t="shared" si="2"/>
        <v>#DIV/0!</v>
      </c>
      <c r="H59" s="76" t="e">
        <f t="shared" si="3"/>
        <v>#DIV/0!</v>
      </c>
      <c r="I59" s="16"/>
    </row>
    <row r="60" spans="1:9" ht="31.5" customHeight="1">
      <c r="A60" s="34" t="s">
        <v>76</v>
      </c>
      <c r="B60" s="79" t="s">
        <v>172</v>
      </c>
      <c r="C60" s="80"/>
      <c r="D60" s="86">
        <f>D61</f>
        <v>200</v>
      </c>
      <c r="E60" s="86">
        <f>E61</f>
        <v>200</v>
      </c>
      <c r="F60" s="86">
        <f>F61</f>
        <v>129.7</v>
      </c>
      <c r="G60" s="76">
        <f t="shared" si="2"/>
        <v>0.6485</v>
      </c>
      <c r="H60" s="76">
        <f t="shared" si="3"/>
        <v>0.6485</v>
      </c>
      <c r="I60" s="16"/>
    </row>
    <row r="61" spans="1:9" ht="34.5" customHeight="1">
      <c r="A61" s="49" t="s">
        <v>160</v>
      </c>
      <c r="B61" s="77" t="s">
        <v>173</v>
      </c>
      <c r="C61" s="78"/>
      <c r="D61" s="65">
        <f>D62+D63</f>
        <v>200</v>
      </c>
      <c r="E61" s="65">
        <f>E62+E63</f>
        <v>200</v>
      </c>
      <c r="F61" s="65">
        <f>F62+F63</f>
        <v>129.7</v>
      </c>
      <c r="G61" s="76">
        <f t="shared" si="2"/>
        <v>0.6485</v>
      </c>
      <c r="H61" s="76">
        <f t="shared" si="3"/>
        <v>0.6485</v>
      </c>
      <c r="I61" s="16"/>
    </row>
    <row r="62" spans="1:9" s="15" customFormat="1" ht="27.75" customHeight="1">
      <c r="A62" s="40"/>
      <c r="B62" s="87" t="s">
        <v>305</v>
      </c>
      <c r="C62" s="88" t="s">
        <v>306</v>
      </c>
      <c r="D62" s="89">
        <v>140</v>
      </c>
      <c r="E62" s="89">
        <v>140</v>
      </c>
      <c r="F62" s="89">
        <v>69.9</v>
      </c>
      <c r="G62" s="76">
        <f t="shared" si="2"/>
        <v>0.49928571428571433</v>
      </c>
      <c r="H62" s="76">
        <f t="shared" si="3"/>
        <v>0.49928571428571433</v>
      </c>
      <c r="I62" s="16"/>
    </row>
    <row r="63" spans="1:9" s="15" customFormat="1" ht="28.5" customHeight="1">
      <c r="A63" s="40"/>
      <c r="B63" s="87" t="s">
        <v>336</v>
      </c>
      <c r="C63" s="88" t="s">
        <v>335</v>
      </c>
      <c r="D63" s="89">
        <v>60</v>
      </c>
      <c r="E63" s="89">
        <v>60</v>
      </c>
      <c r="F63" s="89">
        <v>59.8</v>
      </c>
      <c r="G63" s="76">
        <f t="shared" si="2"/>
        <v>0.9966666666666666</v>
      </c>
      <c r="H63" s="76">
        <f t="shared" si="3"/>
        <v>0.9966666666666666</v>
      </c>
      <c r="I63" s="16"/>
    </row>
    <row r="64" spans="1:9" s="15" customFormat="1" ht="30" customHeight="1" hidden="1">
      <c r="A64" s="40"/>
      <c r="B64" s="87" t="s">
        <v>175</v>
      </c>
      <c r="C64" s="88" t="s">
        <v>174</v>
      </c>
      <c r="D64" s="89">
        <v>0</v>
      </c>
      <c r="E64" s="89">
        <v>0</v>
      </c>
      <c r="F64" s="89">
        <v>0</v>
      </c>
      <c r="G64" s="76" t="e">
        <f t="shared" si="2"/>
        <v>#DIV/0!</v>
      </c>
      <c r="H64" s="76" t="e">
        <f t="shared" si="3"/>
        <v>#DIV/0!</v>
      </c>
      <c r="I64" s="16"/>
    </row>
    <row r="65" spans="1:9" ht="19.5" customHeight="1">
      <c r="A65" s="34" t="s">
        <v>77</v>
      </c>
      <c r="B65" s="79" t="s">
        <v>41</v>
      </c>
      <c r="C65" s="80"/>
      <c r="D65" s="86">
        <f>D69+D75+D66+D67+D68+D72+D73+D70</f>
        <v>25111.5</v>
      </c>
      <c r="E65" s="86">
        <f>E69+E75+E66+E67+E68+E72+E73+E70</f>
        <v>24204.1</v>
      </c>
      <c r="F65" s="86">
        <f>F69+F75+F66+F67+F68+F72+F73+F70</f>
        <v>4080.7999999999997</v>
      </c>
      <c r="G65" s="76">
        <f t="shared" si="2"/>
        <v>0.16250721780857375</v>
      </c>
      <c r="H65" s="76">
        <f t="shared" si="3"/>
        <v>0.16859953478956044</v>
      </c>
      <c r="I65" s="16"/>
    </row>
    <row r="66" spans="1:9" ht="33" customHeight="1" hidden="1">
      <c r="A66" s="49" t="s">
        <v>234</v>
      </c>
      <c r="B66" s="77" t="s">
        <v>235</v>
      </c>
      <c r="C66" s="78" t="s">
        <v>236</v>
      </c>
      <c r="D66" s="65">
        <v>0</v>
      </c>
      <c r="E66" s="65">
        <v>0</v>
      </c>
      <c r="F66" s="65">
        <v>0</v>
      </c>
      <c r="G66" s="76" t="e">
        <f t="shared" si="2"/>
        <v>#DIV/0!</v>
      </c>
      <c r="H66" s="76" t="e">
        <f t="shared" si="3"/>
        <v>#DIV/0!</v>
      </c>
      <c r="I66" s="16"/>
    </row>
    <row r="67" spans="1:9" ht="33" customHeight="1" hidden="1">
      <c r="A67" s="49" t="s">
        <v>234</v>
      </c>
      <c r="B67" s="77" t="s">
        <v>308</v>
      </c>
      <c r="C67" s="78" t="s">
        <v>307</v>
      </c>
      <c r="D67" s="65">
        <v>0</v>
      </c>
      <c r="E67" s="65">
        <v>0</v>
      </c>
      <c r="F67" s="65">
        <v>0</v>
      </c>
      <c r="G67" s="76" t="e">
        <f t="shared" si="2"/>
        <v>#DIV/0!</v>
      </c>
      <c r="H67" s="76" t="e">
        <f t="shared" si="3"/>
        <v>#DIV/0!</v>
      </c>
      <c r="I67" s="16"/>
    </row>
    <row r="68" spans="1:9" ht="48.75" customHeight="1" hidden="1">
      <c r="A68" s="49" t="s">
        <v>331</v>
      </c>
      <c r="B68" s="77" t="s">
        <v>332</v>
      </c>
      <c r="C68" s="78" t="s">
        <v>333</v>
      </c>
      <c r="D68" s="65">
        <v>0</v>
      </c>
      <c r="E68" s="65">
        <v>0</v>
      </c>
      <c r="F68" s="65">
        <v>0</v>
      </c>
      <c r="G68" s="76" t="e">
        <f t="shared" si="2"/>
        <v>#DIV/0!</v>
      </c>
      <c r="H68" s="76" t="e">
        <f t="shared" si="3"/>
        <v>#DIV/0!</v>
      </c>
      <c r="I68" s="16"/>
    </row>
    <row r="69" spans="1:9" s="17" customFormat="1" ht="75.75" customHeight="1">
      <c r="A69" s="48" t="s">
        <v>123</v>
      </c>
      <c r="B69" s="94" t="s">
        <v>222</v>
      </c>
      <c r="C69" s="95" t="s">
        <v>223</v>
      </c>
      <c r="D69" s="96">
        <v>12534</v>
      </c>
      <c r="E69" s="96">
        <v>12534</v>
      </c>
      <c r="F69" s="96">
        <v>0</v>
      </c>
      <c r="G69" s="76">
        <f t="shared" si="2"/>
        <v>0</v>
      </c>
      <c r="H69" s="76">
        <v>0</v>
      </c>
      <c r="I69" s="16"/>
    </row>
    <row r="70" spans="1:9" s="17" customFormat="1" ht="37.5" customHeight="1">
      <c r="A70" s="48"/>
      <c r="B70" s="94" t="s">
        <v>380</v>
      </c>
      <c r="C70" s="95" t="s">
        <v>379</v>
      </c>
      <c r="D70" s="96">
        <v>1670</v>
      </c>
      <c r="E70" s="96">
        <v>1670</v>
      </c>
      <c r="F70" s="96">
        <v>1670</v>
      </c>
      <c r="G70" s="76">
        <f t="shared" si="2"/>
        <v>1</v>
      </c>
      <c r="H70" s="76">
        <v>0</v>
      </c>
      <c r="I70" s="16"/>
    </row>
    <row r="71" spans="1:9" s="17" customFormat="1" ht="30.75" customHeight="1">
      <c r="A71" s="48"/>
      <c r="B71" s="97" t="s">
        <v>382</v>
      </c>
      <c r="C71" s="95" t="s">
        <v>383</v>
      </c>
      <c r="D71" s="96">
        <v>820</v>
      </c>
      <c r="E71" s="96">
        <v>820</v>
      </c>
      <c r="F71" s="96">
        <v>820</v>
      </c>
      <c r="G71" s="76">
        <f t="shared" si="2"/>
        <v>1</v>
      </c>
      <c r="H71" s="76">
        <v>0</v>
      </c>
      <c r="I71" s="16"/>
    </row>
    <row r="72" spans="1:9" s="17" customFormat="1" ht="41.25" customHeight="1">
      <c r="A72" s="48"/>
      <c r="B72" s="94" t="s">
        <v>364</v>
      </c>
      <c r="C72" s="95" t="s">
        <v>365</v>
      </c>
      <c r="D72" s="96">
        <v>2950.1</v>
      </c>
      <c r="E72" s="96">
        <v>2042.7</v>
      </c>
      <c r="F72" s="96">
        <v>0</v>
      </c>
      <c r="G72" s="76">
        <f t="shared" si="2"/>
        <v>0</v>
      </c>
      <c r="H72" s="76">
        <f t="shared" si="3"/>
        <v>0</v>
      </c>
      <c r="I72" s="16"/>
    </row>
    <row r="73" spans="1:9" s="18" customFormat="1" ht="45" customHeight="1">
      <c r="A73" s="44"/>
      <c r="B73" s="98" t="s">
        <v>362</v>
      </c>
      <c r="C73" s="99" t="s">
        <v>363</v>
      </c>
      <c r="D73" s="100">
        <v>7755</v>
      </c>
      <c r="E73" s="100">
        <v>7755</v>
      </c>
      <c r="F73" s="100">
        <v>2304.7</v>
      </c>
      <c r="G73" s="76">
        <f t="shared" si="2"/>
        <v>0.29718891038039974</v>
      </c>
      <c r="H73" s="76">
        <f t="shared" si="3"/>
        <v>0.29718891038039974</v>
      </c>
      <c r="I73" s="16"/>
    </row>
    <row r="74" spans="1:9" s="18" customFormat="1" ht="66.75" customHeight="1" hidden="1">
      <c r="A74" s="44"/>
      <c r="B74" s="98" t="s">
        <v>178</v>
      </c>
      <c r="C74" s="99" t="s">
        <v>177</v>
      </c>
      <c r="D74" s="100">
        <v>0</v>
      </c>
      <c r="E74" s="100">
        <v>0</v>
      </c>
      <c r="F74" s="100">
        <v>0</v>
      </c>
      <c r="G74" s="76" t="e">
        <f t="shared" si="2"/>
        <v>#DIV/0!</v>
      </c>
      <c r="H74" s="76" t="e">
        <f t="shared" si="3"/>
        <v>#DIV/0!</v>
      </c>
      <c r="I74" s="16"/>
    </row>
    <row r="75" spans="1:9" s="17" customFormat="1" ht="30.75" customHeight="1">
      <c r="A75" s="48" t="s">
        <v>78</v>
      </c>
      <c r="B75" s="94" t="s">
        <v>211</v>
      </c>
      <c r="C75" s="95"/>
      <c r="D75" s="96">
        <f>D76+D80+D78+D79+D77</f>
        <v>202.39999999999998</v>
      </c>
      <c r="E75" s="96">
        <f>E76+E80+E78+E79+E77</f>
        <v>202.39999999999998</v>
      </c>
      <c r="F75" s="96">
        <f>F76+F80+F78+F79+F77</f>
        <v>106.1</v>
      </c>
      <c r="G75" s="76">
        <f t="shared" si="2"/>
        <v>0.5242094861660079</v>
      </c>
      <c r="H75" s="76">
        <f t="shared" si="3"/>
        <v>0.5242094861660079</v>
      </c>
      <c r="I75" s="16"/>
    </row>
    <row r="76" spans="1:9" s="18" customFormat="1" ht="29.25" customHeight="1">
      <c r="A76" s="44"/>
      <c r="B76" s="101" t="s">
        <v>127</v>
      </c>
      <c r="C76" s="102" t="s">
        <v>304</v>
      </c>
      <c r="D76" s="100">
        <v>102.6</v>
      </c>
      <c r="E76" s="100">
        <v>102.6</v>
      </c>
      <c r="F76" s="100">
        <v>6.3</v>
      </c>
      <c r="G76" s="76">
        <f t="shared" si="2"/>
        <v>0.06140350877192983</v>
      </c>
      <c r="H76" s="76">
        <f t="shared" si="3"/>
        <v>0.06140350877192983</v>
      </c>
      <c r="I76" s="16"/>
    </row>
    <row r="77" spans="1:9" s="18" customFormat="1" ht="38.25" customHeight="1">
      <c r="A77" s="44"/>
      <c r="B77" s="101" t="s">
        <v>367</v>
      </c>
      <c r="C77" s="102" t="s">
        <v>366</v>
      </c>
      <c r="D77" s="100">
        <v>99.8</v>
      </c>
      <c r="E77" s="100">
        <v>99.8</v>
      </c>
      <c r="F77" s="100">
        <v>99.8</v>
      </c>
      <c r="G77" s="76">
        <f t="shared" si="2"/>
        <v>1</v>
      </c>
      <c r="H77" s="76">
        <f t="shared" si="3"/>
        <v>1</v>
      </c>
      <c r="I77" s="16"/>
    </row>
    <row r="78" spans="1:9" s="18" customFormat="1" ht="40.5" customHeight="1" hidden="1">
      <c r="A78" s="44"/>
      <c r="B78" s="101" t="s">
        <v>355</v>
      </c>
      <c r="C78" s="102" t="s">
        <v>352</v>
      </c>
      <c r="D78" s="100">
        <v>0</v>
      </c>
      <c r="E78" s="100"/>
      <c r="F78" s="100">
        <v>0</v>
      </c>
      <c r="G78" s="76" t="e">
        <f t="shared" si="2"/>
        <v>#DIV/0!</v>
      </c>
      <c r="H78" s="76"/>
      <c r="I78" s="16"/>
    </row>
    <row r="79" spans="1:9" s="18" customFormat="1" ht="58.5" customHeight="1" hidden="1">
      <c r="A79" s="44"/>
      <c r="B79" s="101" t="s">
        <v>354</v>
      </c>
      <c r="C79" s="102" t="s">
        <v>353</v>
      </c>
      <c r="D79" s="100">
        <v>0</v>
      </c>
      <c r="E79" s="100"/>
      <c r="F79" s="100">
        <v>0</v>
      </c>
      <c r="G79" s="76" t="e">
        <f t="shared" si="2"/>
        <v>#DIV/0!</v>
      </c>
      <c r="H79" s="76"/>
      <c r="I79" s="16"/>
    </row>
    <row r="80" spans="1:9" s="18" customFormat="1" ht="29.25" customHeight="1" hidden="1">
      <c r="A80" s="44"/>
      <c r="B80" s="101" t="s">
        <v>338</v>
      </c>
      <c r="C80" s="102" t="s">
        <v>337</v>
      </c>
      <c r="D80" s="100">
        <v>0</v>
      </c>
      <c r="E80" s="100">
        <v>0</v>
      </c>
      <c r="F80" s="100">
        <v>0</v>
      </c>
      <c r="G80" s="76" t="e">
        <f t="shared" si="2"/>
        <v>#DIV/0!</v>
      </c>
      <c r="H80" s="76" t="e">
        <f t="shared" si="3"/>
        <v>#DIV/0!</v>
      </c>
      <c r="I80" s="16"/>
    </row>
    <row r="81" spans="1:9" ht="21" customHeight="1">
      <c r="A81" s="34" t="s">
        <v>79</v>
      </c>
      <c r="B81" s="79" t="s">
        <v>42</v>
      </c>
      <c r="C81" s="80"/>
      <c r="D81" s="86">
        <f>D82+D85</f>
        <v>5384</v>
      </c>
      <c r="E81" s="86">
        <f>E82+E85</f>
        <v>5135.5</v>
      </c>
      <c r="F81" s="86">
        <f>F82+F85</f>
        <v>3402.3999999999996</v>
      </c>
      <c r="G81" s="76">
        <f t="shared" si="2"/>
        <v>0.6319465081723625</v>
      </c>
      <c r="H81" s="76">
        <f t="shared" si="3"/>
        <v>0.6625255573946061</v>
      </c>
      <c r="I81" s="16"/>
    </row>
    <row r="82" spans="1:9" ht="18.75" customHeight="1">
      <c r="A82" s="49" t="s">
        <v>80</v>
      </c>
      <c r="B82" s="79" t="s">
        <v>43</v>
      </c>
      <c r="C82" s="80"/>
      <c r="D82" s="65">
        <f>D84+D83</f>
        <v>800</v>
      </c>
      <c r="E82" s="65">
        <f>E84+E83</f>
        <v>800</v>
      </c>
      <c r="F82" s="65">
        <f>F84+F83</f>
        <v>502.7</v>
      </c>
      <c r="G82" s="76">
        <f t="shared" si="2"/>
        <v>0.628375</v>
      </c>
      <c r="H82" s="76">
        <f t="shared" si="3"/>
        <v>0.628375</v>
      </c>
      <c r="I82" s="16"/>
    </row>
    <row r="83" spans="1:9" ht="30" customHeight="1" hidden="1">
      <c r="A83" s="49"/>
      <c r="B83" s="77" t="s">
        <v>239</v>
      </c>
      <c r="C83" s="78" t="s">
        <v>237</v>
      </c>
      <c r="D83" s="65">
        <v>0</v>
      </c>
      <c r="E83" s="65">
        <v>0</v>
      </c>
      <c r="F83" s="65">
        <v>0</v>
      </c>
      <c r="G83" s="76" t="e">
        <f t="shared" si="2"/>
        <v>#DIV/0!</v>
      </c>
      <c r="H83" s="76" t="e">
        <f t="shared" si="3"/>
        <v>#DIV/0!</v>
      </c>
      <c r="I83" s="16"/>
    </row>
    <row r="84" spans="1:9" ht="18.75" customHeight="1">
      <c r="A84" s="49"/>
      <c r="B84" s="77" t="s">
        <v>179</v>
      </c>
      <c r="C84" s="78" t="s">
        <v>224</v>
      </c>
      <c r="D84" s="65">
        <v>800</v>
      </c>
      <c r="E84" s="65">
        <v>800</v>
      </c>
      <c r="F84" s="65">
        <v>502.7</v>
      </c>
      <c r="G84" s="76">
        <f t="shared" si="2"/>
        <v>0.628375</v>
      </c>
      <c r="H84" s="76">
        <f t="shared" si="3"/>
        <v>0.628375</v>
      </c>
      <c r="I84" s="16"/>
    </row>
    <row r="85" spans="1:9" ht="15">
      <c r="A85" s="34" t="s">
        <v>81</v>
      </c>
      <c r="B85" s="79" t="s">
        <v>44</v>
      </c>
      <c r="C85" s="80"/>
      <c r="D85" s="86">
        <f>D91+D88+D89+D86+D90</f>
        <v>4584</v>
      </c>
      <c r="E85" s="86">
        <f>E91+E88+E89+E86+E90</f>
        <v>4335.5</v>
      </c>
      <c r="F85" s="86">
        <f>F91+F88+F89+F86+F90</f>
        <v>2899.7</v>
      </c>
      <c r="G85" s="76">
        <f t="shared" si="2"/>
        <v>0.6325698080279232</v>
      </c>
      <c r="H85" s="76">
        <f t="shared" si="3"/>
        <v>0.6688271248990889</v>
      </c>
      <c r="I85" s="16"/>
    </row>
    <row r="86" spans="1:9" ht="25.5">
      <c r="A86" s="34"/>
      <c r="B86" s="77" t="s">
        <v>280</v>
      </c>
      <c r="C86" s="78" t="s">
        <v>225</v>
      </c>
      <c r="D86" s="65">
        <v>3300</v>
      </c>
      <c r="E86" s="65">
        <v>3051.5</v>
      </c>
      <c r="F86" s="65">
        <v>1751.5</v>
      </c>
      <c r="G86" s="76">
        <f t="shared" si="2"/>
        <v>0.5307575757575758</v>
      </c>
      <c r="H86" s="76">
        <f t="shared" si="3"/>
        <v>0.5739800098312305</v>
      </c>
      <c r="I86" s="16"/>
    </row>
    <row r="87" spans="1:9" ht="18.75" customHeight="1">
      <c r="A87" s="34"/>
      <c r="B87" s="103" t="s">
        <v>368</v>
      </c>
      <c r="C87" s="104" t="s">
        <v>225</v>
      </c>
      <c r="D87" s="65">
        <v>3300</v>
      </c>
      <c r="E87" s="65">
        <v>3051.5</v>
      </c>
      <c r="F87" s="65">
        <v>1751.5</v>
      </c>
      <c r="G87" s="76">
        <f t="shared" si="2"/>
        <v>0.5307575757575758</v>
      </c>
      <c r="H87" s="76">
        <f t="shared" si="3"/>
        <v>0.5739800098312305</v>
      </c>
      <c r="I87" s="16"/>
    </row>
    <row r="88" spans="1:9" s="15" customFormat="1" ht="43.5" customHeight="1">
      <c r="A88" s="40"/>
      <c r="B88" s="77" t="s">
        <v>370</v>
      </c>
      <c r="C88" s="105" t="s">
        <v>369</v>
      </c>
      <c r="D88" s="89">
        <v>1254</v>
      </c>
      <c r="E88" s="89">
        <v>1254</v>
      </c>
      <c r="F88" s="89">
        <v>1148.2</v>
      </c>
      <c r="G88" s="76">
        <f t="shared" si="2"/>
        <v>0.9156299840510367</v>
      </c>
      <c r="H88" s="76">
        <f t="shared" si="3"/>
        <v>0.9156299840510367</v>
      </c>
      <c r="I88" s="16"/>
    </row>
    <row r="89" spans="1:9" s="15" customFormat="1" ht="27" customHeight="1">
      <c r="A89" s="40"/>
      <c r="B89" s="77" t="s">
        <v>384</v>
      </c>
      <c r="C89" s="105" t="s">
        <v>385</v>
      </c>
      <c r="D89" s="89">
        <v>30</v>
      </c>
      <c r="E89" s="89">
        <v>30</v>
      </c>
      <c r="F89" s="89">
        <v>0</v>
      </c>
      <c r="G89" s="76">
        <f t="shared" si="2"/>
        <v>0</v>
      </c>
      <c r="H89" s="76">
        <f t="shared" si="3"/>
        <v>0</v>
      </c>
      <c r="I89" s="16"/>
    </row>
    <row r="90" spans="1:9" s="15" customFormat="1" ht="16.5" customHeight="1" hidden="1">
      <c r="A90" s="40"/>
      <c r="B90" s="77" t="s">
        <v>344</v>
      </c>
      <c r="C90" s="105" t="s">
        <v>343</v>
      </c>
      <c r="D90" s="89">
        <v>0</v>
      </c>
      <c r="E90" s="89">
        <v>0</v>
      </c>
      <c r="F90" s="89">
        <v>0</v>
      </c>
      <c r="G90" s="76" t="e">
        <f t="shared" si="2"/>
        <v>#DIV/0!</v>
      </c>
      <c r="H90" s="76" t="e">
        <f t="shared" si="3"/>
        <v>#DIV/0!</v>
      </c>
      <c r="I90" s="16"/>
    </row>
    <row r="91" spans="1:9" ht="55.5" customHeight="1" hidden="1">
      <c r="A91" s="49" t="s">
        <v>45</v>
      </c>
      <c r="B91" s="103" t="s">
        <v>180</v>
      </c>
      <c r="C91" s="104"/>
      <c r="D91" s="65">
        <f>D92+D93+D94</f>
        <v>0</v>
      </c>
      <c r="E91" s="65">
        <f>E92+E93+E94</f>
        <v>0</v>
      </c>
      <c r="F91" s="65">
        <f>F92+F93+F94</f>
        <v>0</v>
      </c>
      <c r="G91" s="76" t="e">
        <f t="shared" si="2"/>
        <v>#DIV/0!</v>
      </c>
      <c r="H91" s="76" t="e">
        <f t="shared" si="3"/>
        <v>#DIV/0!</v>
      </c>
      <c r="I91" s="16"/>
    </row>
    <row r="92" spans="1:9" s="15" customFormat="1" ht="16.5" customHeight="1" hidden="1">
      <c r="A92" s="40"/>
      <c r="B92" s="106" t="s">
        <v>181</v>
      </c>
      <c r="C92" s="105" t="s">
        <v>182</v>
      </c>
      <c r="D92" s="89">
        <v>0</v>
      </c>
      <c r="E92" s="89">
        <v>0</v>
      </c>
      <c r="F92" s="89">
        <v>0</v>
      </c>
      <c r="G92" s="76" t="e">
        <f t="shared" si="2"/>
        <v>#DIV/0!</v>
      </c>
      <c r="H92" s="76" t="e">
        <f t="shared" si="3"/>
        <v>#DIV/0!</v>
      </c>
      <c r="I92" s="16"/>
    </row>
    <row r="93" spans="1:9" s="15" customFormat="1" ht="19.5" customHeight="1" hidden="1">
      <c r="A93" s="40"/>
      <c r="B93" s="106" t="s">
        <v>183</v>
      </c>
      <c r="C93" s="105" t="s">
        <v>184</v>
      </c>
      <c r="D93" s="89">
        <v>0</v>
      </c>
      <c r="E93" s="89">
        <v>0</v>
      </c>
      <c r="F93" s="89">
        <v>0</v>
      </c>
      <c r="G93" s="76" t="e">
        <f t="shared" si="2"/>
        <v>#DIV/0!</v>
      </c>
      <c r="H93" s="76" t="e">
        <f t="shared" si="3"/>
        <v>#DIV/0!</v>
      </c>
      <c r="I93" s="16"/>
    </row>
    <row r="94" spans="1:9" s="15" customFormat="1" ht="19.5" customHeight="1" hidden="1">
      <c r="A94" s="40"/>
      <c r="B94" s="106" t="s">
        <v>156</v>
      </c>
      <c r="C94" s="105" t="s">
        <v>185</v>
      </c>
      <c r="D94" s="89">
        <v>0</v>
      </c>
      <c r="E94" s="89">
        <v>0</v>
      </c>
      <c r="F94" s="89">
        <v>0</v>
      </c>
      <c r="G94" s="76" t="e">
        <f t="shared" si="2"/>
        <v>#DIV/0!</v>
      </c>
      <c r="H94" s="76" t="e">
        <f t="shared" si="3"/>
        <v>#DIV/0!</v>
      </c>
      <c r="I94" s="16"/>
    </row>
    <row r="95" spans="1:9" ht="14.25" customHeight="1">
      <c r="A95" s="34" t="s">
        <v>47</v>
      </c>
      <c r="B95" s="79" t="s">
        <v>48</v>
      </c>
      <c r="C95" s="80"/>
      <c r="D95" s="86">
        <f>D96+D98+D99+D101</f>
        <v>462488.2</v>
      </c>
      <c r="E95" s="86">
        <f>E96+E98+E99+E101</f>
        <v>367197.4000000001</v>
      </c>
      <c r="F95" s="86">
        <f>F96+F98+F99+F101</f>
        <v>269526.8</v>
      </c>
      <c r="G95" s="76">
        <f t="shared" si="2"/>
        <v>0.5827755172996846</v>
      </c>
      <c r="H95" s="76">
        <f t="shared" si="3"/>
        <v>0.7340106438662145</v>
      </c>
      <c r="I95" s="16"/>
    </row>
    <row r="96" spans="1:9" ht="14.25" customHeight="1">
      <c r="A96" s="49" t="s">
        <v>49</v>
      </c>
      <c r="B96" s="77" t="s">
        <v>152</v>
      </c>
      <c r="C96" s="78" t="s">
        <v>49</v>
      </c>
      <c r="D96" s="65">
        <v>142063</v>
      </c>
      <c r="E96" s="65">
        <v>113400.1</v>
      </c>
      <c r="F96" s="65">
        <v>76131.1</v>
      </c>
      <c r="G96" s="76">
        <f t="shared" si="2"/>
        <v>0.535896750033436</v>
      </c>
      <c r="H96" s="76">
        <f t="shared" si="3"/>
        <v>0.6713494961644655</v>
      </c>
      <c r="I96" s="16"/>
    </row>
    <row r="97" spans="1:9" s="15" customFormat="1" ht="38.25" hidden="1">
      <c r="A97" s="40"/>
      <c r="B97" s="87" t="s">
        <v>226</v>
      </c>
      <c r="C97" s="88" t="s">
        <v>320</v>
      </c>
      <c r="D97" s="89">
        <v>0</v>
      </c>
      <c r="E97" s="89">
        <v>0</v>
      </c>
      <c r="F97" s="89">
        <v>0</v>
      </c>
      <c r="G97" s="76" t="e">
        <f t="shared" si="2"/>
        <v>#DIV/0!</v>
      </c>
      <c r="H97" s="76" t="e">
        <f t="shared" si="3"/>
        <v>#DIV/0!</v>
      </c>
      <c r="I97" s="16"/>
    </row>
    <row r="98" spans="1:9" ht="16.5" customHeight="1">
      <c r="A98" s="49" t="s">
        <v>51</v>
      </c>
      <c r="B98" s="77" t="s">
        <v>153</v>
      </c>
      <c r="C98" s="78" t="s">
        <v>51</v>
      </c>
      <c r="D98" s="65">
        <v>296149.9</v>
      </c>
      <c r="E98" s="65">
        <v>231610.7</v>
      </c>
      <c r="F98" s="65">
        <v>179456.9</v>
      </c>
      <c r="G98" s="76">
        <f t="shared" si="2"/>
        <v>0.6059664379424068</v>
      </c>
      <c r="H98" s="76">
        <f t="shared" si="3"/>
        <v>0.7748212841634691</v>
      </c>
      <c r="I98" s="16"/>
    </row>
    <row r="99" spans="1:9" ht="15.75" customHeight="1">
      <c r="A99" s="49" t="s">
        <v>52</v>
      </c>
      <c r="B99" s="77" t="s">
        <v>371</v>
      </c>
      <c r="C99" s="78" t="s">
        <v>52</v>
      </c>
      <c r="D99" s="65">
        <v>4797.8</v>
      </c>
      <c r="E99" s="65">
        <v>4740.4</v>
      </c>
      <c r="F99" s="65">
        <v>1637.7</v>
      </c>
      <c r="G99" s="76">
        <f t="shared" si="2"/>
        <v>0.3413439493101005</v>
      </c>
      <c r="H99" s="76">
        <f t="shared" si="3"/>
        <v>0.34547717492194757</v>
      </c>
      <c r="I99" s="16"/>
    </row>
    <row r="100" spans="1:9" s="15" customFormat="1" ht="15" customHeight="1" hidden="1">
      <c r="A100" s="40"/>
      <c r="B100" s="87" t="s">
        <v>40</v>
      </c>
      <c r="C100" s="88"/>
      <c r="D100" s="89">
        <v>0</v>
      </c>
      <c r="E100" s="89">
        <v>0</v>
      </c>
      <c r="F100" s="89">
        <v>0</v>
      </c>
      <c r="G100" s="76" t="e">
        <f t="shared" si="2"/>
        <v>#DIV/0!</v>
      </c>
      <c r="H100" s="76" t="e">
        <f t="shared" si="3"/>
        <v>#DIV/0!</v>
      </c>
      <c r="I100" s="16"/>
    </row>
    <row r="101" spans="1:9" ht="15">
      <c r="A101" s="49" t="s">
        <v>54</v>
      </c>
      <c r="B101" s="77" t="s">
        <v>55</v>
      </c>
      <c r="C101" s="78" t="s">
        <v>54</v>
      </c>
      <c r="D101" s="65">
        <v>19477.5</v>
      </c>
      <c r="E101" s="65">
        <v>17446.2</v>
      </c>
      <c r="F101" s="65">
        <v>12301.1</v>
      </c>
      <c r="G101" s="76">
        <f t="shared" si="2"/>
        <v>0.6315543575920934</v>
      </c>
      <c r="H101" s="76">
        <f t="shared" si="3"/>
        <v>0.7050876408616202</v>
      </c>
      <c r="I101" s="16"/>
    </row>
    <row r="102" spans="1:9" s="15" customFormat="1" ht="15">
      <c r="A102" s="40"/>
      <c r="B102" s="87" t="s">
        <v>56</v>
      </c>
      <c r="C102" s="88"/>
      <c r="D102" s="89">
        <v>500</v>
      </c>
      <c r="E102" s="89">
        <v>390</v>
      </c>
      <c r="F102" s="89">
        <v>235.7</v>
      </c>
      <c r="G102" s="76">
        <f t="shared" si="2"/>
        <v>0.4714</v>
      </c>
      <c r="H102" s="76">
        <f t="shared" si="3"/>
        <v>0.6043589743589743</v>
      </c>
      <c r="I102" s="16"/>
    </row>
    <row r="103" spans="1:9" ht="17.25" customHeight="1">
      <c r="A103" s="34" t="s">
        <v>57</v>
      </c>
      <c r="B103" s="79" t="s">
        <v>155</v>
      </c>
      <c r="C103" s="80"/>
      <c r="D103" s="86">
        <f>D104++D105</f>
        <v>62994.1</v>
      </c>
      <c r="E103" s="86">
        <f>E104++E105</f>
        <v>50464.299999999996</v>
      </c>
      <c r="F103" s="86">
        <f>F104++F105</f>
        <v>39703.899999999994</v>
      </c>
      <c r="G103" s="76">
        <f t="shared" si="2"/>
        <v>0.6302796611111199</v>
      </c>
      <c r="H103" s="76">
        <f t="shared" si="3"/>
        <v>0.7867720348840666</v>
      </c>
      <c r="I103" s="16"/>
    </row>
    <row r="104" spans="1:9" ht="15">
      <c r="A104" s="49" t="s">
        <v>58</v>
      </c>
      <c r="B104" s="77" t="s">
        <v>59</v>
      </c>
      <c r="C104" s="78" t="s">
        <v>58</v>
      </c>
      <c r="D104" s="65">
        <v>59833.7</v>
      </c>
      <c r="E104" s="65">
        <v>47889.2</v>
      </c>
      <c r="F104" s="65">
        <v>37938.2</v>
      </c>
      <c r="G104" s="76">
        <f t="shared" si="2"/>
        <v>0.6340607383464503</v>
      </c>
      <c r="H104" s="76">
        <f t="shared" si="3"/>
        <v>0.7922078464455451</v>
      </c>
      <c r="I104" s="16"/>
    </row>
    <row r="105" spans="1:9" ht="15">
      <c r="A105" s="49" t="s">
        <v>60</v>
      </c>
      <c r="B105" s="77" t="s">
        <v>111</v>
      </c>
      <c r="C105" s="78" t="s">
        <v>60</v>
      </c>
      <c r="D105" s="65">
        <v>3160.4</v>
      </c>
      <c r="E105" s="65">
        <v>2575.1</v>
      </c>
      <c r="F105" s="65">
        <v>1765.7</v>
      </c>
      <c r="G105" s="76">
        <f t="shared" si="2"/>
        <v>0.5586951018858373</v>
      </c>
      <c r="H105" s="76">
        <f t="shared" si="3"/>
        <v>0.6856821094326434</v>
      </c>
      <c r="I105" s="16"/>
    </row>
    <row r="106" spans="1:9" s="15" customFormat="1" ht="15" hidden="1">
      <c r="A106" s="40"/>
      <c r="B106" s="87" t="s">
        <v>40</v>
      </c>
      <c r="C106" s="88"/>
      <c r="D106" s="89">
        <v>0</v>
      </c>
      <c r="E106" s="89">
        <v>0</v>
      </c>
      <c r="F106" s="89">
        <v>0</v>
      </c>
      <c r="G106" s="76" t="e">
        <f t="shared" si="2"/>
        <v>#DIV/0!</v>
      </c>
      <c r="H106" s="76" t="e">
        <f t="shared" si="3"/>
        <v>#DIV/0!</v>
      </c>
      <c r="I106" s="16"/>
    </row>
    <row r="107" spans="1:9" ht="23.25" customHeight="1">
      <c r="A107" s="35" t="s">
        <v>61</v>
      </c>
      <c r="B107" s="107" t="s">
        <v>62</v>
      </c>
      <c r="C107" s="108"/>
      <c r="D107" s="109">
        <f>D108+D110+D113+D116+D114+D115+D109+D111+D112</f>
        <v>17279.4</v>
      </c>
      <c r="E107" s="109">
        <f>E108+E110+E113+E116+E114+E115+E109+E111+E112</f>
        <v>15936.999999999998</v>
      </c>
      <c r="F107" s="109">
        <f>F108+F110+F113+F116+F114+F115+F109+F111+F112</f>
        <v>10397.5</v>
      </c>
      <c r="G107" s="76">
        <f t="shared" si="2"/>
        <v>0.6017280692616641</v>
      </c>
      <c r="H107" s="76">
        <f t="shared" si="3"/>
        <v>0.6524126247097949</v>
      </c>
      <c r="I107" s="16"/>
    </row>
    <row r="108" spans="1:9" ht="30" customHeight="1">
      <c r="A108" s="48" t="s">
        <v>63</v>
      </c>
      <c r="B108" s="110" t="s">
        <v>227</v>
      </c>
      <c r="C108" s="111" t="s">
        <v>63</v>
      </c>
      <c r="D108" s="96">
        <v>800</v>
      </c>
      <c r="E108" s="96">
        <v>800</v>
      </c>
      <c r="F108" s="96">
        <v>686.1</v>
      </c>
      <c r="G108" s="76">
        <f t="shared" si="2"/>
        <v>0.8576250000000001</v>
      </c>
      <c r="H108" s="76">
        <f t="shared" si="3"/>
        <v>0.8576250000000001</v>
      </c>
      <c r="I108" s="16"/>
    </row>
    <row r="109" spans="1:9" ht="51" customHeight="1">
      <c r="A109" s="48" t="s">
        <v>64</v>
      </c>
      <c r="B109" s="110" t="s">
        <v>240</v>
      </c>
      <c r="C109" s="111" t="s">
        <v>241</v>
      </c>
      <c r="D109" s="96">
        <v>80</v>
      </c>
      <c r="E109" s="96">
        <v>80</v>
      </c>
      <c r="F109" s="96">
        <v>78.9</v>
      </c>
      <c r="G109" s="76">
        <f t="shared" si="2"/>
        <v>0.9862500000000001</v>
      </c>
      <c r="H109" s="76">
        <f t="shared" si="3"/>
        <v>0.9862500000000001</v>
      </c>
      <c r="I109" s="16"/>
    </row>
    <row r="110" spans="1:9" ht="42.75" customHeight="1">
      <c r="A110" s="48" t="s">
        <v>64</v>
      </c>
      <c r="B110" s="110" t="s">
        <v>187</v>
      </c>
      <c r="C110" s="111" t="s">
        <v>228</v>
      </c>
      <c r="D110" s="96">
        <v>12749.3</v>
      </c>
      <c r="E110" s="96">
        <v>12011</v>
      </c>
      <c r="F110" s="96">
        <v>7206.3</v>
      </c>
      <c r="G110" s="76">
        <f t="shared" si="2"/>
        <v>0.565231032291969</v>
      </c>
      <c r="H110" s="76">
        <f t="shared" si="3"/>
        <v>0.5999750228956789</v>
      </c>
      <c r="I110" s="16"/>
    </row>
    <row r="111" spans="1:9" ht="36" customHeight="1" hidden="1">
      <c r="A111" s="48" t="s">
        <v>64</v>
      </c>
      <c r="B111" s="110" t="s">
        <v>321</v>
      </c>
      <c r="C111" s="111" t="s">
        <v>356</v>
      </c>
      <c r="D111" s="96">
        <v>0</v>
      </c>
      <c r="E111" s="96">
        <v>0</v>
      </c>
      <c r="F111" s="96">
        <v>0</v>
      </c>
      <c r="G111" s="76" t="e">
        <f t="shared" si="2"/>
        <v>#DIV/0!</v>
      </c>
      <c r="H111" s="76" t="e">
        <f t="shared" si="3"/>
        <v>#DIV/0!</v>
      </c>
      <c r="I111" s="16"/>
    </row>
    <row r="112" spans="1:9" ht="45" customHeight="1" hidden="1">
      <c r="A112" s="48" t="s">
        <v>64</v>
      </c>
      <c r="B112" s="110" t="s">
        <v>340</v>
      </c>
      <c r="C112" s="111" t="s">
        <v>339</v>
      </c>
      <c r="D112" s="96">
        <v>0</v>
      </c>
      <c r="E112" s="96">
        <v>0</v>
      </c>
      <c r="F112" s="96">
        <v>0</v>
      </c>
      <c r="G112" s="76" t="e">
        <f t="shared" si="2"/>
        <v>#DIV/0!</v>
      </c>
      <c r="H112" s="76" t="e">
        <f t="shared" si="3"/>
        <v>#DIV/0!</v>
      </c>
      <c r="I112" s="16"/>
    </row>
    <row r="113" spans="1:9" s="19" customFormat="1" ht="29.25" customHeight="1">
      <c r="A113" s="45" t="s">
        <v>64</v>
      </c>
      <c r="B113" s="77" t="s">
        <v>310</v>
      </c>
      <c r="C113" s="78" t="s">
        <v>311</v>
      </c>
      <c r="D113" s="65">
        <v>60</v>
      </c>
      <c r="E113" s="65">
        <v>60</v>
      </c>
      <c r="F113" s="65">
        <v>50</v>
      </c>
      <c r="G113" s="76">
        <f t="shared" si="2"/>
        <v>0.8333333333333334</v>
      </c>
      <c r="H113" s="76">
        <f t="shared" si="3"/>
        <v>0.8333333333333334</v>
      </c>
      <c r="I113" s="16"/>
    </row>
    <row r="114" spans="1:9" s="19" customFormat="1" ht="30.75" customHeight="1">
      <c r="A114" s="45" t="s">
        <v>64</v>
      </c>
      <c r="B114" s="77" t="s">
        <v>391</v>
      </c>
      <c r="C114" s="78" t="s">
        <v>322</v>
      </c>
      <c r="D114" s="96">
        <v>132.3</v>
      </c>
      <c r="E114" s="96">
        <v>132.3</v>
      </c>
      <c r="F114" s="96">
        <v>101.9</v>
      </c>
      <c r="G114" s="76">
        <f aca="true" t="shared" si="4" ref="G114:G130">F114/D114</f>
        <v>0.7702191987906274</v>
      </c>
      <c r="H114" s="76">
        <f aca="true" t="shared" si="5" ref="H114:H130">F114/E114</f>
        <v>0.7702191987906274</v>
      </c>
      <c r="I114" s="16"/>
    </row>
    <row r="115" spans="1:9" s="19" customFormat="1" ht="55.5" customHeight="1">
      <c r="A115" s="45" t="s">
        <v>64</v>
      </c>
      <c r="B115" s="77" t="s">
        <v>324</v>
      </c>
      <c r="C115" s="78" t="s">
        <v>323</v>
      </c>
      <c r="D115" s="96">
        <v>273.9</v>
      </c>
      <c r="E115" s="96">
        <v>273.9</v>
      </c>
      <c r="F115" s="96">
        <v>199.6</v>
      </c>
      <c r="G115" s="76">
        <f t="shared" si="4"/>
        <v>0.728733114275283</v>
      </c>
      <c r="H115" s="76">
        <f t="shared" si="5"/>
        <v>0.728733114275283</v>
      </c>
      <c r="I115" s="16"/>
    </row>
    <row r="116" spans="1:9" ht="45" customHeight="1">
      <c r="A116" s="49" t="s">
        <v>65</v>
      </c>
      <c r="B116" s="77" t="s">
        <v>117</v>
      </c>
      <c r="C116" s="78" t="s">
        <v>230</v>
      </c>
      <c r="D116" s="65">
        <v>3183.9</v>
      </c>
      <c r="E116" s="65">
        <v>2579.8</v>
      </c>
      <c r="F116" s="65">
        <v>2074.7</v>
      </c>
      <c r="G116" s="76">
        <f t="shared" si="4"/>
        <v>0.6516222243160903</v>
      </c>
      <c r="H116" s="76">
        <f t="shared" si="5"/>
        <v>0.8042096286533839</v>
      </c>
      <c r="I116" s="16"/>
    </row>
    <row r="117" spans="1:9" ht="26.25" customHeight="1">
      <c r="A117" s="34" t="s">
        <v>66</v>
      </c>
      <c r="B117" s="79" t="s">
        <v>133</v>
      </c>
      <c r="C117" s="80"/>
      <c r="D117" s="86">
        <f>D118+D119</f>
        <v>581.1</v>
      </c>
      <c r="E117" s="86">
        <f>E118+E119</f>
        <v>440.3</v>
      </c>
      <c r="F117" s="86">
        <f>F118+F119</f>
        <v>274.9</v>
      </c>
      <c r="G117" s="76">
        <f t="shared" si="4"/>
        <v>0.47306831870590255</v>
      </c>
      <c r="H117" s="76">
        <f t="shared" si="5"/>
        <v>0.6243470361117419</v>
      </c>
      <c r="I117" s="16"/>
    </row>
    <row r="118" spans="1:9" ht="23.25" customHeight="1" hidden="1">
      <c r="A118" s="49" t="s">
        <v>67</v>
      </c>
      <c r="B118" s="77" t="s">
        <v>134</v>
      </c>
      <c r="C118" s="78" t="s">
        <v>67</v>
      </c>
      <c r="D118" s="65">
        <v>0</v>
      </c>
      <c r="E118" s="65">
        <v>0</v>
      </c>
      <c r="F118" s="65">
        <v>0</v>
      </c>
      <c r="G118" s="76" t="e">
        <f t="shared" si="4"/>
        <v>#DIV/0!</v>
      </c>
      <c r="H118" s="76" t="e">
        <f t="shared" si="5"/>
        <v>#DIV/0!</v>
      </c>
      <c r="I118" s="16"/>
    </row>
    <row r="119" spans="1:9" ht="26.25" customHeight="1">
      <c r="A119" s="49" t="s">
        <v>135</v>
      </c>
      <c r="B119" s="77" t="s">
        <v>136</v>
      </c>
      <c r="C119" s="78" t="s">
        <v>135</v>
      </c>
      <c r="D119" s="65">
        <v>581.1</v>
      </c>
      <c r="E119" s="65">
        <v>440.3</v>
      </c>
      <c r="F119" s="65">
        <v>274.9</v>
      </c>
      <c r="G119" s="76">
        <f t="shared" si="4"/>
        <v>0.47306831870590255</v>
      </c>
      <c r="H119" s="76">
        <f t="shared" si="5"/>
        <v>0.6243470361117419</v>
      </c>
      <c r="I119" s="16"/>
    </row>
    <row r="120" spans="1:9" ht="26.25" customHeight="1" hidden="1">
      <c r="A120" s="49"/>
      <c r="B120" s="87" t="s">
        <v>40</v>
      </c>
      <c r="C120" s="78"/>
      <c r="D120" s="65">
        <v>0</v>
      </c>
      <c r="E120" s="65">
        <v>0</v>
      </c>
      <c r="F120" s="65">
        <v>0</v>
      </c>
      <c r="G120" s="76" t="e">
        <f t="shared" si="4"/>
        <v>#DIV/0!</v>
      </c>
      <c r="H120" s="76" t="e">
        <f t="shared" si="5"/>
        <v>#DIV/0!</v>
      </c>
      <c r="I120" s="16"/>
    </row>
    <row r="121" spans="1:9" ht="27" customHeight="1">
      <c r="A121" s="34" t="s">
        <v>137</v>
      </c>
      <c r="B121" s="79" t="s">
        <v>138</v>
      </c>
      <c r="C121" s="80"/>
      <c r="D121" s="86">
        <f>D122</f>
        <v>250</v>
      </c>
      <c r="E121" s="86">
        <f>E122</f>
        <v>180</v>
      </c>
      <c r="F121" s="86">
        <f>F122</f>
        <v>85.9</v>
      </c>
      <c r="G121" s="76">
        <f t="shared" si="4"/>
        <v>0.3436</v>
      </c>
      <c r="H121" s="76">
        <f t="shared" si="5"/>
        <v>0.47722222222222227</v>
      </c>
      <c r="I121" s="16"/>
    </row>
    <row r="122" spans="1:9" ht="17.25" customHeight="1">
      <c r="A122" s="49" t="s">
        <v>139</v>
      </c>
      <c r="B122" s="77" t="s">
        <v>140</v>
      </c>
      <c r="C122" s="78" t="s">
        <v>139</v>
      </c>
      <c r="D122" s="65">
        <v>250</v>
      </c>
      <c r="E122" s="65">
        <v>180</v>
      </c>
      <c r="F122" s="65">
        <v>85.9</v>
      </c>
      <c r="G122" s="76">
        <f t="shared" si="4"/>
        <v>0.3436</v>
      </c>
      <c r="H122" s="76">
        <f t="shared" si="5"/>
        <v>0.47722222222222227</v>
      </c>
      <c r="I122" s="16"/>
    </row>
    <row r="123" spans="1:9" ht="39.75" customHeight="1">
      <c r="A123" s="34" t="s">
        <v>141</v>
      </c>
      <c r="B123" s="79" t="s">
        <v>142</v>
      </c>
      <c r="C123" s="80"/>
      <c r="D123" s="86">
        <f>D124</f>
        <v>800</v>
      </c>
      <c r="E123" s="86">
        <f>E124</f>
        <v>636.3</v>
      </c>
      <c r="F123" s="86">
        <f>F124</f>
        <v>616.4</v>
      </c>
      <c r="G123" s="76">
        <f t="shared" si="4"/>
        <v>0.7705</v>
      </c>
      <c r="H123" s="76">
        <f t="shared" si="5"/>
        <v>0.9687254439729688</v>
      </c>
      <c r="I123" s="16"/>
    </row>
    <row r="124" spans="1:9" ht="17.25" customHeight="1">
      <c r="A124" s="49" t="s">
        <v>144</v>
      </c>
      <c r="B124" s="77" t="s">
        <v>189</v>
      </c>
      <c r="C124" s="78" t="s">
        <v>144</v>
      </c>
      <c r="D124" s="65">
        <v>800</v>
      </c>
      <c r="E124" s="65">
        <v>636.3</v>
      </c>
      <c r="F124" s="65">
        <v>616.4</v>
      </c>
      <c r="G124" s="76">
        <f t="shared" si="4"/>
        <v>0.7705</v>
      </c>
      <c r="H124" s="76">
        <f t="shared" si="5"/>
        <v>0.9687254439729688</v>
      </c>
      <c r="I124" s="16"/>
    </row>
    <row r="125" spans="1:9" ht="26.25" customHeight="1">
      <c r="A125" s="34" t="s">
        <v>145</v>
      </c>
      <c r="B125" s="79" t="s">
        <v>148</v>
      </c>
      <c r="C125" s="80"/>
      <c r="D125" s="86">
        <f>D126+D128+D127</f>
        <v>7956.700000000001</v>
      </c>
      <c r="E125" s="86">
        <f>E126+E128+E127</f>
        <v>5967.6</v>
      </c>
      <c r="F125" s="86">
        <f>F126+F128+F127</f>
        <v>1258</v>
      </c>
      <c r="G125" s="76">
        <f t="shared" si="4"/>
        <v>0.15810574735757285</v>
      </c>
      <c r="H125" s="76">
        <f t="shared" si="5"/>
        <v>0.21080501374086733</v>
      </c>
      <c r="I125" s="16"/>
    </row>
    <row r="126" spans="1:9" ht="27.75" customHeight="1">
      <c r="A126" s="49" t="s">
        <v>146</v>
      </c>
      <c r="B126" s="77" t="s">
        <v>190</v>
      </c>
      <c r="C126" s="78" t="s">
        <v>229</v>
      </c>
      <c r="D126" s="65">
        <v>2155.8</v>
      </c>
      <c r="E126" s="65">
        <v>1616.9</v>
      </c>
      <c r="F126" s="65">
        <v>1258</v>
      </c>
      <c r="G126" s="76">
        <f t="shared" si="4"/>
        <v>0.5835420725484738</v>
      </c>
      <c r="H126" s="76">
        <f t="shared" si="5"/>
        <v>0.7780320366132722</v>
      </c>
      <c r="I126" s="16"/>
    </row>
    <row r="127" spans="1:9" ht="27.75" customHeight="1">
      <c r="A127" s="49" t="s">
        <v>146</v>
      </c>
      <c r="B127" s="77" t="s">
        <v>191</v>
      </c>
      <c r="C127" s="78" t="s">
        <v>232</v>
      </c>
      <c r="D127" s="65">
        <v>2693.9</v>
      </c>
      <c r="E127" s="65">
        <v>2020.4</v>
      </c>
      <c r="F127" s="65">
        <v>0</v>
      </c>
      <c r="G127" s="76">
        <f t="shared" si="4"/>
        <v>0</v>
      </c>
      <c r="H127" s="76">
        <f t="shared" si="5"/>
        <v>0</v>
      </c>
      <c r="I127" s="16"/>
    </row>
    <row r="128" spans="1:9" ht="30.75" customHeight="1">
      <c r="A128" s="49" t="s">
        <v>147</v>
      </c>
      <c r="B128" s="77" t="s">
        <v>231</v>
      </c>
      <c r="C128" s="78" t="s">
        <v>233</v>
      </c>
      <c r="D128" s="65">
        <v>3107</v>
      </c>
      <c r="E128" s="65">
        <v>2330.3</v>
      </c>
      <c r="F128" s="65">
        <v>0</v>
      </c>
      <c r="G128" s="76">
        <f t="shared" si="4"/>
        <v>0</v>
      </c>
      <c r="H128" s="76">
        <f t="shared" si="5"/>
        <v>0</v>
      </c>
      <c r="I128" s="16"/>
    </row>
    <row r="129" spans="1:9" ht="26.25" customHeight="1">
      <c r="A129" s="35"/>
      <c r="B129" s="112" t="s">
        <v>69</v>
      </c>
      <c r="C129" s="113"/>
      <c r="D129" s="114">
        <f>D41+D58+D60+D65+D81+D95+D103+D107+D117+D121+D123+D125</f>
        <v>628759.8999999999</v>
      </c>
      <c r="E129" s="114">
        <f>E41+E58+E60+E65+E81+E95+E103+E107+E117+E121+E123+E125</f>
        <v>510312.9</v>
      </c>
      <c r="F129" s="114">
        <f>F41+F58+F60+F65+F81+F95+F103+F107+F117+F121+F123+F125</f>
        <v>358139.30000000005</v>
      </c>
      <c r="G129" s="76">
        <f t="shared" si="4"/>
        <v>0.5695962799154337</v>
      </c>
      <c r="H129" s="76">
        <f t="shared" si="5"/>
        <v>0.7018033445754557</v>
      </c>
      <c r="I129" s="16"/>
    </row>
    <row r="130" spans="1:9" ht="19.5" customHeight="1">
      <c r="A130" s="47"/>
      <c r="B130" s="77" t="s">
        <v>84</v>
      </c>
      <c r="C130" s="78"/>
      <c r="D130" s="115">
        <f>D125+D59</f>
        <v>7956.700000000001</v>
      </c>
      <c r="E130" s="115">
        <f>E125+E59</f>
        <v>5967.6</v>
      </c>
      <c r="F130" s="115">
        <f>F125+F59</f>
        <v>1258</v>
      </c>
      <c r="G130" s="76">
        <f t="shared" si="4"/>
        <v>0.15810574735757285</v>
      </c>
      <c r="H130" s="76">
        <f t="shared" si="5"/>
        <v>0.21080501374086733</v>
      </c>
      <c r="I130" s="16"/>
    </row>
    <row r="131" spans="4:9" ht="12.75">
      <c r="D131" s="46"/>
      <c r="E131" s="46"/>
      <c r="F131" s="46"/>
      <c r="G131" s="117"/>
      <c r="I131" s="16"/>
    </row>
    <row r="132" spans="4:7" ht="12.75">
      <c r="D132" s="46"/>
      <c r="E132" s="46"/>
      <c r="F132" s="46"/>
      <c r="G132" s="117"/>
    </row>
    <row r="133" spans="2:7" ht="15">
      <c r="B133" s="3" t="s">
        <v>94</v>
      </c>
      <c r="C133" s="6"/>
      <c r="D133" s="46"/>
      <c r="E133" s="46"/>
      <c r="F133" s="46">
        <v>2864.4</v>
      </c>
      <c r="G133" s="117"/>
    </row>
    <row r="134" spans="2:7" ht="15">
      <c r="B134" s="3"/>
      <c r="C134" s="6"/>
      <c r="D134" s="46"/>
      <c r="E134" s="46"/>
      <c r="F134" s="46"/>
      <c r="G134" s="117"/>
    </row>
    <row r="135" spans="2:7" ht="15">
      <c r="B135" s="3" t="s">
        <v>85</v>
      </c>
      <c r="C135" s="6"/>
      <c r="D135" s="46"/>
      <c r="E135" s="46"/>
      <c r="F135" s="46"/>
      <c r="G135" s="117"/>
    </row>
    <row r="136" spans="2:9" ht="15">
      <c r="B136" s="3" t="s">
        <v>86</v>
      </c>
      <c r="C136" s="6"/>
      <c r="D136" s="46"/>
      <c r="E136" s="46"/>
      <c r="F136" s="46"/>
      <c r="G136" s="117"/>
      <c r="H136" s="119"/>
      <c r="I136" s="6"/>
    </row>
    <row r="137" spans="2:7" ht="15">
      <c r="B137" s="3"/>
      <c r="C137" s="6"/>
      <c r="D137" s="46"/>
      <c r="E137" s="46"/>
      <c r="F137" s="46"/>
      <c r="G137" s="117"/>
    </row>
    <row r="138" spans="2:7" ht="15">
      <c r="B138" s="3" t="s">
        <v>87</v>
      </c>
      <c r="C138" s="6"/>
      <c r="D138" s="46"/>
      <c r="E138" s="46"/>
      <c r="F138" s="46"/>
      <c r="G138" s="117"/>
    </row>
    <row r="139" spans="2:9" ht="15">
      <c r="B139" s="3" t="s">
        <v>88</v>
      </c>
      <c r="C139" s="6"/>
      <c r="D139" s="46"/>
      <c r="E139" s="46"/>
      <c r="F139" s="46">
        <v>0</v>
      </c>
      <c r="G139" s="117"/>
      <c r="H139" s="119"/>
      <c r="I139" s="6"/>
    </row>
    <row r="140" spans="2:7" ht="15">
      <c r="B140" s="3"/>
      <c r="C140" s="6"/>
      <c r="D140" s="46"/>
      <c r="E140" s="46"/>
      <c r="F140" s="46"/>
      <c r="G140" s="117"/>
    </row>
    <row r="141" spans="2:7" ht="15">
      <c r="B141" s="3" t="s">
        <v>89</v>
      </c>
      <c r="C141" s="6"/>
      <c r="D141" s="46"/>
      <c r="E141" s="46"/>
      <c r="F141" s="46"/>
      <c r="G141" s="117"/>
    </row>
    <row r="142" spans="2:9" ht="15">
      <c r="B142" s="3" t="s">
        <v>90</v>
      </c>
      <c r="C142" s="6"/>
      <c r="D142" s="46"/>
      <c r="E142" s="46"/>
      <c r="F142" s="46"/>
      <c r="G142" s="117"/>
      <c r="H142" s="120"/>
      <c r="I142" s="3"/>
    </row>
    <row r="143" spans="2:7" ht="15">
      <c r="B143" s="3"/>
      <c r="C143" s="6"/>
      <c r="D143" s="46"/>
      <c r="E143" s="46"/>
      <c r="F143" s="46"/>
      <c r="G143" s="117"/>
    </row>
    <row r="144" spans="2:7" ht="15">
      <c r="B144" s="3" t="s">
        <v>91</v>
      </c>
      <c r="C144" s="6"/>
      <c r="D144" s="46"/>
      <c r="E144" s="46"/>
      <c r="F144" s="46"/>
      <c r="G144" s="117"/>
    </row>
    <row r="145" spans="2:9" ht="15">
      <c r="B145" s="3" t="s">
        <v>92</v>
      </c>
      <c r="C145" s="6"/>
      <c r="D145" s="46"/>
      <c r="E145" s="46"/>
      <c r="F145" s="46">
        <v>5000</v>
      </c>
      <c r="G145" s="117"/>
      <c r="H145" s="121"/>
      <c r="I145" s="3"/>
    </row>
    <row r="146" spans="2:7" ht="15">
      <c r="B146" s="3"/>
      <c r="C146" s="6"/>
      <c r="D146" s="46"/>
      <c r="E146" s="46"/>
      <c r="F146" s="46"/>
      <c r="G146" s="117"/>
    </row>
    <row r="147" spans="2:7" ht="15">
      <c r="B147" s="3"/>
      <c r="C147" s="6"/>
      <c r="D147" s="46"/>
      <c r="E147" s="46"/>
      <c r="F147" s="46"/>
      <c r="G147" s="117"/>
    </row>
    <row r="148" spans="2:9" ht="15">
      <c r="B148" s="3" t="s">
        <v>93</v>
      </c>
      <c r="C148" s="6"/>
      <c r="D148" s="46"/>
      <c r="E148" s="46"/>
      <c r="F148" s="46">
        <f>F133+F36+F136+F139-F129-F142-F145</f>
        <v>3865.5999999999767</v>
      </c>
      <c r="G148" s="117"/>
      <c r="H148" s="122"/>
      <c r="I148" s="9"/>
    </row>
    <row r="149" spans="4:7" ht="12.75">
      <c r="D149" s="46"/>
      <c r="E149" s="46"/>
      <c r="F149" s="46"/>
      <c r="G149" s="117"/>
    </row>
    <row r="150" spans="4:7" ht="12.75">
      <c r="D150" s="46"/>
      <c r="E150" s="46"/>
      <c r="F150" s="46"/>
      <c r="G150" s="117"/>
    </row>
    <row r="151" spans="2:7" ht="15">
      <c r="B151" s="3" t="s">
        <v>95</v>
      </c>
      <c r="C151" s="6"/>
      <c r="D151" s="46"/>
      <c r="E151" s="46"/>
      <c r="F151" s="46"/>
      <c r="G151" s="117"/>
    </row>
    <row r="152" spans="2:7" ht="15">
      <c r="B152" s="3" t="s">
        <v>96</v>
      </c>
      <c r="C152" s="6"/>
      <c r="D152" s="46"/>
      <c r="E152" s="46"/>
      <c r="F152" s="46"/>
      <c r="G152" s="117"/>
    </row>
    <row r="153" spans="2:7" ht="15">
      <c r="B153" s="3" t="s">
        <v>97</v>
      </c>
      <c r="C153" s="6"/>
      <c r="D153" s="46"/>
      <c r="E153" s="46"/>
      <c r="F153" s="46"/>
      <c r="G153" s="117"/>
    </row>
  </sheetData>
  <sheetProtection/>
  <mergeCells count="21">
    <mergeCell ref="A1:H1"/>
    <mergeCell ref="A39:A40"/>
    <mergeCell ref="H39:H40"/>
    <mergeCell ref="B39:B40"/>
    <mergeCell ref="D39:D40"/>
    <mergeCell ref="G39:G40"/>
    <mergeCell ref="F2:F3"/>
    <mergeCell ref="E39:E40"/>
    <mergeCell ref="L43:N44"/>
    <mergeCell ref="F39:F40"/>
    <mergeCell ref="J43:K43"/>
    <mergeCell ref="H2:H3"/>
    <mergeCell ref="J44:K44"/>
    <mergeCell ref="C39:C40"/>
    <mergeCell ref="G2:G3"/>
    <mergeCell ref="D2:D3"/>
    <mergeCell ref="A38:H38"/>
    <mergeCell ref="B2:B3"/>
    <mergeCell ref="A2:A3"/>
    <mergeCell ref="C2:C3"/>
    <mergeCell ref="E2:E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1" customWidth="1"/>
    <col min="2" max="2" width="40.57421875" style="1" customWidth="1"/>
    <col min="3" max="3" width="9.140625" style="116" hidden="1" customWidth="1"/>
    <col min="4" max="4" width="13.00390625" style="1" customWidth="1"/>
    <col min="5" max="5" width="11.28125" style="1" customWidth="1"/>
    <col min="6" max="6" width="10.8515625" style="1" customWidth="1"/>
    <col min="7" max="7" width="10.00390625" style="1" customWidth="1"/>
    <col min="8" max="9" width="12.421875" style="1" customWidth="1"/>
    <col min="10" max="16384" width="9.140625" style="1" customWidth="1"/>
  </cols>
  <sheetData>
    <row r="1" spans="1:8" s="8" customFormat="1" ht="55.5" customHeight="1">
      <c r="A1" s="123" t="s">
        <v>400</v>
      </c>
      <c r="B1" s="123"/>
      <c r="C1" s="123"/>
      <c r="D1" s="123"/>
      <c r="E1" s="123"/>
      <c r="F1" s="123"/>
      <c r="G1" s="123"/>
      <c r="H1" s="123"/>
    </row>
    <row r="2" spans="1:8" ht="12.75" customHeight="1">
      <c r="A2" s="124"/>
      <c r="B2" s="66" t="s">
        <v>3</v>
      </c>
      <c r="C2" s="125"/>
      <c r="D2" s="68" t="s">
        <v>4</v>
      </c>
      <c r="E2" s="69" t="s">
        <v>395</v>
      </c>
      <c r="F2" s="68" t="s">
        <v>5</v>
      </c>
      <c r="G2" s="68" t="s">
        <v>6</v>
      </c>
      <c r="H2" s="69" t="s">
        <v>397</v>
      </c>
    </row>
    <row r="3" spans="1:8" ht="18" customHeight="1">
      <c r="A3" s="126"/>
      <c r="B3" s="66"/>
      <c r="C3" s="125"/>
      <c r="D3" s="68"/>
      <c r="E3" s="72"/>
      <c r="F3" s="68"/>
      <c r="G3" s="68"/>
      <c r="H3" s="72"/>
    </row>
    <row r="4" spans="1:8" ht="15">
      <c r="A4" s="126"/>
      <c r="B4" s="73" t="s">
        <v>83</v>
      </c>
      <c r="C4" s="74"/>
      <c r="D4" s="75">
        <f>D5+D6+D7+D8+D9+D10+D11+D12+D13+D14+D15+D16+D17+D18+D19</f>
        <v>63048.9</v>
      </c>
      <c r="E4" s="75">
        <f>E5+E6+E7+E8+E9+E10+E11+E12+E13+E14+E15+E16+E17+E18+E19</f>
        <v>44912</v>
      </c>
      <c r="F4" s="75">
        <f>F5+F6+F7+F8+F9+F10+F11+F12+F13+F14+F15+F16+F17+F18+F19</f>
        <v>35568.49999999999</v>
      </c>
      <c r="G4" s="127">
        <f aca="true" t="shared" si="0" ref="G4:G28">F4/D4</f>
        <v>0.5641414838323903</v>
      </c>
      <c r="H4" s="127">
        <f>F4/E4</f>
        <v>0.7919598325614533</v>
      </c>
    </row>
    <row r="5" spans="1:8" ht="15">
      <c r="A5" s="126"/>
      <c r="B5" s="77" t="s">
        <v>7</v>
      </c>
      <c r="C5" s="78"/>
      <c r="D5" s="65">
        <v>38439</v>
      </c>
      <c r="E5" s="65">
        <v>27292</v>
      </c>
      <c r="F5" s="65">
        <v>21286.9</v>
      </c>
      <c r="G5" s="127">
        <f t="shared" si="0"/>
        <v>0.5537839173755821</v>
      </c>
      <c r="H5" s="127">
        <f aca="true" t="shared" si="1" ref="H5:H28">F5/E5</f>
        <v>0.7799684889344863</v>
      </c>
    </row>
    <row r="6" spans="1:8" ht="15">
      <c r="A6" s="126"/>
      <c r="B6" s="77" t="s">
        <v>300</v>
      </c>
      <c r="C6" s="78"/>
      <c r="D6" s="65">
        <v>2849.9</v>
      </c>
      <c r="E6" s="65">
        <v>2120</v>
      </c>
      <c r="F6" s="65">
        <v>2313.1</v>
      </c>
      <c r="G6" s="127">
        <f t="shared" si="0"/>
        <v>0.811642513772413</v>
      </c>
      <c r="H6" s="127">
        <f t="shared" si="1"/>
        <v>1.0910849056603773</v>
      </c>
    </row>
    <row r="7" spans="1:8" ht="15">
      <c r="A7" s="126"/>
      <c r="B7" s="77" t="s">
        <v>9</v>
      </c>
      <c r="C7" s="78"/>
      <c r="D7" s="65">
        <v>360</v>
      </c>
      <c r="E7" s="65">
        <v>360</v>
      </c>
      <c r="F7" s="65">
        <v>662</v>
      </c>
      <c r="G7" s="127">
        <f t="shared" si="0"/>
        <v>1.8388888888888888</v>
      </c>
      <c r="H7" s="127">
        <f t="shared" si="1"/>
        <v>1.8388888888888888</v>
      </c>
    </row>
    <row r="8" spans="1:8" ht="15">
      <c r="A8" s="126"/>
      <c r="B8" s="77" t="s">
        <v>10</v>
      </c>
      <c r="C8" s="78"/>
      <c r="D8" s="65">
        <v>5400</v>
      </c>
      <c r="E8" s="65">
        <v>3400</v>
      </c>
      <c r="F8" s="65">
        <v>1919.2</v>
      </c>
      <c r="G8" s="127">
        <f t="shared" si="0"/>
        <v>0.3554074074074074</v>
      </c>
      <c r="H8" s="127">
        <f t="shared" si="1"/>
        <v>0.5644705882352942</v>
      </c>
    </row>
    <row r="9" spans="1:8" ht="15">
      <c r="A9" s="126"/>
      <c r="B9" s="77" t="s">
        <v>11</v>
      </c>
      <c r="C9" s="78"/>
      <c r="D9" s="65">
        <v>12200</v>
      </c>
      <c r="E9" s="65">
        <v>8900</v>
      </c>
      <c r="F9" s="65">
        <v>6960</v>
      </c>
      <c r="G9" s="127">
        <f t="shared" si="0"/>
        <v>0.5704918032786885</v>
      </c>
      <c r="H9" s="127">
        <f t="shared" si="1"/>
        <v>0.7820224719101123</v>
      </c>
    </row>
    <row r="10" spans="1:8" ht="15">
      <c r="A10" s="126"/>
      <c r="B10" s="77" t="s">
        <v>108</v>
      </c>
      <c r="C10" s="78"/>
      <c r="D10" s="65">
        <v>0</v>
      </c>
      <c r="E10" s="65">
        <v>0</v>
      </c>
      <c r="F10" s="65">
        <v>0</v>
      </c>
      <c r="G10" s="127">
        <v>0</v>
      </c>
      <c r="H10" s="127">
        <v>0</v>
      </c>
    </row>
    <row r="11" spans="1:8" ht="15">
      <c r="A11" s="126"/>
      <c r="B11" s="77" t="s">
        <v>98</v>
      </c>
      <c r="C11" s="78"/>
      <c r="D11" s="65">
        <v>0</v>
      </c>
      <c r="E11" s="65">
        <v>0</v>
      </c>
      <c r="F11" s="65">
        <v>0</v>
      </c>
      <c r="G11" s="127">
        <v>0</v>
      </c>
      <c r="H11" s="127">
        <v>0</v>
      </c>
    </row>
    <row r="12" spans="1:8" ht="15">
      <c r="A12" s="126"/>
      <c r="B12" s="77" t="s">
        <v>13</v>
      </c>
      <c r="C12" s="78"/>
      <c r="D12" s="65">
        <v>1900</v>
      </c>
      <c r="E12" s="65">
        <v>1340</v>
      </c>
      <c r="F12" s="65">
        <v>1055.2</v>
      </c>
      <c r="G12" s="127">
        <f t="shared" si="0"/>
        <v>0.5553684210526316</v>
      </c>
      <c r="H12" s="127">
        <f t="shared" si="1"/>
        <v>0.7874626865671642</v>
      </c>
    </row>
    <row r="13" spans="1:8" ht="15">
      <c r="A13" s="126"/>
      <c r="B13" s="77" t="s">
        <v>14</v>
      </c>
      <c r="C13" s="78"/>
      <c r="D13" s="65">
        <v>1400</v>
      </c>
      <c r="E13" s="65">
        <v>1100</v>
      </c>
      <c r="F13" s="65">
        <v>909.2</v>
      </c>
      <c r="G13" s="127">
        <f t="shared" si="0"/>
        <v>0.6494285714285715</v>
      </c>
      <c r="H13" s="127">
        <f t="shared" si="1"/>
        <v>0.8265454545454546</v>
      </c>
    </row>
    <row r="14" spans="1:8" ht="15">
      <c r="A14" s="126"/>
      <c r="B14" s="77" t="s">
        <v>99</v>
      </c>
      <c r="C14" s="78"/>
      <c r="D14" s="65">
        <v>400</v>
      </c>
      <c r="E14" s="65">
        <v>300</v>
      </c>
      <c r="F14" s="65">
        <v>226</v>
      </c>
      <c r="G14" s="127">
        <f t="shared" si="0"/>
        <v>0.565</v>
      </c>
      <c r="H14" s="127">
        <f t="shared" si="1"/>
        <v>0.7533333333333333</v>
      </c>
    </row>
    <row r="15" spans="1:8" ht="15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27">
        <v>0</v>
      </c>
      <c r="H15" s="127">
        <v>0</v>
      </c>
    </row>
    <row r="16" spans="1:8" ht="15">
      <c r="A16" s="126"/>
      <c r="B16" s="77" t="s">
        <v>126</v>
      </c>
      <c r="C16" s="78"/>
      <c r="D16" s="65">
        <v>0</v>
      </c>
      <c r="E16" s="65">
        <v>0</v>
      </c>
      <c r="F16" s="65">
        <v>0</v>
      </c>
      <c r="G16" s="127">
        <v>0</v>
      </c>
      <c r="H16" s="127">
        <v>0</v>
      </c>
    </row>
    <row r="17" spans="1:8" ht="15">
      <c r="A17" s="126"/>
      <c r="B17" s="77" t="s">
        <v>351</v>
      </c>
      <c r="C17" s="78"/>
      <c r="D17" s="65">
        <v>100</v>
      </c>
      <c r="E17" s="65">
        <v>100</v>
      </c>
      <c r="F17" s="65">
        <v>219.9</v>
      </c>
      <c r="G17" s="127">
        <f t="shared" si="0"/>
        <v>2.199</v>
      </c>
      <c r="H17" s="127">
        <f t="shared" si="1"/>
        <v>2.199</v>
      </c>
    </row>
    <row r="18" spans="1:8" ht="15">
      <c r="A18" s="126"/>
      <c r="B18" s="77" t="s">
        <v>122</v>
      </c>
      <c r="C18" s="78"/>
      <c r="D18" s="65">
        <v>0</v>
      </c>
      <c r="E18" s="65">
        <v>0</v>
      </c>
      <c r="F18" s="65">
        <v>17</v>
      </c>
      <c r="G18" s="127">
        <v>0</v>
      </c>
      <c r="H18" s="127">
        <v>0</v>
      </c>
    </row>
    <row r="19" spans="1:8" ht="15">
      <c r="A19" s="126"/>
      <c r="B19" s="77" t="s">
        <v>23</v>
      </c>
      <c r="C19" s="78"/>
      <c r="D19" s="65">
        <v>0</v>
      </c>
      <c r="E19" s="65">
        <v>0</v>
      </c>
      <c r="F19" s="65">
        <v>0</v>
      </c>
      <c r="G19" s="127">
        <v>0</v>
      </c>
      <c r="H19" s="127">
        <v>0</v>
      </c>
    </row>
    <row r="20" spans="1:8" ht="24.75" customHeight="1">
      <c r="A20" s="126"/>
      <c r="B20" s="79" t="s">
        <v>82</v>
      </c>
      <c r="C20" s="80"/>
      <c r="D20" s="65">
        <f>D21+D22+D24+D25+D23+D26</f>
        <v>1532.2</v>
      </c>
      <c r="E20" s="65">
        <f>E21+E22+E24+E25+E23+E26</f>
        <v>1149.2</v>
      </c>
      <c r="F20" s="65">
        <f>F21+F22+F24+F25+F23+F26</f>
        <v>894.5</v>
      </c>
      <c r="G20" s="127">
        <f t="shared" si="0"/>
        <v>0.5838010703563503</v>
      </c>
      <c r="H20" s="127">
        <f t="shared" si="1"/>
        <v>0.7783675600417681</v>
      </c>
    </row>
    <row r="21" spans="1:8" ht="15">
      <c r="A21" s="126"/>
      <c r="B21" s="77" t="s">
        <v>25</v>
      </c>
      <c r="C21" s="78"/>
      <c r="D21" s="65">
        <v>1532.2</v>
      </c>
      <c r="E21" s="65">
        <v>1149.2</v>
      </c>
      <c r="F21" s="65">
        <v>894.5</v>
      </c>
      <c r="G21" s="127">
        <f t="shared" si="0"/>
        <v>0.5838010703563503</v>
      </c>
      <c r="H21" s="127">
        <f t="shared" si="1"/>
        <v>0.7783675600417681</v>
      </c>
    </row>
    <row r="22" spans="1:8" ht="15" hidden="1">
      <c r="A22" s="126"/>
      <c r="B22" s="77" t="s">
        <v>317</v>
      </c>
      <c r="C22" s="78"/>
      <c r="D22" s="65">
        <v>0</v>
      </c>
      <c r="E22" s="65">
        <v>0</v>
      </c>
      <c r="F22" s="65">
        <v>0</v>
      </c>
      <c r="G22" s="127" t="e">
        <f t="shared" si="0"/>
        <v>#DIV/0!</v>
      </c>
      <c r="H22" s="127" t="e">
        <f t="shared" si="1"/>
        <v>#DIV/0!</v>
      </c>
    </row>
    <row r="23" spans="1:8" ht="15" hidden="1">
      <c r="A23" s="126"/>
      <c r="B23" s="128" t="s">
        <v>327</v>
      </c>
      <c r="C23" s="129"/>
      <c r="D23" s="65">
        <v>0</v>
      </c>
      <c r="E23" s="65">
        <v>0</v>
      </c>
      <c r="F23" s="65">
        <v>0</v>
      </c>
      <c r="G23" s="127" t="e">
        <f t="shared" si="0"/>
        <v>#DIV/0!</v>
      </c>
      <c r="H23" s="127" t="e">
        <f t="shared" si="1"/>
        <v>#DIV/0!</v>
      </c>
    </row>
    <row r="24" spans="1:8" ht="15" hidden="1">
      <c r="A24" s="126"/>
      <c r="B24" s="77" t="s">
        <v>68</v>
      </c>
      <c r="C24" s="78"/>
      <c r="D24" s="65">
        <v>0</v>
      </c>
      <c r="E24" s="65">
        <v>0</v>
      </c>
      <c r="F24" s="65">
        <v>0</v>
      </c>
      <c r="G24" s="127" t="e">
        <f t="shared" si="0"/>
        <v>#DIV/0!</v>
      </c>
      <c r="H24" s="127" t="e">
        <f t="shared" si="1"/>
        <v>#DIV/0!</v>
      </c>
    </row>
    <row r="25" spans="1:8" ht="29.25" customHeight="1" hidden="1">
      <c r="A25" s="126"/>
      <c r="B25" s="77" t="s">
        <v>28</v>
      </c>
      <c r="C25" s="78"/>
      <c r="D25" s="65">
        <v>0</v>
      </c>
      <c r="E25" s="65">
        <v>0</v>
      </c>
      <c r="F25" s="65">
        <v>0</v>
      </c>
      <c r="G25" s="127">
        <v>0</v>
      </c>
      <c r="H25" s="127">
        <v>0</v>
      </c>
    </row>
    <row r="26" spans="1:8" ht="14.25" customHeight="1" thickBot="1">
      <c r="A26" s="126"/>
      <c r="B26" s="130" t="s">
        <v>157</v>
      </c>
      <c r="C26" s="78"/>
      <c r="D26" s="131">
        <v>0</v>
      </c>
      <c r="E26" s="131">
        <v>0</v>
      </c>
      <c r="F26" s="131">
        <v>0</v>
      </c>
      <c r="G26" s="127">
        <v>0</v>
      </c>
      <c r="H26" s="127">
        <v>0</v>
      </c>
    </row>
    <row r="27" spans="1:8" ht="18.75">
      <c r="A27" s="126"/>
      <c r="B27" s="83" t="s">
        <v>29</v>
      </c>
      <c r="C27" s="84"/>
      <c r="D27" s="75">
        <f>D4+D20</f>
        <v>64581.1</v>
      </c>
      <c r="E27" s="75">
        <f>E4+E20</f>
        <v>46061.2</v>
      </c>
      <c r="F27" s="75">
        <f>F4+F20</f>
        <v>36462.99999999999</v>
      </c>
      <c r="G27" s="127">
        <f t="shared" si="0"/>
        <v>0.5646079116026205</v>
      </c>
      <c r="H27" s="127">
        <f t="shared" si="1"/>
        <v>0.7916207133118546</v>
      </c>
    </row>
    <row r="28" spans="1:8" ht="15">
      <c r="A28" s="126"/>
      <c r="B28" s="77" t="s">
        <v>109</v>
      </c>
      <c r="C28" s="78"/>
      <c r="D28" s="65">
        <f>D4</f>
        <v>63048.9</v>
      </c>
      <c r="E28" s="65">
        <f>E4</f>
        <v>44912</v>
      </c>
      <c r="F28" s="65">
        <f>F4</f>
        <v>35568.49999999999</v>
      </c>
      <c r="G28" s="127">
        <f t="shared" si="0"/>
        <v>0.5641414838323903</v>
      </c>
      <c r="H28" s="127">
        <f t="shared" si="1"/>
        <v>0.7919598325614533</v>
      </c>
    </row>
    <row r="29" spans="1:8" ht="12.75">
      <c r="A29" s="132"/>
      <c r="B29" s="133"/>
      <c r="C29" s="133"/>
      <c r="D29" s="133"/>
      <c r="E29" s="133"/>
      <c r="F29" s="133"/>
      <c r="G29" s="133"/>
      <c r="H29" s="134"/>
    </row>
    <row r="30" spans="1:8" ht="15" customHeight="1">
      <c r="A30" s="135" t="s">
        <v>161</v>
      </c>
      <c r="B30" s="136" t="s">
        <v>30</v>
      </c>
      <c r="C30" s="137" t="s">
        <v>163</v>
      </c>
      <c r="D30" s="85" t="s">
        <v>4</v>
      </c>
      <c r="E30" s="69" t="s">
        <v>395</v>
      </c>
      <c r="F30" s="68" t="s">
        <v>5</v>
      </c>
      <c r="G30" s="68" t="s">
        <v>6</v>
      </c>
      <c r="H30" s="69" t="s">
        <v>396</v>
      </c>
    </row>
    <row r="31" spans="1:8" ht="15" customHeight="1">
      <c r="A31" s="135"/>
      <c r="B31" s="136"/>
      <c r="C31" s="138"/>
      <c r="D31" s="85"/>
      <c r="E31" s="72"/>
      <c r="F31" s="68"/>
      <c r="G31" s="68"/>
      <c r="H31" s="72"/>
    </row>
    <row r="32" spans="1:8" ht="12.75">
      <c r="A32" s="80" t="s">
        <v>70</v>
      </c>
      <c r="B32" s="79" t="s">
        <v>31</v>
      </c>
      <c r="C32" s="80"/>
      <c r="D32" s="86">
        <f>D33+D34+D35+D36</f>
        <v>1875.4</v>
      </c>
      <c r="E32" s="86">
        <f>E33+E34+E35+E36</f>
        <v>1533.1</v>
      </c>
      <c r="F32" s="86">
        <f>F33+F34+F35+F36</f>
        <v>1228.9</v>
      </c>
      <c r="G32" s="139">
        <f>F32/D32</f>
        <v>0.6552735416444492</v>
      </c>
      <c r="H32" s="139">
        <f>F32/E32</f>
        <v>0.8015785010762508</v>
      </c>
    </row>
    <row r="33" spans="1:9" ht="31.5" customHeight="1">
      <c r="A33" s="78" t="s">
        <v>72</v>
      </c>
      <c r="B33" s="77" t="s">
        <v>242</v>
      </c>
      <c r="C33" s="78" t="s">
        <v>72</v>
      </c>
      <c r="D33" s="65">
        <v>893.7</v>
      </c>
      <c r="E33" s="65">
        <v>677.5</v>
      </c>
      <c r="F33" s="65">
        <v>402.8</v>
      </c>
      <c r="G33" s="139">
        <f aca="true" t="shared" si="2" ref="G33:G90">F33/D33</f>
        <v>0.4507105292603782</v>
      </c>
      <c r="H33" s="139">
        <f aca="true" t="shared" si="3" ref="H33:H90">F33/E33</f>
        <v>0.5945387453874539</v>
      </c>
      <c r="I33" s="46"/>
    </row>
    <row r="34" spans="1:9" ht="53.25" customHeight="1">
      <c r="A34" s="78" t="s">
        <v>73</v>
      </c>
      <c r="B34" s="77" t="s">
        <v>165</v>
      </c>
      <c r="C34" s="78" t="s">
        <v>73</v>
      </c>
      <c r="D34" s="65">
        <v>27.2</v>
      </c>
      <c r="E34" s="65">
        <v>27.2</v>
      </c>
      <c r="F34" s="65">
        <v>27.2</v>
      </c>
      <c r="G34" s="139">
        <f t="shared" si="2"/>
        <v>1</v>
      </c>
      <c r="H34" s="139">
        <f t="shared" si="3"/>
        <v>1</v>
      </c>
      <c r="I34" s="46"/>
    </row>
    <row r="35" spans="1:9" ht="12.75" hidden="1">
      <c r="A35" s="78" t="s">
        <v>75</v>
      </c>
      <c r="B35" s="77" t="s">
        <v>192</v>
      </c>
      <c r="C35" s="78" t="s">
        <v>75</v>
      </c>
      <c r="D35" s="65">
        <v>0</v>
      </c>
      <c r="E35" s="65">
        <v>0</v>
      </c>
      <c r="F35" s="65">
        <v>0</v>
      </c>
      <c r="G35" s="139" t="e">
        <f t="shared" si="2"/>
        <v>#DIV/0!</v>
      </c>
      <c r="H35" s="139" t="e">
        <f t="shared" si="3"/>
        <v>#DIV/0!</v>
      </c>
      <c r="I35" s="46"/>
    </row>
    <row r="36" spans="1:9" ht="14.25" customHeight="1">
      <c r="A36" s="78" t="s">
        <v>132</v>
      </c>
      <c r="B36" s="77" t="s">
        <v>120</v>
      </c>
      <c r="C36" s="78"/>
      <c r="D36" s="65">
        <f>D37+D38+D39+D40+D43+D44+D42+D41+D45</f>
        <v>954.5</v>
      </c>
      <c r="E36" s="65">
        <f>E37+E38+E39+E40+E43+E44+E42+E41+E45</f>
        <v>828.4</v>
      </c>
      <c r="F36" s="65">
        <f>F37+F38+F39+F40+F43+F44+F42+F41+F45</f>
        <v>798.9</v>
      </c>
      <c r="G36" s="139">
        <f t="shared" si="2"/>
        <v>0.8369827134625458</v>
      </c>
      <c r="H36" s="139">
        <f t="shared" si="3"/>
        <v>0.964389183969097</v>
      </c>
      <c r="I36" s="46"/>
    </row>
    <row r="37" spans="1:9" s="15" customFormat="1" ht="42" customHeight="1">
      <c r="A37" s="88"/>
      <c r="B37" s="87" t="s">
        <v>219</v>
      </c>
      <c r="C37" s="88" t="s">
        <v>287</v>
      </c>
      <c r="D37" s="89">
        <v>480</v>
      </c>
      <c r="E37" s="89">
        <v>387.3</v>
      </c>
      <c r="F37" s="89">
        <v>387.3</v>
      </c>
      <c r="G37" s="139">
        <f t="shared" si="2"/>
        <v>0.806875</v>
      </c>
      <c r="H37" s="139">
        <f t="shared" si="3"/>
        <v>1</v>
      </c>
      <c r="I37" s="46"/>
    </row>
    <row r="38" spans="1:9" s="15" customFormat="1" ht="12.75" hidden="1">
      <c r="A38" s="88"/>
      <c r="B38" s="87" t="s">
        <v>110</v>
      </c>
      <c r="C38" s="88" t="s">
        <v>169</v>
      </c>
      <c r="D38" s="89">
        <v>0</v>
      </c>
      <c r="E38" s="89">
        <v>0</v>
      </c>
      <c r="F38" s="89">
        <v>0</v>
      </c>
      <c r="G38" s="139" t="e">
        <f t="shared" si="2"/>
        <v>#DIV/0!</v>
      </c>
      <c r="H38" s="139" t="e">
        <f t="shared" si="3"/>
        <v>#DIV/0!</v>
      </c>
      <c r="I38" s="46"/>
    </row>
    <row r="39" spans="1:9" s="15" customFormat="1" ht="12.75" hidden="1">
      <c r="A39" s="88"/>
      <c r="B39" s="87" t="s">
        <v>197</v>
      </c>
      <c r="C39" s="88" t="s">
        <v>193</v>
      </c>
      <c r="D39" s="89">
        <v>0</v>
      </c>
      <c r="E39" s="89">
        <v>0</v>
      </c>
      <c r="F39" s="89">
        <v>0</v>
      </c>
      <c r="G39" s="139" t="e">
        <f t="shared" si="2"/>
        <v>#DIV/0!</v>
      </c>
      <c r="H39" s="139" t="e">
        <f t="shared" si="3"/>
        <v>#DIV/0!</v>
      </c>
      <c r="I39" s="46"/>
    </row>
    <row r="40" spans="1:9" s="15" customFormat="1" ht="25.5" hidden="1">
      <c r="A40" s="88"/>
      <c r="B40" s="87" t="s">
        <v>118</v>
      </c>
      <c r="C40" s="88" t="s">
        <v>168</v>
      </c>
      <c r="D40" s="89">
        <v>0</v>
      </c>
      <c r="E40" s="89">
        <v>0</v>
      </c>
      <c r="F40" s="89">
        <v>0</v>
      </c>
      <c r="G40" s="139" t="e">
        <f t="shared" si="2"/>
        <v>#DIV/0!</v>
      </c>
      <c r="H40" s="139" t="e">
        <f t="shared" si="3"/>
        <v>#DIV/0!</v>
      </c>
      <c r="I40" s="46"/>
    </row>
    <row r="41" spans="1:9" s="15" customFormat="1" ht="25.5" hidden="1">
      <c r="A41" s="88"/>
      <c r="B41" s="87" t="s">
        <v>215</v>
      </c>
      <c r="C41" s="88" t="s">
        <v>216</v>
      </c>
      <c r="D41" s="89">
        <v>0</v>
      </c>
      <c r="E41" s="89"/>
      <c r="F41" s="89">
        <v>0</v>
      </c>
      <c r="G41" s="139" t="e">
        <f t="shared" si="2"/>
        <v>#DIV/0!</v>
      </c>
      <c r="H41" s="139"/>
      <c r="I41" s="46"/>
    </row>
    <row r="42" spans="1:9" s="15" customFormat="1" ht="31.5" customHeight="1">
      <c r="A42" s="88"/>
      <c r="B42" s="87" t="s">
        <v>301</v>
      </c>
      <c r="C42" s="88" t="s">
        <v>292</v>
      </c>
      <c r="D42" s="89">
        <v>90.1</v>
      </c>
      <c r="E42" s="89">
        <v>90.1</v>
      </c>
      <c r="F42" s="89">
        <v>90.1</v>
      </c>
      <c r="G42" s="139">
        <f t="shared" si="2"/>
        <v>1</v>
      </c>
      <c r="H42" s="139">
        <f t="shared" si="3"/>
        <v>1</v>
      </c>
      <c r="I42" s="46"/>
    </row>
    <row r="43" spans="1:9" s="15" customFormat="1" ht="25.5" customHeight="1">
      <c r="A43" s="88"/>
      <c r="B43" s="87" t="s">
        <v>372</v>
      </c>
      <c r="C43" s="88" t="s">
        <v>373</v>
      </c>
      <c r="D43" s="89">
        <v>9.4</v>
      </c>
      <c r="E43" s="89">
        <v>9.4</v>
      </c>
      <c r="F43" s="89">
        <v>9.4</v>
      </c>
      <c r="G43" s="139">
        <f t="shared" si="2"/>
        <v>1</v>
      </c>
      <c r="H43" s="139">
        <f t="shared" si="3"/>
        <v>1</v>
      </c>
      <c r="I43" s="46"/>
    </row>
    <row r="44" spans="1:9" s="15" customFormat="1" ht="12.75">
      <c r="A44" s="88"/>
      <c r="B44" s="87" t="s">
        <v>289</v>
      </c>
      <c r="C44" s="88" t="s">
        <v>288</v>
      </c>
      <c r="D44" s="89">
        <v>180</v>
      </c>
      <c r="E44" s="89">
        <v>146.6</v>
      </c>
      <c r="F44" s="89">
        <v>117.1</v>
      </c>
      <c r="G44" s="139">
        <f t="shared" si="2"/>
        <v>0.6505555555555556</v>
      </c>
      <c r="H44" s="139">
        <f t="shared" si="3"/>
        <v>0.7987721691678036</v>
      </c>
      <c r="I44" s="46"/>
    </row>
    <row r="45" spans="1:9" s="15" customFormat="1" ht="63.75">
      <c r="A45" s="88"/>
      <c r="B45" s="87" t="s">
        <v>386</v>
      </c>
      <c r="C45" s="88" t="s">
        <v>387</v>
      </c>
      <c r="D45" s="89">
        <v>195</v>
      </c>
      <c r="E45" s="89">
        <v>195</v>
      </c>
      <c r="F45" s="89">
        <v>195</v>
      </c>
      <c r="G45" s="139">
        <f t="shared" si="2"/>
        <v>1</v>
      </c>
      <c r="H45" s="139">
        <f t="shared" si="3"/>
        <v>1</v>
      </c>
      <c r="I45" s="46"/>
    </row>
    <row r="46" spans="1:9" ht="18.75" customHeight="1">
      <c r="A46" s="108" t="s">
        <v>76</v>
      </c>
      <c r="B46" s="107" t="s">
        <v>39</v>
      </c>
      <c r="C46" s="108"/>
      <c r="D46" s="86">
        <f>D47</f>
        <v>628.5</v>
      </c>
      <c r="E46" s="86">
        <f>E47</f>
        <v>501.5</v>
      </c>
      <c r="F46" s="86">
        <f>F47</f>
        <v>292.7</v>
      </c>
      <c r="G46" s="139">
        <f t="shared" si="2"/>
        <v>0.46571201272871915</v>
      </c>
      <c r="H46" s="139">
        <f t="shared" si="3"/>
        <v>0.5836490528414755</v>
      </c>
      <c r="I46" s="46"/>
    </row>
    <row r="47" spans="1:9" ht="43.5" customHeight="1">
      <c r="A47" s="78" t="s">
        <v>160</v>
      </c>
      <c r="B47" s="77" t="s">
        <v>194</v>
      </c>
      <c r="C47" s="78"/>
      <c r="D47" s="65">
        <f>D48+D49+D50</f>
        <v>628.5</v>
      </c>
      <c r="E47" s="65">
        <f>E48+E49+E50</f>
        <v>501.5</v>
      </c>
      <c r="F47" s="65">
        <f>F48+F49+F50</f>
        <v>292.7</v>
      </c>
      <c r="G47" s="139">
        <f t="shared" si="2"/>
        <v>0.46571201272871915</v>
      </c>
      <c r="H47" s="139">
        <f t="shared" si="3"/>
        <v>0.5836490528414755</v>
      </c>
      <c r="I47" s="46"/>
    </row>
    <row r="48" spans="1:9" s="15" customFormat="1" ht="41.25" customHeight="1">
      <c r="A48" s="88"/>
      <c r="B48" s="87" t="s">
        <v>243</v>
      </c>
      <c r="C48" s="88" t="s">
        <v>244</v>
      </c>
      <c r="D48" s="89">
        <v>100</v>
      </c>
      <c r="E48" s="89">
        <v>100</v>
      </c>
      <c r="F48" s="89">
        <v>0</v>
      </c>
      <c r="G48" s="139">
        <f t="shared" si="2"/>
        <v>0</v>
      </c>
      <c r="H48" s="139">
        <v>0</v>
      </c>
      <c r="I48" s="46"/>
    </row>
    <row r="49" spans="1:9" s="15" customFormat="1" ht="51" customHeight="1">
      <c r="A49" s="88"/>
      <c r="B49" s="87" t="s">
        <v>246</v>
      </c>
      <c r="C49" s="88" t="s">
        <v>245</v>
      </c>
      <c r="D49" s="89">
        <v>518.5</v>
      </c>
      <c r="E49" s="89">
        <v>391.5</v>
      </c>
      <c r="F49" s="89">
        <v>292.7</v>
      </c>
      <c r="G49" s="139">
        <f t="shared" si="2"/>
        <v>0.5645130183220829</v>
      </c>
      <c r="H49" s="139">
        <f t="shared" si="3"/>
        <v>0.7476372924648786</v>
      </c>
      <c r="I49" s="46"/>
    </row>
    <row r="50" spans="1:9" s="15" customFormat="1" ht="66" customHeight="1">
      <c r="A50" s="88"/>
      <c r="B50" s="87" t="s">
        <v>248</v>
      </c>
      <c r="C50" s="88" t="s">
        <v>247</v>
      </c>
      <c r="D50" s="89">
        <v>10</v>
      </c>
      <c r="E50" s="89">
        <v>10</v>
      </c>
      <c r="F50" s="89">
        <v>0</v>
      </c>
      <c r="G50" s="139">
        <f t="shared" si="2"/>
        <v>0</v>
      </c>
      <c r="H50" s="139">
        <v>0</v>
      </c>
      <c r="I50" s="46"/>
    </row>
    <row r="51" spans="1:9" ht="34.5" customHeight="1">
      <c r="A51" s="80" t="s">
        <v>77</v>
      </c>
      <c r="B51" s="79" t="s">
        <v>41</v>
      </c>
      <c r="C51" s="80"/>
      <c r="D51" s="86">
        <f>SUM(D53:D56)</f>
        <v>5773.3</v>
      </c>
      <c r="E51" s="86">
        <f>SUM(E53:E56)</f>
        <v>5773.3</v>
      </c>
      <c r="F51" s="86">
        <f>SUM(F53:F56)</f>
        <v>2980</v>
      </c>
      <c r="G51" s="139">
        <f t="shared" si="2"/>
        <v>0.5161692619472399</v>
      </c>
      <c r="H51" s="139">
        <f t="shared" si="3"/>
        <v>0.5161692619472399</v>
      </c>
      <c r="I51" s="46"/>
    </row>
    <row r="52" spans="1:9" ht="24.75" customHeight="1">
      <c r="A52" s="80" t="s">
        <v>123</v>
      </c>
      <c r="B52" s="79" t="s">
        <v>195</v>
      </c>
      <c r="C52" s="80"/>
      <c r="D52" s="86">
        <f>D55+D54+D53+D56</f>
        <v>5773.3</v>
      </c>
      <c r="E52" s="86">
        <f>E55+E54+E53+E56</f>
        <v>5773.3</v>
      </c>
      <c r="F52" s="86">
        <f>F55+F54+F53+F56</f>
        <v>2980</v>
      </c>
      <c r="G52" s="139">
        <f t="shared" si="2"/>
        <v>0.5161692619472399</v>
      </c>
      <c r="H52" s="139">
        <f t="shared" si="3"/>
        <v>0.5161692619472399</v>
      </c>
      <c r="I52" s="46"/>
    </row>
    <row r="53" spans="1:9" ht="69" customHeight="1" hidden="1">
      <c r="A53" s="80"/>
      <c r="B53" s="77" t="s">
        <v>302</v>
      </c>
      <c r="C53" s="78" t="s">
        <v>303</v>
      </c>
      <c r="D53" s="65">
        <v>0</v>
      </c>
      <c r="E53" s="65">
        <v>0</v>
      </c>
      <c r="F53" s="65">
        <v>0</v>
      </c>
      <c r="G53" s="139" t="e">
        <f t="shared" si="2"/>
        <v>#DIV/0!</v>
      </c>
      <c r="H53" s="139" t="e">
        <f t="shared" si="3"/>
        <v>#DIV/0!</v>
      </c>
      <c r="I53" s="46"/>
    </row>
    <row r="54" spans="1:9" ht="56.25" customHeight="1">
      <c r="A54" s="80"/>
      <c r="B54" s="77" t="s">
        <v>389</v>
      </c>
      <c r="C54" s="78" t="s">
        <v>388</v>
      </c>
      <c r="D54" s="65">
        <v>280</v>
      </c>
      <c r="E54" s="65">
        <v>280</v>
      </c>
      <c r="F54" s="65">
        <v>280</v>
      </c>
      <c r="G54" s="139">
        <f t="shared" si="2"/>
        <v>1</v>
      </c>
      <c r="H54" s="139">
        <f t="shared" si="3"/>
        <v>1</v>
      </c>
      <c r="I54" s="46"/>
    </row>
    <row r="55" spans="1:9" ht="45" customHeight="1">
      <c r="A55" s="78"/>
      <c r="B55" s="77" t="s">
        <v>250</v>
      </c>
      <c r="C55" s="78" t="s">
        <v>249</v>
      </c>
      <c r="D55" s="65">
        <v>900</v>
      </c>
      <c r="E55" s="65">
        <v>900</v>
      </c>
      <c r="F55" s="65">
        <v>900</v>
      </c>
      <c r="G55" s="139">
        <f t="shared" si="2"/>
        <v>1</v>
      </c>
      <c r="H55" s="139">
        <f t="shared" si="3"/>
        <v>1</v>
      </c>
      <c r="I55" s="46"/>
    </row>
    <row r="56" spans="1:9" ht="51" customHeight="1">
      <c r="A56" s="78"/>
      <c r="B56" s="77" t="s">
        <v>364</v>
      </c>
      <c r="C56" s="78" t="s">
        <v>365</v>
      </c>
      <c r="D56" s="65">
        <v>4593.3</v>
      </c>
      <c r="E56" s="65">
        <v>4593.3</v>
      </c>
      <c r="F56" s="65">
        <v>1800</v>
      </c>
      <c r="G56" s="139">
        <f t="shared" si="2"/>
        <v>0.3918751224609758</v>
      </c>
      <c r="H56" s="139">
        <v>0</v>
      </c>
      <c r="I56" s="46"/>
    </row>
    <row r="57" spans="1:9" ht="30.75" customHeight="1">
      <c r="A57" s="80" t="s">
        <v>79</v>
      </c>
      <c r="B57" s="79" t="s">
        <v>42</v>
      </c>
      <c r="C57" s="80"/>
      <c r="D57" s="86">
        <f>D58+D69+D68</f>
        <v>28336.6</v>
      </c>
      <c r="E57" s="86">
        <f>E58+E69+E68</f>
        <v>23937.2</v>
      </c>
      <c r="F57" s="86">
        <f>F58+F69+F68</f>
        <v>16573.8</v>
      </c>
      <c r="G57" s="139">
        <f t="shared" si="2"/>
        <v>0.5848902126578347</v>
      </c>
      <c r="H57" s="139">
        <f t="shared" si="3"/>
        <v>0.6923867453169126</v>
      </c>
      <c r="I57" s="46"/>
    </row>
    <row r="58" spans="1:9" ht="21.75" customHeight="1">
      <c r="A58" s="80" t="s">
        <v>80</v>
      </c>
      <c r="B58" s="79" t="s">
        <v>43</v>
      </c>
      <c r="C58" s="80"/>
      <c r="D58" s="65">
        <f>D62+D67+D66+D63+D64+D65+D59+D60+D61</f>
        <v>4086.6</v>
      </c>
      <c r="E58" s="65">
        <f>E62+E67+E66+E63+E64+E65+E59+E60+E61</f>
        <v>3387.2000000000003</v>
      </c>
      <c r="F58" s="65">
        <f>F62+F67+F66+F63+F64+F65+F59+F60+F61</f>
        <v>1902.3000000000002</v>
      </c>
      <c r="G58" s="139">
        <f t="shared" si="2"/>
        <v>0.4654969901629717</v>
      </c>
      <c r="H58" s="139">
        <f t="shared" si="3"/>
        <v>0.5616143127066604</v>
      </c>
      <c r="I58" s="46"/>
    </row>
    <row r="59" spans="1:9" ht="42.75" customHeight="1" hidden="1">
      <c r="A59" s="80"/>
      <c r="B59" s="77" t="s">
        <v>326</v>
      </c>
      <c r="C59" s="78" t="s">
        <v>325</v>
      </c>
      <c r="D59" s="65">
        <v>0</v>
      </c>
      <c r="E59" s="65">
        <v>0</v>
      </c>
      <c r="F59" s="65">
        <v>0</v>
      </c>
      <c r="G59" s="139" t="e">
        <f t="shared" si="2"/>
        <v>#DIV/0!</v>
      </c>
      <c r="H59" s="139" t="e">
        <f t="shared" si="3"/>
        <v>#DIV/0!</v>
      </c>
      <c r="I59" s="46"/>
    </row>
    <row r="60" spans="1:9" ht="42.75" customHeight="1" hidden="1">
      <c r="A60" s="80"/>
      <c r="B60" s="77" t="s">
        <v>346</v>
      </c>
      <c r="C60" s="78" t="s">
        <v>345</v>
      </c>
      <c r="D60" s="65">
        <v>0</v>
      </c>
      <c r="E60" s="65">
        <v>0</v>
      </c>
      <c r="F60" s="65">
        <v>0</v>
      </c>
      <c r="G60" s="139" t="e">
        <f t="shared" si="2"/>
        <v>#DIV/0!</v>
      </c>
      <c r="H60" s="139" t="e">
        <f t="shared" si="3"/>
        <v>#DIV/0!</v>
      </c>
      <c r="I60" s="46"/>
    </row>
    <row r="61" spans="1:9" ht="42.75" customHeight="1">
      <c r="A61" s="80"/>
      <c r="B61" s="77" t="s">
        <v>347</v>
      </c>
      <c r="C61" s="78" t="s">
        <v>345</v>
      </c>
      <c r="D61" s="65">
        <v>680.6</v>
      </c>
      <c r="E61" s="65">
        <v>680.6</v>
      </c>
      <c r="F61" s="65">
        <v>680.6</v>
      </c>
      <c r="G61" s="139">
        <f t="shared" si="2"/>
        <v>1</v>
      </c>
      <c r="H61" s="139">
        <f t="shared" si="3"/>
        <v>1</v>
      </c>
      <c r="I61" s="46"/>
    </row>
    <row r="62" spans="1:9" ht="42" customHeight="1" hidden="1">
      <c r="A62" s="78"/>
      <c r="B62" s="77" t="s">
        <v>312</v>
      </c>
      <c r="C62" s="78" t="s">
        <v>286</v>
      </c>
      <c r="D62" s="65">
        <v>0</v>
      </c>
      <c r="E62" s="65">
        <v>0</v>
      </c>
      <c r="F62" s="65">
        <v>0</v>
      </c>
      <c r="G62" s="139" t="e">
        <f t="shared" si="2"/>
        <v>#DIV/0!</v>
      </c>
      <c r="H62" s="139" t="e">
        <f t="shared" si="3"/>
        <v>#DIV/0!</v>
      </c>
      <c r="I62" s="46"/>
    </row>
    <row r="63" spans="1:9" ht="42" customHeight="1" hidden="1">
      <c r="A63" s="78"/>
      <c r="B63" s="77" t="s">
        <v>316</v>
      </c>
      <c r="C63" s="78" t="s">
        <v>313</v>
      </c>
      <c r="D63" s="65">
        <v>0</v>
      </c>
      <c r="E63" s="65">
        <v>0</v>
      </c>
      <c r="F63" s="65">
        <v>0</v>
      </c>
      <c r="G63" s="139" t="e">
        <f t="shared" si="2"/>
        <v>#DIV/0!</v>
      </c>
      <c r="H63" s="139" t="e">
        <f t="shared" si="3"/>
        <v>#DIV/0!</v>
      </c>
      <c r="I63" s="46"/>
    </row>
    <row r="64" spans="1:9" ht="42" customHeight="1" hidden="1">
      <c r="A64" s="78"/>
      <c r="B64" s="77" t="s">
        <v>315</v>
      </c>
      <c r="C64" s="78" t="s">
        <v>314</v>
      </c>
      <c r="D64" s="65">
        <v>0</v>
      </c>
      <c r="E64" s="65">
        <v>0</v>
      </c>
      <c r="F64" s="65">
        <v>0</v>
      </c>
      <c r="G64" s="139" t="e">
        <f t="shared" si="2"/>
        <v>#DIV/0!</v>
      </c>
      <c r="H64" s="139" t="e">
        <f t="shared" si="3"/>
        <v>#DIV/0!</v>
      </c>
      <c r="I64" s="46"/>
    </row>
    <row r="65" spans="1:9" ht="42" customHeight="1" hidden="1">
      <c r="A65" s="78"/>
      <c r="B65" s="77" t="s">
        <v>318</v>
      </c>
      <c r="C65" s="78" t="s">
        <v>319</v>
      </c>
      <c r="D65" s="65">
        <v>0</v>
      </c>
      <c r="E65" s="65">
        <v>0</v>
      </c>
      <c r="F65" s="65">
        <v>0</v>
      </c>
      <c r="G65" s="139" t="e">
        <f t="shared" si="2"/>
        <v>#DIV/0!</v>
      </c>
      <c r="H65" s="139" t="e">
        <f t="shared" si="3"/>
        <v>#DIV/0!</v>
      </c>
      <c r="I65" s="46"/>
    </row>
    <row r="66" spans="1:9" ht="29.25" customHeight="1">
      <c r="A66" s="80"/>
      <c r="B66" s="77" t="s">
        <v>179</v>
      </c>
      <c r="C66" s="78" t="s">
        <v>224</v>
      </c>
      <c r="D66" s="65">
        <v>2779.8</v>
      </c>
      <c r="E66" s="65">
        <v>2080.4</v>
      </c>
      <c r="F66" s="65">
        <v>595.5</v>
      </c>
      <c r="G66" s="139">
        <f t="shared" si="2"/>
        <v>0.21422404489531618</v>
      </c>
      <c r="H66" s="139">
        <f t="shared" si="3"/>
        <v>0.2862430301865026</v>
      </c>
      <c r="I66" s="46"/>
    </row>
    <row r="67" spans="1:9" s="15" customFormat="1" ht="34.5" customHeight="1">
      <c r="A67" s="88"/>
      <c r="B67" s="87" t="s">
        <v>238</v>
      </c>
      <c r="C67" s="88" t="s">
        <v>237</v>
      </c>
      <c r="D67" s="89">
        <v>626.2</v>
      </c>
      <c r="E67" s="89">
        <v>626.2</v>
      </c>
      <c r="F67" s="89">
        <v>626.2</v>
      </c>
      <c r="G67" s="139">
        <f t="shared" si="2"/>
        <v>1</v>
      </c>
      <c r="H67" s="139">
        <f t="shared" si="3"/>
        <v>1</v>
      </c>
      <c r="I67" s="46"/>
    </row>
    <row r="68" spans="1:9" s="15" customFormat="1" ht="34.5" customHeight="1">
      <c r="A68" s="140" t="s">
        <v>81</v>
      </c>
      <c r="B68" s="87" t="s">
        <v>393</v>
      </c>
      <c r="C68" s="88" t="s">
        <v>392</v>
      </c>
      <c r="D68" s="89">
        <v>600</v>
      </c>
      <c r="E68" s="89">
        <v>600</v>
      </c>
      <c r="F68" s="89">
        <v>0</v>
      </c>
      <c r="G68" s="139">
        <f t="shared" si="2"/>
        <v>0</v>
      </c>
      <c r="H68" s="139">
        <f t="shared" si="3"/>
        <v>0</v>
      </c>
      <c r="I68" s="46"/>
    </row>
    <row r="69" spans="1:9" s="15" customFormat="1" ht="21.75" customHeight="1">
      <c r="A69" s="80" t="s">
        <v>45</v>
      </c>
      <c r="B69" s="79" t="s">
        <v>0</v>
      </c>
      <c r="C69" s="80"/>
      <c r="D69" s="86">
        <f>D70+D72+D73++D74+D75+D76+D77+D71</f>
        <v>23650</v>
      </c>
      <c r="E69" s="86">
        <f>E70+E72+E73++E74+E75+E76+E77+E71</f>
        <v>19950</v>
      </c>
      <c r="F69" s="86">
        <f>F70+F72+F73++F74+F75+F76+F77+F71</f>
        <v>14671.499999999998</v>
      </c>
      <c r="G69" s="139">
        <f t="shared" si="2"/>
        <v>0.6203594080338266</v>
      </c>
      <c r="H69" s="139">
        <f t="shared" si="3"/>
        <v>0.7354135338345864</v>
      </c>
      <c r="I69" s="46"/>
    </row>
    <row r="70" spans="1:9" s="15" customFormat="1" ht="30.75" customHeight="1">
      <c r="A70" s="88"/>
      <c r="B70" s="87" t="s">
        <v>252</v>
      </c>
      <c r="C70" s="88" t="s">
        <v>251</v>
      </c>
      <c r="D70" s="89">
        <v>350</v>
      </c>
      <c r="E70" s="89">
        <v>350</v>
      </c>
      <c r="F70" s="89">
        <v>162.9</v>
      </c>
      <c r="G70" s="139">
        <f t="shared" si="2"/>
        <v>0.46542857142857147</v>
      </c>
      <c r="H70" s="139">
        <v>0</v>
      </c>
      <c r="I70" s="46"/>
    </row>
    <row r="71" spans="1:9" s="15" customFormat="1" ht="30.75" customHeight="1">
      <c r="A71" s="88"/>
      <c r="B71" s="87" t="s">
        <v>374</v>
      </c>
      <c r="C71" s="88" t="s">
        <v>377</v>
      </c>
      <c r="D71" s="89">
        <v>250</v>
      </c>
      <c r="E71" s="89">
        <v>250</v>
      </c>
      <c r="F71" s="89">
        <v>99.9</v>
      </c>
      <c r="G71" s="139">
        <f t="shared" si="2"/>
        <v>0.3996</v>
      </c>
      <c r="H71" s="139">
        <v>0</v>
      </c>
      <c r="I71" s="46"/>
    </row>
    <row r="72" spans="1:9" s="15" customFormat="1" ht="33" customHeight="1">
      <c r="A72" s="88"/>
      <c r="B72" s="87" t="s">
        <v>254</v>
      </c>
      <c r="C72" s="88" t="s">
        <v>253</v>
      </c>
      <c r="D72" s="89">
        <v>50</v>
      </c>
      <c r="E72" s="89">
        <v>50</v>
      </c>
      <c r="F72" s="89">
        <v>0</v>
      </c>
      <c r="G72" s="139">
        <f t="shared" si="2"/>
        <v>0</v>
      </c>
      <c r="H72" s="139">
        <v>0</v>
      </c>
      <c r="I72" s="46"/>
    </row>
    <row r="73" spans="1:9" s="15" customFormat="1" ht="30.75" customHeight="1">
      <c r="A73" s="88"/>
      <c r="B73" s="87" t="s">
        <v>256</v>
      </c>
      <c r="C73" s="88" t="s">
        <v>255</v>
      </c>
      <c r="D73" s="89">
        <v>100</v>
      </c>
      <c r="E73" s="89">
        <v>100</v>
      </c>
      <c r="F73" s="89">
        <v>99</v>
      </c>
      <c r="G73" s="139">
        <f t="shared" si="2"/>
        <v>0.99</v>
      </c>
      <c r="H73" s="139">
        <v>0</v>
      </c>
      <c r="I73" s="46"/>
    </row>
    <row r="74" spans="1:9" s="15" customFormat="1" ht="21.75" customHeight="1">
      <c r="A74" s="88"/>
      <c r="B74" s="87" t="s">
        <v>258</v>
      </c>
      <c r="C74" s="88" t="s">
        <v>257</v>
      </c>
      <c r="D74" s="89">
        <v>100</v>
      </c>
      <c r="E74" s="89">
        <v>100</v>
      </c>
      <c r="F74" s="89">
        <v>0</v>
      </c>
      <c r="G74" s="139">
        <f t="shared" si="2"/>
        <v>0</v>
      </c>
      <c r="H74" s="139">
        <v>0</v>
      </c>
      <c r="I74" s="46"/>
    </row>
    <row r="75" spans="1:9" s="15" customFormat="1" ht="21.75" customHeight="1">
      <c r="A75" s="88"/>
      <c r="B75" s="87" t="s">
        <v>260</v>
      </c>
      <c r="C75" s="88" t="s">
        <v>259</v>
      </c>
      <c r="D75" s="89">
        <v>50</v>
      </c>
      <c r="E75" s="89">
        <v>50</v>
      </c>
      <c r="F75" s="89">
        <v>25</v>
      </c>
      <c r="G75" s="139">
        <f t="shared" si="2"/>
        <v>0.5</v>
      </c>
      <c r="H75" s="139">
        <f t="shared" si="3"/>
        <v>0.5</v>
      </c>
      <c r="I75" s="46"/>
    </row>
    <row r="76" spans="1:9" s="15" customFormat="1" ht="21.75" customHeight="1">
      <c r="A76" s="88"/>
      <c r="B76" s="87" t="s">
        <v>181</v>
      </c>
      <c r="C76" s="88" t="s">
        <v>261</v>
      </c>
      <c r="D76" s="89">
        <v>10750</v>
      </c>
      <c r="E76" s="89">
        <v>10050</v>
      </c>
      <c r="F76" s="89">
        <v>6814.3</v>
      </c>
      <c r="G76" s="139">
        <f t="shared" si="2"/>
        <v>0.6338883720930233</v>
      </c>
      <c r="H76" s="139">
        <f t="shared" si="3"/>
        <v>0.6780398009950249</v>
      </c>
      <c r="I76" s="46"/>
    </row>
    <row r="77" spans="1:9" s="15" customFormat="1" ht="21.75" customHeight="1">
      <c r="A77" s="88"/>
      <c r="B77" s="87" t="s">
        <v>183</v>
      </c>
      <c r="C77" s="88" t="s">
        <v>267</v>
      </c>
      <c r="D77" s="89">
        <v>12000</v>
      </c>
      <c r="E77" s="89">
        <v>9000</v>
      </c>
      <c r="F77" s="89">
        <v>7470.4</v>
      </c>
      <c r="G77" s="139">
        <f t="shared" si="2"/>
        <v>0.6225333333333333</v>
      </c>
      <c r="H77" s="139">
        <f t="shared" si="3"/>
        <v>0.8300444444444444</v>
      </c>
      <c r="I77" s="46"/>
    </row>
    <row r="78" spans="1:9" s="11" customFormat="1" ht="21.75" customHeight="1">
      <c r="A78" s="80" t="s">
        <v>47</v>
      </c>
      <c r="B78" s="79" t="s">
        <v>48</v>
      </c>
      <c r="C78" s="80" t="s">
        <v>263</v>
      </c>
      <c r="D78" s="86">
        <f>D79</f>
        <v>3930</v>
      </c>
      <c r="E78" s="86">
        <f>E79</f>
        <v>3328.6</v>
      </c>
      <c r="F78" s="86">
        <f>F79</f>
        <v>2503.8</v>
      </c>
      <c r="G78" s="139">
        <f t="shared" si="2"/>
        <v>0.6370992366412214</v>
      </c>
      <c r="H78" s="139">
        <f t="shared" si="3"/>
        <v>0.7522081355524846</v>
      </c>
      <c r="I78" s="46"/>
    </row>
    <row r="79" spans="1:9" s="15" customFormat="1" ht="29.25" customHeight="1">
      <c r="A79" s="88" t="s">
        <v>51</v>
      </c>
      <c r="B79" s="87" t="s">
        <v>264</v>
      </c>
      <c r="C79" s="88" t="s">
        <v>263</v>
      </c>
      <c r="D79" s="89">
        <v>3930</v>
      </c>
      <c r="E79" s="89">
        <v>3328.6</v>
      </c>
      <c r="F79" s="89">
        <v>2503.8</v>
      </c>
      <c r="G79" s="139">
        <f t="shared" si="2"/>
        <v>0.6370992366412214</v>
      </c>
      <c r="H79" s="139">
        <f t="shared" si="3"/>
        <v>0.7522081355524846</v>
      </c>
      <c r="I79" s="46"/>
    </row>
    <row r="80" spans="1:9" ht="20.25" customHeight="1">
      <c r="A80" s="80">
        <v>1000</v>
      </c>
      <c r="B80" s="79" t="s">
        <v>62</v>
      </c>
      <c r="C80" s="80"/>
      <c r="D80" s="86">
        <f>D81</f>
        <v>400</v>
      </c>
      <c r="E80" s="86">
        <f>E81</f>
        <v>306</v>
      </c>
      <c r="F80" s="86">
        <f>F81</f>
        <v>235.2</v>
      </c>
      <c r="G80" s="139">
        <f t="shared" si="2"/>
        <v>0.588</v>
      </c>
      <c r="H80" s="139">
        <f t="shared" si="3"/>
        <v>0.7686274509803921</v>
      </c>
      <c r="I80" s="46"/>
    </row>
    <row r="81" spans="1:9" ht="29.25" customHeight="1">
      <c r="A81" s="78">
        <v>1001</v>
      </c>
      <c r="B81" s="77" t="s">
        <v>227</v>
      </c>
      <c r="C81" s="78" t="s">
        <v>63</v>
      </c>
      <c r="D81" s="65">
        <v>400</v>
      </c>
      <c r="E81" s="65">
        <v>306</v>
      </c>
      <c r="F81" s="65">
        <v>235.2</v>
      </c>
      <c r="G81" s="139">
        <f t="shared" si="2"/>
        <v>0.588</v>
      </c>
      <c r="H81" s="139">
        <f t="shared" si="3"/>
        <v>0.7686274509803921</v>
      </c>
      <c r="I81" s="46"/>
    </row>
    <row r="82" spans="1:9" ht="29.25" customHeight="1">
      <c r="A82" s="80" t="s">
        <v>66</v>
      </c>
      <c r="B82" s="79" t="s">
        <v>133</v>
      </c>
      <c r="C82" s="80"/>
      <c r="D82" s="86">
        <f>D83</f>
        <v>26520</v>
      </c>
      <c r="E82" s="86">
        <f>E83</f>
        <v>21380.2</v>
      </c>
      <c r="F82" s="86">
        <f>F83</f>
        <v>13918.1</v>
      </c>
      <c r="G82" s="139">
        <f t="shared" si="2"/>
        <v>0.5248152337858221</v>
      </c>
      <c r="H82" s="139">
        <f t="shared" si="3"/>
        <v>0.6509808140241906</v>
      </c>
      <c r="I82" s="46"/>
    </row>
    <row r="83" spans="1:9" ht="29.25" customHeight="1">
      <c r="A83" s="78" t="s">
        <v>67</v>
      </c>
      <c r="B83" s="77" t="s">
        <v>265</v>
      </c>
      <c r="C83" s="78" t="s">
        <v>67</v>
      </c>
      <c r="D83" s="65">
        <v>26520</v>
      </c>
      <c r="E83" s="65">
        <v>21380.2</v>
      </c>
      <c r="F83" s="65">
        <v>13918.1</v>
      </c>
      <c r="G83" s="139">
        <f t="shared" si="2"/>
        <v>0.5248152337858221</v>
      </c>
      <c r="H83" s="139">
        <f t="shared" si="3"/>
        <v>0.6509808140241906</v>
      </c>
      <c r="I83" s="46"/>
    </row>
    <row r="84" spans="1:9" ht="20.25" customHeight="1">
      <c r="A84" s="80" t="s">
        <v>137</v>
      </c>
      <c r="B84" s="79" t="s">
        <v>138</v>
      </c>
      <c r="C84" s="80"/>
      <c r="D84" s="86">
        <f>D85</f>
        <v>76.1</v>
      </c>
      <c r="E84" s="86">
        <f>E85</f>
        <v>64.1</v>
      </c>
      <c r="F84" s="86">
        <f>F85</f>
        <v>27.2</v>
      </c>
      <c r="G84" s="139">
        <f t="shared" si="2"/>
        <v>0.35742444152431013</v>
      </c>
      <c r="H84" s="139">
        <f t="shared" si="3"/>
        <v>0.4243369734789392</v>
      </c>
      <c r="I84" s="46"/>
    </row>
    <row r="85" spans="1:9" ht="18.75" customHeight="1">
      <c r="A85" s="78" t="s">
        <v>139</v>
      </c>
      <c r="B85" s="77" t="s">
        <v>140</v>
      </c>
      <c r="C85" s="78" t="s">
        <v>139</v>
      </c>
      <c r="D85" s="65">
        <v>76.1</v>
      </c>
      <c r="E85" s="65">
        <v>64.1</v>
      </c>
      <c r="F85" s="65">
        <v>27.2</v>
      </c>
      <c r="G85" s="139">
        <f t="shared" si="2"/>
        <v>0.35742444152431013</v>
      </c>
      <c r="H85" s="139">
        <f t="shared" si="3"/>
        <v>0.4243369734789392</v>
      </c>
      <c r="I85" s="46"/>
    </row>
    <row r="86" spans="1:9" ht="25.5" customHeight="1" hidden="1">
      <c r="A86" s="80"/>
      <c r="B86" s="79" t="s">
        <v>101</v>
      </c>
      <c r="C86" s="80"/>
      <c r="D86" s="86">
        <f>D87+D88+D89</f>
        <v>0</v>
      </c>
      <c r="E86" s="86">
        <f>E87+E88+E89</f>
        <v>0</v>
      </c>
      <c r="F86" s="86">
        <f>F87+F88+F89</f>
        <v>0</v>
      </c>
      <c r="G86" s="139" t="e">
        <f t="shared" si="2"/>
        <v>#DIV/0!</v>
      </c>
      <c r="H86" s="139" t="e">
        <f t="shared" si="3"/>
        <v>#DIV/0!</v>
      </c>
      <c r="I86" s="46"/>
    </row>
    <row r="87" spans="1:9" s="15" customFormat="1" ht="30" customHeight="1" hidden="1">
      <c r="A87" s="88"/>
      <c r="B87" s="87" t="s">
        <v>102</v>
      </c>
      <c r="C87" s="88" t="s">
        <v>196</v>
      </c>
      <c r="D87" s="89">
        <v>0</v>
      </c>
      <c r="E87" s="89">
        <v>0</v>
      </c>
      <c r="F87" s="89">
        <v>0</v>
      </c>
      <c r="G87" s="139" t="e">
        <f t="shared" si="2"/>
        <v>#DIV/0!</v>
      </c>
      <c r="H87" s="139" t="e">
        <f t="shared" si="3"/>
        <v>#DIV/0!</v>
      </c>
      <c r="I87" s="46"/>
    </row>
    <row r="88" spans="1:9" s="15" customFormat="1" ht="106.5" customHeight="1" hidden="1">
      <c r="A88" s="88"/>
      <c r="B88" s="141" t="s">
        <v>1</v>
      </c>
      <c r="C88" s="88" t="s">
        <v>176</v>
      </c>
      <c r="D88" s="89">
        <v>0</v>
      </c>
      <c r="E88" s="89">
        <v>0</v>
      </c>
      <c r="F88" s="89">
        <v>0</v>
      </c>
      <c r="G88" s="139" t="e">
        <f t="shared" si="2"/>
        <v>#DIV/0!</v>
      </c>
      <c r="H88" s="139" t="e">
        <f t="shared" si="3"/>
        <v>#DIV/0!</v>
      </c>
      <c r="I88" s="46"/>
    </row>
    <row r="89" spans="1:9" s="15" customFormat="1" ht="91.5" customHeight="1" hidden="1">
      <c r="A89" s="88"/>
      <c r="B89" s="141" t="s">
        <v>2</v>
      </c>
      <c r="C89" s="88" t="s">
        <v>177</v>
      </c>
      <c r="D89" s="89">
        <v>0</v>
      </c>
      <c r="E89" s="89">
        <v>0</v>
      </c>
      <c r="F89" s="89">
        <v>0</v>
      </c>
      <c r="G89" s="139" t="e">
        <f t="shared" si="2"/>
        <v>#DIV/0!</v>
      </c>
      <c r="H89" s="139" t="e">
        <f t="shared" si="3"/>
        <v>#DIV/0!</v>
      </c>
      <c r="I89" s="46"/>
    </row>
    <row r="90" spans="1:9" ht="27" customHeight="1">
      <c r="A90" s="78"/>
      <c r="B90" s="142" t="s">
        <v>69</v>
      </c>
      <c r="C90" s="143"/>
      <c r="D90" s="144">
        <f>D32+D46+D51+D57+D80+D84+D86+D78+D82</f>
        <v>67539.9</v>
      </c>
      <c r="E90" s="144">
        <f>E32+E46+E51+E57+E80+E84+E86+E78+E82</f>
        <v>56824</v>
      </c>
      <c r="F90" s="144">
        <f>F32+F46+F51+F57+F80+F84+F86+F78+F82</f>
        <v>37759.700000000004</v>
      </c>
      <c r="G90" s="139">
        <f t="shared" si="2"/>
        <v>0.5590724890027969</v>
      </c>
      <c r="H90" s="139">
        <f t="shared" si="3"/>
        <v>0.6645026749260876</v>
      </c>
      <c r="I90" s="46"/>
    </row>
    <row r="91" spans="1:9" ht="12.75">
      <c r="A91" s="145"/>
      <c r="B91" s="77" t="s">
        <v>84</v>
      </c>
      <c r="C91" s="78"/>
      <c r="D91" s="115">
        <f>D86</f>
        <v>0</v>
      </c>
      <c r="E91" s="115">
        <f>E86</f>
        <v>0</v>
      </c>
      <c r="F91" s="115">
        <f>F86</f>
        <v>0</v>
      </c>
      <c r="G91" s="139">
        <v>0</v>
      </c>
      <c r="H91" s="139">
        <v>0</v>
      </c>
      <c r="I91" s="46"/>
    </row>
    <row r="92" ht="12.75">
      <c r="I92" s="46"/>
    </row>
    <row r="94" spans="2:6" ht="15">
      <c r="B94" s="3" t="s">
        <v>94</v>
      </c>
      <c r="C94" s="6"/>
      <c r="F94" s="1">
        <v>3296.9</v>
      </c>
    </row>
    <row r="95" spans="2:3" ht="15">
      <c r="B95" s="3"/>
      <c r="C95" s="6"/>
    </row>
    <row r="96" spans="2:3" ht="15">
      <c r="B96" s="3" t="s">
        <v>85</v>
      </c>
      <c r="C96" s="6"/>
    </row>
    <row r="97" spans="2:3" ht="15">
      <c r="B97" s="3" t="s">
        <v>86</v>
      </c>
      <c r="C97" s="6"/>
    </row>
    <row r="98" spans="2:3" ht="15">
      <c r="B98" s="3"/>
      <c r="C98" s="6"/>
    </row>
    <row r="99" spans="2:3" ht="15">
      <c r="B99" s="3" t="s">
        <v>87</v>
      </c>
      <c r="C99" s="6"/>
    </row>
    <row r="100" spans="2:3" ht="15">
      <c r="B100" s="3" t="s">
        <v>88</v>
      </c>
      <c r="C100" s="6"/>
    </row>
    <row r="101" spans="2:3" ht="15">
      <c r="B101" s="3"/>
      <c r="C101" s="6"/>
    </row>
    <row r="102" spans="2:3" ht="15">
      <c r="B102" s="3" t="s">
        <v>89</v>
      </c>
      <c r="C102" s="6"/>
    </row>
    <row r="103" spans="2:3" ht="15">
      <c r="B103" s="3" t="s">
        <v>90</v>
      </c>
      <c r="C103" s="6"/>
    </row>
    <row r="104" spans="2:3" ht="15">
      <c r="B104" s="3"/>
      <c r="C104" s="6"/>
    </row>
    <row r="105" spans="2:3" ht="15">
      <c r="B105" s="3" t="s">
        <v>91</v>
      </c>
      <c r="C105" s="6"/>
    </row>
    <row r="106" spans="2:3" ht="15">
      <c r="B106" s="3" t="s">
        <v>92</v>
      </c>
      <c r="C106" s="6"/>
    </row>
    <row r="107" spans="2:3" ht="15">
      <c r="B107" s="3"/>
      <c r="C107" s="6"/>
    </row>
    <row r="108" spans="2:3" ht="15">
      <c r="B108" s="3"/>
      <c r="C108" s="6"/>
    </row>
    <row r="109" spans="2:8" ht="15">
      <c r="B109" s="3" t="s">
        <v>93</v>
      </c>
      <c r="C109" s="6"/>
      <c r="E109" s="46"/>
      <c r="F109" s="46">
        <f>F94+F27-F90</f>
        <v>2000.1999999999898</v>
      </c>
      <c r="H109" s="46"/>
    </row>
    <row r="112" spans="2:3" ht="15">
      <c r="B112" s="3" t="s">
        <v>95</v>
      </c>
      <c r="C112" s="6"/>
    </row>
    <row r="113" spans="2:3" ht="15">
      <c r="B113" s="3" t="s">
        <v>96</v>
      </c>
      <c r="C113" s="6"/>
    </row>
    <row r="114" spans="2:3" ht="15">
      <c r="B114" s="3" t="s">
        <v>97</v>
      </c>
      <c r="C114" s="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1" customWidth="1"/>
    <col min="2" max="2" width="35.00390625" style="1" customWidth="1"/>
    <col min="3" max="3" width="10.421875" style="116" hidden="1" customWidth="1"/>
    <col min="4" max="4" width="9.7109375" style="1" customWidth="1"/>
    <col min="5" max="5" width="9.8515625" style="1" customWidth="1"/>
    <col min="6" max="6" width="10.8515625" style="1" customWidth="1"/>
    <col min="7" max="7" width="9.421875" style="1" customWidth="1"/>
    <col min="8" max="8" width="12.00390625" style="1" customWidth="1"/>
    <col min="9" max="9" width="12.57421875" style="23" customWidth="1"/>
    <col min="10" max="16384" width="9.140625" style="1" customWidth="1"/>
  </cols>
  <sheetData>
    <row r="1" spans="1:9" s="7" customFormat="1" ht="57" customHeight="1">
      <c r="A1" s="123" t="s">
        <v>401</v>
      </c>
      <c r="B1" s="123"/>
      <c r="C1" s="123"/>
      <c r="D1" s="123"/>
      <c r="E1" s="123"/>
      <c r="F1" s="123"/>
      <c r="G1" s="123"/>
      <c r="H1" s="123"/>
      <c r="I1" s="29"/>
    </row>
    <row r="2" spans="1:8" ht="12.75" customHeight="1">
      <c r="A2" s="124"/>
      <c r="B2" s="146" t="s">
        <v>3</v>
      </c>
      <c r="C2" s="147"/>
      <c r="D2" s="68" t="s">
        <v>4</v>
      </c>
      <c r="E2" s="69" t="s">
        <v>395</v>
      </c>
      <c r="F2" s="68" t="s">
        <v>5</v>
      </c>
      <c r="G2" s="68" t="s">
        <v>6</v>
      </c>
      <c r="H2" s="69" t="s">
        <v>396</v>
      </c>
    </row>
    <row r="3" spans="1:8" ht="23.25" customHeight="1">
      <c r="A3" s="126"/>
      <c r="B3" s="148"/>
      <c r="C3" s="149"/>
      <c r="D3" s="68"/>
      <c r="E3" s="72"/>
      <c r="F3" s="68"/>
      <c r="G3" s="68"/>
      <c r="H3" s="72"/>
    </row>
    <row r="4" spans="1:8" ht="18" customHeight="1">
      <c r="A4" s="126"/>
      <c r="B4" s="73" t="s">
        <v>83</v>
      </c>
      <c r="C4" s="74"/>
      <c r="D4" s="75">
        <f>D5+D6+D7+D8+D9+D10+D11+D12+D13+D14+D15+D16+D17+D18+D19</f>
        <v>3131.2</v>
      </c>
      <c r="E4" s="75">
        <f>E5+E6+E7+E8+E9+E10+E11+E12+E13+E14+E15+E16+E17+E18+E19</f>
        <v>2145</v>
      </c>
      <c r="F4" s="75">
        <f>F5+F6+F7+F8+F9+F10+F11+F12+F13+F14+F15+F16+F17+F18+F19</f>
        <v>2369.2999999999997</v>
      </c>
      <c r="G4" s="127">
        <f>F4/D4</f>
        <v>0.7566747572815533</v>
      </c>
      <c r="H4" s="127">
        <f>F4/E4</f>
        <v>1.1045687645687645</v>
      </c>
    </row>
    <row r="5" spans="1:8" ht="15">
      <c r="A5" s="126"/>
      <c r="B5" s="77" t="s">
        <v>7</v>
      </c>
      <c r="C5" s="78"/>
      <c r="D5" s="65">
        <v>110</v>
      </c>
      <c r="E5" s="65">
        <v>80</v>
      </c>
      <c r="F5" s="65">
        <v>81.3</v>
      </c>
      <c r="G5" s="127">
        <f aca="true" t="shared" si="0" ref="G5:G27">F5/D5</f>
        <v>0.739090909090909</v>
      </c>
      <c r="H5" s="127">
        <f aca="true" t="shared" si="1" ref="H5:H27">F5/E5</f>
        <v>1.0162499999999999</v>
      </c>
    </row>
    <row r="6" spans="1:8" ht="15">
      <c r="A6" s="126"/>
      <c r="B6" s="77" t="s">
        <v>300</v>
      </c>
      <c r="C6" s="78"/>
      <c r="D6" s="65">
        <v>941.2</v>
      </c>
      <c r="E6" s="65">
        <v>690</v>
      </c>
      <c r="F6" s="65">
        <v>764.3</v>
      </c>
      <c r="G6" s="127">
        <f t="shared" si="0"/>
        <v>0.8120484487887802</v>
      </c>
      <c r="H6" s="127">
        <f t="shared" si="1"/>
        <v>1.1076811594202898</v>
      </c>
    </row>
    <row r="7" spans="1:8" ht="15">
      <c r="A7" s="126"/>
      <c r="B7" s="77" t="s">
        <v>9</v>
      </c>
      <c r="C7" s="78"/>
      <c r="D7" s="65">
        <v>110</v>
      </c>
      <c r="E7" s="65">
        <v>95</v>
      </c>
      <c r="F7" s="65">
        <v>111.6</v>
      </c>
      <c r="G7" s="127">
        <f t="shared" si="0"/>
        <v>1.0145454545454544</v>
      </c>
      <c r="H7" s="127">
        <f t="shared" si="1"/>
        <v>1.174736842105263</v>
      </c>
    </row>
    <row r="8" spans="1:8" ht="15">
      <c r="A8" s="126"/>
      <c r="B8" s="77" t="s">
        <v>10</v>
      </c>
      <c r="C8" s="78"/>
      <c r="D8" s="65">
        <v>160</v>
      </c>
      <c r="E8" s="65">
        <v>100</v>
      </c>
      <c r="F8" s="65">
        <v>58.3</v>
      </c>
      <c r="G8" s="127">
        <f t="shared" si="0"/>
        <v>0.364375</v>
      </c>
      <c r="H8" s="127">
        <f t="shared" si="1"/>
        <v>0.583</v>
      </c>
    </row>
    <row r="9" spans="1:8" ht="15">
      <c r="A9" s="126"/>
      <c r="B9" s="77" t="s">
        <v>11</v>
      </c>
      <c r="C9" s="78"/>
      <c r="D9" s="65">
        <v>1800</v>
      </c>
      <c r="E9" s="65">
        <v>1172</v>
      </c>
      <c r="F9" s="65">
        <v>1318.1</v>
      </c>
      <c r="G9" s="127">
        <f t="shared" si="0"/>
        <v>0.7322777777777777</v>
      </c>
      <c r="H9" s="127">
        <f t="shared" si="1"/>
        <v>1.1246587030716724</v>
      </c>
    </row>
    <row r="10" spans="1:8" ht="15">
      <c r="A10" s="126"/>
      <c r="B10" s="77" t="s">
        <v>108</v>
      </c>
      <c r="C10" s="78"/>
      <c r="D10" s="65">
        <v>10</v>
      </c>
      <c r="E10" s="65">
        <v>8</v>
      </c>
      <c r="F10" s="65">
        <v>35.7</v>
      </c>
      <c r="G10" s="127">
        <f t="shared" si="0"/>
        <v>3.5700000000000003</v>
      </c>
      <c r="H10" s="127">
        <f t="shared" si="1"/>
        <v>4.4625</v>
      </c>
    </row>
    <row r="11" spans="1:8" ht="15">
      <c r="A11" s="126"/>
      <c r="B11" s="77" t="s">
        <v>12</v>
      </c>
      <c r="C11" s="78"/>
      <c r="D11" s="65">
        <v>0</v>
      </c>
      <c r="E11" s="65">
        <v>0</v>
      </c>
      <c r="F11" s="65">
        <v>0</v>
      </c>
      <c r="G11" s="127">
        <v>0</v>
      </c>
      <c r="H11" s="127">
        <v>0</v>
      </c>
    </row>
    <row r="12" spans="1:8" ht="15">
      <c r="A12" s="126"/>
      <c r="B12" s="77" t="s">
        <v>13</v>
      </c>
      <c r="C12" s="78"/>
      <c r="D12" s="65">
        <v>0</v>
      </c>
      <c r="E12" s="65">
        <v>0</v>
      </c>
      <c r="F12" s="65">
        <v>0</v>
      </c>
      <c r="G12" s="127">
        <v>0</v>
      </c>
      <c r="H12" s="127">
        <v>0</v>
      </c>
    </row>
    <row r="13" spans="1:8" ht="15">
      <c r="A13" s="126"/>
      <c r="B13" s="77" t="s">
        <v>14</v>
      </c>
      <c r="C13" s="78"/>
      <c r="D13" s="65">
        <v>0</v>
      </c>
      <c r="E13" s="65">
        <v>0</v>
      </c>
      <c r="F13" s="65">
        <v>0</v>
      </c>
      <c r="G13" s="127">
        <v>0</v>
      </c>
      <c r="H13" s="127">
        <v>0</v>
      </c>
    </row>
    <row r="14" spans="1:8" ht="15">
      <c r="A14" s="126"/>
      <c r="B14" s="77" t="s">
        <v>16</v>
      </c>
      <c r="C14" s="78"/>
      <c r="D14" s="65">
        <v>0</v>
      </c>
      <c r="E14" s="65">
        <v>0</v>
      </c>
      <c r="F14" s="65">
        <v>0</v>
      </c>
      <c r="G14" s="127">
        <v>0</v>
      </c>
      <c r="H14" s="127">
        <v>0</v>
      </c>
    </row>
    <row r="15" spans="1:8" ht="15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27">
        <v>0</v>
      </c>
      <c r="H15" s="127">
        <v>0</v>
      </c>
    </row>
    <row r="16" spans="1:8" ht="25.5">
      <c r="A16" s="126"/>
      <c r="B16" s="77" t="s">
        <v>18</v>
      </c>
      <c r="C16" s="78"/>
      <c r="D16" s="65">
        <v>0</v>
      </c>
      <c r="E16" s="65">
        <v>0</v>
      </c>
      <c r="F16" s="65">
        <v>0</v>
      </c>
      <c r="G16" s="127">
        <v>0</v>
      </c>
      <c r="H16" s="127">
        <v>0</v>
      </c>
    </row>
    <row r="17" spans="1:8" ht="25.5">
      <c r="A17" s="126"/>
      <c r="B17" s="77" t="s">
        <v>361</v>
      </c>
      <c r="C17" s="78"/>
      <c r="D17" s="65">
        <v>0</v>
      </c>
      <c r="E17" s="65">
        <v>0</v>
      </c>
      <c r="F17" s="65">
        <v>0</v>
      </c>
      <c r="G17" s="127">
        <v>0</v>
      </c>
      <c r="H17" s="127">
        <v>0</v>
      </c>
    </row>
    <row r="18" spans="1:8" ht="15">
      <c r="A18" s="126"/>
      <c r="B18" s="77" t="s">
        <v>122</v>
      </c>
      <c r="C18" s="78"/>
      <c r="D18" s="65">
        <v>0</v>
      </c>
      <c r="E18" s="65">
        <v>0</v>
      </c>
      <c r="F18" s="65">
        <v>0</v>
      </c>
      <c r="G18" s="127">
        <v>0</v>
      </c>
      <c r="H18" s="127">
        <v>0</v>
      </c>
    </row>
    <row r="19" spans="1:8" ht="15">
      <c r="A19" s="126"/>
      <c r="B19" s="77" t="s">
        <v>23</v>
      </c>
      <c r="C19" s="78"/>
      <c r="D19" s="65">
        <v>0</v>
      </c>
      <c r="E19" s="65">
        <v>0</v>
      </c>
      <c r="F19" s="65"/>
      <c r="G19" s="127">
        <v>0</v>
      </c>
      <c r="H19" s="127">
        <v>0</v>
      </c>
    </row>
    <row r="20" spans="1:8" ht="25.5">
      <c r="A20" s="126"/>
      <c r="B20" s="79" t="s">
        <v>82</v>
      </c>
      <c r="C20" s="80"/>
      <c r="D20" s="65">
        <f>D21+D22+D23+D24+D25</f>
        <v>1386.1000000000001</v>
      </c>
      <c r="E20" s="65">
        <f>E21+E22+E23+E24+E25</f>
        <v>1051.7</v>
      </c>
      <c r="F20" s="65">
        <f>F21+F22+F23+F24+F25</f>
        <v>152.5</v>
      </c>
      <c r="G20" s="127">
        <f t="shared" si="0"/>
        <v>0.11002092201139888</v>
      </c>
      <c r="H20" s="127">
        <f t="shared" si="1"/>
        <v>0.14500332794523152</v>
      </c>
    </row>
    <row r="21" spans="1:8" ht="15">
      <c r="A21" s="126"/>
      <c r="B21" s="77" t="s">
        <v>25</v>
      </c>
      <c r="C21" s="78"/>
      <c r="D21" s="65">
        <v>1241.2</v>
      </c>
      <c r="E21" s="65">
        <v>930.9</v>
      </c>
      <c r="F21" s="65">
        <v>61.6</v>
      </c>
      <c r="G21" s="127">
        <f t="shared" si="0"/>
        <v>0.04962939091202062</v>
      </c>
      <c r="H21" s="127">
        <f t="shared" si="1"/>
        <v>0.0661725212160275</v>
      </c>
    </row>
    <row r="22" spans="1:8" ht="15">
      <c r="A22" s="126"/>
      <c r="B22" s="77" t="s">
        <v>68</v>
      </c>
      <c r="C22" s="78"/>
      <c r="D22" s="65">
        <v>0</v>
      </c>
      <c r="E22" s="65">
        <v>0</v>
      </c>
      <c r="F22" s="65">
        <v>0</v>
      </c>
      <c r="G22" s="127">
        <v>0</v>
      </c>
      <c r="H22" s="127">
        <v>0</v>
      </c>
    </row>
    <row r="23" spans="1:8" ht="15">
      <c r="A23" s="126"/>
      <c r="B23" s="77" t="s">
        <v>103</v>
      </c>
      <c r="C23" s="78"/>
      <c r="D23" s="65">
        <v>144.9</v>
      </c>
      <c r="E23" s="65">
        <v>120.8</v>
      </c>
      <c r="F23" s="65">
        <v>90.9</v>
      </c>
      <c r="G23" s="127">
        <f t="shared" si="0"/>
        <v>0.6273291925465838</v>
      </c>
      <c r="H23" s="127">
        <f t="shared" si="1"/>
        <v>0.7524834437086093</v>
      </c>
    </row>
    <row r="24" spans="1:8" ht="25.5">
      <c r="A24" s="126"/>
      <c r="B24" s="77" t="s">
        <v>28</v>
      </c>
      <c r="C24" s="78"/>
      <c r="D24" s="65">
        <v>0</v>
      </c>
      <c r="E24" s="65"/>
      <c r="F24" s="65">
        <v>0</v>
      </c>
      <c r="G24" s="127">
        <v>0</v>
      </c>
      <c r="H24" s="127">
        <v>0</v>
      </c>
    </row>
    <row r="25" spans="1:8" ht="26.25" thickBot="1">
      <c r="A25" s="126"/>
      <c r="B25" s="150" t="s">
        <v>157</v>
      </c>
      <c r="C25" s="151"/>
      <c r="D25" s="65">
        <v>0</v>
      </c>
      <c r="E25" s="65">
        <v>0</v>
      </c>
      <c r="F25" s="65">
        <v>0</v>
      </c>
      <c r="G25" s="127">
        <v>0</v>
      </c>
      <c r="H25" s="127">
        <v>0</v>
      </c>
    </row>
    <row r="26" spans="1:8" ht="18.75">
      <c r="A26" s="152"/>
      <c r="B26" s="153" t="s">
        <v>29</v>
      </c>
      <c r="C26" s="154"/>
      <c r="D26" s="75">
        <f>D4+D20</f>
        <v>4517.3</v>
      </c>
      <c r="E26" s="75">
        <f>E4+E20</f>
        <v>3196.7</v>
      </c>
      <c r="F26" s="75">
        <f>F4+F20</f>
        <v>2521.7999999999997</v>
      </c>
      <c r="G26" s="127">
        <f t="shared" si="0"/>
        <v>0.5582538241870143</v>
      </c>
      <c r="H26" s="127">
        <f t="shared" si="1"/>
        <v>0.7888760284042919</v>
      </c>
    </row>
    <row r="27" spans="1:8" ht="15">
      <c r="A27" s="126"/>
      <c r="B27" s="77" t="s">
        <v>109</v>
      </c>
      <c r="C27" s="78"/>
      <c r="D27" s="65">
        <f>D4</f>
        <v>3131.2</v>
      </c>
      <c r="E27" s="65">
        <f>E4</f>
        <v>2145</v>
      </c>
      <c r="F27" s="65">
        <f>F4</f>
        <v>2369.2999999999997</v>
      </c>
      <c r="G27" s="127">
        <f t="shared" si="0"/>
        <v>0.7566747572815533</v>
      </c>
      <c r="H27" s="127">
        <f t="shared" si="1"/>
        <v>1.1045687645687645</v>
      </c>
    </row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5" customHeight="1">
      <c r="A29" s="155" t="s">
        <v>161</v>
      </c>
      <c r="B29" s="146" t="s">
        <v>30</v>
      </c>
      <c r="C29" s="156" t="s">
        <v>198</v>
      </c>
      <c r="D29" s="68" t="s">
        <v>4</v>
      </c>
      <c r="E29" s="69" t="s">
        <v>395</v>
      </c>
      <c r="F29" s="69" t="s">
        <v>5</v>
      </c>
      <c r="G29" s="68" t="s">
        <v>6</v>
      </c>
      <c r="H29" s="69" t="s">
        <v>396</v>
      </c>
    </row>
    <row r="30" spans="1:8" ht="15" customHeight="1">
      <c r="A30" s="157"/>
      <c r="B30" s="148"/>
      <c r="C30" s="158"/>
      <c r="D30" s="68"/>
      <c r="E30" s="72"/>
      <c r="F30" s="72"/>
      <c r="G30" s="68"/>
      <c r="H30" s="72"/>
    </row>
    <row r="31" spans="1:8" ht="25.5">
      <c r="A31" s="80" t="s">
        <v>70</v>
      </c>
      <c r="B31" s="79" t="s">
        <v>31</v>
      </c>
      <c r="C31" s="80"/>
      <c r="D31" s="86">
        <f>D32+D33+D34+D35</f>
        <v>2215.5</v>
      </c>
      <c r="E31" s="86">
        <f>E32+E33+E34+E35</f>
        <v>1660.8000000000002</v>
      </c>
      <c r="F31" s="86">
        <f>F32+F33+F34+F35</f>
        <v>989</v>
      </c>
      <c r="G31" s="139">
        <f>F31/D31</f>
        <v>0.44640036109230424</v>
      </c>
      <c r="H31" s="159">
        <f>F31/E31</f>
        <v>0.5954961464354527</v>
      </c>
    </row>
    <row r="32" spans="1:8" ht="12.75" hidden="1">
      <c r="A32" s="78" t="s">
        <v>71</v>
      </c>
      <c r="B32" s="77" t="s">
        <v>104</v>
      </c>
      <c r="C32" s="78"/>
      <c r="D32" s="65">
        <v>0</v>
      </c>
      <c r="E32" s="65">
        <v>0</v>
      </c>
      <c r="F32" s="65">
        <v>0</v>
      </c>
      <c r="G32" s="139" t="e">
        <f aca="true" t="shared" si="2" ref="G32:G62">F32/D32</f>
        <v>#DIV/0!</v>
      </c>
      <c r="H32" s="159" t="e">
        <f aca="true" t="shared" si="3" ref="H32:H62">F32/E32</f>
        <v>#DIV/0!</v>
      </c>
    </row>
    <row r="33" spans="1:9" ht="66.75" customHeight="1">
      <c r="A33" s="78" t="s">
        <v>73</v>
      </c>
      <c r="B33" s="77" t="s">
        <v>165</v>
      </c>
      <c r="C33" s="78" t="s">
        <v>73</v>
      </c>
      <c r="D33" s="65">
        <v>2201.1</v>
      </c>
      <c r="E33" s="65">
        <v>1646.4</v>
      </c>
      <c r="F33" s="65">
        <v>989</v>
      </c>
      <c r="G33" s="139">
        <f t="shared" si="2"/>
        <v>0.4493207941483804</v>
      </c>
      <c r="H33" s="159">
        <f t="shared" si="3"/>
        <v>0.6007045675413022</v>
      </c>
      <c r="I33" s="38"/>
    </row>
    <row r="34" spans="1:9" ht="12.75">
      <c r="A34" s="78" t="s">
        <v>75</v>
      </c>
      <c r="B34" s="77" t="s">
        <v>36</v>
      </c>
      <c r="C34" s="78"/>
      <c r="D34" s="65">
        <v>10</v>
      </c>
      <c r="E34" s="65">
        <v>10</v>
      </c>
      <c r="F34" s="65">
        <v>0</v>
      </c>
      <c r="G34" s="139">
        <f t="shared" si="2"/>
        <v>0</v>
      </c>
      <c r="H34" s="159">
        <f t="shared" si="3"/>
        <v>0</v>
      </c>
      <c r="I34" s="38"/>
    </row>
    <row r="35" spans="1:9" ht="12.75">
      <c r="A35" s="78" t="s">
        <v>132</v>
      </c>
      <c r="B35" s="77" t="s">
        <v>125</v>
      </c>
      <c r="C35" s="78"/>
      <c r="D35" s="65">
        <f>D36</f>
        <v>4.4</v>
      </c>
      <c r="E35" s="65">
        <f>E36</f>
        <v>4.4</v>
      </c>
      <c r="F35" s="65">
        <f>F36</f>
        <v>0</v>
      </c>
      <c r="G35" s="139">
        <f t="shared" si="2"/>
        <v>0</v>
      </c>
      <c r="H35" s="159">
        <v>0</v>
      </c>
      <c r="I35" s="38"/>
    </row>
    <row r="36" spans="1:9" s="15" customFormat="1" ht="25.5">
      <c r="A36" s="88"/>
      <c r="B36" s="87" t="s">
        <v>118</v>
      </c>
      <c r="C36" s="88" t="s">
        <v>216</v>
      </c>
      <c r="D36" s="89">
        <v>4.4</v>
      </c>
      <c r="E36" s="89">
        <v>4.4</v>
      </c>
      <c r="F36" s="89">
        <v>0</v>
      </c>
      <c r="G36" s="139">
        <f t="shared" si="2"/>
        <v>0</v>
      </c>
      <c r="H36" s="159">
        <v>0</v>
      </c>
      <c r="I36" s="38"/>
    </row>
    <row r="37" spans="1:9" ht="12.75">
      <c r="A37" s="80" t="s">
        <v>112</v>
      </c>
      <c r="B37" s="79" t="s">
        <v>105</v>
      </c>
      <c r="C37" s="80"/>
      <c r="D37" s="65">
        <f>D38</f>
        <v>144.9</v>
      </c>
      <c r="E37" s="65">
        <f>E38</f>
        <v>144.9</v>
      </c>
      <c r="F37" s="65">
        <f>F38</f>
        <v>90.9</v>
      </c>
      <c r="G37" s="139">
        <f t="shared" si="2"/>
        <v>0.6273291925465838</v>
      </c>
      <c r="H37" s="159">
        <f t="shared" si="3"/>
        <v>0.6273291925465838</v>
      </c>
      <c r="I37" s="38"/>
    </row>
    <row r="38" spans="1:9" ht="39.75" customHeight="1">
      <c r="A38" s="78" t="s">
        <v>113</v>
      </c>
      <c r="B38" s="77" t="s">
        <v>171</v>
      </c>
      <c r="C38" s="78" t="s">
        <v>272</v>
      </c>
      <c r="D38" s="65">
        <v>144.9</v>
      </c>
      <c r="E38" s="65">
        <v>144.9</v>
      </c>
      <c r="F38" s="65">
        <v>90.9</v>
      </c>
      <c r="G38" s="139">
        <f t="shared" si="2"/>
        <v>0.6273291925465838</v>
      </c>
      <c r="H38" s="159">
        <f t="shared" si="3"/>
        <v>0.6273291925465838</v>
      </c>
      <c r="I38" s="38"/>
    </row>
    <row r="39" spans="1:9" ht="25.5" hidden="1">
      <c r="A39" s="80" t="s">
        <v>76</v>
      </c>
      <c r="B39" s="79" t="s">
        <v>39</v>
      </c>
      <c r="C39" s="80"/>
      <c r="D39" s="86">
        <f aca="true" t="shared" si="4" ref="D39:F40">D40</f>
        <v>0</v>
      </c>
      <c r="E39" s="86">
        <f t="shared" si="4"/>
        <v>0</v>
      </c>
      <c r="F39" s="86">
        <f t="shared" si="4"/>
        <v>0</v>
      </c>
      <c r="G39" s="139" t="e">
        <f t="shared" si="2"/>
        <v>#DIV/0!</v>
      </c>
      <c r="H39" s="159" t="e">
        <f t="shared" si="3"/>
        <v>#DIV/0!</v>
      </c>
      <c r="I39" s="38"/>
    </row>
    <row r="40" spans="1:9" ht="12.75" hidden="1">
      <c r="A40" s="78" t="s">
        <v>114</v>
      </c>
      <c r="B40" s="77" t="s">
        <v>107</v>
      </c>
      <c r="C40" s="78"/>
      <c r="D40" s="65">
        <f t="shared" si="4"/>
        <v>0</v>
      </c>
      <c r="E40" s="65">
        <f t="shared" si="4"/>
        <v>0</v>
      </c>
      <c r="F40" s="65">
        <f t="shared" si="4"/>
        <v>0</v>
      </c>
      <c r="G40" s="139" t="e">
        <f t="shared" si="2"/>
        <v>#DIV/0!</v>
      </c>
      <c r="H40" s="159" t="e">
        <f t="shared" si="3"/>
        <v>#DIV/0!</v>
      </c>
      <c r="I40" s="38"/>
    </row>
    <row r="41" spans="1:9" s="15" customFormat="1" ht="51" hidden="1">
      <c r="A41" s="88"/>
      <c r="B41" s="87" t="s">
        <v>199</v>
      </c>
      <c r="C41" s="88" t="s">
        <v>200</v>
      </c>
      <c r="D41" s="89">
        <v>0</v>
      </c>
      <c r="E41" s="89">
        <v>0</v>
      </c>
      <c r="F41" s="89">
        <v>0</v>
      </c>
      <c r="G41" s="139" t="e">
        <f t="shared" si="2"/>
        <v>#DIV/0!</v>
      </c>
      <c r="H41" s="159" t="e">
        <f t="shared" si="3"/>
        <v>#DIV/0!</v>
      </c>
      <c r="I41" s="38"/>
    </row>
    <row r="42" spans="1:9" s="11" customFormat="1" ht="12.75">
      <c r="A42" s="80" t="s">
        <v>77</v>
      </c>
      <c r="B42" s="79" t="s">
        <v>41</v>
      </c>
      <c r="C42" s="80"/>
      <c r="D42" s="86">
        <f aca="true" t="shared" si="5" ref="D42:F43">D43</f>
        <v>16</v>
      </c>
      <c r="E42" s="86">
        <f t="shared" si="5"/>
        <v>16</v>
      </c>
      <c r="F42" s="86">
        <f t="shared" si="5"/>
        <v>0</v>
      </c>
      <c r="G42" s="139">
        <f t="shared" si="2"/>
        <v>0</v>
      </c>
      <c r="H42" s="159">
        <f t="shared" si="3"/>
        <v>0</v>
      </c>
      <c r="I42" s="38"/>
    </row>
    <row r="43" spans="1:9" ht="25.5">
      <c r="A43" s="111" t="s">
        <v>78</v>
      </c>
      <c r="B43" s="110" t="s">
        <v>127</v>
      </c>
      <c r="C43" s="78"/>
      <c r="D43" s="65">
        <f t="shared" si="5"/>
        <v>16</v>
      </c>
      <c r="E43" s="65">
        <f t="shared" si="5"/>
        <v>16</v>
      </c>
      <c r="F43" s="65">
        <f t="shared" si="5"/>
        <v>0</v>
      </c>
      <c r="G43" s="139">
        <f t="shared" si="2"/>
        <v>0</v>
      </c>
      <c r="H43" s="159">
        <f t="shared" si="3"/>
        <v>0</v>
      </c>
      <c r="I43" s="38"/>
    </row>
    <row r="44" spans="1:9" s="15" customFormat="1" ht="25.5">
      <c r="A44" s="88"/>
      <c r="B44" s="101" t="s">
        <v>127</v>
      </c>
      <c r="C44" s="88" t="s">
        <v>304</v>
      </c>
      <c r="D44" s="89">
        <v>16</v>
      </c>
      <c r="E44" s="89">
        <v>16</v>
      </c>
      <c r="F44" s="89">
        <v>0</v>
      </c>
      <c r="G44" s="139">
        <f t="shared" si="2"/>
        <v>0</v>
      </c>
      <c r="H44" s="159">
        <f t="shared" si="3"/>
        <v>0</v>
      </c>
      <c r="I44" s="38"/>
    </row>
    <row r="45" spans="1:9" ht="25.5">
      <c r="A45" s="160" t="s">
        <v>79</v>
      </c>
      <c r="B45" s="79" t="s">
        <v>42</v>
      </c>
      <c r="C45" s="80"/>
      <c r="D45" s="86">
        <f>D46</f>
        <v>233.39999999999998</v>
      </c>
      <c r="E45" s="86">
        <f>E46</f>
        <v>164.6</v>
      </c>
      <c r="F45" s="86">
        <f>F46</f>
        <v>100.10000000000001</v>
      </c>
      <c r="G45" s="139">
        <f t="shared" si="2"/>
        <v>0.4288774635818338</v>
      </c>
      <c r="H45" s="159">
        <f t="shared" si="3"/>
        <v>0.6081409477521265</v>
      </c>
      <c r="I45" s="38"/>
    </row>
    <row r="46" spans="1:9" ht="12.75">
      <c r="A46" s="80" t="s">
        <v>45</v>
      </c>
      <c r="B46" s="79" t="s">
        <v>46</v>
      </c>
      <c r="C46" s="80"/>
      <c r="D46" s="86">
        <f>D47+D48+D50+D49</f>
        <v>233.39999999999998</v>
      </c>
      <c r="E46" s="86">
        <f>E47+E48+E50+E49</f>
        <v>164.6</v>
      </c>
      <c r="F46" s="86">
        <f>F47+F48+F50+F49</f>
        <v>100.10000000000001</v>
      </c>
      <c r="G46" s="139">
        <f t="shared" si="2"/>
        <v>0.4288774635818338</v>
      </c>
      <c r="H46" s="159">
        <f t="shared" si="3"/>
        <v>0.6081409477521265</v>
      </c>
      <c r="I46" s="38"/>
    </row>
    <row r="47" spans="1:9" ht="12.75">
      <c r="A47" s="78"/>
      <c r="B47" s="77" t="s">
        <v>100</v>
      </c>
      <c r="C47" s="78" t="s">
        <v>261</v>
      </c>
      <c r="D47" s="65">
        <v>170</v>
      </c>
      <c r="E47" s="65">
        <v>101.2</v>
      </c>
      <c r="F47" s="65">
        <v>94.7</v>
      </c>
      <c r="G47" s="139">
        <f t="shared" si="2"/>
        <v>0.5570588235294118</v>
      </c>
      <c r="H47" s="159">
        <f t="shared" si="3"/>
        <v>0.9357707509881423</v>
      </c>
      <c r="I47" s="38"/>
    </row>
    <row r="48" spans="1:9" s="15" customFormat="1" ht="20.25" customHeight="1">
      <c r="A48" s="88"/>
      <c r="B48" s="77" t="s">
        <v>266</v>
      </c>
      <c r="C48" s="88" t="s">
        <v>262</v>
      </c>
      <c r="D48" s="89">
        <v>9.6</v>
      </c>
      <c r="E48" s="89">
        <v>9.6</v>
      </c>
      <c r="F48" s="89">
        <v>0</v>
      </c>
      <c r="G48" s="139">
        <f t="shared" si="2"/>
        <v>0</v>
      </c>
      <c r="H48" s="159">
        <v>0</v>
      </c>
      <c r="I48" s="38"/>
    </row>
    <row r="49" spans="1:9" s="15" customFormat="1" ht="20.25" customHeight="1">
      <c r="A49" s="88"/>
      <c r="B49" s="77" t="s">
        <v>376</v>
      </c>
      <c r="C49" s="88" t="s">
        <v>375</v>
      </c>
      <c r="D49" s="89">
        <v>10</v>
      </c>
      <c r="E49" s="89">
        <v>10</v>
      </c>
      <c r="F49" s="89">
        <v>0</v>
      </c>
      <c r="G49" s="139">
        <f t="shared" si="2"/>
        <v>0</v>
      </c>
      <c r="H49" s="159">
        <v>0</v>
      </c>
      <c r="I49" s="38"/>
    </row>
    <row r="50" spans="1:9" s="15" customFormat="1" ht="20.25" customHeight="1">
      <c r="A50" s="88"/>
      <c r="B50" s="77" t="s">
        <v>183</v>
      </c>
      <c r="C50" s="88" t="s">
        <v>267</v>
      </c>
      <c r="D50" s="89">
        <v>43.8</v>
      </c>
      <c r="E50" s="89">
        <v>43.8</v>
      </c>
      <c r="F50" s="89">
        <v>5.4</v>
      </c>
      <c r="G50" s="139">
        <f t="shared" si="2"/>
        <v>0.12328767123287673</v>
      </c>
      <c r="H50" s="159">
        <f t="shared" si="3"/>
        <v>0.12328767123287673</v>
      </c>
      <c r="I50" s="38"/>
    </row>
    <row r="51" spans="1:9" ht="28.5" customHeight="1">
      <c r="A51" s="108" t="s">
        <v>130</v>
      </c>
      <c r="B51" s="107" t="s">
        <v>128</v>
      </c>
      <c r="C51" s="108"/>
      <c r="D51" s="65">
        <f aca="true" t="shared" si="6" ref="D51:F52">D52</f>
        <v>1</v>
      </c>
      <c r="E51" s="65">
        <f t="shared" si="6"/>
        <v>1</v>
      </c>
      <c r="F51" s="65">
        <f t="shared" si="6"/>
        <v>0.9</v>
      </c>
      <c r="G51" s="139">
        <f t="shared" si="2"/>
        <v>0.9</v>
      </c>
      <c r="H51" s="159">
        <f t="shared" si="3"/>
        <v>0.9</v>
      </c>
      <c r="I51" s="38"/>
    </row>
    <row r="52" spans="1:9" ht="42.75" customHeight="1">
      <c r="A52" s="111" t="s">
        <v>124</v>
      </c>
      <c r="B52" s="110" t="s">
        <v>131</v>
      </c>
      <c r="C52" s="111"/>
      <c r="D52" s="65">
        <f t="shared" si="6"/>
        <v>1</v>
      </c>
      <c r="E52" s="65">
        <f t="shared" si="6"/>
        <v>1</v>
      </c>
      <c r="F52" s="65">
        <f t="shared" si="6"/>
        <v>0.9</v>
      </c>
      <c r="G52" s="139">
        <f t="shared" si="2"/>
        <v>0.9</v>
      </c>
      <c r="H52" s="159">
        <f t="shared" si="3"/>
        <v>0.9</v>
      </c>
      <c r="I52" s="38"/>
    </row>
    <row r="53" spans="1:9" s="15" customFormat="1" ht="42" customHeight="1">
      <c r="A53" s="88"/>
      <c r="B53" s="87" t="s">
        <v>201</v>
      </c>
      <c r="C53" s="88" t="s">
        <v>268</v>
      </c>
      <c r="D53" s="89">
        <v>1</v>
      </c>
      <c r="E53" s="89">
        <v>1</v>
      </c>
      <c r="F53" s="89">
        <v>0.9</v>
      </c>
      <c r="G53" s="139">
        <f t="shared" si="2"/>
        <v>0.9</v>
      </c>
      <c r="H53" s="159">
        <f t="shared" si="3"/>
        <v>0.9</v>
      </c>
      <c r="I53" s="38"/>
    </row>
    <row r="54" spans="1:9" ht="17.25" customHeight="1" hidden="1">
      <c r="A54" s="80" t="s">
        <v>47</v>
      </c>
      <c r="B54" s="79" t="s">
        <v>48</v>
      </c>
      <c r="C54" s="80"/>
      <c r="D54" s="86">
        <f aca="true" t="shared" si="7" ref="D54:F55">D55</f>
        <v>0</v>
      </c>
      <c r="E54" s="86">
        <f t="shared" si="7"/>
        <v>0</v>
      </c>
      <c r="F54" s="86">
        <f t="shared" si="7"/>
        <v>0</v>
      </c>
      <c r="G54" s="139" t="e">
        <f t="shared" si="2"/>
        <v>#DIV/0!</v>
      </c>
      <c r="H54" s="159">
        <v>0</v>
      </c>
      <c r="I54" s="38"/>
    </row>
    <row r="55" spans="1:9" ht="14.25" customHeight="1" hidden="1">
      <c r="A55" s="78" t="s">
        <v>52</v>
      </c>
      <c r="B55" s="77" t="s">
        <v>53</v>
      </c>
      <c r="C55" s="78"/>
      <c r="D55" s="65">
        <f t="shared" si="7"/>
        <v>0</v>
      </c>
      <c r="E55" s="65">
        <f t="shared" si="7"/>
        <v>0</v>
      </c>
      <c r="F55" s="65">
        <f t="shared" si="7"/>
        <v>0</v>
      </c>
      <c r="G55" s="139" t="e">
        <f t="shared" si="2"/>
        <v>#DIV/0!</v>
      </c>
      <c r="H55" s="159">
        <v>0</v>
      </c>
      <c r="I55" s="38"/>
    </row>
    <row r="56" spans="1:9" s="15" customFormat="1" ht="39" customHeight="1" hidden="1">
      <c r="A56" s="88"/>
      <c r="B56" s="87" t="s">
        <v>269</v>
      </c>
      <c r="C56" s="88" t="s">
        <v>270</v>
      </c>
      <c r="D56" s="89">
        <v>0</v>
      </c>
      <c r="E56" s="89">
        <v>0</v>
      </c>
      <c r="F56" s="89">
        <v>0</v>
      </c>
      <c r="G56" s="139" t="e">
        <f t="shared" si="2"/>
        <v>#DIV/0!</v>
      </c>
      <c r="H56" s="159">
        <v>0</v>
      </c>
      <c r="I56" s="38"/>
    </row>
    <row r="57" spans="1:9" ht="17.25" customHeight="1">
      <c r="A57" s="80">
        <v>1000</v>
      </c>
      <c r="B57" s="79" t="s">
        <v>62</v>
      </c>
      <c r="C57" s="80"/>
      <c r="D57" s="86">
        <f>D58</f>
        <v>36</v>
      </c>
      <c r="E57" s="86">
        <f>E58</f>
        <v>30</v>
      </c>
      <c r="F57" s="86">
        <f>F58</f>
        <v>24</v>
      </c>
      <c r="G57" s="139">
        <f t="shared" si="2"/>
        <v>0.6666666666666666</v>
      </c>
      <c r="H57" s="159">
        <f t="shared" si="3"/>
        <v>0.8</v>
      </c>
      <c r="I57" s="38"/>
    </row>
    <row r="58" spans="1:9" ht="16.5" customHeight="1">
      <c r="A58" s="78">
        <v>1001</v>
      </c>
      <c r="B58" s="77" t="s">
        <v>186</v>
      </c>
      <c r="C58" s="78" t="s">
        <v>271</v>
      </c>
      <c r="D58" s="65">
        <v>36</v>
      </c>
      <c r="E58" s="65">
        <v>30</v>
      </c>
      <c r="F58" s="65">
        <v>24</v>
      </c>
      <c r="G58" s="139">
        <f t="shared" si="2"/>
        <v>0.6666666666666666</v>
      </c>
      <c r="H58" s="159">
        <f t="shared" si="3"/>
        <v>0.8</v>
      </c>
      <c r="I58" s="38"/>
    </row>
    <row r="59" spans="1:9" ht="30.75" customHeight="1">
      <c r="A59" s="80"/>
      <c r="B59" s="79" t="s">
        <v>101</v>
      </c>
      <c r="C59" s="80"/>
      <c r="D59" s="65">
        <f>D60</f>
        <v>1920.9</v>
      </c>
      <c r="E59" s="65">
        <f>E60</f>
        <v>1556.9</v>
      </c>
      <c r="F59" s="65">
        <f>F60</f>
        <v>1334.3</v>
      </c>
      <c r="G59" s="139">
        <f t="shared" si="2"/>
        <v>0.694622312457702</v>
      </c>
      <c r="H59" s="159">
        <f t="shared" si="3"/>
        <v>0.8570235724837818</v>
      </c>
      <c r="I59" s="38"/>
    </row>
    <row r="60" spans="1:9" s="15" customFormat="1" ht="25.5">
      <c r="A60" s="88"/>
      <c r="B60" s="87" t="s">
        <v>102</v>
      </c>
      <c r="C60" s="88" t="s">
        <v>202</v>
      </c>
      <c r="D60" s="89">
        <v>1920.9</v>
      </c>
      <c r="E60" s="89">
        <v>1556.9</v>
      </c>
      <c r="F60" s="89">
        <v>1334.3</v>
      </c>
      <c r="G60" s="139">
        <f t="shared" si="2"/>
        <v>0.694622312457702</v>
      </c>
      <c r="H60" s="159">
        <f t="shared" si="3"/>
        <v>0.8570235724837818</v>
      </c>
      <c r="I60" s="38"/>
    </row>
    <row r="61" spans="1:9" ht="15.75">
      <c r="A61" s="80"/>
      <c r="B61" s="142" t="s">
        <v>69</v>
      </c>
      <c r="C61" s="143"/>
      <c r="D61" s="144">
        <f>D31+D37+D39+D42+D45++D51+D54+D57+D59</f>
        <v>4567.700000000001</v>
      </c>
      <c r="E61" s="144">
        <f>E31+E37+E39+E42+E45++E51+E54+E57+E59</f>
        <v>3574.2000000000003</v>
      </c>
      <c r="F61" s="144">
        <f>F31+F37+F39+F42+F45++F51+F54+F57+F59</f>
        <v>2539.2</v>
      </c>
      <c r="G61" s="139">
        <f t="shared" si="2"/>
        <v>0.5559034087177352</v>
      </c>
      <c r="H61" s="159">
        <f t="shared" si="3"/>
        <v>0.7104247104247103</v>
      </c>
      <c r="I61" s="38"/>
    </row>
    <row r="62" spans="1:9" ht="15.75" customHeight="1">
      <c r="A62" s="145"/>
      <c r="B62" s="77" t="s">
        <v>84</v>
      </c>
      <c r="C62" s="78"/>
      <c r="D62" s="161">
        <f>D59</f>
        <v>1920.9</v>
      </c>
      <c r="E62" s="161">
        <f>E59</f>
        <v>1556.9</v>
      </c>
      <c r="F62" s="161">
        <f>F59</f>
        <v>1334.3</v>
      </c>
      <c r="G62" s="139">
        <f t="shared" si="2"/>
        <v>0.694622312457702</v>
      </c>
      <c r="H62" s="159">
        <f t="shared" si="3"/>
        <v>0.8570235724837818</v>
      </c>
      <c r="I62" s="38"/>
    </row>
    <row r="63" spans="1:9" ht="12.75">
      <c r="A63" s="116"/>
      <c r="I63" s="38"/>
    </row>
    <row r="64" spans="1:6" ht="15">
      <c r="A64" s="116"/>
      <c r="B64" s="3" t="s">
        <v>94</v>
      </c>
      <c r="C64" s="6"/>
      <c r="F64" s="1">
        <v>199.8</v>
      </c>
    </row>
    <row r="65" spans="1:3" ht="15">
      <c r="A65" s="116"/>
      <c r="B65" s="3"/>
      <c r="C65" s="6"/>
    </row>
    <row r="66" spans="1:3" ht="15">
      <c r="A66" s="116"/>
      <c r="B66" s="3" t="s">
        <v>85</v>
      </c>
      <c r="C66" s="6"/>
    </row>
    <row r="67" spans="1:3" ht="15">
      <c r="A67" s="116"/>
      <c r="B67" s="3" t="s">
        <v>86</v>
      </c>
      <c r="C67" s="6"/>
    </row>
    <row r="68" spans="1:3" ht="15">
      <c r="A68" s="116"/>
      <c r="B68" s="3"/>
      <c r="C68" s="6"/>
    </row>
    <row r="69" spans="1:3" ht="15">
      <c r="A69" s="116"/>
      <c r="B69" s="3" t="s">
        <v>87</v>
      </c>
      <c r="C69" s="6"/>
    </row>
    <row r="70" spans="1:3" ht="15">
      <c r="A70" s="116"/>
      <c r="B70" s="3" t="s">
        <v>88</v>
      </c>
      <c r="C70" s="6"/>
    </row>
    <row r="71" spans="1:3" ht="15">
      <c r="A71" s="116"/>
      <c r="B71" s="3"/>
      <c r="C71" s="6"/>
    </row>
    <row r="72" spans="1:3" ht="15">
      <c r="A72" s="116"/>
      <c r="B72" s="3" t="s">
        <v>89</v>
      </c>
      <c r="C72" s="6"/>
    </row>
    <row r="73" spans="1:3" ht="15">
      <c r="A73" s="116"/>
      <c r="B73" s="3" t="s">
        <v>90</v>
      </c>
      <c r="C73" s="6"/>
    </row>
    <row r="74" spans="1:3" ht="15">
      <c r="A74" s="116"/>
      <c r="B74" s="3"/>
      <c r="C74" s="6"/>
    </row>
    <row r="75" spans="1:3" ht="15">
      <c r="A75" s="116"/>
      <c r="B75" s="3" t="s">
        <v>91</v>
      </c>
      <c r="C75" s="6"/>
    </row>
    <row r="76" spans="1:3" ht="15">
      <c r="A76" s="116"/>
      <c r="B76" s="3" t="s">
        <v>92</v>
      </c>
      <c r="C76" s="6"/>
    </row>
    <row r="77" spans="1:3" ht="15">
      <c r="A77" s="116"/>
      <c r="B77" s="3"/>
      <c r="C77" s="6"/>
    </row>
    <row r="78" spans="1:3" ht="15">
      <c r="A78" s="116"/>
      <c r="B78" s="3"/>
      <c r="C78" s="6"/>
    </row>
    <row r="79" spans="1:8" ht="15">
      <c r="A79" s="116"/>
      <c r="B79" s="3" t="s">
        <v>93</v>
      </c>
      <c r="C79" s="6"/>
      <c r="F79" s="46">
        <f>F64+F26-F61</f>
        <v>182.4000000000001</v>
      </c>
      <c r="H79" s="46"/>
    </row>
    <row r="80" ht="12.75">
      <c r="A80" s="116"/>
    </row>
    <row r="81" ht="12.75">
      <c r="A81" s="116"/>
    </row>
    <row r="82" spans="1:3" ht="15">
      <c r="A82" s="116"/>
      <c r="B82" s="3" t="s">
        <v>95</v>
      </c>
      <c r="C82" s="6"/>
    </row>
    <row r="83" spans="1:3" ht="15">
      <c r="A83" s="116"/>
      <c r="B83" s="3" t="s">
        <v>96</v>
      </c>
      <c r="C83" s="6"/>
    </row>
    <row r="84" spans="1:3" ht="15">
      <c r="A84" s="116"/>
      <c r="B84" s="3" t="s">
        <v>97</v>
      </c>
      <c r="C8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9.7109375" style="116" hidden="1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23" customWidth="1"/>
    <col min="10" max="16384" width="9.140625" style="1" customWidth="1"/>
  </cols>
  <sheetData>
    <row r="1" spans="1:9" s="5" customFormat="1" ht="66.75" customHeight="1">
      <c r="A1" s="123" t="s">
        <v>402</v>
      </c>
      <c r="B1" s="123"/>
      <c r="C1" s="123"/>
      <c r="D1" s="123"/>
      <c r="E1" s="123"/>
      <c r="F1" s="123"/>
      <c r="G1" s="123"/>
      <c r="H1" s="123"/>
      <c r="I1" s="32"/>
    </row>
    <row r="2" spans="1:8" ht="12.75" customHeight="1">
      <c r="A2" s="162"/>
      <c r="B2" s="66" t="s">
        <v>3</v>
      </c>
      <c r="C2" s="125"/>
      <c r="D2" s="68" t="s">
        <v>4</v>
      </c>
      <c r="E2" s="69" t="s">
        <v>395</v>
      </c>
      <c r="F2" s="68" t="s">
        <v>5</v>
      </c>
      <c r="G2" s="68" t="s">
        <v>6</v>
      </c>
      <c r="H2" s="69" t="s">
        <v>396</v>
      </c>
    </row>
    <row r="3" spans="1:8" ht="21.75" customHeight="1">
      <c r="A3" s="126"/>
      <c r="B3" s="66"/>
      <c r="C3" s="125"/>
      <c r="D3" s="68"/>
      <c r="E3" s="72"/>
      <c r="F3" s="68"/>
      <c r="G3" s="68"/>
      <c r="H3" s="72"/>
    </row>
    <row r="4" spans="1:8" ht="15">
      <c r="A4" s="126"/>
      <c r="B4" s="73" t="s">
        <v>83</v>
      </c>
      <c r="C4" s="74"/>
      <c r="D4" s="75">
        <f>D5+D6+D7+D8+D9+D10+D11+D12+D13+D14+D15+D16+D17+D18+D19+D20</f>
        <v>3173.5</v>
      </c>
      <c r="E4" s="75">
        <f>E5+E6+E7+E8+E9+E10+E11+E12+E13+E14+E15+E16+E17+E18+E19+E20</f>
        <v>2555</v>
      </c>
      <c r="F4" s="75">
        <f>F5+F6+F7+F8+F9+F10+F11+F12+F13+F14+F15+F16+F17+F18+F19+F20</f>
        <v>2569.2000000000003</v>
      </c>
      <c r="G4" s="127">
        <f aca="true" t="shared" si="0" ref="G4:G10">F4/D4</f>
        <v>0.8095793288167639</v>
      </c>
      <c r="H4" s="127">
        <f>F4/E4</f>
        <v>1.0055577299412917</v>
      </c>
    </row>
    <row r="5" spans="1:8" ht="15">
      <c r="A5" s="126"/>
      <c r="B5" s="77" t="s">
        <v>7</v>
      </c>
      <c r="C5" s="78"/>
      <c r="D5" s="65">
        <v>120</v>
      </c>
      <c r="E5" s="65">
        <v>80</v>
      </c>
      <c r="F5" s="65">
        <v>52.1</v>
      </c>
      <c r="G5" s="127">
        <f t="shared" si="0"/>
        <v>0.4341666666666667</v>
      </c>
      <c r="H5" s="127">
        <f aca="true" t="shared" si="1" ref="H5:H28">F5/E5</f>
        <v>0.65125</v>
      </c>
    </row>
    <row r="6" spans="1:8" ht="15">
      <c r="A6" s="126"/>
      <c r="B6" s="77" t="s">
        <v>300</v>
      </c>
      <c r="C6" s="78"/>
      <c r="D6" s="65">
        <v>1003.5</v>
      </c>
      <c r="E6" s="65">
        <v>750</v>
      </c>
      <c r="F6" s="65">
        <v>813</v>
      </c>
      <c r="G6" s="127">
        <f t="shared" si="0"/>
        <v>0.8101644245142003</v>
      </c>
      <c r="H6" s="127">
        <f t="shared" si="1"/>
        <v>1.084</v>
      </c>
    </row>
    <row r="7" spans="1:8" ht="15">
      <c r="A7" s="126"/>
      <c r="B7" s="77" t="s">
        <v>9</v>
      </c>
      <c r="C7" s="78"/>
      <c r="D7" s="65">
        <v>470</v>
      </c>
      <c r="E7" s="65">
        <v>390</v>
      </c>
      <c r="F7" s="65">
        <v>337.2</v>
      </c>
      <c r="G7" s="127">
        <f t="shared" si="0"/>
        <v>0.7174468085106382</v>
      </c>
      <c r="H7" s="127">
        <f t="shared" si="1"/>
        <v>0.8646153846153846</v>
      </c>
    </row>
    <row r="8" spans="1:8" ht="15">
      <c r="A8" s="126"/>
      <c r="B8" s="77" t="s">
        <v>10</v>
      </c>
      <c r="C8" s="78"/>
      <c r="D8" s="65">
        <v>170</v>
      </c>
      <c r="E8" s="65">
        <v>90</v>
      </c>
      <c r="F8" s="65">
        <v>31.2</v>
      </c>
      <c r="G8" s="127">
        <f t="shared" si="0"/>
        <v>0.18352941176470589</v>
      </c>
      <c r="H8" s="127">
        <f t="shared" si="1"/>
        <v>0.3466666666666667</v>
      </c>
    </row>
    <row r="9" spans="1:8" ht="15">
      <c r="A9" s="126"/>
      <c r="B9" s="77" t="s">
        <v>11</v>
      </c>
      <c r="C9" s="78"/>
      <c r="D9" s="65">
        <v>1400</v>
      </c>
      <c r="E9" s="65">
        <v>1237</v>
      </c>
      <c r="F9" s="65">
        <v>1295.4</v>
      </c>
      <c r="G9" s="127">
        <f t="shared" si="0"/>
        <v>0.9252857142857144</v>
      </c>
      <c r="H9" s="127">
        <f t="shared" si="1"/>
        <v>1.047210994341148</v>
      </c>
    </row>
    <row r="10" spans="1:8" ht="15">
      <c r="A10" s="126"/>
      <c r="B10" s="77" t="s">
        <v>108</v>
      </c>
      <c r="C10" s="78"/>
      <c r="D10" s="65">
        <v>10</v>
      </c>
      <c r="E10" s="65">
        <v>8</v>
      </c>
      <c r="F10" s="65">
        <v>22.5</v>
      </c>
      <c r="G10" s="127">
        <f t="shared" si="0"/>
        <v>2.25</v>
      </c>
      <c r="H10" s="127">
        <f t="shared" si="1"/>
        <v>2.8125</v>
      </c>
    </row>
    <row r="11" spans="1:8" ht="15">
      <c r="A11" s="126"/>
      <c r="B11" s="77" t="s">
        <v>12</v>
      </c>
      <c r="C11" s="78"/>
      <c r="D11" s="65">
        <v>0</v>
      </c>
      <c r="E11" s="65">
        <v>0</v>
      </c>
      <c r="F11" s="65">
        <v>0</v>
      </c>
      <c r="G11" s="127">
        <v>0</v>
      </c>
      <c r="H11" s="127">
        <v>0</v>
      </c>
    </row>
    <row r="12" spans="1:8" ht="15">
      <c r="A12" s="126"/>
      <c r="B12" s="77" t="s">
        <v>13</v>
      </c>
      <c r="C12" s="78"/>
      <c r="D12" s="65">
        <v>0</v>
      </c>
      <c r="E12" s="65">
        <v>0</v>
      </c>
      <c r="F12" s="65">
        <v>0</v>
      </c>
      <c r="G12" s="127">
        <v>0</v>
      </c>
      <c r="H12" s="127">
        <v>0</v>
      </c>
    </row>
    <row r="13" spans="1:8" ht="15">
      <c r="A13" s="126"/>
      <c r="B13" s="77" t="s">
        <v>14</v>
      </c>
      <c r="C13" s="78"/>
      <c r="D13" s="65">
        <v>0</v>
      </c>
      <c r="E13" s="65">
        <v>0</v>
      </c>
      <c r="F13" s="65">
        <v>10.5</v>
      </c>
      <c r="G13" s="127">
        <v>0</v>
      </c>
      <c r="H13" s="127">
        <v>0</v>
      </c>
    </row>
    <row r="14" spans="1:8" ht="15">
      <c r="A14" s="126"/>
      <c r="B14" s="77" t="s">
        <v>16</v>
      </c>
      <c r="C14" s="78"/>
      <c r="D14" s="65">
        <v>0</v>
      </c>
      <c r="E14" s="65">
        <v>0</v>
      </c>
      <c r="F14" s="65">
        <v>0</v>
      </c>
      <c r="G14" s="127">
        <v>0</v>
      </c>
      <c r="H14" s="127">
        <v>0</v>
      </c>
    </row>
    <row r="15" spans="1:8" ht="15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27">
        <v>0</v>
      </c>
      <c r="H15" s="127">
        <v>0</v>
      </c>
    </row>
    <row r="16" spans="1:8" ht="25.5">
      <c r="A16" s="126"/>
      <c r="B16" s="77" t="s">
        <v>18</v>
      </c>
      <c r="C16" s="78"/>
      <c r="D16" s="65">
        <v>0</v>
      </c>
      <c r="E16" s="65">
        <v>0</v>
      </c>
      <c r="F16" s="65">
        <v>0</v>
      </c>
      <c r="G16" s="127">
        <v>0</v>
      </c>
      <c r="H16" s="127">
        <v>0</v>
      </c>
    </row>
    <row r="17" spans="1:8" ht="15">
      <c r="A17" s="126"/>
      <c r="B17" s="77" t="s">
        <v>119</v>
      </c>
      <c r="C17" s="78"/>
      <c r="D17" s="65">
        <v>0</v>
      </c>
      <c r="E17" s="65">
        <v>0</v>
      </c>
      <c r="F17" s="65">
        <v>7.3</v>
      </c>
      <c r="G17" s="127">
        <v>0</v>
      </c>
      <c r="H17" s="127">
        <v>0</v>
      </c>
    </row>
    <row r="18" spans="1:8" ht="15">
      <c r="A18" s="126"/>
      <c r="B18" s="77" t="s">
        <v>361</v>
      </c>
      <c r="C18" s="78"/>
      <c r="D18" s="65">
        <v>0</v>
      </c>
      <c r="E18" s="65">
        <v>0</v>
      </c>
      <c r="F18" s="65">
        <v>0</v>
      </c>
      <c r="G18" s="127">
        <v>0</v>
      </c>
      <c r="H18" s="127">
        <v>0</v>
      </c>
    </row>
    <row r="19" spans="1:8" ht="15">
      <c r="A19" s="126"/>
      <c r="B19" s="77" t="s">
        <v>122</v>
      </c>
      <c r="C19" s="78"/>
      <c r="D19" s="65">
        <v>0</v>
      </c>
      <c r="E19" s="65">
        <v>0</v>
      </c>
      <c r="F19" s="65">
        <v>0</v>
      </c>
      <c r="G19" s="127">
        <v>0</v>
      </c>
      <c r="H19" s="127">
        <v>0</v>
      </c>
    </row>
    <row r="20" spans="1:8" ht="15">
      <c r="A20" s="126"/>
      <c r="B20" s="77" t="s">
        <v>23</v>
      </c>
      <c r="C20" s="78"/>
      <c r="D20" s="65">
        <v>0</v>
      </c>
      <c r="E20" s="65">
        <v>0</v>
      </c>
      <c r="F20" s="65">
        <v>0</v>
      </c>
      <c r="G20" s="127">
        <v>0</v>
      </c>
      <c r="H20" s="127">
        <v>0</v>
      </c>
    </row>
    <row r="21" spans="1:8" ht="15">
      <c r="A21" s="126"/>
      <c r="B21" s="79" t="s">
        <v>24</v>
      </c>
      <c r="C21" s="80"/>
      <c r="D21" s="65">
        <f>D22+D23+D24+D25+D26</f>
        <v>1838.4</v>
      </c>
      <c r="E21" s="65">
        <f>E22+E23+E24+E25+E26</f>
        <v>1391</v>
      </c>
      <c r="F21" s="65">
        <f>F22+F23+F24+F25+F26</f>
        <v>137.7</v>
      </c>
      <c r="G21" s="127">
        <f>F21/D21</f>
        <v>0.07490208877284595</v>
      </c>
      <c r="H21" s="127">
        <f t="shared" si="1"/>
        <v>0.09899352983465132</v>
      </c>
    </row>
    <row r="22" spans="1:8" ht="15">
      <c r="A22" s="126"/>
      <c r="B22" s="77" t="s">
        <v>25</v>
      </c>
      <c r="C22" s="78"/>
      <c r="D22" s="65">
        <v>100.6</v>
      </c>
      <c r="E22" s="65">
        <v>75.5</v>
      </c>
      <c r="F22" s="65">
        <v>58.7</v>
      </c>
      <c r="G22" s="127">
        <f>F22/D22</f>
        <v>0.5834990059642148</v>
      </c>
      <c r="H22" s="127">
        <f t="shared" si="1"/>
        <v>0.7774834437086093</v>
      </c>
    </row>
    <row r="23" spans="1:8" ht="15">
      <c r="A23" s="126"/>
      <c r="B23" s="77" t="s">
        <v>103</v>
      </c>
      <c r="C23" s="78"/>
      <c r="D23" s="65">
        <v>144.9</v>
      </c>
      <c r="E23" s="65">
        <v>120.8</v>
      </c>
      <c r="F23" s="65">
        <v>79</v>
      </c>
      <c r="G23" s="127">
        <f>F23/D23</f>
        <v>0.5452035886818495</v>
      </c>
      <c r="H23" s="127">
        <f t="shared" si="1"/>
        <v>0.6539735099337749</v>
      </c>
    </row>
    <row r="24" spans="1:8" ht="15">
      <c r="A24" s="126"/>
      <c r="B24" s="77" t="s">
        <v>68</v>
      </c>
      <c r="C24" s="78"/>
      <c r="D24" s="65">
        <v>1592.9</v>
      </c>
      <c r="E24" s="65">
        <v>1194.7</v>
      </c>
      <c r="F24" s="65">
        <v>0</v>
      </c>
      <c r="G24" s="127">
        <v>0</v>
      </c>
      <c r="H24" s="127">
        <f t="shared" si="1"/>
        <v>0</v>
      </c>
    </row>
    <row r="25" spans="1:8" ht="25.5">
      <c r="A25" s="126"/>
      <c r="B25" s="77" t="s">
        <v>28</v>
      </c>
      <c r="C25" s="78"/>
      <c r="D25" s="65">
        <v>0</v>
      </c>
      <c r="E25" s="65">
        <v>0</v>
      </c>
      <c r="F25" s="65">
        <v>0</v>
      </c>
      <c r="G25" s="127">
        <v>0</v>
      </c>
      <c r="H25" s="127">
        <v>0</v>
      </c>
    </row>
    <row r="26" spans="1:8" ht="23.25" customHeight="1" thickBot="1">
      <c r="A26" s="126"/>
      <c r="B26" s="150" t="s">
        <v>157</v>
      </c>
      <c r="C26" s="151"/>
      <c r="D26" s="65">
        <v>0</v>
      </c>
      <c r="E26" s="65">
        <v>0</v>
      </c>
      <c r="F26" s="65">
        <v>0</v>
      </c>
      <c r="G26" s="127">
        <v>0</v>
      </c>
      <c r="H26" s="127">
        <v>0</v>
      </c>
    </row>
    <row r="27" spans="1:8" ht="18.75">
      <c r="A27" s="126"/>
      <c r="B27" s="153" t="s">
        <v>29</v>
      </c>
      <c r="C27" s="154"/>
      <c r="D27" s="75">
        <f>D4+D21</f>
        <v>5011.9</v>
      </c>
      <c r="E27" s="75">
        <f>E4+E21</f>
        <v>3946</v>
      </c>
      <c r="F27" s="75">
        <f>F4+F21</f>
        <v>2706.9</v>
      </c>
      <c r="G27" s="127">
        <f>F27/D27</f>
        <v>0.5400945749117102</v>
      </c>
      <c r="H27" s="127">
        <f t="shared" si="1"/>
        <v>0.6859858084135834</v>
      </c>
    </row>
    <row r="28" spans="1:8" ht="15">
      <c r="A28" s="126"/>
      <c r="B28" s="77" t="s">
        <v>109</v>
      </c>
      <c r="C28" s="78"/>
      <c r="D28" s="65">
        <f>D4</f>
        <v>3173.5</v>
      </c>
      <c r="E28" s="65">
        <f>E4</f>
        <v>2555</v>
      </c>
      <c r="F28" s="65">
        <f>F4</f>
        <v>2569.2000000000003</v>
      </c>
      <c r="G28" s="127">
        <f>F28/D28</f>
        <v>0.8095793288167639</v>
      </c>
      <c r="H28" s="127">
        <f t="shared" si="1"/>
        <v>1.0055577299412917</v>
      </c>
    </row>
    <row r="29" spans="1:8" ht="12.75">
      <c r="A29" s="132"/>
      <c r="B29" s="133"/>
      <c r="C29" s="133"/>
      <c r="D29" s="133"/>
      <c r="E29" s="133"/>
      <c r="F29" s="133"/>
      <c r="G29" s="133"/>
      <c r="H29" s="134"/>
    </row>
    <row r="30" spans="1:8" ht="15" customHeight="1">
      <c r="A30" s="163" t="s">
        <v>161</v>
      </c>
      <c r="B30" s="66" t="s">
        <v>30</v>
      </c>
      <c r="C30" s="67" t="s">
        <v>198</v>
      </c>
      <c r="D30" s="68" t="s">
        <v>4</v>
      </c>
      <c r="E30" s="69" t="s">
        <v>395</v>
      </c>
      <c r="F30" s="69" t="s">
        <v>5</v>
      </c>
      <c r="G30" s="68" t="s">
        <v>6</v>
      </c>
      <c r="H30" s="69" t="s">
        <v>396</v>
      </c>
    </row>
    <row r="31" spans="1:8" ht="15" customHeight="1">
      <c r="A31" s="163"/>
      <c r="B31" s="66"/>
      <c r="C31" s="71"/>
      <c r="D31" s="68"/>
      <c r="E31" s="72"/>
      <c r="F31" s="72"/>
      <c r="G31" s="68"/>
      <c r="H31" s="72"/>
    </row>
    <row r="32" spans="1:8" ht="20.25" customHeight="1">
      <c r="A32" s="80" t="s">
        <v>70</v>
      </c>
      <c r="B32" s="79" t="s">
        <v>31</v>
      </c>
      <c r="C32" s="80"/>
      <c r="D32" s="86">
        <f>D33+D34+D35</f>
        <v>2453.3</v>
      </c>
      <c r="E32" s="86">
        <f>E33+E34+E35</f>
        <v>1864.3000000000002</v>
      </c>
      <c r="F32" s="86">
        <f>F33+F34+F35</f>
        <v>1312.7</v>
      </c>
      <c r="G32" s="139">
        <f>F32/D32</f>
        <v>0.5350752048261526</v>
      </c>
      <c r="H32" s="139">
        <f>F32/E32</f>
        <v>0.7041248726063402</v>
      </c>
    </row>
    <row r="33" spans="1:9" ht="66" customHeight="1">
      <c r="A33" s="78" t="s">
        <v>73</v>
      </c>
      <c r="B33" s="77" t="s">
        <v>165</v>
      </c>
      <c r="C33" s="78" t="s">
        <v>73</v>
      </c>
      <c r="D33" s="65">
        <v>2438.9</v>
      </c>
      <c r="E33" s="65">
        <v>1849.9</v>
      </c>
      <c r="F33" s="65">
        <v>1312.7</v>
      </c>
      <c r="G33" s="139">
        <f aca="true" t="shared" si="2" ref="G33:G61">F33/D33</f>
        <v>0.5382344499569478</v>
      </c>
      <c r="H33" s="139">
        <f aca="true" t="shared" si="3" ref="H33:H61">F33/E33</f>
        <v>0.7096059246445754</v>
      </c>
      <c r="I33" s="38"/>
    </row>
    <row r="34" spans="1:9" ht="12.75">
      <c r="A34" s="78" t="s">
        <v>75</v>
      </c>
      <c r="B34" s="77" t="s">
        <v>36</v>
      </c>
      <c r="C34" s="78" t="s">
        <v>75</v>
      </c>
      <c r="D34" s="65">
        <v>10</v>
      </c>
      <c r="E34" s="65">
        <v>10</v>
      </c>
      <c r="F34" s="65">
        <v>0</v>
      </c>
      <c r="G34" s="139">
        <f t="shared" si="2"/>
        <v>0</v>
      </c>
      <c r="H34" s="139">
        <f t="shared" si="3"/>
        <v>0</v>
      </c>
      <c r="I34" s="38"/>
    </row>
    <row r="35" spans="1:9" ht="17.25" customHeight="1">
      <c r="A35" s="78" t="s">
        <v>132</v>
      </c>
      <c r="B35" s="77" t="s">
        <v>129</v>
      </c>
      <c r="C35" s="78"/>
      <c r="D35" s="65">
        <f>D36+D37</f>
        <v>4.4</v>
      </c>
      <c r="E35" s="65">
        <f>E36+E37</f>
        <v>4.4</v>
      </c>
      <c r="F35" s="65">
        <f>F36+F37</f>
        <v>0</v>
      </c>
      <c r="G35" s="139">
        <f t="shared" si="2"/>
        <v>0</v>
      </c>
      <c r="H35" s="139">
        <v>0</v>
      </c>
      <c r="I35" s="38"/>
    </row>
    <row r="36" spans="1:9" s="15" customFormat="1" ht="25.5">
      <c r="A36" s="88"/>
      <c r="B36" s="87" t="s">
        <v>118</v>
      </c>
      <c r="C36" s="88" t="s">
        <v>216</v>
      </c>
      <c r="D36" s="89">
        <v>4.4</v>
      </c>
      <c r="E36" s="89">
        <v>4.4</v>
      </c>
      <c r="F36" s="89">
        <v>0</v>
      </c>
      <c r="G36" s="139">
        <f t="shared" si="2"/>
        <v>0</v>
      </c>
      <c r="H36" s="139">
        <v>0</v>
      </c>
      <c r="I36" s="38"/>
    </row>
    <row r="37" spans="1:9" s="15" customFormat="1" ht="29.25" customHeight="1" hidden="1">
      <c r="A37" s="88"/>
      <c r="B37" s="87" t="s">
        <v>279</v>
      </c>
      <c r="C37" s="88" t="s">
        <v>278</v>
      </c>
      <c r="D37" s="89">
        <v>0</v>
      </c>
      <c r="E37" s="89">
        <v>0</v>
      </c>
      <c r="F37" s="89">
        <v>0</v>
      </c>
      <c r="G37" s="139" t="e">
        <f t="shared" si="2"/>
        <v>#DIV/0!</v>
      </c>
      <c r="H37" s="139">
        <v>0</v>
      </c>
      <c r="I37" s="38"/>
    </row>
    <row r="38" spans="1:9" ht="17.25" customHeight="1">
      <c r="A38" s="80" t="s">
        <v>112</v>
      </c>
      <c r="B38" s="79" t="s">
        <v>105</v>
      </c>
      <c r="C38" s="80"/>
      <c r="D38" s="86">
        <f>D39</f>
        <v>144.9</v>
      </c>
      <c r="E38" s="86">
        <f>E39</f>
        <v>144.9</v>
      </c>
      <c r="F38" s="86">
        <f>F39</f>
        <v>79</v>
      </c>
      <c r="G38" s="139">
        <f t="shared" si="2"/>
        <v>0.5452035886818495</v>
      </c>
      <c r="H38" s="139">
        <f t="shared" si="3"/>
        <v>0.5452035886818495</v>
      </c>
      <c r="I38" s="38"/>
    </row>
    <row r="39" spans="1:9" ht="38.25">
      <c r="A39" s="78" t="s">
        <v>113</v>
      </c>
      <c r="B39" s="77" t="s">
        <v>171</v>
      </c>
      <c r="C39" s="78" t="s">
        <v>272</v>
      </c>
      <c r="D39" s="65">
        <v>144.9</v>
      </c>
      <c r="E39" s="65">
        <v>144.9</v>
      </c>
      <c r="F39" s="65">
        <v>79</v>
      </c>
      <c r="G39" s="139">
        <f t="shared" si="2"/>
        <v>0.5452035886818495</v>
      </c>
      <c r="H39" s="139">
        <f t="shared" si="3"/>
        <v>0.5452035886818495</v>
      </c>
      <c r="I39" s="38"/>
    </row>
    <row r="40" spans="1:9" ht="25.5" hidden="1">
      <c r="A40" s="80" t="s">
        <v>76</v>
      </c>
      <c r="B40" s="79" t="s">
        <v>39</v>
      </c>
      <c r="C40" s="80"/>
      <c r="D40" s="86">
        <f>D41</f>
        <v>0</v>
      </c>
      <c r="E40" s="86">
        <f>E41</f>
        <v>0</v>
      </c>
      <c r="F40" s="86">
        <f>F41</f>
        <v>0</v>
      </c>
      <c r="G40" s="139" t="e">
        <f t="shared" si="2"/>
        <v>#DIV/0!</v>
      </c>
      <c r="H40" s="139" t="e">
        <f t="shared" si="3"/>
        <v>#DIV/0!</v>
      </c>
      <c r="I40" s="38"/>
    </row>
    <row r="41" spans="1:9" ht="12.75" hidden="1">
      <c r="A41" s="78" t="s">
        <v>114</v>
      </c>
      <c r="B41" s="77" t="s">
        <v>107</v>
      </c>
      <c r="C41" s="78"/>
      <c r="D41" s="65">
        <f>D42</f>
        <v>0</v>
      </c>
      <c r="E41" s="65">
        <f>E42</f>
        <v>0</v>
      </c>
      <c r="F41" s="65">
        <v>0</v>
      </c>
      <c r="G41" s="139" t="e">
        <f t="shared" si="2"/>
        <v>#DIV/0!</v>
      </c>
      <c r="H41" s="139" t="e">
        <f t="shared" si="3"/>
        <v>#DIV/0!</v>
      </c>
      <c r="I41" s="38"/>
    </row>
    <row r="42" spans="1:9" s="15" customFormat="1" ht="54.75" customHeight="1" hidden="1">
      <c r="A42" s="88"/>
      <c r="B42" s="87" t="s">
        <v>274</v>
      </c>
      <c r="C42" s="88" t="s">
        <v>273</v>
      </c>
      <c r="D42" s="89">
        <v>0</v>
      </c>
      <c r="E42" s="89">
        <v>0</v>
      </c>
      <c r="F42" s="89">
        <v>0</v>
      </c>
      <c r="G42" s="139" t="e">
        <f t="shared" si="2"/>
        <v>#DIV/0!</v>
      </c>
      <c r="H42" s="139" t="e">
        <f t="shared" si="3"/>
        <v>#DIV/0!</v>
      </c>
      <c r="I42" s="38"/>
    </row>
    <row r="43" spans="1:9" s="15" customFormat="1" ht="21.75" customHeight="1" hidden="1">
      <c r="A43" s="80" t="s">
        <v>77</v>
      </c>
      <c r="B43" s="79" t="s">
        <v>41</v>
      </c>
      <c r="C43" s="80"/>
      <c r="D43" s="86">
        <f aca="true" t="shared" si="4" ref="D43:F44">D44</f>
        <v>0</v>
      </c>
      <c r="E43" s="86">
        <f t="shared" si="4"/>
        <v>0</v>
      </c>
      <c r="F43" s="86">
        <f t="shared" si="4"/>
        <v>0</v>
      </c>
      <c r="G43" s="139" t="e">
        <f t="shared" si="2"/>
        <v>#DIV/0!</v>
      </c>
      <c r="H43" s="139" t="e">
        <f t="shared" si="3"/>
        <v>#DIV/0!</v>
      </c>
      <c r="I43" s="38"/>
    </row>
    <row r="44" spans="1:9" s="15" customFormat="1" ht="33" customHeight="1" hidden="1">
      <c r="A44" s="111" t="s">
        <v>78</v>
      </c>
      <c r="B44" s="110" t="s">
        <v>127</v>
      </c>
      <c r="C44" s="78"/>
      <c r="D44" s="65">
        <f t="shared" si="4"/>
        <v>0</v>
      </c>
      <c r="E44" s="65">
        <f t="shared" si="4"/>
        <v>0</v>
      </c>
      <c r="F44" s="65">
        <f t="shared" si="4"/>
        <v>0</v>
      </c>
      <c r="G44" s="139" t="e">
        <f t="shared" si="2"/>
        <v>#DIV/0!</v>
      </c>
      <c r="H44" s="139" t="e">
        <f t="shared" si="3"/>
        <v>#DIV/0!</v>
      </c>
      <c r="I44" s="38"/>
    </row>
    <row r="45" spans="1:9" s="15" customFormat="1" ht="32.25" customHeight="1" hidden="1">
      <c r="A45" s="88"/>
      <c r="B45" s="101" t="s">
        <v>127</v>
      </c>
      <c r="C45" s="88" t="s">
        <v>285</v>
      </c>
      <c r="D45" s="89">
        <f>0</f>
        <v>0</v>
      </c>
      <c r="E45" s="89">
        <f>0</f>
        <v>0</v>
      </c>
      <c r="F45" s="89">
        <f>0</f>
        <v>0</v>
      </c>
      <c r="G45" s="139" t="e">
        <f t="shared" si="2"/>
        <v>#DIV/0!</v>
      </c>
      <c r="H45" s="139" t="e">
        <f t="shared" si="3"/>
        <v>#DIV/0!</v>
      </c>
      <c r="I45" s="38"/>
    </row>
    <row r="46" spans="1:9" ht="25.5">
      <c r="A46" s="80" t="s">
        <v>79</v>
      </c>
      <c r="B46" s="79" t="s">
        <v>42</v>
      </c>
      <c r="C46" s="80"/>
      <c r="D46" s="86">
        <f>D47</f>
        <v>373.5</v>
      </c>
      <c r="E46" s="86">
        <f>E47</f>
        <v>321.9</v>
      </c>
      <c r="F46" s="86">
        <f>F47</f>
        <v>212.2</v>
      </c>
      <c r="G46" s="139">
        <f t="shared" si="2"/>
        <v>0.5681392235609103</v>
      </c>
      <c r="H46" s="139">
        <f t="shared" si="3"/>
        <v>0.6592109350730041</v>
      </c>
      <c r="I46" s="38"/>
    </row>
    <row r="47" spans="1:9" ht="12.75">
      <c r="A47" s="78" t="s">
        <v>45</v>
      </c>
      <c r="B47" s="77" t="s">
        <v>46</v>
      </c>
      <c r="C47" s="78"/>
      <c r="D47" s="65">
        <f>D48+D49+D51+D50</f>
        <v>373.5</v>
      </c>
      <c r="E47" s="65">
        <f>E48+E49+E51+E50</f>
        <v>321.9</v>
      </c>
      <c r="F47" s="65">
        <f>F48+F49+F51+F50</f>
        <v>212.2</v>
      </c>
      <c r="G47" s="139">
        <f t="shared" si="2"/>
        <v>0.5681392235609103</v>
      </c>
      <c r="H47" s="139">
        <f t="shared" si="3"/>
        <v>0.6592109350730041</v>
      </c>
      <c r="I47" s="38"/>
    </row>
    <row r="48" spans="1:9" s="15" customFormat="1" ht="12.75">
      <c r="A48" s="88"/>
      <c r="B48" s="87" t="s">
        <v>181</v>
      </c>
      <c r="C48" s="88" t="s">
        <v>261</v>
      </c>
      <c r="D48" s="89">
        <v>300</v>
      </c>
      <c r="E48" s="89">
        <v>256.9</v>
      </c>
      <c r="F48" s="89">
        <v>212.2</v>
      </c>
      <c r="G48" s="139">
        <f t="shared" si="2"/>
        <v>0.7073333333333333</v>
      </c>
      <c r="H48" s="139">
        <f t="shared" si="3"/>
        <v>0.8260023355391203</v>
      </c>
      <c r="I48" s="38"/>
    </row>
    <row r="49" spans="1:9" s="15" customFormat="1" ht="18" customHeight="1">
      <c r="A49" s="88"/>
      <c r="B49" s="87" t="s">
        <v>266</v>
      </c>
      <c r="C49" s="88" t="s">
        <v>262</v>
      </c>
      <c r="D49" s="89">
        <v>15</v>
      </c>
      <c r="E49" s="89">
        <v>15</v>
      </c>
      <c r="F49" s="89">
        <v>0</v>
      </c>
      <c r="G49" s="139">
        <f t="shared" si="2"/>
        <v>0</v>
      </c>
      <c r="H49" s="139">
        <v>0</v>
      </c>
      <c r="I49" s="38"/>
    </row>
    <row r="50" spans="1:9" s="15" customFormat="1" ht="18" customHeight="1">
      <c r="A50" s="88"/>
      <c r="B50" s="87" t="s">
        <v>376</v>
      </c>
      <c r="C50" s="88" t="s">
        <v>375</v>
      </c>
      <c r="D50" s="89">
        <v>10</v>
      </c>
      <c r="E50" s="89">
        <v>10</v>
      </c>
      <c r="F50" s="89">
        <v>0</v>
      </c>
      <c r="G50" s="139">
        <f t="shared" si="2"/>
        <v>0</v>
      </c>
      <c r="H50" s="139">
        <v>0</v>
      </c>
      <c r="I50" s="38"/>
    </row>
    <row r="51" spans="1:9" s="15" customFormat="1" ht="18" customHeight="1">
      <c r="A51" s="88"/>
      <c r="B51" s="87" t="s">
        <v>183</v>
      </c>
      <c r="C51" s="88" t="s">
        <v>267</v>
      </c>
      <c r="D51" s="89">
        <v>48.5</v>
      </c>
      <c r="E51" s="89">
        <v>40</v>
      </c>
      <c r="F51" s="89">
        <v>0</v>
      </c>
      <c r="G51" s="139">
        <f t="shared" si="2"/>
        <v>0</v>
      </c>
      <c r="H51" s="139">
        <f t="shared" si="3"/>
        <v>0</v>
      </c>
      <c r="I51" s="38"/>
    </row>
    <row r="52" spans="1:9" ht="29.25" customHeight="1">
      <c r="A52" s="108" t="s">
        <v>130</v>
      </c>
      <c r="B52" s="107" t="s">
        <v>128</v>
      </c>
      <c r="C52" s="108"/>
      <c r="D52" s="109">
        <f>D54</f>
        <v>1</v>
      </c>
      <c r="E52" s="109">
        <f>E54</f>
        <v>1</v>
      </c>
      <c r="F52" s="109">
        <f>F54</f>
        <v>0.8</v>
      </c>
      <c r="G52" s="139">
        <f t="shared" si="2"/>
        <v>0.8</v>
      </c>
      <c r="H52" s="139">
        <f t="shared" si="3"/>
        <v>0.8</v>
      </c>
      <c r="I52" s="38"/>
    </row>
    <row r="53" spans="1:9" ht="29.25" customHeight="1">
      <c r="A53" s="111" t="s">
        <v>124</v>
      </c>
      <c r="B53" s="110" t="s">
        <v>131</v>
      </c>
      <c r="C53" s="111"/>
      <c r="D53" s="65">
        <f>D54</f>
        <v>1</v>
      </c>
      <c r="E53" s="65">
        <f>E54</f>
        <v>1</v>
      </c>
      <c r="F53" s="65">
        <f>F54</f>
        <v>0.8</v>
      </c>
      <c r="G53" s="139">
        <f t="shared" si="2"/>
        <v>0.8</v>
      </c>
      <c r="H53" s="139">
        <f t="shared" si="3"/>
        <v>0.8</v>
      </c>
      <c r="I53" s="38"/>
    </row>
    <row r="54" spans="1:9" s="15" customFormat="1" ht="31.5" customHeight="1">
      <c r="A54" s="88"/>
      <c r="B54" s="87" t="s">
        <v>275</v>
      </c>
      <c r="C54" s="88" t="s">
        <v>268</v>
      </c>
      <c r="D54" s="89">
        <v>1</v>
      </c>
      <c r="E54" s="89">
        <f>1</f>
        <v>1</v>
      </c>
      <c r="F54" s="89">
        <v>0.8</v>
      </c>
      <c r="G54" s="139">
        <f t="shared" si="2"/>
        <v>0.8</v>
      </c>
      <c r="H54" s="139">
        <f t="shared" si="3"/>
        <v>0.8</v>
      </c>
      <c r="I54" s="38"/>
    </row>
    <row r="55" spans="1:9" ht="17.25" customHeight="1" hidden="1">
      <c r="A55" s="80" t="s">
        <v>47</v>
      </c>
      <c r="B55" s="79" t="s">
        <v>48</v>
      </c>
      <c r="C55" s="80"/>
      <c r="D55" s="86">
        <f aca="true" t="shared" si="5" ref="D55:F56">D56</f>
        <v>0</v>
      </c>
      <c r="E55" s="86">
        <f t="shared" si="5"/>
        <v>0</v>
      </c>
      <c r="F55" s="86">
        <f t="shared" si="5"/>
        <v>0</v>
      </c>
      <c r="G55" s="139" t="e">
        <f t="shared" si="2"/>
        <v>#DIV/0!</v>
      </c>
      <c r="H55" s="139" t="e">
        <f t="shared" si="3"/>
        <v>#DIV/0!</v>
      </c>
      <c r="I55" s="38"/>
    </row>
    <row r="56" spans="1:9" ht="12.75" hidden="1">
      <c r="A56" s="78" t="s">
        <v>52</v>
      </c>
      <c r="B56" s="77" t="s">
        <v>53</v>
      </c>
      <c r="C56" s="78"/>
      <c r="D56" s="65">
        <f t="shared" si="5"/>
        <v>0</v>
      </c>
      <c r="E56" s="65">
        <f t="shared" si="5"/>
        <v>0</v>
      </c>
      <c r="F56" s="65">
        <f t="shared" si="5"/>
        <v>0</v>
      </c>
      <c r="G56" s="139" t="e">
        <f t="shared" si="2"/>
        <v>#DIV/0!</v>
      </c>
      <c r="H56" s="139" t="e">
        <f t="shared" si="3"/>
        <v>#DIV/0!</v>
      </c>
      <c r="I56" s="38"/>
    </row>
    <row r="57" spans="1:9" s="15" customFormat="1" ht="27" customHeight="1" hidden="1">
      <c r="A57" s="88"/>
      <c r="B57" s="87" t="s">
        <v>269</v>
      </c>
      <c r="C57" s="88" t="s">
        <v>270</v>
      </c>
      <c r="D57" s="89">
        <v>0</v>
      </c>
      <c r="E57" s="89">
        <v>0</v>
      </c>
      <c r="F57" s="89">
        <v>0</v>
      </c>
      <c r="G57" s="139" t="e">
        <f t="shared" si="2"/>
        <v>#DIV/0!</v>
      </c>
      <c r="H57" s="139" t="e">
        <f t="shared" si="3"/>
        <v>#DIV/0!</v>
      </c>
      <c r="I57" s="38"/>
    </row>
    <row r="58" spans="1:9" ht="23.25" customHeight="1">
      <c r="A58" s="80"/>
      <c r="B58" s="79" t="s">
        <v>101</v>
      </c>
      <c r="C58" s="80"/>
      <c r="D58" s="65">
        <f>D59</f>
        <v>3092.8</v>
      </c>
      <c r="E58" s="65">
        <f>E59</f>
        <v>2587.3</v>
      </c>
      <c r="F58" s="65">
        <f>F59</f>
        <v>1895.6</v>
      </c>
      <c r="G58" s="139">
        <f t="shared" si="2"/>
        <v>0.6129073978272115</v>
      </c>
      <c r="H58" s="139">
        <f t="shared" si="3"/>
        <v>0.7326556642059289</v>
      </c>
      <c r="I58" s="38"/>
    </row>
    <row r="59" spans="1:9" s="15" customFormat="1" ht="25.5">
      <c r="A59" s="88"/>
      <c r="B59" s="87" t="s">
        <v>102</v>
      </c>
      <c r="C59" s="88" t="s">
        <v>202</v>
      </c>
      <c r="D59" s="89">
        <v>3092.8</v>
      </c>
      <c r="E59" s="89">
        <v>2587.3</v>
      </c>
      <c r="F59" s="89">
        <v>1895.6</v>
      </c>
      <c r="G59" s="139">
        <f t="shared" si="2"/>
        <v>0.6129073978272115</v>
      </c>
      <c r="H59" s="139">
        <f t="shared" si="3"/>
        <v>0.7326556642059289</v>
      </c>
      <c r="I59" s="38"/>
    </row>
    <row r="60" spans="1:9" ht="24.75" customHeight="1">
      <c r="A60" s="78"/>
      <c r="B60" s="142" t="s">
        <v>69</v>
      </c>
      <c r="C60" s="143"/>
      <c r="D60" s="144">
        <f>D32+D38+D40+D43+D46+D52+D55+D58</f>
        <v>6065.5</v>
      </c>
      <c r="E60" s="144">
        <f>E32+E38+E40+E43+E46+E52+E55+E58</f>
        <v>4919.400000000001</v>
      </c>
      <c r="F60" s="144">
        <f>F32+F38+F40+F43+F46+F52+F55+F58</f>
        <v>3500.3</v>
      </c>
      <c r="G60" s="139">
        <f t="shared" si="2"/>
        <v>0.5770835050696563</v>
      </c>
      <c r="H60" s="139">
        <f t="shared" si="3"/>
        <v>0.7115298613652071</v>
      </c>
      <c r="I60" s="38"/>
    </row>
    <row r="61" spans="1:9" ht="15">
      <c r="A61" s="164"/>
      <c r="B61" s="77" t="s">
        <v>84</v>
      </c>
      <c r="C61" s="78"/>
      <c r="D61" s="161">
        <f>D58</f>
        <v>3092.8</v>
      </c>
      <c r="E61" s="161">
        <f>E58</f>
        <v>2587.3</v>
      </c>
      <c r="F61" s="161">
        <f>F58</f>
        <v>1895.6</v>
      </c>
      <c r="G61" s="139">
        <f t="shared" si="2"/>
        <v>0.6129073978272115</v>
      </c>
      <c r="H61" s="139">
        <f t="shared" si="3"/>
        <v>0.7326556642059289</v>
      </c>
      <c r="I61" s="38"/>
    </row>
    <row r="62" ht="15">
      <c r="A62" s="6"/>
    </row>
    <row r="63" ht="12.75">
      <c r="A63" s="116"/>
    </row>
    <row r="64" spans="1:6" ht="15">
      <c r="A64" s="116"/>
      <c r="B64" s="3" t="s">
        <v>94</v>
      </c>
      <c r="C64" s="6"/>
      <c r="F64" s="1">
        <v>1191.1</v>
      </c>
    </row>
    <row r="65" spans="1:3" ht="15">
      <c r="A65" s="116"/>
      <c r="B65" s="3"/>
      <c r="C65" s="6"/>
    </row>
    <row r="66" spans="1:6" ht="15">
      <c r="A66" s="116"/>
      <c r="B66" s="3" t="s">
        <v>85</v>
      </c>
      <c r="C66" s="6"/>
      <c r="F66" s="46"/>
    </row>
    <row r="67" spans="1:3" ht="15">
      <c r="A67" s="116"/>
      <c r="B67" s="3" t="s">
        <v>86</v>
      </c>
      <c r="C67" s="6"/>
    </row>
    <row r="68" spans="2:3" ht="15">
      <c r="B68" s="3"/>
      <c r="C68" s="6"/>
    </row>
    <row r="69" spans="2:3" ht="15">
      <c r="B69" s="3" t="s">
        <v>87</v>
      </c>
      <c r="C69" s="6"/>
    </row>
    <row r="70" spans="2:3" ht="15">
      <c r="B70" s="3" t="s">
        <v>88</v>
      </c>
      <c r="C70" s="6"/>
    </row>
    <row r="71" spans="2:3" ht="15">
      <c r="B71" s="3"/>
      <c r="C71" s="6"/>
    </row>
    <row r="72" spans="2:3" ht="15">
      <c r="B72" s="3" t="s">
        <v>89</v>
      </c>
      <c r="C72" s="6"/>
    </row>
    <row r="73" spans="2:3" ht="15">
      <c r="B73" s="3" t="s">
        <v>90</v>
      </c>
      <c r="C73" s="6"/>
    </row>
    <row r="74" spans="2:3" ht="15">
      <c r="B74" s="3"/>
      <c r="C74" s="6"/>
    </row>
    <row r="75" spans="2:3" ht="15">
      <c r="B75" s="3" t="s">
        <v>91</v>
      </c>
      <c r="C75" s="6"/>
    </row>
    <row r="76" spans="2:3" ht="15">
      <c r="B76" s="3" t="s">
        <v>92</v>
      </c>
      <c r="C76" s="6"/>
    </row>
    <row r="77" spans="2:3" ht="15">
      <c r="B77" s="3"/>
      <c r="C77" s="6"/>
    </row>
    <row r="78" spans="2:3" ht="15">
      <c r="B78" s="3"/>
      <c r="C78" s="6"/>
    </row>
    <row r="79" spans="2:8" ht="15">
      <c r="B79" s="3" t="s">
        <v>93</v>
      </c>
      <c r="C79" s="6"/>
      <c r="F79" s="46">
        <f>F64+F27-F60</f>
        <v>397.6999999999998</v>
      </c>
      <c r="H79" s="4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  <row r="84" spans="2:3" ht="15">
      <c r="B84" s="3" t="s">
        <v>97</v>
      </c>
      <c r="C84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">
      <selection activeCell="I1" sqref="A1:I16384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9.421875" style="116" hidden="1" customWidth="1"/>
    <col min="4" max="4" width="10.00390625" style="1" customWidth="1"/>
    <col min="5" max="5" width="11.8515625" style="1" customWidth="1"/>
    <col min="6" max="6" width="10.57421875" style="1" customWidth="1"/>
    <col min="7" max="7" width="9.8515625" style="1" customWidth="1"/>
    <col min="8" max="8" width="10.28125" style="1" customWidth="1"/>
    <col min="9" max="16384" width="9.140625" style="1" customWidth="1"/>
  </cols>
  <sheetData>
    <row r="1" spans="1:8" s="5" customFormat="1" ht="58.5" customHeight="1">
      <c r="A1" s="123" t="s">
        <v>403</v>
      </c>
      <c r="B1" s="123"/>
      <c r="C1" s="123"/>
      <c r="D1" s="123"/>
      <c r="E1" s="123"/>
      <c r="F1" s="123"/>
      <c r="G1" s="123"/>
      <c r="H1" s="123"/>
    </row>
    <row r="2" spans="1:8" ht="12.75" customHeight="1">
      <c r="A2" s="162"/>
      <c r="B2" s="66" t="s">
        <v>3</v>
      </c>
      <c r="C2" s="125"/>
      <c r="D2" s="68" t="s">
        <v>4</v>
      </c>
      <c r="E2" s="69" t="s">
        <v>395</v>
      </c>
      <c r="F2" s="68" t="s">
        <v>5</v>
      </c>
      <c r="G2" s="165" t="s">
        <v>149</v>
      </c>
      <c r="H2" s="69" t="s">
        <v>396</v>
      </c>
    </row>
    <row r="3" spans="1:8" ht="31.5" customHeight="1">
      <c r="A3" s="126"/>
      <c r="B3" s="66"/>
      <c r="C3" s="125"/>
      <c r="D3" s="68"/>
      <c r="E3" s="72"/>
      <c r="F3" s="68"/>
      <c r="G3" s="166"/>
      <c r="H3" s="72"/>
    </row>
    <row r="4" spans="1:8" ht="30">
      <c r="A4" s="126"/>
      <c r="B4" s="73" t="s">
        <v>83</v>
      </c>
      <c r="C4" s="74"/>
      <c r="D4" s="75">
        <f>D5+D6+D7+D8+D9+D10+D11+D12+D13+D14+D15+D16+D17+D18+D19</f>
        <v>2060.1</v>
      </c>
      <c r="E4" s="75">
        <f>E5+E6+E7+E8+E9+E10+E11+E12+E13+E14+E15+E16+E17+E18+E19</f>
        <v>1391</v>
      </c>
      <c r="F4" s="75">
        <f>F5+F6+F7+F8+F9+F10+F11+F12+F13+F14+F15+F16+F17+F18+F19</f>
        <v>1756.8</v>
      </c>
      <c r="G4" s="167">
        <f>F4/D4</f>
        <v>0.8527741371778069</v>
      </c>
      <c r="H4" s="167">
        <f>F4/E4</f>
        <v>1.2629762760603882</v>
      </c>
    </row>
    <row r="5" spans="1:8" ht="15">
      <c r="A5" s="126"/>
      <c r="B5" s="77" t="s">
        <v>7</v>
      </c>
      <c r="C5" s="78"/>
      <c r="D5" s="65">
        <v>220</v>
      </c>
      <c r="E5" s="65">
        <v>150</v>
      </c>
      <c r="F5" s="65">
        <v>128.1</v>
      </c>
      <c r="G5" s="167">
        <f aca="true" t="shared" si="0" ref="G5:G27">F5/D5</f>
        <v>0.5822727272727273</v>
      </c>
      <c r="H5" s="167">
        <f aca="true" t="shared" si="1" ref="H5:H27">F5/E5</f>
        <v>0.854</v>
      </c>
    </row>
    <row r="6" spans="1:8" ht="15">
      <c r="A6" s="126"/>
      <c r="B6" s="77" t="s">
        <v>300</v>
      </c>
      <c r="C6" s="78"/>
      <c r="D6" s="65">
        <v>400.1</v>
      </c>
      <c r="E6" s="65">
        <v>300</v>
      </c>
      <c r="F6" s="65">
        <v>323.5</v>
      </c>
      <c r="G6" s="167">
        <f t="shared" si="0"/>
        <v>0.8085478630342414</v>
      </c>
      <c r="H6" s="167">
        <f t="shared" si="1"/>
        <v>1.0783333333333334</v>
      </c>
    </row>
    <row r="7" spans="1:8" ht="15">
      <c r="A7" s="126"/>
      <c r="B7" s="77" t="s">
        <v>9</v>
      </c>
      <c r="C7" s="78"/>
      <c r="D7" s="65">
        <v>10</v>
      </c>
      <c r="E7" s="65">
        <v>0</v>
      </c>
      <c r="F7" s="65">
        <v>103.8</v>
      </c>
      <c r="G7" s="167">
        <f t="shared" si="0"/>
        <v>10.379999999999999</v>
      </c>
      <c r="H7" s="167">
        <v>0</v>
      </c>
    </row>
    <row r="8" spans="1:8" ht="15">
      <c r="A8" s="126"/>
      <c r="B8" s="77" t="s">
        <v>10</v>
      </c>
      <c r="C8" s="78"/>
      <c r="D8" s="65">
        <v>120</v>
      </c>
      <c r="E8" s="65">
        <v>70</v>
      </c>
      <c r="F8" s="65">
        <v>32.7</v>
      </c>
      <c r="G8" s="167">
        <f t="shared" si="0"/>
        <v>0.2725</v>
      </c>
      <c r="H8" s="167">
        <f t="shared" si="1"/>
        <v>0.4671428571428572</v>
      </c>
    </row>
    <row r="9" spans="1:8" ht="15">
      <c r="A9" s="126"/>
      <c r="B9" s="77" t="s">
        <v>11</v>
      </c>
      <c r="C9" s="78"/>
      <c r="D9" s="65">
        <v>1300</v>
      </c>
      <c r="E9" s="65">
        <v>863</v>
      </c>
      <c r="F9" s="65">
        <v>1156.9</v>
      </c>
      <c r="G9" s="167">
        <f t="shared" si="0"/>
        <v>0.889923076923077</v>
      </c>
      <c r="H9" s="167">
        <f t="shared" si="1"/>
        <v>1.340556199304751</v>
      </c>
    </row>
    <row r="10" spans="1:8" ht="15">
      <c r="A10" s="126"/>
      <c r="B10" s="77" t="s">
        <v>108</v>
      </c>
      <c r="C10" s="78"/>
      <c r="D10" s="65">
        <v>10</v>
      </c>
      <c r="E10" s="65">
        <v>8</v>
      </c>
      <c r="F10" s="65">
        <v>11.8</v>
      </c>
      <c r="G10" s="167">
        <f t="shared" si="0"/>
        <v>1.1800000000000002</v>
      </c>
      <c r="H10" s="167">
        <f t="shared" si="1"/>
        <v>1.475</v>
      </c>
    </row>
    <row r="11" spans="1:8" ht="25.5">
      <c r="A11" s="126"/>
      <c r="B11" s="77" t="s">
        <v>12</v>
      </c>
      <c r="C11" s="78"/>
      <c r="D11" s="65">
        <v>0</v>
      </c>
      <c r="E11" s="65">
        <v>0</v>
      </c>
      <c r="F11" s="65">
        <v>0</v>
      </c>
      <c r="G11" s="167">
        <v>0</v>
      </c>
      <c r="H11" s="167">
        <v>0</v>
      </c>
    </row>
    <row r="12" spans="1:8" ht="15">
      <c r="A12" s="126"/>
      <c r="B12" s="77" t="s">
        <v>13</v>
      </c>
      <c r="C12" s="78"/>
      <c r="D12" s="65">
        <v>0</v>
      </c>
      <c r="E12" s="65">
        <v>0</v>
      </c>
      <c r="F12" s="65">
        <v>0</v>
      </c>
      <c r="G12" s="167">
        <v>0</v>
      </c>
      <c r="H12" s="167">
        <v>0</v>
      </c>
    </row>
    <row r="13" spans="1:8" ht="15">
      <c r="A13" s="126"/>
      <c r="B13" s="77" t="s">
        <v>14</v>
      </c>
      <c r="C13" s="78"/>
      <c r="D13" s="65">
        <v>0</v>
      </c>
      <c r="E13" s="65">
        <v>0</v>
      </c>
      <c r="F13" s="65">
        <v>0</v>
      </c>
      <c r="G13" s="167">
        <v>0</v>
      </c>
      <c r="H13" s="167">
        <v>0</v>
      </c>
    </row>
    <row r="14" spans="1:8" ht="15">
      <c r="A14" s="126"/>
      <c r="B14" s="77" t="s">
        <v>16</v>
      </c>
      <c r="C14" s="78"/>
      <c r="D14" s="65">
        <v>0</v>
      </c>
      <c r="E14" s="65">
        <v>0</v>
      </c>
      <c r="F14" s="65">
        <v>0</v>
      </c>
      <c r="G14" s="167">
        <v>0</v>
      </c>
      <c r="H14" s="167">
        <v>0</v>
      </c>
    </row>
    <row r="15" spans="1:8" ht="23.25" customHeight="1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67">
        <v>0</v>
      </c>
      <c r="H15" s="167">
        <v>0</v>
      </c>
    </row>
    <row r="16" spans="1:8" ht="25.5">
      <c r="A16" s="126"/>
      <c r="B16" s="77" t="s">
        <v>18</v>
      </c>
      <c r="C16" s="78"/>
      <c r="D16" s="65">
        <v>0</v>
      </c>
      <c r="E16" s="65">
        <v>0</v>
      </c>
      <c r="F16" s="65">
        <v>0</v>
      </c>
      <c r="G16" s="167">
        <v>0</v>
      </c>
      <c r="H16" s="167">
        <v>0</v>
      </c>
    </row>
    <row r="17" spans="1:8" ht="25.5">
      <c r="A17" s="126"/>
      <c r="B17" s="77" t="s">
        <v>350</v>
      </c>
      <c r="C17" s="78"/>
      <c r="D17" s="65">
        <v>0</v>
      </c>
      <c r="E17" s="65">
        <v>0</v>
      </c>
      <c r="F17" s="65">
        <v>0</v>
      </c>
      <c r="G17" s="167">
        <v>0</v>
      </c>
      <c r="H17" s="167">
        <v>0</v>
      </c>
    </row>
    <row r="18" spans="1:8" ht="15">
      <c r="A18" s="126"/>
      <c r="B18" s="77" t="s">
        <v>122</v>
      </c>
      <c r="C18" s="78"/>
      <c r="D18" s="65">
        <v>0</v>
      </c>
      <c r="E18" s="65">
        <v>0</v>
      </c>
      <c r="F18" s="65">
        <v>0</v>
      </c>
      <c r="G18" s="167">
        <v>0</v>
      </c>
      <c r="H18" s="167">
        <v>0</v>
      </c>
    </row>
    <row r="19" spans="1:8" ht="15">
      <c r="A19" s="126"/>
      <c r="B19" s="77" t="s">
        <v>23</v>
      </c>
      <c r="C19" s="78"/>
      <c r="D19" s="65">
        <v>0</v>
      </c>
      <c r="E19" s="65">
        <v>0</v>
      </c>
      <c r="F19" s="65">
        <v>0</v>
      </c>
      <c r="G19" s="167">
        <v>0</v>
      </c>
      <c r="H19" s="167">
        <v>0</v>
      </c>
    </row>
    <row r="20" spans="1:8" ht="25.5">
      <c r="A20" s="126"/>
      <c r="B20" s="79" t="s">
        <v>82</v>
      </c>
      <c r="C20" s="80"/>
      <c r="D20" s="65">
        <f>D21+D22+D23+D24+D25</f>
        <v>805.1</v>
      </c>
      <c r="E20" s="65">
        <f>E21+E22+E23+E24+E25</f>
        <v>616.2</v>
      </c>
      <c r="F20" s="65">
        <f>F21+F22+F23+F24+F25</f>
        <v>130.6</v>
      </c>
      <c r="G20" s="167">
        <f t="shared" si="0"/>
        <v>0.1622158738044963</v>
      </c>
      <c r="H20" s="167">
        <f t="shared" si="1"/>
        <v>0.2119441739694904</v>
      </c>
    </row>
    <row r="21" spans="1:8" ht="15">
      <c r="A21" s="126"/>
      <c r="B21" s="77" t="s">
        <v>25</v>
      </c>
      <c r="C21" s="78"/>
      <c r="D21" s="65">
        <v>206.1</v>
      </c>
      <c r="E21" s="65">
        <v>154.6</v>
      </c>
      <c r="F21" s="78" t="s">
        <v>407</v>
      </c>
      <c r="G21" s="167">
        <f t="shared" si="0"/>
        <v>0.24793789422610385</v>
      </c>
      <c r="H21" s="167">
        <f t="shared" si="1"/>
        <v>0.33053040103492887</v>
      </c>
    </row>
    <row r="22" spans="1:8" ht="15">
      <c r="A22" s="126"/>
      <c r="B22" s="77" t="s">
        <v>103</v>
      </c>
      <c r="C22" s="78"/>
      <c r="D22" s="65">
        <v>144.9</v>
      </c>
      <c r="E22" s="65">
        <v>120.8</v>
      </c>
      <c r="F22" s="65">
        <v>79.5</v>
      </c>
      <c r="G22" s="167">
        <f t="shared" si="0"/>
        <v>0.5486542443064182</v>
      </c>
      <c r="H22" s="167">
        <f t="shared" si="1"/>
        <v>0.658112582781457</v>
      </c>
    </row>
    <row r="23" spans="1:8" ht="15">
      <c r="A23" s="126"/>
      <c r="B23" s="77" t="s">
        <v>68</v>
      </c>
      <c r="C23" s="78"/>
      <c r="D23" s="65">
        <v>454.1</v>
      </c>
      <c r="E23" s="65">
        <v>340.8</v>
      </c>
      <c r="F23" s="65">
        <v>0</v>
      </c>
      <c r="G23" s="167">
        <v>0</v>
      </c>
      <c r="H23" s="167">
        <f t="shared" si="1"/>
        <v>0</v>
      </c>
    </row>
    <row r="24" spans="1:8" ht="38.25">
      <c r="A24" s="126"/>
      <c r="B24" s="77" t="s">
        <v>28</v>
      </c>
      <c r="C24" s="78"/>
      <c r="D24" s="65">
        <v>0</v>
      </c>
      <c r="E24" s="65">
        <v>0</v>
      </c>
      <c r="F24" s="65">
        <v>0</v>
      </c>
      <c r="G24" s="167">
        <v>0</v>
      </c>
      <c r="H24" s="167">
        <v>0</v>
      </c>
    </row>
    <row r="25" spans="1:8" ht="28.5" customHeight="1" thickBot="1">
      <c r="A25" s="126"/>
      <c r="B25" s="150" t="s">
        <v>157</v>
      </c>
      <c r="C25" s="151"/>
      <c r="D25" s="65">
        <v>0</v>
      </c>
      <c r="E25" s="65">
        <v>0</v>
      </c>
      <c r="F25" s="65">
        <v>0</v>
      </c>
      <c r="G25" s="167">
        <v>0</v>
      </c>
      <c r="H25" s="167">
        <v>0</v>
      </c>
    </row>
    <row r="26" spans="1:8" ht="26.25" customHeight="1">
      <c r="A26" s="126"/>
      <c r="B26" s="153" t="s">
        <v>29</v>
      </c>
      <c r="C26" s="154"/>
      <c r="D26" s="75">
        <f>D4+D20</f>
        <v>2865.2</v>
      </c>
      <c r="E26" s="75">
        <f>E4+E20</f>
        <v>2007.2</v>
      </c>
      <c r="F26" s="75">
        <f>F4+F20</f>
        <v>1887.3999999999999</v>
      </c>
      <c r="G26" s="167">
        <f t="shared" si="0"/>
        <v>0.6587323747033366</v>
      </c>
      <c r="H26" s="167">
        <f t="shared" si="1"/>
        <v>0.9403148664806695</v>
      </c>
    </row>
    <row r="27" spans="1:8" ht="40.5" customHeight="1">
      <c r="A27" s="126"/>
      <c r="B27" s="77" t="s">
        <v>109</v>
      </c>
      <c r="C27" s="78"/>
      <c r="D27" s="65">
        <f>D4</f>
        <v>2060.1</v>
      </c>
      <c r="E27" s="65">
        <f>E4</f>
        <v>1391</v>
      </c>
      <c r="F27" s="65">
        <f>F4</f>
        <v>1756.8</v>
      </c>
      <c r="G27" s="167">
        <f t="shared" si="0"/>
        <v>0.8527741371778069</v>
      </c>
      <c r="H27" s="167">
        <f t="shared" si="1"/>
        <v>1.2629762760603882</v>
      </c>
    </row>
    <row r="28" spans="1:8" ht="12.75">
      <c r="A28" s="132"/>
      <c r="B28" s="168"/>
      <c r="C28" s="168"/>
      <c r="D28" s="168"/>
      <c r="E28" s="168"/>
      <c r="F28" s="168"/>
      <c r="G28" s="168"/>
      <c r="H28" s="169"/>
    </row>
    <row r="29" spans="1:8" ht="15" customHeight="1">
      <c r="A29" s="163" t="s">
        <v>161</v>
      </c>
      <c r="B29" s="66" t="s">
        <v>30</v>
      </c>
      <c r="C29" s="67" t="s">
        <v>198</v>
      </c>
      <c r="D29" s="68" t="s">
        <v>4</v>
      </c>
      <c r="E29" s="69" t="s">
        <v>395</v>
      </c>
      <c r="F29" s="69" t="s">
        <v>5</v>
      </c>
      <c r="G29" s="165" t="s">
        <v>149</v>
      </c>
      <c r="H29" s="69" t="s">
        <v>397</v>
      </c>
    </row>
    <row r="30" spans="1:8" ht="27.75" customHeight="1">
      <c r="A30" s="163"/>
      <c r="B30" s="66"/>
      <c r="C30" s="71"/>
      <c r="D30" s="68"/>
      <c r="E30" s="72"/>
      <c r="F30" s="72"/>
      <c r="G30" s="166"/>
      <c r="H30" s="72"/>
    </row>
    <row r="31" spans="1:8" ht="25.5">
      <c r="A31" s="80" t="s">
        <v>70</v>
      </c>
      <c r="B31" s="79" t="s">
        <v>31</v>
      </c>
      <c r="C31" s="80"/>
      <c r="D31" s="86">
        <f>D32+D33+D34</f>
        <v>1755.8</v>
      </c>
      <c r="E31" s="86">
        <f>E32+E33+E34</f>
        <v>1514.8</v>
      </c>
      <c r="F31" s="86">
        <f>F32+F33+F34</f>
        <v>983.4</v>
      </c>
      <c r="G31" s="170">
        <f>F31/D31</f>
        <v>0.5600865702243991</v>
      </c>
      <c r="H31" s="171">
        <f>F31/E31</f>
        <v>0.6491946131502508</v>
      </c>
    </row>
    <row r="32" spans="1:9" ht="77.25" customHeight="1">
      <c r="A32" s="78" t="s">
        <v>73</v>
      </c>
      <c r="B32" s="77" t="s">
        <v>165</v>
      </c>
      <c r="C32" s="78" t="s">
        <v>73</v>
      </c>
      <c r="D32" s="65">
        <v>1741.3</v>
      </c>
      <c r="E32" s="65">
        <v>1502.8</v>
      </c>
      <c r="F32" s="65">
        <v>983.4</v>
      </c>
      <c r="G32" s="170">
        <f aca="true" t="shared" si="2" ref="G32:G62">F32/D32</f>
        <v>0.5647504737839545</v>
      </c>
      <c r="H32" s="171">
        <f aca="true" t="shared" si="3" ref="H32:H62">F32/E32</f>
        <v>0.6543784934788395</v>
      </c>
      <c r="I32" s="46"/>
    </row>
    <row r="33" spans="1:9" ht="12.75">
      <c r="A33" s="78" t="s">
        <v>75</v>
      </c>
      <c r="B33" s="77" t="s">
        <v>36</v>
      </c>
      <c r="C33" s="78" t="s">
        <v>75</v>
      </c>
      <c r="D33" s="65">
        <v>10</v>
      </c>
      <c r="E33" s="65">
        <v>7.5</v>
      </c>
      <c r="F33" s="65">
        <v>0</v>
      </c>
      <c r="G33" s="170">
        <f t="shared" si="2"/>
        <v>0</v>
      </c>
      <c r="H33" s="171">
        <f t="shared" si="3"/>
        <v>0</v>
      </c>
      <c r="I33" s="46"/>
    </row>
    <row r="34" spans="1:9" ht="25.5">
      <c r="A34" s="78" t="s">
        <v>132</v>
      </c>
      <c r="B34" s="77" t="s">
        <v>129</v>
      </c>
      <c r="C34" s="78"/>
      <c r="D34" s="65">
        <f>D35</f>
        <v>4.5</v>
      </c>
      <c r="E34" s="65">
        <f>E35</f>
        <v>4.5</v>
      </c>
      <c r="F34" s="65">
        <f>F35</f>
        <v>0</v>
      </c>
      <c r="G34" s="170">
        <f t="shared" si="2"/>
        <v>0</v>
      </c>
      <c r="H34" s="171">
        <v>0</v>
      </c>
      <c r="I34" s="46"/>
    </row>
    <row r="35" spans="1:9" s="15" customFormat="1" ht="25.5">
      <c r="A35" s="88"/>
      <c r="B35" s="87" t="s">
        <v>118</v>
      </c>
      <c r="C35" s="88" t="s">
        <v>216</v>
      </c>
      <c r="D35" s="89">
        <v>4.5</v>
      </c>
      <c r="E35" s="89">
        <v>4.5</v>
      </c>
      <c r="F35" s="89">
        <v>0</v>
      </c>
      <c r="G35" s="170">
        <f t="shared" si="2"/>
        <v>0</v>
      </c>
      <c r="H35" s="171">
        <v>0</v>
      </c>
      <c r="I35" s="46"/>
    </row>
    <row r="36" spans="1:9" ht="14.25" customHeight="1">
      <c r="A36" s="80" t="s">
        <v>112</v>
      </c>
      <c r="B36" s="79" t="s">
        <v>105</v>
      </c>
      <c r="C36" s="80"/>
      <c r="D36" s="86">
        <f>D37</f>
        <v>144.9</v>
      </c>
      <c r="E36" s="86">
        <f>E37</f>
        <v>144.9</v>
      </c>
      <c r="F36" s="86">
        <f>F37</f>
        <v>79.5</v>
      </c>
      <c r="G36" s="170">
        <f t="shared" si="2"/>
        <v>0.5486542443064182</v>
      </c>
      <c r="H36" s="171">
        <f t="shared" si="3"/>
        <v>0.5486542443064182</v>
      </c>
      <c r="I36" s="46"/>
    </row>
    <row r="37" spans="1:9" ht="38.25">
      <c r="A37" s="78" t="s">
        <v>113</v>
      </c>
      <c r="B37" s="77" t="s">
        <v>171</v>
      </c>
      <c r="C37" s="78" t="s">
        <v>272</v>
      </c>
      <c r="D37" s="65">
        <v>144.9</v>
      </c>
      <c r="E37" s="65">
        <v>144.9</v>
      </c>
      <c r="F37" s="65">
        <v>79.5</v>
      </c>
      <c r="G37" s="170">
        <f t="shared" si="2"/>
        <v>0.5486542443064182</v>
      </c>
      <c r="H37" s="171">
        <f t="shared" si="3"/>
        <v>0.5486542443064182</v>
      </c>
      <c r="I37" s="46"/>
    </row>
    <row r="38" spans="1:9" ht="25.5" hidden="1">
      <c r="A38" s="80" t="s">
        <v>76</v>
      </c>
      <c r="B38" s="79" t="s">
        <v>39</v>
      </c>
      <c r="C38" s="80"/>
      <c r="D38" s="86">
        <f aca="true" t="shared" si="4" ref="D38:F39">D39</f>
        <v>0</v>
      </c>
      <c r="E38" s="86">
        <f t="shared" si="4"/>
        <v>0</v>
      </c>
      <c r="F38" s="86">
        <f t="shared" si="4"/>
        <v>0</v>
      </c>
      <c r="G38" s="170" t="e">
        <f t="shared" si="2"/>
        <v>#DIV/0!</v>
      </c>
      <c r="H38" s="171" t="e">
        <f t="shared" si="3"/>
        <v>#DIV/0!</v>
      </c>
      <c r="I38" s="46"/>
    </row>
    <row r="39" spans="1:9" ht="12.75" hidden="1">
      <c r="A39" s="78" t="s">
        <v>114</v>
      </c>
      <c r="B39" s="77" t="s">
        <v>107</v>
      </c>
      <c r="C39" s="78"/>
      <c r="D39" s="65">
        <f t="shared" si="4"/>
        <v>0</v>
      </c>
      <c r="E39" s="65">
        <f t="shared" si="4"/>
        <v>0</v>
      </c>
      <c r="F39" s="65">
        <f t="shared" si="4"/>
        <v>0</v>
      </c>
      <c r="G39" s="170" t="e">
        <f t="shared" si="2"/>
        <v>#DIV/0!</v>
      </c>
      <c r="H39" s="171" t="e">
        <f t="shared" si="3"/>
        <v>#DIV/0!</v>
      </c>
      <c r="I39" s="46"/>
    </row>
    <row r="40" spans="1:9" s="15" customFormat="1" ht="54.75" customHeight="1" hidden="1">
      <c r="A40" s="88"/>
      <c r="B40" s="87" t="s">
        <v>204</v>
      </c>
      <c r="C40" s="88" t="s">
        <v>203</v>
      </c>
      <c r="D40" s="89">
        <v>0</v>
      </c>
      <c r="E40" s="89">
        <v>0</v>
      </c>
      <c r="F40" s="89">
        <v>0</v>
      </c>
      <c r="G40" s="170" t="e">
        <f t="shared" si="2"/>
        <v>#DIV/0!</v>
      </c>
      <c r="H40" s="171" t="e">
        <f t="shared" si="3"/>
        <v>#DIV/0!</v>
      </c>
      <c r="I40" s="46"/>
    </row>
    <row r="41" spans="1:9" s="15" customFormat="1" ht="18.75" customHeight="1" hidden="1">
      <c r="A41" s="80" t="s">
        <v>77</v>
      </c>
      <c r="B41" s="79" t="s">
        <v>41</v>
      </c>
      <c r="C41" s="80"/>
      <c r="D41" s="86">
        <f>D42</f>
        <v>0</v>
      </c>
      <c r="E41" s="86">
        <f>E42</f>
        <v>0</v>
      </c>
      <c r="F41" s="86">
        <f>F42</f>
        <v>0</v>
      </c>
      <c r="G41" s="170" t="e">
        <f t="shared" si="2"/>
        <v>#DIV/0!</v>
      </c>
      <c r="H41" s="171" t="e">
        <f t="shared" si="3"/>
        <v>#DIV/0!</v>
      </c>
      <c r="I41" s="46"/>
    </row>
    <row r="42" spans="1:9" s="15" customFormat="1" ht="27" customHeight="1" hidden="1">
      <c r="A42" s="111" t="s">
        <v>78</v>
      </c>
      <c r="B42" s="110" t="s">
        <v>127</v>
      </c>
      <c r="C42" s="78"/>
      <c r="D42" s="65">
        <v>0</v>
      </c>
      <c r="E42" s="65">
        <v>0</v>
      </c>
      <c r="F42" s="65">
        <v>0</v>
      </c>
      <c r="G42" s="170" t="e">
        <f t="shared" si="2"/>
        <v>#DIV/0!</v>
      </c>
      <c r="H42" s="171" t="e">
        <f t="shared" si="3"/>
        <v>#DIV/0!</v>
      </c>
      <c r="I42" s="46"/>
    </row>
    <row r="43" spans="1:9" s="15" customFormat="1" ht="32.25" customHeight="1" hidden="1">
      <c r="A43" s="88"/>
      <c r="B43" s="101" t="s">
        <v>127</v>
      </c>
      <c r="C43" s="88" t="s">
        <v>285</v>
      </c>
      <c r="D43" s="89">
        <v>0</v>
      </c>
      <c r="E43" s="89">
        <v>0</v>
      </c>
      <c r="F43" s="89">
        <v>0</v>
      </c>
      <c r="G43" s="170" t="e">
        <f t="shared" si="2"/>
        <v>#DIV/0!</v>
      </c>
      <c r="H43" s="171" t="e">
        <f t="shared" si="3"/>
        <v>#DIV/0!</v>
      </c>
      <c r="I43" s="46"/>
    </row>
    <row r="44" spans="1:9" ht="25.5">
      <c r="A44" s="80" t="s">
        <v>79</v>
      </c>
      <c r="B44" s="79" t="s">
        <v>42</v>
      </c>
      <c r="C44" s="80"/>
      <c r="D44" s="86">
        <f>D45</f>
        <v>178.20000000000002</v>
      </c>
      <c r="E44" s="86">
        <f>E45</f>
        <v>148.20000000000002</v>
      </c>
      <c r="F44" s="86">
        <f>F45</f>
        <v>125.8</v>
      </c>
      <c r="G44" s="170">
        <f t="shared" si="2"/>
        <v>0.7059483726150392</v>
      </c>
      <c r="H44" s="171">
        <f t="shared" si="3"/>
        <v>0.8488529014844803</v>
      </c>
      <c r="I44" s="46"/>
    </row>
    <row r="45" spans="1:9" ht="12.75">
      <c r="A45" s="78" t="s">
        <v>45</v>
      </c>
      <c r="B45" s="77" t="s">
        <v>46</v>
      </c>
      <c r="C45" s="78"/>
      <c r="D45" s="65">
        <f>D46+D47+D49+D48</f>
        <v>178.20000000000002</v>
      </c>
      <c r="E45" s="65">
        <f>E46+E47+E49+E48</f>
        <v>148.20000000000002</v>
      </c>
      <c r="F45" s="65">
        <f>F46+F47+F49+F48</f>
        <v>125.8</v>
      </c>
      <c r="G45" s="170">
        <f t="shared" si="2"/>
        <v>0.7059483726150392</v>
      </c>
      <c r="H45" s="171">
        <f t="shared" si="3"/>
        <v>0.8488529014844803</v>
      </c>
      <c r="I45" s="46"/>
    </row>
    <row r="46" spans="1:9" s="15" customFormat="1" ht="12.75">
      <c r="A46" s="88"/>
      <c r="B46" s="87" t="s">
        <v>181</v>
      </c>
      <c r="C46" s="88" t="s">
        <v>261</v>
      </c>
      <c r="D46" s="89">
        <v>96</v>
      </c>
      <c r="E46" s="89">
        <v>66</v>
      </c>
      <c r="F46" s="89">
        <v>56</v>
      </c>
      <c r="G46" s="170">
        <f t="shared" si="2"/>
        <v>0.5833333333333334</v>
      </c>
      <c r="H46" s="171">
        <f t="shared" si="3"/>
        <v>0.8484848484848485</v>
      </c>
      <c r="I46" s="46"/>
    </row>
    <row r="47" spans="1:9" s="15" customFormat="1" ht="20.25" customHeight="1" hidden="1">
      <c r="A47" s="88"/>
      <c r="B47" s="87" t="s">
        <v>266</v>
      </c>
      <c r="C47" s="88" t="s">
        <v>262</v>
      </c>
      <c r="D47" s="89">
        <v>0</v>
      </c>
      <c r="E47" s="89">
        <v>0</v>
      </c>
      <c r="F47" s="89">
        <v>0</v>
      </c>
      <c r="G47" s="170" t="e">
        <f t="shared" si="2"/>
        <v>#DIV/0!</v>
      </c>
      <c r="H47" s="171">
        <v>0</v>
      </c>
      <c r="I47" s="46"/>
    </row>
    <row r="48" spans="1:9" s="15" customFormat="1" ht="20.25" customHeight="1">
      <c r="A48" s="88"/>
      <c r="B48" s="87" t="s">
        <v>376</v>
      </c>
      <c r="C48" s="88" t="s">
        <v>375</v>
      </c>
      <c r="D48" s="89">
        <v>7.4</v>
      </c>
      <c r="E48" s="89">
        <v>7.4</v>
      </c>
      <c r="F48" s="89">
        <v>0</v>
      </c>
      <c r="G48" s="170">
        <f t="shared" si="2"/>
        <v>0</v>
      </c>
      <c r="H48" s="171">
        <v>0</v>
      </c>
      <c r="I48" s="46"/>
    </row>
    <row r="49" spans="1:9" s="15" customFormat="1" ht="28.5" customHeight="1">
      <c r="A49" s="88"/>
      <c r="B49" s="87" t="s">
        <v>183</v>
      </c>
      <c r="C49" s="88" t="s">
        <v>267</v>
      </c>
      <c r="D49" s="89">
        <v>74.8</v>
      </c>
      <c r="E49" s="89">
        <v>74.8</v>
      </c>
      <c r="F49" s="89">
        <v>69.8</v>
      </c>
      <c r="G49" s="170">
        <f t="shared" si="2"/>
        <v>0.9331550802139037</v>
      </c>
      <c r="H49" s="171">
        <f t="shared" si="3"/>
        <v>0.9331550802139037</v>
      </c>
      <c r="I49" s="46"/>
    </row>
    <row r="50" spans="1:9" s="15" customFormat="1" ht="20.25" customHeight="1" hidden="1">
      <c r="A50" s="88"/>
      <c r="B50" s="87"/>
      <c r="C50" s="88"/>
      <c r="D50" s="89"/>
      <c r="E50" s="89"/>
      <c r="F50" s="89"/>
      <c r="G50" s="170" t="e">
        <f t="shared" si="2"/>
        <v>#DIV/0!</v>
      </c>
      <c r="H50" s="171" t="e">
        <f t="shared" si="3"/>
        <v>#DIV/0!</v>
      </c>
      <c r="I50" s="46"/>
    </row>
    <row r="51" spans="1:9" ht="18.75" customHeight="1">
      <c r="A51" s="80" t="s">
        <v>130</v>
      </c>
      <c r="B51" s="79" t="s">
        <v>128</v>
      </c>
      <c r="C51" s="80"/>
      <c r="D51" s="86">
        <f>D53</f>
        <v>1</v>
      </c>
      <c r="E51" s="86">
        <f>E53</f>
        <v>1</v>
      </c>
      <c r="F51" s="86">
        <f>F53</f>
        <v>0.3</v>
      </c>
      <c r="G51" s="170">
        <f t="shared" si="2"/>
        <v>0.3</v>
      </c>
      <c r="H51" s="171">
        <f t="shared" si="3"/>
        <v>0.3</v>
      </c>
      <c r="I51" s="46"/>
    </row>
    <row r="52" spans="1:9" ht="35.25" customHeight="1">
      <c r="A52" s="78" t="s">
        <v>124</v>
      </c>
      <c r="B52" s="77" t="s">
        <v>131</v>
      </c>
      <c r="C52" s="78"/>
      <c r="D52" s="65">
        <f>D53</f>
        <v>1</v>
      </c>
      <c r="E52" s="65">
        <f>E53</f>
        <v>1</v>
      </c>
      <c r="F52" s="65">
        <f>F53</f>
        <v>0.3</v>
      </c>
      <c r="G52" s="170">
        <f t="shared" si="2"/>
        <v>0.3</v>
      </c>
      <c r="H52" s="171">
        <f t="shared" si="3"/>
        <v>0.3</v>
      </c>
      <c r="I52" s="46"/>
    </row>
    <row r="53" spans="1:9" s="15" customFormat="1" ht="31.5" customHeight="1">
      <c r="A53" s="160"/>
      <c r="B53" s="87" t="s">
        <v>275</v>
      </c>
      <c r="C53" s="88" t="s">
        <v>268</v>
      </c>
      <c r="D53" s="89">
        <v>1</v>
      </c>
      <c r="E53" s="89">
        <v>1</v>
      </c>
      <c r="F53" s="89">
        <v>0.3</v>
      </c>
      <c r="G53" s="170">
        <f t="shared" si="2"/>
        <v>0.3</v>
      </c>
      <c r="H53" s="171">
        <f t="shared" si="3"/>
        <v>0.3</v>
      </c>
      <c r="I53" s="46"/>
    </row>
    <row r="54" spans="1:9" ht="12.75" hidden="1">
      <c r="A54" s="80" t="s">
        <v>47</v>
      </c>
      <c r="B54" s="79" t="s">
        <v>48</v>
      </c>
      <c r="C54" s="80"/>
      <c r="D54" s="86">
        <f aca="true" t="shared" si="5" ref="D54:F55">D55</f>
        <v>0</v>
      </c>
      <c r="E54" s="86">
        <f t="shared" si="5"/>
        <v>0</v>
      </c>
      <c r="F54" s="86">
        <f t="shared" si="5"/>
        <v>0</v>
      </c>
      <c r="G54" s="170" t="e">
        <f t="shared" si="2"/>
        <v>#DIV/0!</v>
      </c>
      <c r="H54" s="171" t="e">
        <f t="shared" si="3"/>
        <v>#DIV/0!</v>
      </c>
      <c r="I54" s="46"/>
    </row>
    <row r="55" spans="1:9" ht="12.75" hidden="1">
      <c r="A55" s="78" t="s">
        <v>52</v>
      </c>
      <c r="B55" s="77" t="s">
        <v>53</v>
      </c>
      <c r="C55" s="78"/>
      <c r="D55" s="65">
        <f t="shared" si="5"/>
        <v>0</v>
      </c>
      <c r="E55" s="65">
        <f t="shared" si="5"/>
        <v>0</v>
      </c>
      <c r="F55" s="65">
        <f t="shared" si="5"/>
        <v>0</v>
      </c>
      <c r="G55" s="170" t="e">
        <f t="shared" si="2"/>
        <v>#DIV/0!</v>
      </c>
      <c r="H55" s="171" t="e">
        <f t="shared" si="3"/>
        <v>#DIV/0!</v>
      </c>
      <c r="I55" s="46"/>
    </row>
    <row r="56" spans="1:9" s="15" customFormat="1" ht="27" customHeight="1" hidden="1">
      <c r="A56" s="88"/>
      <c r="B56" s="87" t="s">
        <v>269</v>
      </c>
      <c r="C56" s="88" t="s">
        <v>270</v>
      </c>
      <c r="D56" s="89">
        <v>0</v>
      </c>
      <c r="E56" s="89">
        <v>0</v>
      </c>
      <c r="F56" s="89">
        <v>0</v>
      </c>
      <c r="G56" s="170" t="e">
        <f t="shared" si="2"/>
        <v>#DIV/0!</v>
      </c>
      <c r="H56" s="171" t="e">
        <f t="shared" si="3"/>
        <v>#DIV/0!</v>
      </c>
      <c r="I56" s="46"/>
    </row>
    <row r="57" spans="1:9" ht="15.75" customHeight="1">
      <c r="A57" s="80">
        <v>1000</v>
      </c>
      <c r="B57" s="79" t="s">
        <v>62</v>
      </c>
      <c r="C57" s="80"/>
      <c r="D57" s="86">
        <f>D58</f>
        <v>50.9</v>
      </c>
      <c r="E57" s="86">
        <f>E58</f>
        <v>35.9</v>
      </c>
      <c r="F57" s="86">
        <f>F58</f>
        <v>10.5</v>
      </c>
      <c r="G57" s="170">
        <f t="shared" si="2"/>
        <v>0.206286836935167</v>
      </c>
      <c r="H57" s="171">
        <f t="shared" si="3"/>
        <v>0.2924791086350975</v>
      </c>
      <c r="I57" s="46"/>
    </row>
    <row r="58" spans="1:9" ht="12.75">
      <c r="A58" s="78" t="s">
        <v>63</v>
      </c>
      <c r="B58" s="77" t="s">
        <v>186</v>
      </c>
      <c r="C58" s="78" t="s">
        <v>63</v>
      </c>
      <c r="D58" s="65">
        <v>50.9</v>
      </c>
      <c r="E58" s="65">
        <v>35.9</v>
      </c>
      <c r="F58" s="65">
        <v>10.5</v>
      </c>
      <c r="G58" s="170">
        <f t="shared" si="2"/>
        <v>0.206286836935167</v>
      </c>
      <c r="H58" s="171">
        <f t="shared" si="3"/>
        <v>0.2924791086350975</v>
      </c>
      <c r="I58" s="46"/>
    </row>
    <row r="59" spans="1:9" ht="12.75">
      <c r="A59" s="80"/>
      <c r="B59" s="79" t="s">
        <v>101</v>
      </c>
      <c r="C59" s="80"/>
      <c r="D59" s="65">
        <f>D60</f>
        <v>1755.9</v>
      </c>
      <c r="E59" s="65">
        <f>E60</f>
        <v>1625.9</v>
      </c>
      <c r="F59" s="65">
        <f>F60</f>
        <v>1364.4</v>
      </c>
      <c r="G59" s="170">
        <f t="shared" si="2"/>
        <v>0.7770374167093799</v>
      </c>
      <c r="H59" s="171">
        <f t="shared" si="3"/>
        <v>0.8391660003690264</v>
      </c>
      <c r="I59" s="46"/>
    </row>
    <row r="60" spans="1:9" s="15" customFormat="1" ht="25.5">
      <c r="A60" s="88"/>
      <c r="B60" s="87" t="s">
        <v>102</v>
      </c>
      <c r="C60" s="88" t="s">
        <v>202</v>
      </c>
      <c r="D60" s="89">
        <v>1755.9</v>
      </c>
      <c r="E60" s="89">
        <v>1625.9</v>
      </c>
      <c r="F60" s="89">
        <v>1364.4</v>
      </c>
      <c r="G60" s="170">
        <f t="shared" si="2"/>
        <v>0.7770374167093799</v>
      </c>
      <c r="H60" s="171">
        <f t="shared" si="3"/>
        <v>0.8391660003690264</v>
      </c>
      <c r="I60" s="46"/>
    </row>
    <row r="61" spans="1:8" ht="18" customHeight="1">
      <c r="A61" s="78"/>
      <c r="B61" s="142" t="s">
        <v>69</v>
      </c>
      <c r="C61" s="143"/>
      <c r="D61" s="144">
        <f>D31+D36+D38+D44+D53+D54+D57+D59+D41</f>
        <v>3886.7000000000003</v>
      </c>
      <c r="E61" s="144">
        <f>E31+E36+E38+E44+E53+E54+E57+E59+E41</f>
        <v>3470.7000000000003</v>
      </c>
      <c r="F61" s="144">
        <f>F31+F36+F38+F44+F53+F54+F57+F59+F41</f>
        <v>2563.9</v>
      </c>
      <c r="G61" s="170">
        <f t="shared" si="2"/>
        <v>0.6596598656958345</v>
      </c>
      <c r="H61" s="171">
        <f t="shared" si="3"/>
        <v>0.7387270579422018</v>
      </c>
    </row>
    <row r="62" spans="1:8" ht="12.75">
      <c r="A62" s="145"/>
      <c r="B62" s="77" t="s">
        <v>84</v>
      </c>
      <c r="C62" s="78"/>
      <c r="D62" s="161">
        <f>D59</f>
        <v>1755.9</v>
      </c>
      <c r="E62" s="161">
        <f>E59</f>
        <v>1625.9</v>
      </c>
      <c r="F62" s="161">
        <f>F59</f>
        <v>1364.4</v>
      </c>
      <c r="G62" s="170">
        <f t="shared" si="2"/>
        <v>0.7770374167093799</v>
      </c>
      <c r="H62" s="171">
        <f t="shared" si="3"/>
        <v>0.8391660003690264</v>
      </c>
    </row>
    <row r="63" ht="12.75">
      <c r="A63" s="116"/>
    </row>
    <row r="64" ht="12.75">
      <c r="A64" s="116"/>
    </row>
    <row r="65" spans="1:6" ht="15">
      <c r="A65" s="116"/>
      <c r="B65" s="3" t="s">
        <v>94</v>
      </c>
      <c r="C65" s="6"/>
      <c r="F65" s="1">
        <v>1079.3</v>
      </c>
    </row>
    <row r="66" spans="1:3" ht="15">
      <c r="A66" s="116"/>
      <c r="B66" s="3"/>
      <c r="C66" s="6"/>
    </row>
    <row r="67" spans="1:3" ht="15">
      <c r="A67" s="116"/>
      <c r="B67" s="3" t="s">
        <v>85</v>
      </c>
      <c r="C67" s="6"/>
    </row>
    <row r="68" spans="1:3" ht="15">
      <c r="A68" s="116"/>
      <c r="B68" s="3" t="s">
        <v>86</v>
      </c>
      <c r="C68" s="6"/>
    </row>
    <row r="69" spans="1:3" ht="15">
      <c r="A69" s="116"/>
      <c r="B69" s="3"/>
      <c r="C69" s="6"/>
    </row>
    <row r="70" spans="1:3" ht="15">
      <c r="A70" s="116"/>
      <c r="B70" s="3" t="s">
        <v>87</v>
      </c>
      <c r="C70" s="6"/>
    </row>
    <row r="71" spans="1:3" ht="15">
      <c r="A71" s="116"/>
      <c r="B71" s="3" t="s">
        <v>88</v>
      </c>
      <c r="C71" s="6"/>
    </row>
    <row r="72" spans="1:3" ht="15">
      <c r="A72" s="116"/>
      <c r="B72" s="3"/>
      <c r="C72" s="6"/>
    </row>
    <row r="73" spans="1:3" ht="15">
      <c r="A73" s="116"/>
      <c r="B73" s="3" t="s">
        <v>89</v>
      </c>
      <c r="C73" s="6"/>
    </row>
    <row r="74" spans="1:3" ht="15">
      <c r="A74" s="116"/>
      <c r="B74" s="3" t="s">
        <v>90</v>
      </c>
      <c r="C74" s="6"/>
    </row>
    <row r="75" spans="1:3" ht="15">
      <c r="A75" s="116"/>
      <c r="B75" s="3"/>
      <c r="C75" s="6"/>
    </row>
    <row r="76" spans="1:3" ht="15">
      <c r="A76" s="116"/>
      <c r="B76" s="3" t="s">
        <v>91</v>
      </c>
      <c r="C76" s="6"/>
    </row>
    <row r="77" spans="1:3" ht="15">
      <c r="A77" s="116"/>
      <c r="B77" s="3" t="s">
        <v>92</v>
      </c>
      <c r="C77" s="6"/>
    </row>
    <row r="78" ht="12.75">
      <c r="A78" s="116"/>
    </row>
    <row r="79" ht="12.75">
      <c r="A79" s="116"/>
    </row>
    <row r="80" spans="1:8" ht="15">
      <c r="A80" s="116"/>
      <c r="B80" s="3" t="s">
        <v>93</v>
      </c>
      <c r="C80" s="6"/>
      <c r="F80" s="46">
        <f>F65+F26-F61</f>
        <v>402.7999999999997</v>
      </c>
      <c r="H80" s="46"/>
    </row>
    <row r="81" ht="12.75">
      <c r="A81" s="116"/>
    </row>
    <row r="82" ht="12.75">
      <c r="A82" s="116"/>
    </row>
    <row r="83" spans="1:3" ht="15">
      <c r="A83" s="116"/>
      <c r="B83" s="3" t="s">
        <v>95</v>
      </c>
      <c r="C83" s="6"/>
    </row>
    <row r="84" spans="1:3" ht="15">
      <c r="A84" s="116"/>
      <c r="B84" s="3" t="s">
        <v>96</v>
      </c>
      <c r="C84" s="6"/>
    </row>
    <row r="85" spans="1:3" ht="15">
      <c r="A85" s="116"/>
      <c r="B85" s="3" t="s">
        <v>97</v>
      </c>
      <c r="C85" s="6"/>
    </row>
    <row r="86" ht="12.75">
      <c r="A86" s="116"/>
    </row>
    <row r="87" ht="12.75">
      <c r="A87" s="11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9.57421875" style="116" hidden="1" customWidth="1"/>
    <col min="4" max="7" width="9.57421875" style="1" customWidth="1"/>
    <col min="8" max="8" width="11.57421875" style="1" customWidth="1"/>
    <col min="9" max="16384" width="9.140625" style="1" customWidth="1"/>
  </cols>
  <sheetData>
    <row r="1" spans="1:8" s="5" customFormat="1" ht="53.25" customHeight="1">
      <c r="A1" s="123" t="s">
        <v>404</v>
      </c>
      <c r="B1" s="123"/>
      <c r="C1" s="123"/>
      <c r="D1" s="123"/>
      <c r="E1" s="123"/>
      <c r="F1" s="123"/>
      <c r="G1" s="123"/>
      <c r="H1" s="123"/>
    </row>
    <row r="2" spans="1:8" ht="12.75" customHeight="1">
      <c r="A2" s="162"/>
      <c r="B2" s="172" t="s">
        <v>3</v>
      </c>
      <c r="C2" s="173"/>
      <c r="D2" s="165" t="s">
        <v>4</v>
      </c>
      <c r="E2" s="69" t="s">
        <v>395</v>
      </c>
      <c r="F2" s="165" t="s">
        <v>5</v>
      </c>
      <c r="G2" s="165" t="s">
        <v>149</v>
      </c>
      <c r="H2" s="69" t="s">
        <v>396</v>
      </c>
    </row>
    <row r="3" spans="1:8" ht="18.75" customHeight="1">
      <c r="A3" s="126"/>
      <c r="B3" s="174"/>
      <c r="C3" s="175"/>
      <c r="D3" s="166"/>
      <c r="E3" s="72"/>
      <c r="F3" s="166"/>
      <c r="G3" s="176"/>
      <c r="H3" s="72"/>
    </row>
    <row r="4" spans="1:8" ht="36" customHeight="1">
      <c r="A4" s="126"/>
      <c r="B4" s="73" t="s">
        <v>83</v>
      </c>
      <c r="C4" s="74"/>
      <c r="D4" s="75">
        <f>D5+D6+D7+D8+D9+D10+D11+D12+D13+D14+D15+D16+D17+D18+D19</f>
        <v>3782.9</v>
      </c>
      <c r="E4" s="75">
        <f>E5+E6+E7+E8+E9+E10+E11+E12+E13+E14+E15+E16+E17+E18+E19</f>
        <v>2892</v>
      </c>
      <c r="F4" s="75">
        <f>F5+F6+F7+F8+F9+F10+F11+F12+F13+F14+F15+F16+F17+F18+F19</f>
        <v>3236.6</v>
      </c>
      <c r="G4" s="167">
        <f>F4/D4</f>
        <v>0.8555869835311533</v>
      </c>
      <c r="H4" s="167">
        <f>F4/E4</f>
        <v>1.1191562932226833</v>
      </c>
    </row>
    <row r="5" spans="1:8" ht="18.75" customHeight="1">
      <c r="A5" s="126"/>
      <c r="B5" s="77" t="s">
        <v>7</v>
      </c>
      <c r="C5" s="78"/>
      <c r="D5" s="65">
        <v>120</v>
      </c>
      <c r="E5" s="65">
        <v>80</v>
      </c>
      <c r="F5" s="65">
        <v>84.5</v>
      </c>
      <c r="G5" s="167">
        <f aca="true" t="shared" si="0" ref="G5:G27">F5/D5</f>
        <v>0.7041666666666667</v>
      </c>
      <c r="H5" s="167">
        <f aca="true" t="shared" si="1" ref="H5:H27">F5/E5</f>
        <v>1.05625</v>
      </c>
    </row>
    <row r="6" spans="1:8" ht="18.75" customHeight="1">
      <c r="A6" s="126"/>
      <c r="B6" s="77" t="s">
        <v>300</v>
      </c>
      <c r="C6" s="78"/>
      <c r="D6" s="65">
        <v>1042.9</v>
      </c>
      <c r="E6" s="65">
        <v>780</v>
      </c>
      <c r="F6" s="65">
        <v>847.4</v>
      </c>
      <c r="G6" s="167">
        <f t="shared" si="0"/>
        <v>0.8125419503308082</v>
      </c>
      <c r="H6" s="167">
        <f t="shared" si="1"/>
        <v>1.0864102564102565</v>
      </c>
    </row>
    <row r="7" spans="1:8" ht="16.5" customHeight="1">
      <c r="A7" s="126"/>
      <c r="B7" s="77" t="s">
        <v>9</v>
      </c>
      <c r="C7" s="78"/>
      <c r="D7" s="65">
        <v>270</v>
      </c>
      <c r="E7" s="65">
        <v>235</v>
      </c>
      <c r="F7" s="65">
        <v>286.9</v>
      </c>
      <c r="G7" s="167">
        <f t="shared" si="0"/>
        <v>1.0625925925925925</v>
      </c>
      <c r="H7" s="167">
        <f t="shared" si="1"/>
        <v>1.2208510638297871</v>
      </c>
    </row>
    <row r="8" spans="1:8" ht="18" customHeight="1">
      <c r="A8" s="126"/>
      <c r="B8" s="77" t="s">
        <v>10</v>
      </c>
      <c r="C8" s="78"/>
      <c r="D8" s="65">
        <v>140</v>
      </c>
      <c r="E8" s="65">
        <v>80</v>
      </c>
      <c r="F8" s="65">
        <v>56.4</v>
      </c>
      <c r="G8" s="167">
        <f t="shared" si="0"/>
        <v>0.40285714285714286</v>
      </c>
      <c r="H8" s="167">
        <f t="shared" si="1"/>
        <v>0.705</v>
      </c>
    </row>
    <row r="9" spans="1:8" ht="17.25" customHeight="1">
      <c r="A9" s="126"/>
      <c r="B9" s="77" t="s">
        <v>11</v>
      </c>
      <c r="C9" s="78"/>
      <c r="D9" s="65">
        <v>2200</v>
      </c>
      <c r="E9" s="65">
        <v>1709</v>
      </c>
      <c r="F9" s="65">
        <v>1891.8</v>
      </c>
      <c r="G9" s="167">
        <f t="shared" si="0"/>
        <v>0.8599090909090908</v>
      </c>
      <c r="H9" s="167">
        <f t="shared" si="1"/>
        <v>1.1069631363370391</v>
      </c>
    </row>
    <row r="10" spans="1:8" ht="14.25" customHeight="1">
      <c r="A10" s="126"/>
      <c r="B10" s="77" t="s">
        <v>108</v>
      </c>
      <c r="C10" s="78"/>
      <c r="D10" s="65">
        <v>10</v>
      </c>
      <c r="E10" s="65">
        <v>8</v>
      </c>
      <c r="F10" s="65">
        <v>69.6</v>
      </c>
      <c r="G10" s="167">
        <f t="shared" si="0"/>
        <v>6.959999999999999</v>
      </c>
      <c r="H10" s="167">
        <f t="shared" si="1"/>
        <v>8.7</v>
      </c>
    </row>
    <row r="11" spans="1:8" ht="20.25" customHeight="1">
      <c r="A11" s="126"/>
      <c r="B11" s="77" t="s">
        <v>12</v>
      </c>
      <c r="C11" s="78"/>
      <c r="D11" s="65">
        <v>0</v>
      </c>
      <c r="E11" s="65">
        <v>0</v>
      </c>
      <c r="F11" s="65">
        <v>0</v>
      </c>
      <c r="G11" s="167">
        <v>0</v>
      </c>
      <c r="H11" s="167">
        <v>0</v>
      </c>
    </row>
    <row r="12" spans="1:8" ht="18.75" customHeight="1">
      <c r="A12" s="126"/>
      <c r="B12" s="77" t="s">
        <v>13</v>
      </c>
      <c r="C12" s="78"/>
      <c r="D12" s="65">
        <v>0</v>
      </c>
      <c r="E12" s="65">
        <v>0</v>
      </c>
      <c r="F12" s="65">
        <v>0</v>
      </c>
      <c r="G12" s="167">
        <v>0</v>
      </c>
      <c r="H12" s="167">
        <v>0</v>
      </c>
    </row>
    <row r="13" spans="1:8" ht="17.25" customHeight="1">
      <c r="A13" s="126"/>
      <c r="B13" s="77" t="s">
        <v>14</v>
      </c>
      <c r="C13" s="78"/>
      <c r="D13" s="65">
        <v>0</v>
      </c>
      <c r="E13" s="65">
        <v>0</v>
      </c>
      <c r="F13" s="65">
        <v>0</v>
      </c>
      <c r="G13" s="167">
        <v>0</v>
      </c>
      <c r="H13" s="167">
        <v>0</v>
      </c>
    </row>
    <row r="14" spans="1:8" ht="15" customHeight="1">
      <c r="A14" s="126"/>
      <c r="B14" s="77" t="s">
        <v>16</v>
      </c>
      <c r="C14" s="78"/>
      <c r="D14" s="65">
        <v>0</v>
      </c>
      <c r="E14" s="65">
        <v>0</v>
      </c>
      <c r="F14" s="65">
        <v>0</v>
      </c>
      <c r="G14" s="167">
        <v>0</v>
      </c>
      <c r="H14" s="167">
        <v>0</v>
      </c>
    </row>
    <row r="15" spans="1:8" ht="18" customHeight="1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67">
        <v>0</v>
      </c>
      <c r="H15" s="167">
        <v>0</v>
      </c>
    </row>
    <row r="16" spans="1:8" ht="27.75" customHeight="1">
      <c r="A16" s="126"/>
      <c r="B16" s="77" t="s">
        <v>18</v>
      </c>
      <c r="C16" s="78"/>
      <c r="D16" s="65">
        <v>0</v>
      </c>
      <c r="E16" s="65">
        <v>0</v>
      </c>
      <c r="F16" s="65">
        <v>0</v>
      </c>
      <c r="G16" s="167">
        <v>0</v>
      </c>
      <c r="H16" s="167">
        <v>0</v>
      </c>
    </row>
    <row r="17" spans="1:8" ht="28.5" customHeight="1">
      <c r="A17" s="126"/>
      <c r="B17" s="77" t="s">
        <v>20</v>
      </c>
      <c r="C17" s="78"/>
      <c r="D17" s="65">
        <v>0</v>
      </c>
      <c r="E17" s="65">
        <v>0</v>
      </c>
      <c r="F17" s="65">
        <v>0</v>
      </c>
      <c r="G17" s="167">
        <v>0</v>
      </c>
      <c r="H17" s="167">
        <v>0</v>
      </c>
    </row>
    <row r="18" spans="1:8" ht="18.75" customHeight="1">
      <c r="A18" s="126"/>
      <c r="B18" s="77" t="s">
        <v>122</v>
      </c>
      <c r="C18" s="78"/>
      <c r="D18" s="65">
        <v>0</v>
      </c>
      <c r="E18" s="65">
        <v>0</v>
      </c>
      <c r="F18" s="65">
        <v>0</v>
      </c>
      <c r="G18" s="167">
        <v>0</v>
      </c>
      <c r="H18" s="167">
        <v>0</v>
      </c>
    </row>
    <row r="19" spans="1:8" ht="16.5" customHeight="1">
      <c r="A19" s="126"/>
      <c r="B19" s="77" t="s">
        <v>23</v>
      </c>
      <c r="C19" s="78"/>
      <c r="D19" s="65">
        <v>0</v>
      </c>
      <c r="E19" s="65">
        <v>0</v>
      </c>
      <c r="F19" s="65"/>
      <c r="G19" s="167">
        <v>0</v>
      </c>
      <c r="H19" s="167">
        <v>0</v>
      </c>
    </row>
    <row r="20" spans="1:8" ht="32.25" customHeight="1">
      <c r="A20" s="126"/>
      <c r="B20" s="79" t="s">
        <v>82</v>
      </c>
      <c r="C20" s="80"/>
      <c r="D20" s="65">
        <f>D21+D22+D23+D24+D25</f>
        <v>994.7</v>
      </c>
      <c r="E20" s="65">
        <f>E21+E22+E23+E24+E25</f>
        <v>758.2</v>
      </c>
      <c r="F20" s="65">
        <f>F21+F22+F23+F24+F25</f>
        <v>159.6</v>
      </c>
      <c r="G20" s="167">
        <f t="shared" si="0"/>
        <v>0.16045038705137227</v>
      </c>
      <c r="H20" s="167">
        <f t="shared" si="1"/>
        <v>0.21049854919546293</v>
      </c>
    </row>
    <row r="21" spans="1:8" ht="15">
      <c r="A21" s="126"/>
      <c r="B21" s="77" t="s">
        <v>25</v>
      </c>
      <c r="C21" s="78"/>
      <c r="D21" s="65">
        <v>130.4</v>
      </c>
      <c r="E21" s="65">
        <v>97.8</v>
      </c>
      <c r="F21" s="65">
        <v>65.8</v>
      </c>
      <c r="G21" s="167">
        <f t="shared" si="0"/>
        <v>0.504601226993865</v>
      </c>
      <c r="H21" s="167">
        <f t="shared" si="1"/>
        <v>0.6728016359918201</v>
      </c>
    </row>
    <row r="22" spans="1:8" ht="18.75" customHeight="1">
      <c r="A22" s="126"/>
      <c r="B22" s="77" t="s">
        <v>103</v>
      </c>
      <c r="C22" s="78"/>
      <c r="D22" s="65">
        <v>144.9</v>
      </c>
      <c r="E22" s="65">
        <v>120.8</v>
      </c>
      <c r="F22" s="65">
        <v>93.8</v>
      </c>
      <c r="G22" s="167">
        <f t="shared" si="0"/>
        <v>0.6473429951690821</v>
      </c>
      <c r="H22" s="167">
        <f t="shared" si="1"/>
        <v>0.7764900662251656</v>
      </c>
    </row>
    <row r="23" spans="1:8" ht="29.25" customHeight="1">
      <c r="A23" s="126"/>
      <c r="B23" s="77" t="s">
        <v>68</v>
      </c>
      <c r="C23" s="78"/>
      <c r="D23" s="65">
        <v>719.4</v>
      </c>
      <c r="E23" s="65">
        <v>539.6</v>
      </c>
      <c r="F23" s="65">
        <v>0</v>
      </c>
      <c r="G23" s="167">
        <v>0</v>
      </c>
      <c r="H23" s="167">
        <f t="shared" si="1"/>
        <v>0</v>
      </c>
    </row>
    <row r="24" spans="1:8" ht="42.75" customHeight="1">
      <c r="A24" s="126"/>
      <c r="B24" s="77" t="s">
        <v>28</v>
      </c>
      <c r="C24" s="78"/>
      <c r="D24" s="65">
        <v>0</v>
      </c>
      <c r="E24" s="65">
        <v>0</v>
      </c>
      <c r="F24" s="65">
        <v>0</v>
      </c>
      <c r="G24" s="167">
        <v>0</v>
      </c>
      <c r="H24" s="167">
        <v>0</v>
      </c>
    </row>
    <row r="25" spans="1:8" ht="28.5" customHeight="1" thickBot="1">
      <c r="A25" s="126"/>
      <c r="B25" s="150" t="s">
        <v>157</v>
      </c>
      <c r="C25" s="151"/>
      <c r="D25" s="65">
        <v>0</v>
      </c>
      <c r="E25" s="65">
        <v>0</v>
      </c>
      <c r="F25" s="65">
        <v>0</v>
      </c>
      <c r="G25" s="167">
        <v>0</v>
      </c>
      <c r="H25" s="167">
        <v>0</v>
      </c>
    </row>
    <row r="26" spans="1:8" ht="18.75" customHeight="1">
      <c r="A26" s="126"/>
      <c r="B26" s="83" t="s">
        <v>29</v>
      </c>
      <c r="C26" s="84"/>
      <c r="D26" s="75">
        <f>D4+D20</f>
        <v>4777.6</v>
      </c>
      <c r="E26" s="75">
        <f>E4+E20</f>
        <v>3650.2</v>
      </c>
      <c r="F26" s="75">
        <f>F4+F20</f>
        <v>3396.2</v>
      </c>
      <c r="G26" s="167">
        <f t="shared" si="0"/>
        <v>0.7108590087073007</v>
      </c>
      <c r="H26" s="167">
        <f t="shared" si="1"/>
        <v>0.9304147717933264</v>
      </c>
    </row>
    <row r="27" spans="1:8" ht="15.75" customHeight="1">
      <c r="A27" s="126"/>
      <c r="B27" s="77" t="s">
        <v>109</v>
      </c>
      <c r="C27" s="78"/>
      <c r="D27" s="65">
        <f>D4</f>
        <v>3782.9</v>
      </c>
      <c r="E27" s="65">
        <f>E4</f>
        <v>2892</v>
      </c>
      <c r="F27" s="65">
        <f>F4</f>
        <v>3236.6</v>
      </c>
      <c r="G27" s="167">
        <f t="shared" si="0"/>
        <v>0.8555869835311533</v>
      </c>
      <c r="H27" s="167">
        <f t="shared" si="1"/>
        <v>1.1191562932226833</v>
      </c>
    </row>
    <row r="28" spans="1:8" ht="12.75">
      <c r="A28" s="132"/>
      <c r="B28" s="168"/>
      <c r="C28" s="168"/>
      <c r="D28" s="168"/>
      <c r="E28" s="168"/>
      <c r="F28" s="168"/>
      <c r="G28" s="168"/>
      <c r="H28" s="169"/>
    </row>
    <row r="29" spans="1:8" ht="15" customHeight="1">
      <c r="A29" s="177" t="s">
        <v>161</v>
      </c>
      <c r="B29" s="66" t="s">
        <v>30</v>
      </c>
      <c r="C29" s="67" t="s">
        <v>198</v>
      </c>
      <c r="D29" s="68" t="s">
        <v>4</v>
      </c>
      <c r="E29" s="69" t="s">
        <v>395</v>
      </c>
      <c r="F29" s="69" t="s">
        <v>5</v>
      </c>
      <c r="G29" s="165" t="s">
        <v>149</v>
      </c>
      <c r="H29" s="69" t="s">
        <v>396</v>
      </c>
    </row>
    <row r="30" spans="1:8" ht="20.25" customHeight="1">
      <c r="A30" s="177"/>
      <c r="B30" s="66"/>
      <c r="C30" s="71"/>
      <c r="D30" s="68"/>
      <c r="E30" s="72"/>
      <c r="F30" s="72"/>
      <c r="G30" s="176"/>
      <c r="H30" s="72"/>
    </row>
    <row r="31" spans="1:8" ht="27.75" customHeight="1">
      <c r="A31" s="80" t="s">
        <v>70</v>
      </c>
      <c r="B31" s="79" t="s">
        <v>31</v>
      </c>
      <c r="C31" s="80"/>
      <c r="D31" s="86">
        <f>D32+D33+D34</f>
        <v>2694.5</v>
      </c>
      <c r="E31" s="86">
        <f>E32+E33+E34</f>
        <v>2103.8999999999996</v>
      </c>
      <c r="F31" s="86">
        <f>F32+F33+F34</f>
        <v>1533.1</v>
      </c>
      <c r="G31" s="170">
        <f>F31/D31</f>
        <v>0.5689738355910187</v>
      </c>
      <c r="H31" s="171">
        <f>F31/E31</f>
        <v>0.7286943295784021</v>
      </c>
    </row>
    <row r="32" spans="1:9" ht="71.25" customHeight="1">
      <c r="A32" s="78" t="s">
        <v>73</v>
      </c>
      <c r="B32" s="77" t="s">
        <v>165</v>
      </c>
      <c r="C32" s="78" t="s">
        <v>73</v>
      </c>
      <c r="D32" s="65">
        <v>2679.3</v>
      </c>
      <c r="E32" s="65">
        <v>2088.7</v>
      </c>
      <c r="F32" s="65">
        <v>1533.1</v>
      </c>
      <c r="G32" s="170">
        <f aca="true" t="shared" si="2" ref="G32:G61">F32/D32</f>
        <v>0.5722016944724367</v>
      </c>
      <c r="H32" s="171">
        <f aca="true" t="shared" si="3" ref="H32:H61">F32/E32</f>
        <v>0.7339972231531575</v>
      </c>
      <c r="I32" s="46"/>
    </row>
    <row r="33" spans="1:8" ht="19.5" customHeight="1">
      <c r="A33" s="78" t="s">
        <v>75</v>
      </c>
      <c r="B33" s="77" t="s">
        <v>36</v>
      </c>
      <c r="C33" s="78" t="s">
        <v>75</v>
      </c>
      <c r="D33" s="65">
        <v>10</v>
      </c>
      <c r="E33" s="65">
        <v>10</v>
      </c>
      <c r="F33" s="65">
        <v>0</v>
      </c>
      <c r="G33" s="170">
        <f t="shared" si="2"/>
        <v>0</v>
      </c>
      <c r="H33" s="171">
        <f t="shared" si="3"/>
        <v>0</v>
      </c>
    </row>
    <row r="34" spans="1:8" ht="23.25" customHeight="1">
      <c r="A34" s="78" t="s">
        <v>132</v>
      </c>
      <c r="B34" s="77" t="s">
        <v>129</v>
      </c>
      <c r="C34" s="78"/>
      <c r="D34" s="65">
        <f>D35</f>
        <v>5.2</v>
      </c>
      <c r="E34" s="65">
        <f>E35</f>
        <v>5.2</v>
      </c>
      <c r="F34" s="65">
        <f>F35</f>
        <v>0</v>
      </c>
      <c r="G34" s="170">
        <f t="shared" si="2"/>
        <v>0</v>
      </c>
      <c r="H34" s="171">
        <f t="shared" si="3"/>
        <v>0</v>
      </c>
    </row>
    <row r="35" spans="1:8" s="15" customFormat="1" ht="26.25" customHeight="1">
      <c r="A35" s="88"/>
      <c r="B35" s="87" t="s">
        <v>215</v>
      </c>
      <c r="C35" s="88" t="s">
        <v>216</v>
      </c>
      <c r="D35" s="89">
        <v>5.2</v>
      </c>
      <c r="E35" s="89">
        <v>5.2</v>
      </c>
      <c r="F35" s="89">
        <v>0</v>
      </c>
      <c r="G35" s="170">
        <f t="shared" si="2"/>
        <v>0</v>
      </c>
      <c r="H35" s="171">
        <f t="shared" si="3"/>
        <v>0</v>
      </c>
    </row>
    <row r="36" spans="1:8" ht="18.75" customHeight="1">
      <c r="A36" s="80" t="s">
        <v>112</v>
      </c>
      <c r="B36" s="79" t="s">
        <v>105</v>
      </c>
      <c r="C36" s="80"/>
      <c r="D36" s="86">
        <f>D37</f>
        <v>144.9</v>
      </c>
      <c r="E36" s="86">
        <f>E37</f>
        <v>144.9</v>
      </c>
      <c r="F36" s="86">
        <f>F37</f>
        <v>93.8</v>
      </c>
      <c r="G36" s="170">
        <f t="shared" si="2"/>
        <v>0.6473429951690821</v>
      </c>
      <c r="H36" s="171">
        <f t="shared" si="3"/>
        <v>0.6473429951690821</v>
      </c>
    </row>
    <row r="37" spans="1:8" ht="48" customHeight="1">
      <c r="A37" s="78" t="s">
        <v>113</v>
      </c>
      <c r="B37" s="77" t="s">
        <v>171</v>
      </c>
      <c r="C37" s="78" t="s">
        <v>272</v>
      </c>
      <c r="D37" s="65">
        <v>144.9</v>
      </c>
      <c r="E37" s="65">
        <v>144.9</v>
      </c>
      <c r="F37" s="65">
        <v>93.8</v>
      </c>
      <c r="G37" s="170">
        <f t="shared" si="2"/>
        <v>0.6473429951690821</v>
      </c>
      <c r="H37" s="171">
        <f t="shared" si="3"/>
        <v>0.6473429951690821</v>
      </c>
    </row>
    <row r="38" spans="1:8" ht="30" customHeight="1" hidden="1">
      <c r="A38" s="80" t="s">
        <v>76</v>
      </c>
      <c r="B38" s="79" t="s">
        <v>39</v>
      </c>
      <c r="C38" s="80"/>
      <c r="D38" s="86">
        <f aca="true" t="shared" si="4" ref="D38:F39">D39</f>
        <v>0</v>
      </c>
      <c r="E38" s="86">
        <f t="shared" si="4"/>
        <v>0</v>
      </c>
      <c r="F38" s="86">
        <f t="shared" si="4"/>
        <v>0</v>
      </c>
      <c r="G38" s="170" t="e">
        <f t="shared" si="2"/>
        <v>#DIV/0!</v>
      </c>
      <c r="H38" s="171" t="e">
        <f t="shared" si="3"/>
        <v>#DIV/0!</v>
      </c>
    </row>
    <row r="39" spans="1:8" ht="18" customHeight="1" hidden="1">
      <c r="A39" s="78" t="s">
        <v>114</v>
      </c>
      <c r="B39" s="77" t="s">
        <v>107</v>
      </c>
      <c r="C39" s="78"/>
      <c r="D39" s="65">
        <f t="shared" si="4"/>
        <v>0</v>
      </c>
      <c r="E39" s="65">
        <f t="shared" si="4"/>
        <v>0</v>
      </c>
      <c r="F39" s="65">
        <f t="shared" si="4"/>
        <v>0</v>
      </c>
      <c r="G39" s="170" t="e">
        <f t="shared" si="2"/>
        <v>#DIV/0!</v>
      </c>
      <c r="H39" s="171" t="e">
        <f t="shared" si="3"/>
        <v>#DIV/0!</v>
      </c>
    </row>
    <row r="40" spans="1:8" ht="54.75" customHeight="1" hidden="1">
      <c r="A40" s="78"/>
      <c r="B40" s="77" t="s">
        <v>276</v>
      </c>
      <c r="C40" s="78" t="s">
        <v>277</v>
      </c>
      <c r="D40" s="65">
        <v>0</v>
      </c>
      <c r="E40" s="65">
        <v>0</v>
      </c>
      <c r="F40" s="65">
        <v>0</v>
      </c>
      <c r="G40" s="170" t="e">
        <f t="shared" si="2"/>
        <v>#DIV/0!</v>
      </c>
      <c r="H40" s="171" t="e">
        <f t="shared" si="3"/>
        <v>#DIV/0!</v>
      </c>
    </row>
    <row r="41" spans="1:8" ht="16.5" customHeight="1">
      <c r="A41" s="80" t="s">
        <v>77</v>
      </c>
      <c r="B41" s="79" t="s">
        <v>41</v>
      </c>
      <c r="C41" s="80"/>
      <c r="D41" s="86">
        <f aca="true" t="shared" si="5" ref="D41:F42">D42</f>
        <v>19</v>
      </c>
      <c r="E41" s="86">
        <f t="shared" si="5"/>
        <v>19</v>
      </c>
      <c r="F41" s="86">
        <f t="shared" si="5"/>
        <v>19</v>
      </c>
      <c r="G41" s="170">
        <f t="shared" si="2"/>
        <v>1</v>
      </c>
      <c r="H41" s="171">
        <f t="shared" si="3"/>
        <v>1</v>
      </c>
    </row>
    <row r="42" spans="1:8" ht="27.75" customHeight="1">
      <c r="A42" s="111" t="s">
        <v>78</v>
      </c>
      <c r="B42" s="110" t="s">
        <v>127</v>
      </c>
      <c r="C42" s="78"/>
      <c r="D42" s="65">
        <f t="shared" si="5"/>
        <v>19</v>
      </c>
      <c r="E42" s="65">
        <f t="shared" si="5"/>
        <v>19</v>
      </c>
      <c r="F42" s="65">
        <f t="shared" si="5"/>
        <v>19</v>
      </c>
      <c r="G42" s="170">
        <f t="shared" si="2"/>
        <v>1</v>
      </c>
      <c r="H42" s="171">
        <f t="shared" si="3"/>
        <v>1</v>
      </c>
    </row>
    <row r="43" spans="1:8" ht="27" customHeight="1">
      <c r="A43" s="88"/>
      <c r="B43" s="101" t="s">
        <v>127</v>
      </c>
      <c r="C43" s="88" t="s">
        <v>285</v>
      </c>
      <c r="D43" s="89">
        <v>19</v>
      </c>
      <c r="E43" s="89">
        <v>19</v>
      </c>
      <c r="F43" s="89">
        <v>19</v>
      </c>
      <c r="G43" s="170">
        <f t="shared" si="2"/>
        <v>1</v>
      </c>
      <c r="H43" s="171">
        <f t="shared" si="3"/>
        <v>1</v>
      </c>
    </row>
    <row r="44" spans="1:8" ht="31.5" customHeight="1">
      <c r="A44" s="80" t="s">
        <v>79</v>
      </c>
      <c r="B44" s="79" t="s">
        <v>42</v>
      </c>
      <c r="C44" s="80"/>
      <c r="D44" s="86">
        <f>D45</f>
        <v>292</v>
      </c>
      <c r="E44" s="86">
        <f>E45</f>
        <v>240.9</v>
      </c>
      <c r="F44" s="86">
        <f>F45</f>
        <v>147.89999999999998</v>
      </c>
      <c r="G44" s="170">
        <f t="shared" si="2"/>
        <v>0.5065068493150684</v>
      </c>
      <c r="H44" s="171">
        <f t="shared" si="3"/>
        <v>0.6139476961394769</v>
      </c>
    </row>
    <row r="45" spans="1:8" ht="19.5" customHeight="1">
      <c r="A45" s="78" t="s">
        <v>45</v>
      </c>
      <c r="B45" s="77" t="s">
        <v>46</v>
      </c>
      <c r="C45" s="78"/>
      <c r="D45" s="65">
        <f>D46+D47+D49+D48</f>
        <v>292</v>
      </c>
      <c r="E45" s="65">
        <f>E46+E47+E49+E48</f>
        <v>240.9</v>
      </c>
      <c r="F45" s="65">
        <f>F46+F47+F49+F48</f>
        <v>147.89999999999998</v>
      </c>
      <c r="G45" s="170">
        <f t="shared" si="2"/>
        <v>0.5065068493150684</v>
      </c>
      <c r="H45" s="171">
        <f t="shared" si="3"/>
        <v>0.6139476961394769</v>
      </c>
    </row>
    <row r="46" spans="1:8" s="15" customFormat="1" ht="20.25" customHeight="1">
      <c r="A46" s="88"/>
      <c r="B46" s="87" t="s">
        <v>100</v>
      </c>
      <c r="C46" s="88" t="s">
        <v>261</v>
      </c>
      <c r="D46" s="89">
        <v>230</v>
      </c>
      <c r="E46" s="89">
        <v>184.9</v>
      </c>
      <c r="F46" s="89">
        <v>144.2</v>
      </c>
      <c r="G46" s="170">
        <f t="shared" si="2"/>
        <v>0.6269565217391304</v>
      </c>
      <c r="H46" s="171">
        <f t="shared" si="3"/>
        <v>0.7798810167658192</v>
      </c>
    </row>
    <row r="47" spans="1:8" s="15" customFormat="1" ht="16.5" customHeight="1">
      <c r="A47" s="88"/>
      <c r="B47" s="87" t="s">
        <v>266</v>
      </c>
      <c r="C47" s="88" t="s">
        <v>262</v>
      </c>
      <c r="D47" s="89">
        <v>25</v>
      </c>
      <c r="E47" s="89">
        <v>25</v>
      </c>
      <c r="F47" s="89">
        <v>3.7</v>
      </c>
      <c r="G47" s="170">
        <f t="shared" si="2"/>
        <v>0.14800000000000002</v>
      </c>
      <c r="H47" s="171">
        <v>0</v>
      </c>
    </row>
    <row r="48" spans="1:8" s="15" customFormat="1" ht="16.5" customHeight="1">
      <c r="A48" s="88"/>
      <c r="B48" s="87" t="s">
        <v>376</v>
      </c>
      <c r="C48" s="88" t="s">
        <v>375</v>
      </c>
      <c r="D48" s="89">
        <v>10</v>
      </c>
      <c r="E48" s="89">
        <v>10</v>
      </c>
      <c r="F48" s="89">
        <v>0</v>
      </c>
      <c r="G48" s="170">
        <f t="shared" si="2"/>
        <v>0</v>
      </c>
      <c r="H48" s="171">
        <v>0</v>
      </c>
    </row>
    <row r="49" spans="1:8" s="15" customFormat="1" ht="30" customHeight="1">
      <c r="A49" s="88"/>
      <c r="B49" s="87" t="s">
        <v>183</v>
      </c>
      <c r="C49" s="88" t="s">
        <v>267</v>
      </c>
      <c r="D49" s="89">
        <v>27</v>
      </c>
      <c r="E49" s="89">
        <v>21</v>
      </c>
      <c r="F49" s="89">
        <v>0</v>
      </c>
      <c r="G49" s="170">
        <f t="shared" si="2"/>
        <v>0</v>
      </c>
      <c r="H49" s="171">
        <f t="shared" si="3"/>
        <v>0</v>
      </c>
    </row>
    <row r="50" spans="1:8" ht="18" customHeight="1">
      <c r="A50" s="125" t="s">
        <v>130</v>
      </c>
      <c r="B50" s="79" t="s">
        <v>128</v>
      </c>
      <c r="C50" s="80"/>
      <c r="D50" s="65">
        <f>D52</f>
        <v>1</v>
      </c>
      <c r="E50" s="65">
        <f>E52</f>
        <v>1</v>
      </c>
      <c r="F50" s="65">
        <f>F52</f>
        <v>0.5</v>
      </c>
      <c r="G50" s="170">
        <f t="shared" si="2"/>
        <v>0.5</v>
      </c>
      <c r="H50" s="171">
        <f t="shared" si="3"/>
        <v>0.5</v>
      </c>
    </row>
    <row r="51" spans="1:8" ht="36" customHeight="1">
      <c r="A51" s="74" t="s">
        <v>124</v>
      </c>
      <c r="B51" s="77" t="s">
        <v>131</v>
      </c>
      <c r="C51" s="78"/>
      <c r="D51" s="65">
        <f>D52</f>
        <v>1</v>
      </c>
      <c r="E51" s="65">
        <f>E52</f>
        <v>1</v>
      </c>
      <c r="F51" s="65">
        <f>F52</f>
        <v>0.5</v>
      </c>
      <c r="G51" s="170">
        <f t="shared" si="2"/>
        <v>0.5</v>
      </c>
      <c r="H51" s="171">
        <f t="shared" si="3"/>
        <v>0.5</v>
      </c>
    </row>
    <row r="52" spans="1:8" s="15" customFormat="1" ht="26.25" customHeight="1">
      <c r="A52" s="88"/>
      <c r="B52" s="87" t="s">
        <v>275</v>
      </c>
      <c r="C52" s="88" t="s">
        <v>268</v>
      </c>
      <c r="D52" s="89">
        <v>1</v>
      </c>
      <c r="E52" s="89">
        <v>1</v>
      </c>
      <c r="F52" s="89">
        <v>0.5</v>
      </c>
      <c r="G52" s="170">
        <f t="shared" si="2"/>
        <v>0.5</v>
      </c>
      <c r="H52" s="171">
        <f t="shared" si="3"/>
        <v>0.5</v>
      </c>
    </row>
    <row r="53" spans="1:8" ht="18" customHeight="1" hidden="1">
      <c r="A53" s="80" t="s">
        <v>47</v>
      </c>
      <c r="B53" s="79" t="s">
        <v>48</v>
      </c>
      <c r="C53" s="80"/>
      <c r="D53" s="65">
        <f aca="true" t="shared" si="6" ref="D53:F54">D54</f>
        <v>0</v>
      </c>
      <c r="E53" s="65">
        <f t="shared" si="6"/>
        <v>0</v>
      </c>
      <c r="F53" s="65">
        <f t="shared" si="6"/>
        <v>0</v>
      </c>
      <c r="G53" s="170" t="e">
        <f t="shared" si="2"/>
        <v>#DIV/0!</v>
      </c>
      <c r="H53" s="171" t="e">
        <f t="shared" si="3"/>
        <v>#DIV/0!</v>
      </c>
    </row>
    <row r="54" spans="1:8" ht="23.25" customHeight="1" hidden="1">
      <c r="A54" s="78" t="s">
        <v>52</v>
      </c>
      <c r="B54" s="77" t="s">
        <v>121</v>
      </c>
      <c r="C54" s="78"/>
      <c r="D54" s="65">
        <f t="shared" si="6"/>
        <v>0</v>
      </c>
      <c r="E54" s="65">
        <f t="shared" si="6"/>
        <v>0</v>
      </c>
      <c r="F54" s="65">
        <f t="shared" si="6"/>
        <v>0</v>
      </c>
      <c r="G54" s="170" t="e">
        <f t="shared" si="2"/>
        <v>#DIV/0!</v>
      </c>
      <c r="H54" s="171" t="e">
        <f t="shared" si="3"/>
        <v>#DIV/0!</v>
      </c>
    </row>
    <row r="55" spans="1:8" s="15" customFormat="1" ht="31.5" customHeight="1" hidden="1">
      <c r="A55" s="88"/>
      <c r="B55" s="87" t="s">
        <v>269</v>
      </c>
      <c r="C55" s="88" t="s">
        <v>270</v>
      </c>
      <c r="D55" s="89">
        <v>0</v>
      </c>
      <c r="E55" s="89">
        <v>0</v>
      </c>
      <c r="F55" s="89">
        <v>0</v>
      </c>
      <c r="G55" s="170" t="e">
        <f t="shared" si="2"/>
        <v>#DIV/0!</v>
      </c>
      <c r="H55" s="171" t="e">
        <f t="shared" si="3"/>
        <v>#DIV/0!</v>
      </c>
    </row>
    <row r="56" spans="1:8" ht="18.75" customHeight="1">
      <c r="A56" s="80">
        <v>1000</v>
      </c>
      <c r="B56" s="79" t="s">
        <v>62</v>
      </c>
      <c r="C56" s="80"/>
      <c r="D56" s="65">
        <f>D57</f>
        <v>44</v>
      </c>
      <c r="E56" s="65">
        <f>E57</f>
        <v>44</v>
      </c>
      <c r="F56" s="65">
        <f>F57</f>
        <v>44</v>
      </c>
      <c r="G56" s="170">
        <f t="shared" si="2"/>
        <v>1</v>
      </c>
      <c r="H56" s="171">
        <f t="shared" si="3"/>
        <v>1</v>
      </c>
    </row>
    <row r="57" spans="1:8" ht="18.75" customHeight="1">
      <c r="A57" s="78">
        <v>1001</v>
      </c>
      <c r="B57" s="77" t="s">
        <v>186</v>
      </c>
      <c r="C57" s="78" t="s">
        <v>63</v>
      </c>
      <c r="D57" s="65">
        <v>44</v>
      </c>
      <c r="E57" s="65">
        <v>44</v>
      </c>
      <c r="F57" s="65">
        <v>44</v>
      </c>
      <c r="G57" s="170">
        <f t="shared" si="2"/>
        <v>1</v>
      </c>
      <c r="H57" s="171">
        <f t="shared" si="3"/>
        <v>1</v>
      </c>
    </row>
    <row r="58" spans="1:8" ht="18.75" customHeight="1">
      <c r="A58" s="80"/>
      <c r="B58" s="79" t="s">
        <v>101</v>
      </c>
      <c r="C58" s="80"/>
      <c r="D58" s="86">
        <f>D59</f>
        <v>1837.9</v>
      </c>
      <c r="E58" s="86">
        <f>E59</f>
        <v>1570</v>
      </c>
      <c r="F58" s="86">
        <f>F59</f>
        <v>1419.3</v>
      </c>
      <c r="G58" s="170">
        <f t="shared" si="2"/>
        <v>0.7722400565863213</v>
      </c>
      <c r="H58" s="171">
        <f t="shared" si="3"/>
        <v>0.9040127388535032</v>
      </c>
    </row>
    <row r="59" spans="1:8" s="15" customFormat="1" ht="29.25" customHeight="1">
      <c r="A59" s="88"/>
      <c r="B59" s="87" t="s">
        <v>102</v>
      </c>
      <c r="C59" s="88" t="s">
        <v>202</v>
      </c>
      <c r="D59" s="89">
        <v>1837.9</v>
      </c>
      <c r="E59" s="89">
        <v>1570</v>
      </c>
      <c r="F59" s="89">
        <v>1419.3</v>
      </c>
      <c r="G59" s="170">
        <f t="shared" si="2"/>
        <v>0.7722400565863213</v>
      </c>
      <c r="H59" s="171">
        <f t="shared" si="3"/>
        <v>0.9040127388535032</v>
      </c>
    </row>
    <row r="60" spans="1:8" ht="21.75" customHeight="1">
      <c r="A60" s="78"/>
      <c r="B60" s="142" t="s">
        <v>69</v>
      </c>
      <c r="C60" s="143"/>
      <c r="D60" s="144">
        <f>D31+D36+D38+D41+D44+D50+D53+D56+D58</f>
        <v>5033.3</v>
      </c>
      <c r="E60" s="144">
        <f>E31+E36+E38+E41+E44+E50+E53+E56+E58</f>
        <v>4123.7</v>
      </c>
      <c r="F60" s="144">
        <f>F31+F36+F38+F41+F44+F50+F53+F56+F58</f>
        <v>3257.5999999999995</v>
      </c>
      <c r="G60" s="170">
        <f t="shared" si="2"/>
        <v>0.6472095841694314</v>
      </c>
      <c r="H60" s="171">
        <f t="shared" si="3"/>
        <v>0.7899701724179741</v>
      </c>
    </row>
    <row r="61" spans="1:8" ht="25.5" customHeight="1">
      <c r="A61" s="145"/>
      <c r="B61" s="110" t="s">
        <v>84</v>
      </c>
      <c r="C61" s="111"/>
      <c r="D61" s="115">
        <f>D58</f>
        <v>1837.9</v>
      </c>
      <c r="E61" s="115">
        <f>E58</f>
        <v>1570</v>
      </c>
      <c r="F61" s="115">
        <f>F58</f>
        <v>1419.3</v>
      </c>
      <c r="G61" s="170">
        <f t="shared" si="2"/>
        <v>0.7722400565863213</v>
      </c>
      <c r="H61" s="171">
        <f t="shared" si="3"/>
        <v>0.9040127388535032</v>
      </c>
    </row>
    <row r="62" ht="12.75">
      <c r="A62" s="116"/>
    </row>
    <row r="63" ht="12.75">
      <c r="A63" s="116"/>
    </row>
    <row r="64" spans="1:6" ht="15">
      <c r="A64" s="116"/>
      <c r="B64" s="3" t="s">
        <v>94</v>
      </c>
      <c r="C64" s="6"/>
      <c r="F64" s="1">
        <v>285.8</v>
      </c>
    </row>
    <row r="65" spans="1:3" ht="15">
      <c r="A65" s="116"/>
      <c r="B65" s="3"/>
      <c r="C65" s="6"/>
    </row>
    <row r="66" spans="1:3" ht="15">
      <c r="A66" s="116"/>
      <c r="B66" s="3" t="s">
        <v>85</v>
      </c>
      <c r="C66" s="6"/>
    </row>
    <row r="67" spans="1:3" ht="15">
      <c r="A67" s="116"/>
      <c r="B67" s="3" t="s">
        <v>86</v>
      </c>
      <c r="C67" s="6"/>
    </row>
    <row r="68" spans="1:3" ht="15">
      <c r="A68" s="116"/>
      <c r="B68" s="3"/>
      <c r="C68" s="6"/>
    </row>
    <row r="69" spans="1:3" ht="15">
      <c r="A69" s="116"/>
      <c r="B69" s="3" t="s">
        <v>87</v>
      </c>
      <c r="C69" s="6"/>
    </row>
    <row r="70" spans="1:3" ht="15">
      <c r="A70" s="116"/>
      <c r="B70" s="3" t="s">
        <v>88</v>
      </c>
      <c r="C70" s="6"/>
    </row>
    <row r="71" spans="1:3" ht="15">
      <c r="A71" s="116"/>
      <c r="B71" s="3"/>
      <c r="C71" s="6"/>
    </row>
    <row r="72" spans="1:3" ht="15">
      <c r="A72" s="116"/>
      <c r="B72" s="3" t="s">
        <v>89</v>
      </c>
      <c r="C72" s="6"/>
    </row>
    <row r="73" spans="1:3" ht="15">
      <c r="A73" s="116"/>
      <c r="B73" s="3" t="s">
        <v>90</v>
      </c>
      <c r="C73" s="6"/>
    </row>
    <row r="74" spans="1:3" ht="15">
      <c r="A74" s="116"/>
      <c r="B74" s="3"/>
      <c r="C74" s="6"/>
    </row>
    <row r="75" spans="1:3" ht="15">
      <c r="A75" s="116"/>
      <c r="B75" s="3" t="s">
        <v>91</v>
      </c>
      <c r="C75" s="6"/>
    </row>
    <row r="76" spans="1:3" ht="15">
      <c r="A76" s="116"/>
      <c r="B76" s="3" t="s">
        <v>92</v>
      </c>
      <c r="C76" s="6"/>
    </row>
    <row r="77" ht="12.75">
      <c r="A77" s="116"/>
    </row>
    <row r="78" ht="12.75">
      <c r="A78" s="116"/>
    </row>
    <row r="79" spans="1:8" ht="15">
      <c r="A79" s="116"/>
      <c r="B79" s="3" t="s">
        <v>93</v>
      </c>
      <c r="C79" s="6"/>
      <c r="F79" s="46">
        <f>F64+F26-F60</f>
        <v>424.40000000000055</v>
      </c>
      <c r="H79" s="46"/>
    </row>
    <row r="80" ht="12.75">
      <c r="A80" s="116"/>
    </row>
    <row r="81" ht="12.75">
      <c r="A81" s="116"/>
    </row>
    <row r="82" spans="1:3" ht="15">
      <c r="A82" s="116"/>
      <c r="B82" s="3" t="s">
        <v>95</v>
      </c>
      <c r="C82" s="6"/>
    </row>
    <row r="83" spans="1:3" ht="15">
      <c r="A83" s="116"/>
      <c r="B83" s="3" t="s">
        <v>96</v>
      </c>
      <c r="C83" s="6"/>
    </row>
    <row r="84" spans="1:3" ht="15">
      <c r="A84" s="116"/>
      <c r="B84" s="3" t="s">
        <v>97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">
      <selection activeCell="H4" sqref="B1:H16384"/>
    </sheetView>
  </sheetViews>
  <sheetFormatPr defaultColWidth="9.140625" defaultRowHeight="12.75"/>
  <cols>
    <col min="1" max="1" width="6.421875" style="41" customWidth="1"/>
    <col min="2" max="2" width="28.00390625" style="2" customWidth="1"/>
    <col min="3" max="3" width="10.28125" style="181" hidden="1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24" customWidth="1"/>
    <col min="10" max="16384" width="9.140625" style="2" customWidth="1"/>
  </cols>
  <sheetData>
    <row r="1" spans="1:9" s="4" customFormat="1" ht="66" customHeight="1">
      <c r="A1" s="64" t="s">
        <v>405</v>
      </c>
      <c r="B1" s="64"/>
      <c r="C1" s="64"/>
      <c r="D1" s="64"/>
      <c r="E1" s="64"/>
      <c r="F1" s="64"/>
      <c r="G1" s="64"/>
      <c r="H1" s="64"/>
      <c r="I1" s="33"/>
    </row>
    <row r="2" spans="1:9" s="1" customFormat="1" ht="12.75" customHeight="1">
      <c r="A2" s="39"/>
      <c r="B2" s="66" t="s">
        <v>3</v>
      </c>
      <c r="C2" s="125"/>
      <c r="D2" s="68" t="s">
        <v>4</v>
      </c>
      <c r="E2" s="69" t="s">
        <v>395</v>
      </c>
      <c r="F2" s="68" t="s">
        <v>5</v>
      </c>
      <c r="G2" s="165" t="s">
        <v>149</v>
      </c>
      <c r="H2" s="69" t="s">
        <v>396</v>
      </c>
      <c r="I2" s="23"/>
    </row>
    <row r="3" spans="1:9" s="1" customFormat="1" ht="19.5" customHeight="1">
      <c r="A3" s="47"/>
      <c r="B3" s="66"/>
      <c r="C3" s="125"/>
      <c r="D3" s="68"/>
      <c r="E3" s="72"/>
      <c r="F3" s="68"/>
      <c r="G3" s="166"/>
      <c r="H3" s="72"/>
      <c r="I3" s="23"/>
    </row>
    <row r="4" spans="1:9" s="1" customFormat="1" ht="30">
      <c r="A4" s="47"/>
      <c r="B4" s="73" t="s">
        <v>83</v>
      </c>
      <c r="C4" s="74"/>
      <c r="D4" s="178">
        <f>D5+D6+D7+D8+D9+D10+D11+D12+D13+D14+D15+D16+D17+D18+D19+D20</f>
        <v>2825.6</v>
      </c>
      <c r="E4" s="178">
        <f>E5+E6+E7+E8+E9+E10+E11+E12+E13+E14+E15+E16+E17+E18+E19+E20</f>
        <v>2057</v>
      </c>
      <c r="F4" s="178">
        <f>F5+F6+F7+F8+F9+F10+F11+F12+F13+F14+F15+F16+F17+F18+F19+F20</f>
        <v>2395.6000000000004</v>
      </c>
      <c r="G4" s="167">
        <f aca="true" t="shared" si="0" ref="G4:G10">F4/D4</f>
        <v>0.8478199320498303</v>
      </c>
      <c r="H4" s="167">
        <f aca="true" t="shared" si="1" ref="H4:H10">F4/E4</f>
        <v>1.164608653378707</v>
      </c>
      <c r="I4" s="23"/>
    </row>
    <row r="5" spans="1:9" s="1" customFormat="1" ht="15">
      <c r="A5" s="47"/>
      <c r="B5" s="77" t="s">
        <v>7</v>
      </c>
      <c r="C5" s="78"/>
      <c r="D5" s="179">
        <v>155</v>
      </c>
      <c r="E5" s="179">
        <v>100</v>
      </c>
      <c r="F5" s="179">
        <v>83.1</v>
      </c>
      <c r="G5" s="167">
        <f t="shared" si="0"/>
        <v>0.5361290322580645</v>
      </c>
      <c r="H5" s="167">
        <f t="shared" si="1"/>
        <v>0.831</v>
      </c>
      <c r="I5" s="23"/>
    </row>
    <row r="6" spans="1:9" s="1" customFormat="1" ht="15">
      <c r="A6" s="47"/>
      <c r="B6" s="77" t="s">
        <v>300</v>
      </c>
      <c r="C6" s="78"/>
      <c r="D6" s="179">
        <v>980.6</v>
      </c>
      <c r="E6" s="179">
        <v>735</v>
      </c>
      <c r="F6" s="179">
        <v>795.8</v>
      </c>
      <c r="G6" s="167">
        <f t="shared" si="0"/>
        <v>0.8115439526820314</v>
      </c>
      <c r="H6" s="167">
        <f t="shared" si="1"/>
        <v>1.0827210884353742</v>
      </c>
      <c r="I6" s="23"/>
    </row>
    <row r="7" spans="1:9" s="1" customFormat="1" ht="15">
      <c r="A7" s="47"/>
      <c r="B7" s="77" t="s">
        <v>9</v>
      </c>
      <c r="C7" s="78"/>
      <c r="D7" s="179">
        <v>330</v>
      </c>
      <c r="E7" s="179">
        <v>250</v>
      </c>
      <c r="F7" s="179">
        <v>354.3</v>
      </c>
      <c r="G7" s="167">
        <f t="shared" si="0"/>
        <v>1.0736363636363637</v>
      </c>
      <c r="H7" s="167">
        <f t="shared" si="1"/>
        <v>1.4172</v>
      </c>
      <c r="I7" s="23"/>
    </row>
    <row r="8" spans="1:9" s="1" customFormat="1" ht="15">
      <c r="A8" s="47"/>
      <c r="B8" s="77" t="s">
        <v>10</v>
      </c>
      <c r="C8" s="78"/>
      <c r="D8" s="179">
        <v>150</v>
      </c>
      <c r="E8" s="179">
        <v>70</v>
      </c>
      <c r="F8" s="179">
        <v>41.7</v>
      </c>
      <c r="G8" s="167">
        <f t="shared" si="0"/>
        <v>0.278</v>
      </c>
      <c r="H8" s="167">
        <f t="shared" si="1"/>
        <v>0.5957142857142858</v>
      </c>
      <c r="I8" s="23"/>
    </row>
    <row r="9" spans="1:9" s="1" customFormat="1" ht="15">
      <c r="A9" s="47"/>
      <c r="B9" s="77" t="s">
        <v>11</v>
      </c>
      <c r="C9" s="78"/>
      <c r="D9" s="179">
        <v>1200</v>
      </c>
      <c r="E9" s="179">
        <v>894</v>
      </c>
      <c r="F9" s="179">
        <v>1038.9</v>
      </c>
      <c r="G9" s="167">
        <f t="shared" si="0"/>
        <v>0.8657500000000001</v>
      </c>
      <c r="H9" s="167">
        <f t="shared" si="1"/>
        <v>1.1620805369127518</v>
      </c>
      <c r="I9" s="23"/>
    </row>
    <row r="10" spans="1:9" s="1" customFormat="1" ht="15">
      <c r="A10" s="47"/>
      <c r="B10" s="77" t="s">
        <v>108</v>
      </c>
      <c r="C10" s="78"/>
      <c r="D10" s="179">
        <v>10</v>
      </c>
      <c r="E10" s="179">
        <v>8</v>
      </c>
      <c r="F10" s="179">
        <v>25.8</v>
      </c>
      <c r="G10" s="167">
        <f t="shared" si="0"/>
        <v>2.58</v>
      </c>
      <c r="H10" s="167">
        <f t="shared" si="1"/>
        <v>3.225</v>
      </c>
      <c r="I10" s="23"/>
    </row>
    <row r="11" spans="1:9" s="1" customFormat="1" ht="25.5">
      <c r="A11" s="47"/>
      <c r="B11" s="77" t="s">
        <v>12</v>
      </c>
      <c r="C11" s="78"/>
      <c r="D11" s="179">
        <v>0</v>
      </c>
      <c r="E11" s="179">
        <v>0</v>
      </c>
      <c r="F11" s="179">
        <v>0</v>
      </c>
      <c r="G11" s="167">
        <v>0</v>
      </c>
      <c r="H11" s="167">
        <v>0</v>
      </c>
      <c r="I11" s="23"/>
    </row>
    <row r="12" spans="1:9" s="1" customFormat="1" ht="15">
      <c r="A12" s="47"/>
      <c r="B12" s="77" t="s">
        <v>13</v>
      </c>
      <c r="C12" s="78"/>
      <c r="D12" s="179">
        <v>0</v>
      </c>
      <c r="E12" s="179">
        <v>0</v>
      </c>
      <c r="F12" s="179">
        <v>0</v>
      </c>
      <c r="G12" s="167">
        <v>0</v>
      </c>
      <c r="H12" s="167">
        <v>0</v>
      </c>
      <c r="I12" s="23"/>
    </row>
    <row r="13" spans="1:9" s="1" customFormat="1" ht="15">
      <c r="A13" s="47"/>
      <c r="B13" s="77" t="s">
        <v>14</v>
      </c>
      <c r="C13" s="78"/>
      <c r="D13" s="179">
        <v>0</v>
      </c>
      <c r="E13" s="179">
        <v>0</v>
      </c>
      <c r="F13" s="179">
        <v>0</v>
      </c>
      <c r="G13" s="167">
        <v>0</v>
      </c>
      <c r="H13" s="167">
        <v>0</v>
      </c>
      <c r="I13" s="23"/>
    </row>
    <row r="14" spans="1:9" s="1" customFormat="1" ht="15">
      <c r="A14" s="47"/>
      <c r="B14" s="77" t="s">
        <v>16</v>
      </c>
      <c r="C14" s="78"/>
      <c r="D14" s="179">
        <v>0</v>
      </c>
      <c r="E14" s="179">
        <v>0</v>
      </c>
      <c r="F14" s="179">
        <v>0</v>
      </c>
      <c r="G14" s="167">
        <v>0</v>
      </c>
      <c r="H14" s="167">
        <v>0</v>
      </c>
      <c r="I14" s="23"/>
    </row>
    <row r="15" spans="1:9" s="1" customFormat="1" ht="15">
      <c r="A15" s="47"/>
      <c r="B15" s="77" t="s">
        <v>17</v>
      </c>
      <c r="C15" s="78"/>
      <c r="D15" s="179">
        <v>0</v>
      </c>
      <c r="E15" s="179">
        <v>0</v>
      </c>
      <c r="F15" s="179">
        <v>0</v>
      </c>
      <c r="G15" s="167">
        <v>0</v>
      </c>
      <c r="H15" s="167">
        <v>0</v>
      </c>
      <c r="I15" s="23"/>
    </row>
    <row r="16" spans="1:9" s="1" customFormat="1" ht="42" customHeight="1">
      <c r="A16" s="47"/>
      <c r="B16" s="77" t="s">
        <v>115</v>
      </c>
      <c r="C16" s="78"/>
      <c r="D16" s="179">
        <v>0</v>
      </c>
      <c r="E16" s="179">
        <v>0</v>
      </c>
      <c r="F16" s="179">
        <v>0</v>
      </c>
      <c r="G16" s="167">
        <v>0</v>
      </c>
      <c r="H16" s="167">
        <v>0</v>
      </c>
      <c r="I16" s="23"/>
    </row>
    <row r="17" spans="1:9" s="1" customFormat="1" ht="34.5" customHeight="1">
      <c r="A17" s="47"/>
      <c r="B17" s="77" t="s">
        <v>119</v>
      </c>
      <c r="C17" s="78"/>
      <c r="D17" s="179">
        <v>0</v>
      </c>
      <c r="E17" s="179">
        <v>0</v>
      </c>
      <c r="F17" s="179">
        <v>56</v>
      </c>
      <c r="G17" s="167">
        <v>0</v>
      </c>
      <c r="H17" s="167">
        <v>0</v>
      </c>
      <c r="I17" s="23"/>
    </row>
    <row r="18" spans="1:9" s="1" customFormat="1" ht="25.5">
      <c r="A18" s="47"/>
      <c r="B18" s="77" t="s">
        <v>20</v>
      </c>
      <c r="C18" s="78"/>
      <c r="D18" s="179">
        <v>0</v>
      </c>
      <c r="E18" s="179">
        <v>0</v>
      </c>
      <c r="F18" s="179">
        <v>0</v>
      </c>
      <c r="G18" s="167">
        <v>0</v>
      </c>
      <c r="H18" s="167">
        <v>0</v>
      </c>
      <c r="I18" s="23"/>
    </row>
    <row r="19" spans="1:9" s="1" customFormat="1" ht="15">
      <c r="A19" s="47"/>
      <c r="B19" s="77" t="s">
        <v>122</v>
      </c>
      <c r="C19" s="78"/>
      <c r="D19" s="179">
        <v>0</v>
      </c>
      <c r="E19" s="179">
        <v>0</v>
      </c>
      <c r="F19" s="179">
        <v>0</v>
      </c>
      <c r="G19" s="167">
        <v>0</v>
      </c>
      <c r="H19" s="167">
        <v>0</v>
      </c>
      <c r="I19" s="23"/>
    </row>
    <row r="20" spans="1:9" s="1" customFormat="1" ht="15">
      <c r="A20" s="47"/>
      <c r="B20" s="77" t="s">
        <v>23</v>
      </c>
      <c r="C20" s="78"/>
      <c r="D20" s="179">
        <v>0</v>
      </c>
      <c r="E20" s="179">
        <v>0</v>
      </c>
      <c r="F20" s="179"/>
      <c r="G20" s="167">
        <v>0</v>
      </c>
      <c r="H20" s="167">
        <v>0</v>
      </c>
      <c r="I20" s="23"/>
    </row>
    <row r="21" spans="1:9" s="1" customFormat="1" ht="30.75" customHeight="1">
      <c r="A21" s="47"/>
      <c r="B21" s="79" t="s">
        <v>82</v>
      </c>
      <c r="C21" s="80"/>
      <c r="D21" s="179">
        <f>D22+D23+D24+D25+D26</f>
        <v>1103.6</v>
      </c>
      <c r="E21" s="179">
        <f>E22+E23+E24+E25+E26</f>
        <v>841.8000000000001</v>
      </c>
      <c r="F21" s="179">
        <f>F22+F23+F24+F25+F26</f>
        <v>161.8</v>
      </c>
      <c r="G21" s="167">
        <f>F21/D21</f>
        <v>0.14661109097499095</v>
      </c>
      <c r="H21" s="167">
        <f>F21/E21</f>
        <v>0.1922071751009741</v>
      </c>
      <c r="I21" s="23"/>
    </row>
    <row r="22" spans="1:9" s="1" customFormat="1" ht="15">
      <c r="A22" s="47"/>
      <c r="B22" s="77" t="s">
        <v>25</v>
      </c>
      <c r="C22" s="78"/>
      <c r="D22" s="179">
        <v>618.1</v>
      </c>
      <c r="E22" s="179">
        <v>463.6</v>
      </c>
      <c r="F22" s="179">
        <v>66.5</v>
      </c>
      <c r="G22" s="167">
        <f>F22/D22</f>
        <v>0.10758776896942242</v>
      </c>
      <c r="H22" s="167">
        <f>F22/E22</f>
        <v>0.14344262295081966</v>
      </c>
      <c r="I22" s="23"/>
    </row>
    <row r="23" spans="1:9" s="1" customFormat="1" ht="15">
      <c r="A23" s="47"/>
      <c r="B23" s="77" t="s">
        <v>103</v>
      </c>
      <c r="C23" s="78"/>
      <c r="D23" s="179">
        <v>144.9</v>
      </c>
      <c r="E23" s="179">
        <v>122.7</v>
      </c>
      <c r="F23" s="179">
        <v>95.3</v>
      </c>
      <c r="G23" s="167">
        <f>F23/D23</f>
        <v>0.6576949620427881</v>
      </c>
      <c r="H23" s="167">
        <f>F23/E23</f>
        <v>0.7766911165444172</v>
      </c>
      <c r="I23" s="23"/>
    </row>
    <row r="24" spans="1:9" s="1" customFormat="1" ht="25.5">
      <c r="A24" s="47"/>
      <c r="B24" s="77" t="s">
        <v>68</v>
      </c>
      <c r="C24" s="78"/>
      <c r="D24" s="179">
        <v>340.6</v>
      </c>
      <c r="E24" s="179">
        <v>255.5</v>
      </c>
      <c r="F24" s="179">
        <v>0</v>
      </c>
      <c r="G24" s="167">
        <v>0</v>
      </c>
      <c r="H24" s="167">
        <v>0</v>
      </c>
      <c r="I24" s="23"/>
    </row>
    <row r="25" spans="1:9" s="1" customFormat="1" ht="30.75" customHeight="1" thickBot="1">
      <c r="A25" s="47"/>
      <c r="B25" s="150" t="s">
        <v>157</v>
      </c>
      <c r="C25" s="151"/>
      <c r="D25" s="179">
        <v>0</v>
      </c>
      <c r="E25" s="179">
        <v>0</v>
      </c>
      <c r="F25" s="179">
        <v>0</v>
      </c>
      <c r="G25" s="167">
        <v>0</v>
      </c>
      <c r="H25" s="167">
        <v>0</v>
      </c>
      <c r="I25" s="23"/>
    </row>
    <row r="26" spans="1:9" s="1" customFormat="1" ht="42.75" customHeight="1">
      <c r="A26" s="47"/>
      <c r="B26" s="77" t="s">
        <v>28</v>
      </c>
      <c r="C26" s="78"/>
      <c r="D26" s="179">
        <v>0</v>
      </c>
      <c r="E26" s="179">
        <v>0</v>
      </c>
      <c r="F26" s="179">
        <v>0</v>
      </c>
      <c r="G26" s="167">
        <v>0</v>
      </c>
      <c r="H26" s="167">
        <v>0</v>
      </c>
      <c r="I26" s="23"/>
    </row>
    <row r="27" spans="1:9" s="1" customFormat="1" ht="21" customHeight="1">
      <c r="A27" s="47"/>
      <c r="B27" s="83" t="s">
        <v>29</v>
      </c>
      <c r="C27" s="84"/>
      <c r="D27" s="178">
        <f>D4+D21</f>
        <v>3929.2</v>
      </c>
      <c r="E27" s="178">
        <f>E4+E21</f>
        <v>2898.8</v>
      </c>
      <c r="F27" s="178">
        <f>F4+F21</f>
        <v>2557.4000000000005</v>
      </c>
      <c r="G27" s="167">
        <f>F27/D27</f>
        <v>0.6508704061895553</v>
      </c>
      <c r="H27" s="167">
        <f>F27/E27</f>
        <v>0.882227128466952</v>
      </c>
      <c r="I27" s="23"/>
    </row>
    <row r="28" spans="1:9" s="1" customFormat="1" ht="21" customHeight="1">
      <c r="A28" s="47"/>
      <c r="B28" s="77" t="s">
        <v>109</v>
      </c>
      <c r="C28" s="78"/>
      <c r="D28" s="179">
        <f>D4</f>
        <v>2825.6</v>
      </c>
      <c r="E28" s="179">
        <f>E4</f>
        <v>2057</v>
      </c>
      <c r="F28" s="179">
        <f>F4</f>
        <v>2395.6000000000004</v>
      </c>
      <c r="G28" s="167">
        <f>F28/D28</f>
        <v>0.8478199320498303</v>
      </c>
      <c r="H28" s="167">
        <f>F28/E28</f>
        <v>1.164608653378707</v>
      </c>
      <c r="I28" s="23"/>
    </row>
    <row r="29" spans="1:9" s="1" customFormat="1" ht="12.75">
      <c r="A29" s="51"/>
      <c r="B29" s="61"/>
      <c r="C29" s="61"/>
      <c r="D29" s="61"/>
      <c r="E29" s="61"/>
      <c r="F29" s="61"/>
      <c r="G29" s="61"/>
      <c r="H29" s="62"/>
      <c r="I29" s="23"/>
    </row>
    <row r="30" spans="1:9" s="1" customFormat="1" ht="15" customHeight="1">
      <c r="A30" s="63" t="s">
        <v>161</v>
      </c>
      <c r="B30" s="66" t="s">
        <v>30</v>
      </c>
      <c r="C30" s="67" t="s">
        <v>198</v>
      </c>
      <c r="D30" s="68" t="s">
        <v>4</v>
      </c>
      <c r="E30" s="69" t="s">
        <v>395</v>
      </c>
      <c r="F30" s="69" t="s">
        <v>5</v>
      </c>
      <c r="G30" s="165" t="s">
        <v>149</v>
      </c>
      <c r="H30" s="69" t="s">
        <v>396</v>
      </c>
      <c r="I30" s="23"/>
    </row>
    <row r="31" spans="1:9" s="1" customFormat="1" ht="15" customHeight="1">
      <c r="A31" s="63"/>
      <c r="B31" s="66"/>
      <c r="C31" s="71"/>
      <c r="D31" s="68"/>
      <c r="E31" s="72"/>
      <c r="F31" s="72"/>
      <c r="G31" s="166"/>
      <c r="H31" s="72"/>
      <c r="I31" s="23"/>
    </row>
    <row r="32" spans="1:9" s="1" customFormat="1" ht="25.5">
      <c r="A32" s="34" t="s">
        <v>70</v>
      </c>
      <c r="B32" s="79" t="s">
        <v>31</v>
      </c>
      <c r="C32" s="80"/>
      <c r="D32" s="86">
        <f>D33+D34+D35</f>
        <v>1907.1000000000001</v>
      </c>
      <c r="E32" s="86">
        <f>E33+E34+E35</f>
        <v>1470.7</v>
      </c>
      <c r="F32" s="86">
        <f>F33+F34+F35</f>
        <v>1109.2</v>
      </c>
      <c r="G32" s="170">
        <f>F32/D32</f>
        <v>0.5816160662786429</v>
      </c>
      <c r="H32" s="170">
        <f>F32/E32</f>
        <v>0.7541986809002516</v>
      </c>
      <c r="I32" s="23"/>
    </row>
    <row r="33" spans="1:9" s="1" customFormat="1" ht="80.25" customHeight="1">
      <c r="A33" s="49" t="s">
        <v>73</v>
      </c>
      <c r="B33" s="77" t="s">
        <v>165</v>
      </c>
      <c r="C33" s="78" t="s">
        <v>73</v>
      </c>
      <c r="D33" s="65">
        <v>1891.9</v>
      </c>
      <c r="E33" s="65">
        <v>1455.5</v>
      </c>
      <c r="F33" s="65">
        <v>1109.2</v>
      </c>
      <c r="G33" s="170">
        <f aca="true" t="shared" si="2" ref="G33:G63">F33/D33</f>
        <v>0.5862889159046462</v>
      </c>
      <c r="H33" s="170">
        <f aca="true" t="shared" si="3" ref="H33:H63">F33/E33</f>
        <v>0.7620748883545174</v>
      </c>
      <c r="I33" s="23"/>
    </row>
    <row r="34" spans="1:9" s="1" customFormat="1" ht="18.75" customHeight="1">
      <c r="A34" s="49" t="s">
        <v>75</v>
      </c>
      <c r="B34" s="77" t="s">
        <v>36</v>
      </c>
      <c r="C34" s="78" t="s">
        <v>75</v>
      </c>
      <c r="D34" s="65">
        <v>10</v>
      </c>
      <c r="E34" s="65">
        <v>10</v>
      </c>
      <c r="F34" s="65">
        <v>0</v>
      </c>
      <c r="G34" s="170">
        <f t="shared" si="2"/>
        <v>0</v>
      </c>
      <c r="H34" s="170">
        <f t="shared" si="3"/>
        <v>0</v>
      </c>
      <c r="I34" s="23"/>
    </row>
    <row r="35" spans="1:9" s="1" customFormat="1" ht="25.5">
      <c r="A35" s="49" t="s">
        <v>132</v>
      </c>
      <c r="B35" s="77" t="s">
        <v>125</v>
      </c>
      <c r="C35" s="78"/>
      <c r="D35" s="65">
        <f>D36+D37</f>
        <v>5.2</v>
      </c>
      <c r="E35" s="65">
        <f>E36+E37</f>
        <v>5.2</v>
      </c>
      <c r="F35" s="65">
        <f>F36+F37</f>
        <v>0</v>
      </c>
      <c r="G35" s="170">
        <f t="shared" si="2"/>
        <v>0</v>
      </c>
      <c r="H35" s="170">
        <f t="shared" si="3"/>
        <v>0</v>
      </c>
      <c r="I35" s="23"/>
    </row>
    <row r="36" spans="1:9" s="15" customFormat="1" ht="30.75" customHeight="1">
      <c r="A36" s="40"/>
      <c r="B36" s="87" t="s">
        <v>215</v>
      </c>
      <c r="C36" s="88" t="s">
        <v>216</v>
      </c>
      <c r="D36" s="89">
        <v>5.2</v>
      </c>
      <c r="E36" s="89">
        <v>5.2</v>
      </c>
      <c r="F36" s="89">
        <v>0</v>
      </c>
      <c r="G36" s="170">
        <f t="shared" si="2"/>
        <v>0</v>
      </c>
      <c r="H36" s="170">
        <f t="shared" si="3"/>
        <v>0</v>
      </c>
      <c r="I36" s="30"/>
    </row>
    <row r="37" spans="1:9" s="15" customFormat="1" ht="39" customHeight="1" hidden="1">
      <c r="A37" s="40"/>
      <c r="B37" s="87" t="s">
        <v>279</v>
      </c>
      <c r="C37" s="88" t="s">
        <v>278</v>
      </c>
      <c r="D37" s="89">
        <v>0</v>
      </c>
      <c r="E37" s="89">
        <v>0</v>
      </c>
      <c r="F37" s="89">
        <v>0</v>
      </c>
      <c r="G37" s="170" t="e">
        <f t="shared" si="2"/>
        <v>#DIV/0!</v>
      </c>
      <c r="H37" s="170" t="e">
        <f t="shared" si="3"/>
        <v>#DIV/0!</v>
      </c>
      <c r="I37" s="30"/>
    </row>
    <row r="38" spans="1:9" s="1" customFormat="1" ht="18" customHeight="1">
      <c r="A38" s="34" t="s">
        <v>112</v>
      </c>
      <c r="B38" s="79" t="s">
        <v>105</v>
      </c>
      <c r="C38" s="80"/>
      <c r="D38" s="86">
        <f>D39</f>
        <v>144.9</v>
      </c>
      <c r="E38" s="86">
        <f>E39</f>
        <v>144.9</v>
      </c>
      <c r="F38" s="86">
        <f>F39</f>
        <v>95.3</v>
      </c>
      <c r="G38" s="170">
        <f t="shared" si="2"/>
        <v>0.6576949620427881</v>
      </c>
      <c r="H38" s="170">
        <f t="shared" si="3"/>
        <v>0.6576949620427881</v>
      </c>
      <c r="I38" s="23"/>
    </row>
    <row r="39" spans="1:9" s="1" customFormat="1" ht="54" customHeight="1">
      <c r="A39" s="49" t="s">
        <v>113</v>
      </c>
      <c r="B39" s="77" t="s">
        <v>171</v>
      </c>
      <c r="C39" s="78" t="s">
        <v>272</v>
      </c>
      <c r="D39" s="65">
        <v>144.9</v>
      </c>
      <c r="E39" s="65">
        <v>144.9</v>
      </c>
      <c r="F39" s="65">
        <v>95.3</v>
      </c>
      <c r="G39" s="170">
        <f t="shared" si="2"/>
        <v>0.6576949620427881</v>
      </c>
      <c r="H39" s="170">
        <f t="shared" si="3"/>
        <v>0.6576949620427881</v>
      </c>
      <c r="I39" s="23"/>
    </row>
    <row r="40" spans="1:9" s="1" customFormat="1" ht="25.5" hidden="1">
      <c r="A40" s="34" t="s">
        <v>76</v>
      </c>
      <c r="B40" s="79" t="s">
        <v>39</v>
      </c>
      <c r="C40" s="80"/>
      <c r="D40" s="86">
        <f aca="true" t="shared" si="4" ref="D40:F41">D41</f>
        <v>0</v>
      </c>
      <c r="E40" s="86">
        <f t="shared" si="4"/>
        <v>0</v>
      </c>
      <c r="F40" s="86">
        <f t="shared" si="4"/>
        <v>0</v>
      </c>
      <c r="G40" s="170" t="e">
        <f t="shared" si="2"/>
        <v>#DIV/0!</v>
      </c>
      <c r="H40" s="170" t="e">
        <f t="shared" si="3"/>
        <v>#DIV/0!</v>
      </c>
      <c r="I40" s="23"/>
    </row>
    <row r="41" spans="1:9" s="1" customFormat="1" ht="25.5" hidden="1">
      <c r="A41" s="49" t="s">
        <v>114</v>
      </c>
      <c r="B41" s="77" t="s">
        <v>107</v>
      </c>
      <c r="C41" s="78"/>
      <c r="D41" s="65">
        <f>D42</f>
        <v>0</v>
      </c>
      <c r="E41" s="65">
        <f>E42</f>
        <v>0</v>
      </c>
      <c r="F41" s="65">
        <f t="shared" si="4"/>
        <v>0</v>
      </c>
      <c r="G41" s="170" t="e">
        <f t="shared" si="2"/>
        <v>#DIV/0!</v>
      </c>
      <c r="H41" s="170" t="e">
        <f t="shared" si="3"/>
        <v>#DIV/0!</v>
      </c>
      <c r="I41" s="23"/>
    </row>
    <row r="42" spans="1:9" s="15" customFormat="1" ht="54" customHeight="1" hidden="1">
      <c r="A42" s="40"/>
      <c r="B42" s="87" t="s">
        <v>206</v>
      </c>
      <c r="C42" s="88" t="s">
        <v>205</v>
      </c>
      <c r="D42" s="89">
        <v>0</v>
      </c>
      <c r="E42" s="89">
        <v>0</v>
      </c>
      <c r="F42" s="89">
        <v>0</v>
      </c>
      <c r="G42" s="170" t="e">
        <f t="shared" si="2"/>
        <v>#DIV/0!</v>
      </c>
      <c r="H42" s="170" t="e">
        <f t="shared" si="3"/>
        <v>#DIV/0!</v>
      </c>
      <c r="I42" s="30"/>
    </row>
    <row r="43" spans="1:9" s="15" customFormat="1" ht="28.5" customHeight="1" hidden="1">
      <c r="A43" s="34" t="s">
        <v>77</v>
      </c>
      <c r="B43" s="79" t="s">
        <v>41</v>
      </c>
      <c r="C43" s="80"/>
      <c r="D43" s="86">
        <f aca="true" t="shared" si="5" ref="D43:F44">D44</f>
        <v>0</v>
      </c>
      <c r="E43" s="86">
        <f t="shared" si="5"/>
        <v>0</v>
      </c>
      <c r="F43" s="86">
        <f t="shared" si="5"/>
        <v>0</v>
      </c>
      <c r="G43" s="170" t="e">
        <f t="shared" si="2"/>
        <v>#DIV/0!</v>
      </c>
      <c r="H43" s="170" t="e">
        <f t="shared" si="3"/>
        <v>#DIV/0!</v>
      </c>
      <c r="I43" s="30"/>
    </row>
    <row r="44" spans="1:9" s="15" customFormat="1" ht="37.5" customHeight="1" hidden="1">
      <c r="A44" s="48" t="s">
        <v>78</v>
      </c>
      <c r="B44" s="110" t="s">
        <v>127</v>
      </c>
      <c r="C44" s="78"/>
      <c r="D44" s="65">
        <f t="shared" si="5"/>
        <v>0</v>
      </c>
      <c r="E44" s="65">
        <f t="shared" si="5"/>
        <v>0</v>
      </c>
      <c r="F44" s="65">
        <f t="shared" si="5"/>
        <v>0</v>
      </c>
      <c r="G44" s="170" t="e">
        <f t="shared" si="2"/>
        <v>#DIV/0!</v>
      </c>
      <c r="H44" s="170" t="e">
        <f t="shared" si="3"/>
        <v>#DIV/0!</v>
      </c>
      <c r="I44" s="30"/>
    </row>
    <row r="45" spans="1:9" s="15" customFormat="1" ht="42.75" customHeight="1" hidden="1">
      <c r="A45" s="40"/>
      <c r="B45" s="101" t="s">
        <v>127</v>
      </c>
      <c r="C45" s="88" t="s">
        <v>285</v>
      </c>
      <c r="D45" s="89">
        <v>0</v>
      </c>
      <c r="E45" s="89">
        <f>0</f>
        <v>0</v>
      </c>
      <c r="F45" s="89">
        <v>0</v>
      </c>
      <c r="G45" s="170" t="e">
        <f t="shared" si="2"/>
        <v>#DIV/0!</v>
      </c>
      <c r="H45" s="170" t="e">
        <f t="shared" si="3"/>
        <v>#DIV/0!</v>
      </c>
      <c r="I45" s="30"/>
    </row>
    <row r="46" spans="1:9" s="1" customFormat="1" ht="38.25">
      <c r="A46" s="34" t="s">
        <v>79</v>
      </c>
      <c r="B46" s="79" t="s">
        <v>42</v>
      </c>
      <c r="C46" s="80"/>
      <c r="D46" s="86">
        <f>D47</f>
        <v>345.79999999999995</v>
      </c>
      <c r="E46" s="86">
        <f>E47</f>
        <v>280.79999999999995</v>
      </c>
      <c r="F46" s="86">
        <f>F47</f>
        <v>236.4</v>
      </c>
      <c r="G46" s="170">
        <f t="shared" si="2"/>
        <v>0.683632157316368</v>
      </c>
      <c r="H46" s="170">
        <f t="shared" si="3"/>
        <v>0.841880341880342</v>
      </c>
      <c r="I46" s="23"/>
    </row>
    <row r="47" spans="1:9" s="1" customFormat="1" ht="12.75">
      <c r="A47" s="49" t="s">
        <v>45</v>
      </c>
      <c r="B47" s="77" t="s">
        <v>46</v>
      </c>
      <c r="C47" s="78"/>
      <c r="D47" s="65">
        <f>D48+D49+D51+D50</f>
        <v>345.79999999999995</v>
      </c>
      <c r="E47" s="65">
        <f>E48+E49+E51+E50</f>
        <v>280.79999999999995</v>
      </c>
      <c r="F47" s="65">
        <f>F48+F49+F51+F50</f>
        <v>236.4</v>
      </c>
      <c r="G47" s="170">
        <f t="shared" si="2"/>
        <v>0.683632157316368</v>
      </c>
      <c r="H47" s="170">
        <f t="shared" si="3"/>
        <v>0.841880341880342</v>
      </c>
      <c r="I47" s="23"/>
    </row>
    <row r="48" spans="1:9" s="15" customFormat="1" ht="12.75">
      <c r="A48" s="40"/>
      <c r="B48" s="87" t="s">
        <v>100</v>
      </c>
      <c r="C48" s="88" t="s">
        <v>261</v>
      </c>
      <c r="D48" s="89">
        <v>253.7</v>
      </c>
      <c r="E48" s="89">
        <v>188.7</v>
      </c>
      <c r="F48" s="89">
        <v>161.8</v>
      </c>
      <c r="G48" s="170">
        <f t="shared" si="2"/>
        <v>0.6377611351990541</v>
      </c>
      <c r="H48" s="170">
        <f t="shared" si="3"/>
        <v>0.8574456809750929</v>
      </c>
      <c r="I48" s="30"/>
    </row>
    <row r="49" spans="1:9" s="15" customFormat="1" ht="12.75">
      <c r="A49" s="40"/>
      <c r="B49" s="87" t="s">
        <v>266</v>
      </c>
      <c r="C49" s="88" t="s">
        <v>262</v>
      </c>
      <c r="D49" s="89">
        <v>17.5</v>
      </c>
      <c r="E49" s="89">
        <v>17.5</v>
      </c>
      <c r="F49" s="89">
        <v>0</v>
      </c>
      <c r="G49" s="170">
        <f t="shared" si="2"/>
        <v>0</v>
      </c>
      <c r="H49" s="170">
        <v>0</v>
      </c>
      <c r="I49" s="30"/>
    </row>
    <row r="50" spans="1:9" s="15" customFormat="1" ht="12.75" hidden="1">
      <c r="A50" s="40"/>
      <c r="B50" s="87" t="s">
        <v>376</v>
      </c>
      <c r="C50" s="88" t="s">
        <v>375</v>
      </c>
      <c r="D50" s="89">
        <v>0</v>
      </c>
      <c r="E50" s="89">
        <v>0</v>
      </c>
      <c r="F50" s="89">
        <v>0</v>
      </c>
      <c r="G50" s="170" t="e">
        <f t="shared" si="2"/>
        <v>#DIV/0!</v>
      </c>
      <c r="H50" s="170">
        <v>0</v>
      </c>
      <c r="I50" s="30"/>
    </row>
    <row r="51" spans="1:9" s="15" customFormat="1" ht="31.5" customHeight="1">
      <c r="A51" s="40"/>
      <c r="B51" s="87" t="s">
        <v>183</v>
      </c>
      <c r="C51" s="88" t="s">
        <v>267</v>
      </c>
      <c r="D51" s="89">
        <v>74.6</v>
      </c>
      <c r="E51" s="89">
        <v>74.6</v>
      </c>
      <c r="F51" s="89">
        <v>74.6</v>
      </c>
      <c r="G51" s="170">
        <f t="shared" si="2"/>
        <v>1</v>
      </c>
      <c r="H51" s="170">
        <f t="shared" si="3"/>
        <v>1</v>
      </c>
      <c r="I51" s="30"/>
    </row>
    <row r="52" spans="1:9" s="1" customFormat="1" ht="25.5">
      <c r="A52" s="35" t="s">
        <v>130</v>
      </c>
      <c r="B52" s="107" t="s">
        <v>128</v>
      </c>
      <c r="C52" s="108"/>
      <c r="D52" s="86">
        <f>D54</f>
        <v>1</v>
      </c>
      <c r="E52" s="86">
        <f>E54</f>
        <v>1</v>
      </c>
      <c r="F52" s="86">
        <f>F54</f>
        <v>0.5</v>
      </c>
      <c r="G52" s="170">
        <f t="shared" si="2"/>
        <v>0.5</v>
      </c>
      <c r="H52" s="170">
        <f t="shared" si="3"/>
        <v>0.5</v>
      </c>
      <c r="I52" s="23"/>
    </row>
    <row r="53" spans="1:9" s="1" customFormat="1" ht="25.5">
      <c r="A53" s="48" t="s">
        <v>124</v>
      </c>
      <c r="B53" s="77" t="s">
        <v>131</v>
      </c>
      <c r="C53" s="78"/>
      <c r="D53" s="65">
        <f>D54</f>
        <v>1</v>
      </c>
      <c r="E53" s="65">
        <f>E54</f>
        <v>1</v>
      </c>
      <c r="F53" s="65">
        <f>F54</f>
        <v>0.5</v>
      </c>
      <c r="G53" s="170">
        <f t="shared" si="2"/>
        <v>0.5</v>
      </c>
      <c r="H53" s="170">
        <f t="shared" si="3"/>
        <v>0.5</v>
      </c>
      <c r="I53" s="23"/>
    </row>
    <row r="54" spans="1:9" s="15" customFormat="1" ht="31.5" customHeight="1">
      <c r="A54" s="40"/>
      <c r="B54" s="87" t="s">
        <v>275</v>
      </c>
      <c r="C54" s="88" t="s">
        <v>268</v>
      </c>
      <c r="D54" s="89">
        <v>1</v>
      </c>
      <c r="E54" s="89">
        <v>1</v>
      </c>
      <c r="F54" s="89">
        <v>0.5</v>
      </c>
      <c r="G54" s="170">
        <f t="shared" si="2"/>
        <v>0.5</v>
      </c>
      <c r="H54" s="170">
        <f t="shared" si="3"/>
        <v>0.5</v>
      </c>
      <c r="I54" s="30"/>
    </row>
    <row r="55" spans="1:9" s="1" customFormat="1" ht="12.75" hidden="1">
      <c r="A55" s="34" t="s">
        <v>47</v>
      </c>
      <c r="B55" s="79" t="s">
        <v>48</v>
      </c>
      <c r="C55" s="80"/>
      <c r="D55" s="86">
        <f aca="true" t="shared" si="6" ref="D55:F56">D56</f>
        <v>0</v>
      </c>
      <c r="E55" s="86">
        <f t="shared" si="6"/>
        <v>0</v>
      </c>
      <c r="F55" s="86">
        <f t="shared" si="6"/>
        <v>0</v>
      </c>
      <c r="G55" s="170" t="e">
        <f t="shared" si="2"/>
        <v>#DIV/0!</v>
      </c>
      <c r="H55" s="170" t="e">
        <f t="shared" si="3"/>
        <v>#DIV/0!</v>
      </c>
      <c r="I55" s="23"/>
    </row>
    <row r="56" spans="1:9" s="1" customFormat="1" ht="12.75" hidden="1">
      <c r="A56" s="49" t="s">
        <v>52</v>
      </c>
      <c r="B56" s="77" t="s">
        <v>53</v>
      </c>
      <c r="C56" s="78"/>
      <c r="D56" s="65">
        <f t="shared" si="6"/>
        <v>0</v>
      </c>
      <c r="E56" s="65">
        <f t="shared" si="6"/>
        <v>0</v>
      </c>
      <c r="F56" s="65">
        <f t="shared" si="6"/>
        <v>0</v>
      </c>
      <c r="G56" s="170" t="e">
        <f t="shared" si="2"/>
        <v>#DIV/0!</v>
      </c>
      <c r="H56" s="170" t="e">
        <f t="shared" si="3"/>
        <v>#DIV/0!</v>
      </c>
      <c r="I56" s="23"/>
    </row>
    <row r="57" spans="1:9" s="15" customFormat="1" ht="40.5" customHeight="1" hidden="1">
      <c r="A57" s="40"/>
      <c r="B57" s="87" t="s">
        <v>269</v>
      </c>
      <c r="C57" s="88" t="s">
        <v>270</v>
      </c>
      <c r="D57" s="89">
        <v>0</v>
      </c>
      <c r="E57" s="89">
        <v>0</v>
      </c>
      <c r="F57" s="89">
        <v>0</v>
      </c>
      <c r="G57" s="170" t="e">
        <f t="shared" si="2"/>
        <v>#DIV/0!</v>
      </c>
      <c r="H57" s="170" t="e">
        <f t="shared" si="3"/>
        <v>#DIV/0!</v>
      </c>
      <c r="I57" s="30"/>
    </row>
    <row r="58" spans="1:9" s="1" customFormat="1" ht="12.75">
      <c r="A58" s="34">
        <v>1000</v>
      </c>
      <c r="B58" s="79" t="s">
        <v>62</v>
      </c>
      <c r="C58" s="80"/>
      <c r="D58" s="86">
        <f>D59</f>
        <v>18</v>
      </c>
      <c r="E58" s="86">
        <f>E59</f>
        <v>15</v>
      </c>
      <c r="F58" s="86">
        <f>F59</f>
        <v>10.5</v>
      </c>
      <c r="G58" s="170">
        <f t="shared" si="2"/>
        <v>0.5833333333333334</v>
      </c>
      <c r="H58" s="170">
        <f t="shared" si="3"/>
        <v>0.7</v>
      </c>
      <c r="I58" s="23"/>
    </row>
    <row r="59" spans="1:9" s="1" customFormat="1" ht="12.75">
      <c r="A59" s="49">
        <v>1001</v>
      </c>
      <c r="B59" s="77" t="s">
        <v>186</v>
      </c>
      <c r="C59" s="78" t="s">
        <v>63</v>
      </c>
      <c r="D59" s="65">
        <v>18</v>
      </c>
      <c r="E59" s="65">
        <v>15</v>
      </c>
      <c r="F59" s="65">
        <v>10.5</v>
      </c>
      <c r="G59" s="170">
        <f t="shared" si="2"/>
        <v>0.5833333333333334</v>
      </c>
      <c r="H59" s="170">
        <f t="shared" si="3"/>
        <v>0.7</v>
      </c>
      <c r="I59" s="23"/>
    </row>
    <row r="60" spans="1:9" s="1" customFormat="1" ht="25.5">
      <c r="A60" s="34"/>
      <c r="B60" s="79" t="s">
        <v>101</v>
      </c>
      <c r="C60" s="80"/>
      <c r="D60" s="65">
        <f>D61</f>
        <v>2464.5</v>
      </c>
      <c r="E60" s="65">
        <f>E61</f>
        <v>2103.9</v>
      </c>
      <c r="F60" s="65">
        <f>F61</f>
        <v>1661.8</v>
      </c>
      <c r="G60" s="170">
        <f t="shared" si="2"/>
        <v>0.67429498884155</v>
      </c>
      <c r="H60" s="170">
        <f t="shared" si="3"/>
        <v>0.789866438518941</v>
      </c>
      <c r="I60" s="23"/>
    </row>
    <row r="61" spans="1:9" s="15" customFormat="1" ht="25.5" customHeight="1">
      <c r="A61" s="40"/>
      <c r="B61" s="87" t="s">
        <v>102</v>
      </c>
      <c r="C61" s="88"/>
      <c r="D61" s="89">
        <v>2464.5</v>
      </c>
      <c r="E61" s="89">
        <v>2103.9</v>
      </c>
      <c r="F61" s="89">
        <v>1661.8</v>
      </c>
      <c r="G61" s="170">
        <f t="shared" si="2"/>
        <v>0.67429498884155</v>
      </c>
      <c r="H61" s="170">
        <f t="shared" si="3"/>
        <v>0.789866438518941</v>
      </c>
      <c r="I61" s="30"/>
    </row>
    <row r="62" spans="1:9" s="11" customFormat="1" ht="15.75">
      <c r="A62" s="34"/>
      <c r="B62" s="142" t="s">
        <v>69</v>
      </c>
      <c r="C62" s="143"/>
      <c r="D62" s="144">
        <f>D32+D38+D40+D46+D55+D52+D58+D60+D43</f>
        <v>4881.3</v>
      </c>
      <c r="E62" s="144">
        <f>E32+E38+E40+E46+E55+E52+E58+E60+E43</f>
        <v>4016.3</v>
      </c>
      <c r="F62" s="144">
        <f>F32+F38+F40+F46+F55+F52+F58+F60+F43</f>
        <v>3113.7</v>
      </c>
      <c r="G62" s="170">
        <f t="shared" si="2"/>
        <v>0.6378833507467272</v>
      </c>
      <c r="H62" s="170">
        <f t="shared" si="3"/>
        <v>0.7752657918980155</v>
      </c>
      <c r="I62" s="31"/>
    </row>
    <row r="63" spans="1:9" s="1" customFormat="1" ht="25.5">
      <c r="A63" s="50"/>
      <c r="B63" s="77" t="s">
        <v>84</v>
      </c>
      <c r="C63" s="78"/>
      <c r="D63" s="115">
        <f>D60</f>
        <v>2464.5</v>
      </c>
      <c r="E63" s="115">
        <f>E60</f>
        <v>2103.9</v>
      </c>
      <c r="F63" s="115">
        <f>F60</f>
        <v>1661.8</v>
      </c>
      <c r="G63" s="170">
        <f t="shared" si="2"/>
        <v>0.67429498884155</v>
      </c>
      <c r="H63" s="170">
        <f t="shared" si="3"/>
        <v>0.789866438518941</v>
      </c>
      <c r="I63" s="23"/>
    </row>
    <row r="64" spans="1:9" s="1" customFormat="1" ht="12.75">
      <c r="A64" s="36"/>
      <c r="C64" s="116"/>
      <c r="I64" s="23"/>
    </row>
    <row r="65" spans="1:9" s="1" customFormat="1" ht="12.75">
      <c r="A65" s="36"/>
      <c r="C65" s="116"/>
      <c r="I65" s="23"/>
    </row>
    <row r="66" spans="1:9" s="1" customFormat="1" ht="15">
      <c r="A66" s="36"/>
      <c r="B66" s="3" t="s">
        <v>94</v>
      </c>
      <c r="C66" s="6"/>
      <c r="F66" s="1">
        <v>1000.1</v>
      </c>
      <c r="I66" s="23"/>
    </row>
    <row r="67" spans="1:9" s="1" customFormat="1" ht="15">
      <c r="A67" s="36"/>
      <c r="B67" s="3"/>
      <c r="C67" s="6"/>
      <c r="I67" s="23"/>
    </row>
    <row r="68" spans="1:9" s="1" customFormat="1" ht="15">
      <c r="A68" s="36"/>
      <c r="B68" s="3" t="s">
        <v>85</v>
      </c>
      <c r="C68" s="6"/>
      <c r="I68" s="23"/>
    </row>
    <row r="69" spans="1:9" s="1" customFormat="1" ht="15">
      <c r="A69" s="36"/>
      <c r="B69" s="3" t="s">
        <v>86</v>
      </c>
      <c r="C69" s="6"/>
      <c r="I69" s="23"/>
    </row>
    <row r="70" spans="1:9" s="1" customFormat="1" ht="15">
      <c r="A70" s="36"/>
      <c r="B70" s="3"/>
      <c r="C70" s="6"/>
      <c r="I70" s="23"/>
    </row>
    <row r="71" spans="1:9" s="1" customFormat="1" ht="15">
      <c r="A71" s="36"/>
      <c r="B71" s="3" t="s">
        <v>87</v>
      </c>
      <c r="C71" s="6"/>
      <c r="I71" s="23"/>
    </row>
    <row r="72" spans="1:9" s="1" customFormat="1" ht="15">
      <c r="A72" s="36"/>
      <c r="B72" s="3" t="s">
        <v>88</v>
      </c>
      <c r="C72" s="6"/>
      <c r="I72" s="23"/>
    </row>
    <row r="73" spans="1:9" s="1" customFormat="1" ht="15">
      <c r="A73" s="36"/>
      <c r="B73" s="3"/>
      <c r="C73" s="6"/>
      <c r="I73" s="23"/>
    </row>
    <row r="74" spans="1:9" s="1" customFormat="1" ht="15">
      <c r="A74" s="36"/>
      <c r="B74" s="3" t="s">
        <v>89</v>
      </c>
      <c r="C74" s="6"/>
      <c r="I74" s="23"/>
    </row>
    <row r="75" spans="1:9" s="1" customFormat="1" ht="15">
      <c r="A75" s="36"/>
      <c r="B75" s="3" t="s">
        <v>90</v>
      </c>
      <c r="C75" s="6"/>
      <c r="I75" s="23"/>
    </row>
    <row r="76" spans="1:9" s="1" customFormat="1" ht="15">
      <c r="A76" s="36"/>
      <c r="B76" s="3"/>
      <c r="C76" s="6"/>
      <c r="I76" s="23"/>
    </row>
    <row r="77" spans="1:9" s="1" customFormat="1" ht="15">
      <c r="A77" s="36"/>
      <c r="B77" s="3" t="s">
        <v>91</v>
      </c>
      <c r="C77" s="6"/>
      <c r="I77" s="23"/>
    </row>
    <row r="78" spans="1:9" s="1" customFormat="1" ht="15">
      <c r="A78" s="36"/>
      <c r="B78" s="3" t="s">
        <v>92</v>
      </c>
      <c r="C78" s="6"/>
      <c r="I78" s="23"/>
    </row>
    <row r="79" spans="1:9" s="1" customFormat="1" ht="12.75">
      <c r="A79" s="36"/>
      <c r="C79" s="116"/>
      <c r="I79" s="23"/>
    </row>
    <row r="80" spans="1:9" s="1" customFormat="1" ht="12.75">
      <c r="A80" s="36"/>
      <c r="C80" s="116"/>
      <c r="I80" s="23"/>
    </row>
    <row r="81" spans="1:9" s="1" customFormat="1" ht="15">
      <c r="A81" s="36"/>
      <c r="B81" s="3" t="s">
        <v>93</v>
      </c>
      <c r="C81" s="6"/>
      <c r="F81" s="180">
        <f>F66+F27-F62</f>
        <v>443.80000000000064</v>
      </c>
      <c r="H81" s="180"/>
      <c r="I81" s="23"/>
    </row>
    <row r="82" spans="1:9" s="1" customFormat="1" ht="12.75">
      <c r="A82" s="36"/>
      <c r="C82" s="116"/>
      <c r="I82" s="23"/>
    </row>
    <row r="83" spans="1:9" s="1" customFormat="1" ht="12.75">
      <c r="A83" s="36"/>
      <c r="C83" s="116"/>
      <c r="I83" s="23"/>
    </row>
    <row r="84" spans="1:9" s="1" customFormat="1" ht="15">
      <c r="A84" s="36"/>
      <c r="B84" s="3" t="s">
        <v>95</v>
      </c>
      <c r="C84" s="6"/>
      <c r="I84" s="23"/>
    </row>
    <row r="85" spans="1:9" s="1" customFormat="1" ht="15">
      <c r="A85" s="36"/>
      <c r="B85" s="3" t="s">
        <v>96</v>
      </c>
      <c r="C85" s="6"/>
      <c r="I85" s="23"/>
    </row>
    <row r="86" spans="1:9" s="1" customFormat="1" ht="15">
      <c r="A86" s="36"/>
      <c r="B86" s="3" t="s">
        <v>97</v>
      </c>
      <c r="C86" s="6"/>
      <c r="I86" s="23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116" hidden="1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23" customWidth="1"/>
    <col min="10" max="16384" width="9.140625" style="1" customWidth="1"/>
  </cols>
  <sheetData>
    <row r="1" spans="1:9" s="5" customFormat="1" ht="60" customHeight="1">
      <c r="A1" s="123" t="s">
        <v>398</v>
      </c>
      <c r="B1" s="123"/>
      <c r="C1" s="123"/>
      <c r="D1" s="123"/>
      <c r="E1" s="123"/>
      <c r="F1" s="123"/>
      <c r="G1" s="123"/>
      <c r="H1" s="123"/>
      <c r="I1" s="32"/>
    </row>
    <row r="2" spans="1:8" ht="12.75" customHeight="1">
      <c r="A2" s="162"/>
      <c r="B2" s="66" t="s">
        <v>3</v>
      </c>
      <c r="C2" s="125"/>
      <c r="D2" s="68" t="s">
        <v>4</v>
      </c>
      <c r="E2" s="69" t="s">
        <v>395</v>
      </c>
      <c r="F2" s="68" t="s">
        <v>5</v>
      </c>
      <c r="G2" s="165" t="s">
        <v>149</v>
      </c>
      <c r="H2" s="69" t="s">
        <v>396</v>
      </c>
    </row>
    <row r="3" spans="1:8" ht="28.5" customHeight="1">
      <c r="A3" s="126"/>
      <c r="B3" s="66"/>
      <c r="C3" s="125"/>
      <c r="D3" s="68"/>
      <c r="E3" s="72"/>
      <c r="F3" s="68"/>
      <c r="G3" s="166"/>
      <c r="H3" s="72"/>
    </row>
    <row r="4" spans="1:8" ht="15">
      <c r="A4" s="126"/>
      <c r="B4" s="73" t="s">
        <v>83</v>
      </c>
      <c r="C4" s="74"/>
      <c r="D4" s="75">
        <f>D5+D6+D7+D8+D9+D10+D11+D12+D13+D14+D15+D16+D17+D18+D19</f>
        <v>2276.3</v>
      </c>
      <c r="E4" s="75">
        <f>E5+E6+E7+E8+E9+E10+E11+E12+E13+E14+E15+E16+E17+E18+E19</f>
        <v>1721</v>
      </c>
      <c r="F4" s="75">
        <f>F5+F6+F7+F8+F9+F10+F11+F12+F13+F14+F15+F16+F17+F18+F19</f>
        <v>1730.6000000000001</v>
      </c>
      <c r="G4" s="167">
        <f>F4/D4</f>
        <v>0.760268857356236</v>
      </c>
      <c r="H4" s="167">
        <f>F4/E4</f>
        <v>1.0055781522370715</v>
      </c>
    </row>
    <row r="5" spans="1:8" ht="15">
      <c r="A5" s="126"/>
      <c r="B5" s="77" t="s">
        <v>7</v>
      </c>
      <c r="C5" s="78"/>
      <c r="D5" s="65">
        <v>66</v>
      </c>
      <c r="E5" s="65">
        <v>48</v>
      </c>
      <c r="F5" s="65">
        <v>36.2</v>
      </c>
      <c r="G5" s="167">
        <f aca="true" t="shared" si="0" ref="G5:G27">F5/D5</f>
        <v>0.5484848484848486</v>
      </c>
      <c r="H5" s="167">
        <f aca="true" t="shared" si="1" ref="H5:H27">F5/E5</f>
        <v>0.7541666666666668</v>
      </c>
    </row>
    <row r="6" spans="1:8" ht="15">
      <c r="A6" s="126"/>
      <c r="B6" s="77" t="s">
        <v>300</v>
      </c>
      <c r="C6" s="78"/>
      <c r="D6" s="65">
        <v>590.3</v>
      </c>
      <c r="E6" s="65">
        <v>441</v>
      </c>
      <c r="F6" s="65">
        <v>478.1</v>
      </c>
      <c r="G6" s="167">
        <f t="shared" si="0"/>
        <v>0.8099271556835509</v>
      </c>
      <c r="H6" s="167">
        <f t="shared" si="1"/>
        <v>1.0841269841269843</v>
      </c>
    </row>
    <row r="7" spans="1:8" ht="15">
      <c r="A7" s="126"/>
      <c r="B7" s="77" t="s">
        <v>9</v>
      </c>
      <c r="C7" s="78"/>
      <c r="D7" s="65">
        <v>150</v>
      </c>
      <c r="E7" s="65">
        <v>150</v>
      </c>
      <c r="F7" s="65">
        <v>208.9</v>
      </c>
      <c r="G7" s="167">
        <f t="shared" si="0"/>
        <v>1.3926666666666667</v>
      </c>
      <c r="H7" s="167">
        <f t="shared" si="1"/>
        <v>1.3926666666666667</v>
      </c>
    </row>
    <row r="8" spans="1:8" ht="15">
      <c r="A8" s="126"/>
      <c r="B8" s="77" t="s">
        <v>10</v>
      </c>
      <c r="C8" s="78"/>
      <c r="D8" s="65">
        <v>160</v>
      </c>
      <c r="E8" s="65">
        <v>100</v>
      </c>
      <c r="F8" s="65">
        <v>69.4</v>
      </c>
      <c r="G8" s="167">
        <f t="shared" si="0"/>
        <v>0.43375</v>
      </c>
      <c r="H8" s="167">
        <f t="shared" si="1"/>
        <v>0.6940000000000001</v>
      </c>
    </row>
    <row r="9" spans="1:8" ht="15">
      <c r="A9" s="126"/>
      <c r="B9" s="77" t="s">
        <v>11</v>
      </c>
      <c r="C9" s="78"/>
      <c r="D9" s="65">
        <v>1300</v>
      </c>
      <c r="E9" s="65">
        <v>976</v>
      </c>
      <c r="F9" s="65">
        <v>920.2</v>
      </c>
      <c r="G9" s="167">
        <f t="shared" si="0"/>
        <v>0.7078461538461539</v>
      </c>
      <c r="H9" s="167">
        <f t="shared" si="1"/>
        <v>0.9428278688524591</v>
      </c>
    </row>
    <row r="10" spans="1:8" ht="15">
      <c r="A10" s="126"/>
      <c r="B10" s="77" t="s">
        <v>108</v>
      </c>
      <c r="C10" s="78"/>
      <c r="D10" s="65">
        <v>10</v>
      </c>
      <c r="E10" s="65">
        <v>6</v>
      </c>
      <c r="F10" s="65">
        <v>17.8</v>
      </c>
      <c r="G10" s="167">
        <f t="shared" si="0"/>
        <v>1.78</v>
      </c>
      <c r="H10" s="167">
        <f t="shared" si="1"/>
        <v>2.966666666666667</v>
      </c>
    </row>
    <row r="11" spans="1:8" ht="15">
      <c r="A11" s="126"/>
      <c r="B11" s="77" t="s">
        <v>12</v>
      </c>
      <c r="C11" s="78"/>
      <c r="D11" s="65">
        <v>0</v>
      </c>
      <c r="E11" s="65">
        <v>0</v>
      </c>
      <c r="F11" s="65">
        <v>0</v>
      </c>
      <c r="G11" s="167">
        <v>0</v>
      </c>
      <c r="H11" s="167">
        <v>0</v>
      </c>
    </row>
    <row r="12" spans="1:8" ht="15">
      <c r="A12" s="126"/>
      <c r="B12" s="77" t="s">
        <v>13</v>
      </c>
      <c r="C12" s="78"/>
      <c r="D12" s="65">
        <v>0</v>
      </c>
      <c r="E12" s="65">
        <v>0</v>
      </c>
      <c r="F12" s="65">
        <v>0</v>
      </c>
      <c r="G12" s="167">
        <v>0</v>
      </c>
      <c r="H12" s="167">
        <v>0</v>
      </c>
    </row>
    <row r="13" spans="1:8" ht="15">
      <c r="A13" s="126"/>
      <c r="B13" s="77" t="s">
        <v>14</v>
      </c>
      <c r="C13" s="78"/>
      <c r="D13" s="65">
        <v>0</v>
      </c>
      <c r="E13" s="65">
        <v>0</v>
      </c>
      <c r="F13" s="65">
        <v>0</v>
      </c>
      <c r="G13" s="167">
        <v>0</v>
      </c>
      <c r="H13" s="167">
        <v>0</v>
      </c>
    </row>
    <row r="14" spans="1:8" ht="15">
      <c r="A14" s="126"/>
      <c r="B14" s="77" t="s">
        <v>16</v>
      </c>
      <c r="C14" s="78"/>
      <c r="D14" s="65">
        <v>0</v>
      </c>
      <c r="E14" s="65">
        <v>0</v>
      </c>
      <c r="F14" s="65">
        <v>0</v>
      </c>
      <c r="G14" s="167">
        <v>0</v>
      </c>
      <c r="H14" s="167">
        <v>0</v>
      </c>
    </row>
    <row r="15" spans="1:8" ht="15">
      <c r="A15" s="126"/>
      <c r="B15" s="77" t="s">
        <v>17</v>
      </c>
      <c r="C15" s="78"/>
      <c r="D15" s="65">
        <v>0</v>
      </c>
      <c r="E15" s="65">
        <v>0</v>
      </c>
      <c r="F15" s="65">
        <v>0</v>
      </c>
      <c r="G15" s="167">
        <v>0</v>
      </c>
      <c r="H15" s="167">
        <v>0</v>
      </c>
    </row>
    <row r="16" spans="1:8" ht="25.5">
      <c r="A16" s="126"/>
      <c r="B16" s="77" t="s">
        <v>18</v>
      </c>
      <c r="C16" s="78"/>
      <c r="D16" s="65">
        <v>0</v>
      </c>
      <c r="E16" s="65">
        <v>0</v>
      </c>
      <c r="F16" s="65">
        <v>0</v>
      </c>
      <c r="G16" s="167">
        <v>0</v>
      </c>
      <c r="H16" s="167">
        <v>0</v>
      </c>
    </row>
    <row r="17" spans="1:8" ht="15">
      <c r="A17" s="126"/>
      <c r="B17" s="77" t="s">
        <v>349</v>
      </c>
      <c r="C17" s="78"/>
      <c r="D17" s="65">
        <v>0</v>
      </c>
      <c r="E17" s="65">
        <v>0</v>
      </c>
      <c r="F17" s="65">
        <v>0</v>
      </c>
      <c r="G17" s="167">
        <v>0</v>
      </c>
      <c r="H17" s="167">
        <v>0</v>
      </c>
    </row>
    <row r="18" spans="1:8" ht="15">
      <c r="A18" s="126"/>
      <c r="B18" s="77" t="s">
        <v>122</v>
      </c>
      <c r="C18" s="78"/>
      <c r="D18" s="65">
        <v>0</v>
      </c>
      <c r="E18" s="65">
        <v>0</v>
      </c>
      <c r="F18" s="65">
        <v>0</v>
      </c>
      <c r="G18" s="167">
        <v>0</v>
      </c>
      <c r="H18" s="167">
        <v>0</v>
      </c>
    </row>
    <row r="19" spans="1:8" ht="15">
      <c r="A19" s="126"/>
      <c r="B19" s="77" t="s">
        <v>23</v>
      </c>
      <c r="C19" s="78"/>
      <c r="D19" s="65">
        <v>0</v>
      </c>
      <c r="E19" s="65">
        <v>0</v>
      </c>
      <c r="F19" s="65">
        <v>0</v>
      </c>
      <c r="G19" s="167">
        <v>0</v>
      </c>
      <c r="H19" s="167">
        <v>0</v>
      </c>
    </row>
    <row r="20" spans="1:8" ht="25.5">
      <c r="A20" s="126"/>
      <c r="B20" s="79" t="s">
        <v>82</v>
      </c>
      <c r="C20" s="80"/>
      <c r="D20" s="65">
        <f>D21+D22+D23+D25+D24</f>
        <v>1166</v>
      </c>
      <c r="E20" s="65">
        <f>E21+E22+E23+E25+E24</f>
        <v>886.5999999999999</v>
      </c>
      <c r="F20" s="65">
        <f>F21+F22+F23+F25+F24</f>
        <v>148.39999999999998</v>
      </c>
      <c r="G20" s="167">
        <f t="shared" si="0"/>
        <v>0.12727272727272726</v>
      </c>
      <c r="H20" s="167">
        <f t="shared" si="1"/>
        <v>0.16738100609068352</v>
      </c>
    </row>
    <row r="21" spans="1:8" ht="15">
      <c r="A21" s="126"/>
      <c r="B21" s="77" t="s">
        <v>25</v>
      </c>
      <c r="C21" s="78"/>
      <c r="D21" s="65">
        <v>1021.1</v>
      </c>
      <c r="E21" s="65">
        <v>765.8</v>
      </c>
      <c r="F21" s="65">
        <v>59.8</v>
      </c>
      <c r="G21" s="167">
        <f t="shared" si="0"/>
        <v>0.05856429340906865</v>
      </c>
      <c r="H21" s="167">
        <f t="shared" si="1"/>
        <v>0.07808827370070515</v>
      </c>
    </row>
    <row r="22" spans="1:8" ht="15">
      <c r="A22" s="126"/>
      <c r="B22" s="77" t="s">
        <v>103</v>
      </c>
      <c r="C22" s="78"/>
      <c r="D22" s="65">
        <v>144.9</v>
      </c>
      <c r="E22" s="65">
        <v>120.8</v>
      </c>
      <c r="F22" s="65">
        <v>88.6</v>
      </c>
      <c r="G22" s="167">
        <f t="shared" si="0"/>
        <v>0.6114561766735679</v>
      </c>
      <c r="H22" s="167">
        <f t="shared" si="1"/>
        <v>0.7334437086092714</v>
      </c>
    </row>
    <row r="23" spans="1:8" ht="15">
      <c r="A23" s="126"/>
      <c r="B23" s="77" t="s">
        <v>68</v>
      </c>
      <c r="C23" s="78"/>
      <c r="D23" s="65">
        <v>0</v>
      </c>
      <c r="E23" s="65">
        <v>0</v>
      </c>
      <c r="F23" s="65">
        <v>0</v>
      </c>
      <c r="G23" s="167">
        <v>0</v>
      </c>
      <c r="H23" s="167">
        <v>0</v>
      </c>
    </row>
    <row r="24" spans="1:8" ht="32.25" customHeight="1" thickBot="1">
      <c r="A24" s="126"/>
      <c r="B24" s="150" t="s">
        <v>157</v>
      </c>
      <c r="C24" s="151"/>
      <c r="D24" s="65">
        <v>0</v>
      </c>
      <c r="E24" s="65">
        <v>0</v>
      </c>
      <c r="F24" s="65">
        <v>0</v>
      </c>
      <c r="G24" s="167">
        <v>0</v>
      </c>
      <c r="H24" s="167">
        <v>0</v>
      </c>
    </row>
    <row r="25" spans="1:8" ht="25.5">
      <c r="A25" s="126"/>
      <c r="B25" s="77" t="s">
        <v>28</v>
      </c>
      <c r="C25" s="78"/>
      <c r="D25" s="65">
        <v>0</v>
      </c>
      <c r="E25" s="65">
        <v>0</v>
      </c>
      <c r="F25" s="65">
        <v>0</v>
      </c>
      <c r="G25" s="167">
        <v>0</v>
      </c>
      <c r="H25" s="167">
        <v>0</v>
      </c>
    </row>
    <row r="26" spans="1:8" ht="18.75">
      <c r="A26" s="126"/>
      <c r="B26" s="83" t="s">
        <v>29</v>
      </c>
      <c r="C26" s="84"/>
      <c r="D26" s="75">
        <f>D4+D20</f>
        <v>3442.3</v>
      </c>
      <c r="E26" s="75">
        <f>E4+E20</f>
        <v>2607.6</v>
      </c>
      <c r="F26" s="75">
        <f>F4+F20</f>
        <v>1879</v>
      </c>
      <c r="G26" s="167">
        <f t="shared" si="0"/>
        <v>0.5458559683932255</v>
      </c>
      <c r="H26" s="167">
        <f t="shared" si="1"/>
        <v>0.7205859794447002</v>
      </c>
    </row>
    <row r="27" spans="1:8" ht="15">
      <c r="A27" s="126"/>
      <c r="B27" s="77" t="s">
        <v>109</v>
      </c>
      <c r="C27" s="78"/>
      <c r="D27" s="65">
        <f>D4</f>
        <v>2276.3</v>
      </c>
      <c r="E27" s="65">
        <f>E4</f>
        <v>1721</v>
      </c>
      <c r="F27" s="65">
        <f>F4</f>
        <v>1730.6000000000001</v>
      </c>
      <c r="G27" s="167">
        <f t="shared" si="0"/>
        <v>0.760268857356236</v>
      </c>
      <c r="H27" s="167">
        <f t="shared" si="1"/>
        <v>1.0055781522370715</v>
      </c>
    </row>
    <row r="28" spans="1:8" ht="12.75">
      <c r="A28" s="132"/>
      <c r="B28" s="133"/>
      <c r="C28" s="133"/>
      <c r="D28" s="133"/>
      <c r="E28" s="133"/>
      <c r="F28" s="133"/>
      <c r="G28" s="133"/>
      <c r="H28" s="134"/>
    </row>
    <row r="29" spans="1:8" ht="17.25" customHeight="1">
      <c r="A29" s="182" t="s">
        <v>161</v>
      </c>
      <c r="B29" s="66" t="s">
        <v>30</v>
      </c>
      <c r="C29" s="67" t="s">
        <v>198</v>
      </c>
      <c r="D29" s="85" t="s">
        <v>4</v>
      </c>
      <c r="E29" s="69" t="s">
        <v>395</v>
      </c>
      <c r="F29" s="183" t="s">
        <v>5</v>
      </c>
      <c r="G29" s="165" t="s">
        <v>149</v>
      </c>
      <c r="H29" s="69" t="s">
        <v>397</v>
      </c>
    </row>
    <row r="30" spans="1:8" ht="15" customHeight="1">
      <c r="A30" s="182"/>
      <c r="B30" s="66"/>
      <c r="C30" s="71"/>
      <c r="D30" s="85"/>
      <c r="E30" s="72"/>
      <c r="F30" s="184"/>
      <c r="G30" s="166"/>
      <c r="H30" s="72"/>
    </row>
    <row r="31" spans="1:8" ht="25.5">
      <c r="A31" s="80" t="s">
        <v>70</v>
      </c>
      <c r="B31" s="79" t="s">
        <v>31</v>
      </c>
      <c r="C31" s="80"/>
      <c r="D31" s="86">
        <f>D32+D33+D34</f>
        <v>2033.9</v>
      </c>
      <c r="E31" s="86">
        <f>E32+E33+E34</f>
        <v>1589.6000000000001</v>
      </c>
      <c r="F31" s="86">
        <f>F32+F33+F34</f>
        <v>1004.3</v>
      </c>
      <c r="G31" s="170">
        <f>F31/D31</f>
        <v>0.49378042184964843</v>
      </c>
      <c r="H31" s="170">
        <f>F31/E31</f>
        <v>0.6317941620533467</v>
      </c>
    </row>
    <row r="32" spans="1:8" ht="63.75" customHeight="1">
      <c r="A32" s="78" t="s">
        <v>73</v>
      </c>
      <c r="B32" s="77" t="s">
        <v>165</v>
      </c>
      <c r="C32" s="78" t="s">
        <v>73</v>
      </c>
      <c r="D32" s="65">
        <v>2019.5</v>
      </c>
      <c r="E32" s="65">
        <v>1575.2</v>
      </c>
      <c r="F32" s="65">
        <v>1004.3</v>
      </c>
      <c r="G32" s="170">
        <f aca="true" t="shared" si="2" ref="G32:G61">F32/D32</f>
        <v>0.49730131220599155</v>
      </c>
      <c r="H32" s="170">
        <f aca="true" t="shared" si="3" ref="H32:H61">F32/E32</f>
        <v>0.6375698324022346</v>
      </c>
    </row>
    <row r="33" spans="1:8" ht="12.75">
      <c r="A33" s="78" t="s">
        <v>75</v>
      </c>
      <c r="B33" s="77" t="s">
        <v>36</v>
      </c>
      <c r="C33" s="78" t="s">
        <v>75</v>
      </c>
      <c r="D33" s="65">
        <v>10</v>
      </c>
      <c r="E33" s="65">
        <v>10</v>
      </c>
      <c r="F33" s="65">
        <v>0</v>
      </c>
      <c r="G33" s="170">
        <f t="shared" si="2"/>
        <v>0</v>
      </c>
      <c r="H33" s="170">
        <f t="shared" si="3"/>
        <v>0</v>
      </c>
    </row>
    <row r="34" spans="1:8" ht="12.75">
      <c r="A34" s="78" t="s">
        <v>132</v>
      </c>
      <c r="B34" s="77" t="s">
        <v>129</v>
      </c>
      <c r="C34" s="78"/>
      <c r="D34" s="65">
        <f>D35+D36</f>
        <v>4.4</v>
      </c>
      <c r="E34" s="65">
        <f>E35+E36</f>
        <v>4.4</v>
      </c>
      <c r="F34" s="65">
        <v>0</v>
      </c>
      <c r="G34" s="170">
        <f t="shared" si="2"/>
        <v>0</v>
      </c>
      <c r="H34" s="170">
        <v>0</v>
      </c>
    </row>
    <row r="35" spans="1:9" s="15" customFormat="1" ht="25.5">
      <c r="A35" s="88"/>
      <c r="B35" s="87" t="s">
        <v>118</v>
      </c>
      <c r="C35" s="88" t="s">
        <v>216</v>
      </c>
      <c r="D35" s="89">
        <v>4.4</v>
      </c>
      <c r="E35" s="89">
        <v>4.4</v>
      </c>
      <c r="F35" s="89">
        <v>0</v>
      </c>
      <c r="G35" s="170">
        <f t="shared" si="2"/>
        <v>0</v>
      </c>
      <c r="H35" s="170">
        <v>0</v>
      </c>
      <c r="I35" s="30"/>
    </row>
    <row r="36" spans="1:9" s="15" customFormat="1" ht="21" customHeight="1" hidden="1">
      <c r="A36" s="88"/>
      <c r="B36" s="87" t="s">
        <v>207</v>
      </c>
      <c r="C36" s="88" t="s">
        <v>193</v>
      </c>
      <c r="D36" s="89">
        <v>0</v>
      </c>
      <c r="E36" s="89">
        <v>0</v>
      </c>
      <c r="F36" s="89">
        <v>0</v>
      </c>
      <c r="G36" s="170" t="e">
        <f t="shared" si="2"/>
        <v>#DIV/0!</v>
      </c>
      <c r="H36" s="170" t="e">
        <f t="shared" si="3"/>
        <v>#DIV/0!</v>
      </c>
      <c r="I36" s="30"/>
    </row>
    <row r="37" spans="1:8" ht="25.5" customHeight="1">
      <c r="A37" s="80" t="s">
        <v>112</v>
      </c>
      <c r="B37" s="79" t="s">
        <v>105</v>
      </c>
      <c r="C37" s="80"/>
      <c r="D37" s="86">
        <f>D38</f>
        <v>144.9</v>
      </c>
      <c r="E37" s="86">
        <f>E38</f>
        <v>144.9</v>
      </c>
      <c r="F37" s="86">
        <f>F38</f>
        <v>88.6</v>
      </c>
      <c r="G37" s="170">
        <f t="shared" si="2"/>
        <v>0.6114561766735679</v>
      </c>
      <c r="H37" s="170">
        <f t="shared" si="3"/>
        <v>0.6114561766735679</v>
      </c>
    </row>
    <row r="38" spans="1:8" ht="38.25">
      <c r="A38" s="78" t="s">
        <v>113</v>
      </c>
      <c r="B38" s="77" t="s">
        <v>171</v>
      </c>
      <c r="C38" s="78" t="s">
        <v>272</v>
      </c>
      <c r="D38" s="65">
        <v>144.9</v>
      </c>
      <c r="E38" s="65">
        <v>144.9</v>
      </c>
      <c r="F38" s="65">
        <v>88.6</v>
      </c>
      <c r="G38" s="170">
        <f t="shared" si="2"/>
        <v>0.6114561766735679</v>
      </c>
      <c r="H38" s="170">
        <f t="shared" si="3"/>
        <v>0.6114561766735679</v>
      </c>
    </row>
    <row r="39" spans="1:8" ht="25.5" hidden="1">
      <c r="A39" s="80" t="s">
        <v>76</v>
      </c>
      <c r="B39" s="79" t="s">
        <v>39</v>
      </c>
      <c r="C39" s="80"/>
      <c r="D39" s="86">
        <f aca="true" t="shared" si="4" ref="D39:F40">D40</f>
        <v>0</v>
      </c>
      <c r="E39" s="86">
        <f t="shared" si="4"/>
        <v>0</v>
      </c>
      <c r="F39" s="86">
        <f t="shared" si="4"/>
        <v>0</v>
      </c>
      <c r="G39" s="170" t="e">
        <f t="shared" si="2"/>
        <v>#DIV/0!</v>
      </c>
      <c r="H39" s="170" t="e">
        <f t="shared" si="3"/>
        <v>#DIV/0!</v>
      </c>
    </row>
    <row r="40" spans="1:8" ht="12.75" hidden="1">
      <c r="A40" s="78" t="s">
        <v>114</v>
      </c>
      <c r="B40" s="77" t="s">
        <v>107</v>
      </c>
      <c r="C40" s="78"/>
      <c r="D40" s="65">
        <f t="shared" si="4"/>
        <v>0</v>
      </c>
      <c r="E40" s="65">
        <f t="shared" si="4"/>
        <v>0</v>
      </c>
      <c r="F40" s="65">
        <f t="shared" si="4"/>
        <v>0</v>
      </c>
      <c r="G40" s="170" t="e">
        <f t="shared" si="2"/>
        <v>#DIV/0!</v>
      </c>
      <c r="H40" s="170" t="e">
        <f t="shared" si="3"/>
        <v>#DIV/0!</v>
      </c>
    </row>
    <row r="41" spans="1:9" s="15" customFormat="1" ht="38.25" hidden="1">
      <c r="A41" s="88"/>
      <c r="B41" s="87" t="s">
        <v>116</v>
      </c>
      <c r="C41" s="88" t="s">
        <v>208</v>
      </c>
      <c r="D41" s="89">
        <v>0</v>
      </c>
      <c r="E41" s="89">
        <v>0</v>
      </c>
      <c r="F41" s="89">
        <v>0</v>
      </c>
      <c r="G41" s="170" t="e">
        <f t="shared" si="2"/>
        <v>#DIV/0!</v>
      </c>
      <c r="H41" s="170" t="e">
        <f t="shared" si="3"/>
        <v>#DIV/0!</v>
      </c>
      <c r="I41" s="30"/>
    </row>
    <row r="42" spans="1:9" s="15" customFormat="1" ht="12.75">
      <c r="A42" s="80" t="s">
        <v>77</v>
      </c>
      <c r="B42" s="79" t="s">
        <v>41</v>
      </c>
      <c r="C42" s="80"/>
      <c r="D42" s="86">
        <f aca="true" t="shared" si="5" ref="D42:F43">D43</f>
        <v>3.8</v>
      </c>
      <c r="E42" s="86">
        <f t="shared" si="5"/>
        <v>3.8</v>
      </c>
      <c r="F42" s="86">
        <f t="shared" si="5"/>
        <v>3.8</v>
      </c>
      <c r="G42" s="170">
        <f t="shared" si="2"/>
        <v>1</v>
      </c>
      <c r="H42" s="170">
        <f t="shared" si="3"/>
        <v>1</v>
      </c>
      <c r="I42" s="30"/>
    </row>
    <row r="43" spans="1:9" s="15" customFormat="1" ht="31.5" customHeight="1">
      <c r="A43" s="111" t="s">
        <v>78</v>
      </c>
      <c r="B43" s="110" t="s">
        <v>127</v>
      </c>
      <c r="C43" s="78"/>
      <c r="D43" s="65">
        <f t="shared" si="5"/>
        <v>3.8</v>
      </c>
      <c r="E43" s="65">
        <f t="shared" si="5"/>
        <v>3.8</v>
      </c>
      <c r="F43" s="65">
        <f t="shared" si="5"/>
        <v>3.8</v>
      </c>
      <c r="G43" s="170">
        <f t="shared" si="2"/>
        <v>1</v>
      </c>
      <c r="H43" s="170">
        <f t="shared" si="3"/>
        <v>1</v>
      </c>
      <c r="I43" s="30"/>
    </row>
    <row r="44" spans="1:9" s="15" customFormat="1" ht="33" customHeight="1">
      <c r="A44" s="88"/>
      <c r="B44" s="101" t="s">
        <v>127</v>
      </c>
      <c r="C44" s="88" t="s">
        <v>285</v>
      </c>
      <c r="D44" s="89">
        <v>3.8</v>
      </c>
      <c r="E44" s="89">
        <v>3.8</v>
      </c>
      <c r="F44" s="89">
        <v>3.8</v>
      </c>
      <c r="G44" s="170">
        <f t="shared" si="2"/>
        <v>1</v>
      </c>
      <c r="H44" s="170">
        <f t="shared" si="3"/>
        <v>1</v>
      </c>
      <c r="I44" s="30"/>
    </row>
    <row r="45" spans="1:8" ht="25.5">
      <c r="A45" s="80" t="s">
        <v>79</v>
      </c>
      <c r="B45" s="79" t="s">
        <v>42</v>
      </c>
      <c r="C45" s="80"/>
      <c r="D45" s="86">
        <f>D46</f>
        <v>303</v>
      </c>
      <c r="E45" s="86">
        <f>E46</f>
        <v>265.1</v>
      </c>
      <c r="F45" s="86">
        <f>F46</f>
        <v>214.1</v>
      </c>
      <c r="G45" s="170">
        <f t="shared" si="2"/>
        <v>0.7066006600660066</v>
      </c>
      <c r="H45" s="170">
        <f t="shared" si="3"/>
        <v>0.8076197661259901</v>
      </c>
    </row>
    <row r="46" spans="1:8" ht="12.75">
      <c r="A46" s="78" t="s">
        <v>45</v>
      </c>
      <c r="B46" s="77" t="s">
        <v>46</v>
      </c>
      <c r="C46" s="78"/>
      <c r="D46" s="65">
        <f>D47+D48+D50+D49</f>
        <v>303</v>
      </c>
      <c r="E46" s="65">
        <f>E47+E48+E50+E49</f>
        <v>265.1</v>
      </c>
      <c r="F46" s="65">
        <f>F47+F48+F50+F49</f>
        <v>214.1</v>
      </c>
      <c r="G46" s="170">
        <f t="shared" si="2"/>
        <v>0.7066006600660066</v>
      </c>
      <c r="H46" s="170">
        <f t="shared" si="3"/>
        <v>0.8076197661259901</v>
      </c>
    </row>
    <row r="47" spans="1:9" s="15" customFormat="1" ht="12.75">
      <c r="A47" s="88"/>
      <c r="B47" s="87" t="s">
        <v>100</v>
      </c>
      <c r="C47" s="88" t="s">
        <v>261</v>
      </c>
      <c r="D47" s="89">
        <v>260</v>
      </c>
      <c r="E47" s="89">
        <v>222.1</v>
      </c>
      <c r="F47" s="89">
        <v>189.1</v>
      </c>
      <c r="G47" s="170">
        <f t="shared" si="2"/>
        <v>0.7273076923076923</v>
      </c>
      <c r="H47" s="170">
        <f t="shared" si="3"/>
        <v>0.8514182800540298</v>
      </c>
      <c r="I47" s="30"/>
    </row>
    <row r="48" spans="1:9" s="15" customFormat="1" ht="22.5" customHeight="1">
      <c r="A48" s="88"/>
      <c r="B48" s="87" t="s">
        <v>266</v>
      </c>
      <c r="C48" s="88" t="s">
        <v>262</v>
      </c>
      <c r="D48" s="89">
        <v>10</v>
      </c>
      <c r="E48" s="89">
        <v>10</v>
      </c>
      <c r="F48" s="89">
        <v>0</v>
      </c>
      <c r="G48" s="170">
        <f t="shared" si="2"/>
        <v>0</v>
      </c>
      <c r="H48" s="170">
        <v>0</v>
      </c>
      <c r="I48" s="30"/>
    </row>
    <row r="49" spans="1:9" s="15" customFormat="1" ht="22.5" customHeight="1">
      <c r="A49" s="88"/>
      <c r="B49" s="87" t="s">
        <v>376</v>
      </c>
      <c r="C49" s="88" t="s">
        <v>375</v>
      </c>
      <c r="D49" s="89">
        <v>3</v>
      </c>
      <c r="E49" s="89">
        <v>3</v>
      </c>
      <c r="F49" s="89">
        <v>0</v>
      </c>
      <c r="G49" s="170">
        <f t="shared" si="2"/>
        <v>0</v>
      </c>
      <c r="H49" s="170">
        <v>0</v>
      </c>
      <c r="I49" s="30"/>
    </row>
    <row r="50" spans="1:9" s="15" customFormat="1" ht="29.25" customHeight="1">
      <c r="A50" s="88"/>
      <c r="B50" s="87" t="s">
        <v>183</v>
      </c>
      <c r="C50" s="88" t="s">
        <v>267</v>
      </c>
      <c r="D50" s="89">
        <v>30</v>
      </c>
      <c r="E50" s="89">
        <v>30</v>
      </c>
      <c r="F50" s="89">
        <v>25</v>
      </c>
      <c r="G50" s="170">
        <f t="shared" si="2"/>
        <v>0.8333333333333334</v>
      </c>
      <c r="H50" s="170">
        <f t="shared" si="3"/>
        <v>0.8333333333333334</v>
      </c>
      <c r="I50" s="30"/>
    </row>
    <row r="51" spans="1:8" ht="27" customHeight="1">
      <c r="A51" s="108" t="s">
        <v>130</v>
      </c>
      <c r="B51" s="107" t="s">
        <v>128</v>
      </c>
      <c r="C51" s="108"/>
      <c r="D51" s="65">
        <f aca="true" t="shared" si="6" ref="D51:F52">D52</f>
        <v>1.1</v>
      </c>
      <c r="E51" s="65">
        <f t="shared" si="6"/>
        <v>1.1</v>
      </c>
      <c r="F51" s="65">
        <f t="shared" si="6"/>
        <v>1.1</v>
      </c>
      <c r="G51" s="170">
        <f t="shared" si="2"/>
        <v>1</v>
      </c>
      <c r="H51" s="170">
        <f t="shared" si="3"/>
        <v>1</v>
      </c>
    </row>
    <row r="52" spans="1:8" ht="29.25" customHeight="1">
      <c r="A52" s="111" t="s">
        <v>124</v>
      </c>
      <c r="B52" s="110" t="s">
        <v>131</v>
      </c>
      <c r="C52" s="111"/>
      <c r="D52" s="65">
        <f t="shared" si="6"/>
        <v>1.1</v>
      </c>
      <c r="E52" s="65">
        <f t="shared" si="6"/>
        <v>1.1</v>
      </c>
      <c r="F52" s="65">
        <f t="shared" si="6"/>
        <v>1.1</v>
      </c>
      <c r="G52" s="170">
        <f t="shared" si="2"/>
        <v>1</v>
      </c>
      <c r="H52" s="170">
        <f t="shared" si="3"/>
        <v>1</v>
      </c>
    </row>
    <row r="53" spans="1:9" s="15" customFormat="1" ht="30.75" customHeight="1">
      <c r="A53" s="88"/>
      <c r="B53" s="87" t="s">
        <v>275</v>
      </c>
      <c r="C53" s="88" t="s">
        <v>268</v>
      </c>
      <c r="D53" s="89">
        <v>1.1</v>
      </c>
      <c r="E53" s="89">
        <v>1.1</v>
      </c>
      <c r="F53" s="89">
        <v>1.1</v>
      </c>
      <c r="G53" s="170">
        <f t="shared" si="2"/>
        <v>1</v>
      </c>
      <c r="H53" s="170">
        <f t="shared" si="3"/>
        <v>1</v>
      </c>
      <c r="I53" s="30"/>
    </row>
    <row r="54" spans="1:8" ht="17.25" customHeight="1" hidden="1">
      <c r="A54" s="80" t="s">
        <v>47</v>
      </c>
      <c r="B54" s="79" t="s">
        <v>48</v>
      </c>
      <c r="C54" s="80"/>
      <c r="D54" s="86">
        <f aca="true" t="shared" si="7" ref="D54:F55">D55</f>
        <v>0</v>
      </c>
      <c r="E54" s="86">
        <f t="shared" si="7"/>
        <v>0</v>
      </c>
      <c r="F54" s="86">
        <f t="shared" si="7"/>
        <v>0</v>
      </c>
      <c r="G54" s="170" t="e">
        <f t="shared" si="2"/>
        <v>#DIV/0!</v>
      </c>
      <c r="H54" s="170" t="e">
        <f t="shared" si="3"/>
        <v>#DIV/0!</v>
      </c>
    </row>
    <row r="55" spans="1:8" ht="18" customHeight="1" hidden="1">
      <c r="A55" s="78" t="s">
        <v>52</v>
      </c>
      <c r="B55" s="77" t="s">
        <v>53</v>
      </c>
      <c r="C55" s="78"/>
      <c r="D55" s="65">
        <f t="shared" si="7"/>
        <v>0</v>
      </c>
      <c r="E55" s="65">
        <f t="shared" si="7"/>
        <v>0</v>
      </c>
      <c r="F55" s="65">
        <f t="shared" si="7"/>
        <v>0</v>
      </c>
      <c r="G55" s="170" t="e">
        <f t="shared" si="2"/>
        <v>#DIV/0!</v>
      </c>
      <c r="H55" s="170" t="e">
        <f t="shared" si="3"/>
        <v>#DIV/0!</v>
      </c>
    </row>
    <row r="56" spans="1:9" s="15" customFormat="1" ht="30.75" customHeight="1" hidden="1">
      <c r="A56" s="88"/>
      <c r="B56" s="87" t="s">
        <v>269</v>
      </c>
      <c r="C56" s="88" t="s">
        <v>270</v>
      </c>
      <c r="D56" s="89">
        <v>0</v>
      </c>
      <c r="E56" s="89">
        <v>0</v>
      </c>
      <c r="F56" s="89">
        <v>0</v>
      </c>
      <c r="G56" s="170" t="e">
        <f t="shared" si="2"/>
        <v>#DIV/0!</v>
      </c>
      <c r="H56" s="170" t="e">
        <f t="shared" si="3"/>
        <v>#DIV/0!</v>
      </c>
      <c r="I56" s="30"/>
    </row>
    <row r="57" spans="1:9" s="15" customFormat="1" ht="24" customHeight="1">
      <c r="A57" s="80">
        <v>1001</v>
      </c>
      <c r="B57" s="79" t="s">
        <v>186</v>
      </c>
      <c r="C57" s="78" t="s">
        <v>359</v>
      </c>
      <c r="D57" s="65">
        <v>36</v>
      </c>
      <c r="E57" s="65">
        <v>35</v>
      </c>
      <c r="F57" s="65">
        <v>30.7</v>
      </c>
      <c r="G57" s="170">
        <f t="shared" si="2"/>
        <v>0.8527777777777777</v>
      </c>
      <c r="H57" s="170">
        <f t="shared" si="3"/>
        <v>0.8771428571428571</v>
      </c>
      <c r="I57" s="30"/>
    </row>
    <row r="58" spans="1:8" ht="12.75">
      <c r="A58" s="80"/>
      <c r="B58" s="79" t="s">
        <v>101</v>
      </c>
      <c r="C58" s="80"/>
      <c r="D58" s="86">
        <f>D59</f>
        <v>951.1</v>
      </c>
      <c r="E58" s="86">
        <f>E59</f>
        <v>811.8</v>
      </c>
      <c r="F58" s="86">
        <f>F59</f>
        <v>565.3</v>
      </c>
      <c r="G58" s="170">
        <f t="shared" si="2"/>
        <v>0.594364420145095</v>
      </c>
      <c r="H58" s="170">
        <f t="shared" si="3"/>
        <v>0.6963537817196354</v>
      </c>
    </row>
    <row r="59" spans="1:9" s="15" customFormat="1" ht="25.5">
      <c r="A59" s="88"/>
      <c r="B59" s="87" t="s">
        <v>102</v>
      </c>
      <c r="C59" s="88" t="s">
        <v>202</v>
      </c>
      <c r="D59" s="89">
        <v>951.1</v>
      </c>
      <c r="E59" s="89">
        <v>811.8</v>
      </c>
      <c r="F59" s="89">
        <v>565.3</v>
      </c>
      <c r="G59" s="170">
        <f t="shared" si="2"/>
        <v>0.594364420145095</v>
      </c>
      <c r="H59" s="170">
        <f t="shared" si="3"/>
        <v>0.6963537817196354</v>
      </c>
      <c r="I59" s="30"/>
    </row>
    <row r="60" spans="1:8" ht="22.5" customHeight="1">
      <c r="A60" s="78"/>
      <c r="B60" s="142" t="s">
        <v>69</v>
      </c>
      <c r="C60" s="143"/>
      <c r="D60" s="144">
        <f>D31+D37+D39+D45+D51+D54+D58+D57+D42</f>
        <v>3473.8</v>
      </c>
      <c r="E60" s="144">
        <f>E31+E37+E39+E45+E51+E54+E58+E57+E42</f>
        <v>2851.3</v>
      </c>
      <c r="F60" s="144">
        <f>F31+F37+F39+F45+F51+F54+F58+F57+F42</f>
        <v>1907.8999999999996</v>
      </c>
      <c r="G60" s="170">
        <f t="shared" si="2"/>
        <v>0.5492256318728769</v>
      </c>
      <c r="H60" s="170">
        <f t="shared" si="3"/>
        <v>0.6691333777575139</v>
      </c>
    </row>
    <row r="61" spans="1:8" ht="15">
      <c r="A61" s="164"/>
      <c r="B61" s="77" t="s">
        <v>84</v>
      </c>
      <c r="C61" s="78"/>
      <c r="D61" s="161">
        <f>D58</f>
        <v>951.1</v>
      </c>
      <c r="E61" s="161">
        <f>E58</f>
        <v>811.8</v>
      </c>
      <c r="F61" s="161">
        <f>F58</f>
        <v>565.3</v>
      </c>
      <c r="G61" s="170">
        <f t="shared" si="2"/>
        <v>0.594364420145095</v>
      </c>
      <c r="H61" s="170">
        <f t="shared" si="3"/>
        <v>0.6963537817196354</v>
      </c>
    </row>
    <row r="64" spans="2:6" ht="15">
      <c r="B64" s="3" t="s">
        <v>94</v>
      </c>
      <c r="C64" s="6"/>
      <c r="F64" s="1">
        <v>115.1</v>
      </c>
    </row>
    <row r="65" spans="2:3" ht="15">
      <c r="B65" s="3"/>
      <c r="C65" s="6"/>
    </row>
    <row r="66" spans="2:3" ht="15">
      <c r="B66" s="3" t="s">
        <v>85</v>
      </c>
      <c r="C66" s="6"/>
    </row>
    <row r="67" spans="2:3" ht="15">
      <c r="B67" s="3" t="s">
        <v>86</v>
      </c>
      <c r="C67" s="6"/>
    </row>
    <row r="68" spans="2:3" ht="15">
      <c r="B68" s="3"/>
      <c r="C68" s="6"/>
    </row>
    <row r="69" spans="2:3" ht="15">
      <c r="B69" s="3" t="s">
        <v>87</v>
      </c>
      <c r="C69" s="6"/>
    </row>
    <row r="70" spans="2:3" ht="15">
      <c r="B70" s="3" t="s">
        <v>88</v>
      </c>
      <c r="C70" s="6"/>
    </row>
    <row r="71" spans="2:3" ht="15">
      <c r="B71" s="3"/>
      <c r="C71" s="6"/>
    </row>
    <row r="72" spans="2:3" ht="15">
      <c r="B72" s="3" t="s">
        <v>89</v>
      </c>
      <c r="C72" s="6"/>
    </row>
    <row r="73" spans="2:3" ht="15">
      <c r="B73" s="3" t="s">
        <v>90</v>
      </c>
      <c r="C73" s="6"/>
    </row>
    <row r="74" spans="2:3" ht="15">
      <c r="B74" s="3"/>
      <c r="C74" s="6"/>
    </row>
    <row r="75" spans="2:3" ht="15">
      <c r="B75" s="3" t="s">
        <v>91</v>
      </c>
      <c r="C75" s="6"/>
    </row>
    <row r="76" spans="2:3" ht="15">
      <c r="B76" s="3" t="s">
        <v>92</v>
      </c>
      <c r="C76" s="6"/>
    </row>
    <row r="79" spans="2:8" ht="15">
      <c r="B79" s="3" t="s">
        <v>93</v>
      </c>
      <c r="C79" s="6"/>
      <c r="F79" s="46">
        <f>F64+F26-F60</f>
        <v>86.20000000000027</v>
      </c>
      <c r="H79" s="46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  <row r="84" spans="2:3" ht="15">
      <c r="B84" s="3" t="s">
        <v>97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8515625" style="116" customWidth="1"/>
    <col min="2" max="2" width="44.00390625" style="1" customWidth="1"/>
    <col min="3" max="3" width="14.00390625" style="1" customWidth="1"/>
    <col min="4" max="4" width="14.421875" style="1" customWidth="1"/>
    <col min="5" max="5" width="13.7109375" style="1" customWidth="1"/>
    <col min="6" max="6" width="14.28125" style="207" customWidth="1"/>
    <col min="7" max="7" width="11.00390625" style="207" customWidth="1"/>
    <col min="8" max="16384" width="9.140625" style="23" customWidth="1"/>
  </cols>
  <sheetData>
    <row r="1" spans="1:7" s="25" customFormat="1" ht="57.75" customHeight="1">
      <c r="A1" s="123" t="s">
        <v>406</v>
      </c>
      <c r="B1" s="123"/>
      <c r="C1" s="123"/>
      <c r="D1" s="123"/>
      <c r="E1" s="123"/>
      <c r="F1" s="123"/>
      <c r="G1" s="123"/>
    </row>
    <row r="2" spans="1:7" ht="15" customHeight="1">
      <c r="A2" s="185"/>
      <c r="B2" s="66" t="s">
        <v>3</v>
      </c>
      <c r="C2" s="68" t="s">
        <v>4</v>
      </c>
      <c r="D2" s="69" t="s">
        <v>395</v>
      </c>
      <c r="E2" s="68" t="s">
        <v>5</v>
      </c>
      <c r="F2" s="69" t="s">
        <v>149</v>
      </c>
      <c r="G2" s="69" t="s">
        <v>396</v>
      </c>
    </row>
    <row r="3" spans="1:7" ht="18" customHeight="1">
      <c r="A3" s="186"/>
      <c r="B3" s="66"/>
      <c r="C3" s="68"/>
      <c r="D3" s="72"/>
      <c r="E3" s="68"/>
      <c r="F3" s="72"/>
      <c r="G3" s="72"/>
    </row>
    <row r="4" spans="1:7" ht="15">
      <c r="A4" s="145"/>
      <c r="B4" s="73" t="s">
        <v>83</v>
      </c>
      <c r="C4" s="75">
        <f>C5+C6+C7+C8+C9+C10+C11+C12+C13+C14+C15+C16+C17+C18+C19+C20+C21+C23</f>
        <v>226414.3</v>
      </c>
      <c r="D4" s="75">
        <f>D5+D6+D7+D8+D9+D10+D11+D12+D13+D14+D15+D16+D17+D18+D19+D20+D21+D23</f>
        <v>165474.6</v>
      </c>
      <c r="E4" s="75">
        <f>E5+E6+E7+E8+E9+E10+E11+E12+E13+E14+E15+E16+E17+E18+E19+E20+E21+E23</f>
        <v>142356.20000000004</v>
      </c>
      <c r="F4" s="187">
        <f>E4/C4</f>
        <v>0.628742089170163</v>
      </c>
      <c r="G4" s="187">
        <f>E4/D4</f>
        <v>0.860290340632339</v>
      </c>
    </row>
    <row r="5" spans="1:7" ht="15">
      <c r="A5" s="145"/>
      <c r="B5" s="77" t="s">
        <v>7</v>
      </c>
      <c r="C5" s="65">
        <v>144100</v>
      </c>
      <c r="D5" s="65">
        <v>102930</v>
      </c>
      <c r="E5" s="65">
        <v>80365.5</v>
      </c>
      <c r="F5" s="187">
        <f aca="true" t="shared" si="0" ref="F5:F36">E5/C5</f>
        <v>0.557706453851492</v>
      </c>
      <c r="G5" s="187">
        <f aca="true" t="shared" si="1" ref="G5:G36">E5/D5</f>
        <v>0.7807781987758671</v>
      </c>
    </row>
    <row r="6" spans="1:7" ht="15">
      <c r="A6" s="145"/>
      <c r="B6" s="77" t="s">
        <v>8</v>
      </c>
      <c r="C6" s="65">
        <v>19500</v>
      </c>
      <c r="D6" s="65">
        <v>14700</v>
      </c>
      <c r="E6" s="65">
        <v>14988.3</v>
      </c>
      <c r="F6" s="187">
        <f t="shared" si="0"/>
        <v>0.7686307692307692</v>
      </c>
      <c r="G6" s="187">
        <f t="shared" si="1"/>
        <v>1.0196122448979592</v>
      </c>
    </row>
    <row r="7" spans="1:7" ht="15">
      <c r="A7" s="145"/>
      <c r="B7" s="77" t="s">
        <v>9</v>
      </c>
      <c r="C7" s="65">
        <v>5400</v>
      </c>
      <c r="D7" s="65">
        <v>4480</v>
      </c>
      <c r="E7" s="65">
        <v>5999.3</v>
      </c>
      <c r="F7" s="187">
        <f t="shared" si="0"/>
        <v>1.1109814814814816</v>
      </c>
      <c r="G7" s="187">
        <f t="shared" si="1"/>
        <v>1.3391294642857143</v>
      </c>
    </row>
    <row r="8" spans="1:7" ht="15">
      <c r="A8" s="145"/>
      <c r="B8" s="77" t="s">
        <v>300</v>
      </c>
      <c r="C8" s="65">
        <v>11415.9</v>
      </c>
      <c r="D8" s="65">
        <v>8516</v>
      </c>
      <c r="E8" s="65">
        <v>9260.8</v>
      </c>
      <c r="F8" s="187">
        <f t="shared" si="0"/>
        <v>0.811219439553605</v>
      </c>
      <c r="G8" s="187">
        <f t="shared" si="1"/>
        <v>1.0874589008924376</v>
      </c>
    </row>
    <row r="9" spans="1:7" ht="15">
      <c r="A9" s="145"/>
      <c r="B9" s="77" t="s">
        <v>10</v>
      </c>
      <c r="C9" s="65">
        <v>6300</v>
      </c>
      <c r="D9" s="65">
        <v>3910</v>
      </c>
      <c r="E9" s="65">
        <v>2208.9</v>
      </c>
      <c r="F9" s="187">
        <f t="shared" si="0"/>
        <v>0.3506190476190476</v>
      </c>
      <c r="G9" s="187">
        <f t="shared" si="1"/>
        <v>0.5649360613810742</v>
      </c>
    </row>
    <row r="10" spans="1:7" ht="15">
      <c r="A10" s="145"/>
      <c r="B10" s="77" t="s">
        <v>11</v>
      </c>
      <c r="C10" s="65">
        <v>21400</v>
      </c>
      <c r="D10" s="65">
        <v>15751</v>
      </c>
      <c r="E10" s="65">
        <v>14581.5</v>
      </c>
      <c r="F10" s="187">
        <f t="shared" si="0"/>
        <v>0.6813785046728972</v>
      </c>
      <c r="G10" s="187">
        <f t="shared" si="1"/>
        <v>0.9257507459843819</v>
      </c>
    </row>
    <row r="11" spans="1:7" ht="15">
      <c r="A11" s="145"/>
      <c r="B11" s="77" t="s">
        <v>108</v>
      </c>
      <c r="C11" s="65">
        <v>3485</v>
      </c>
      <c r="D11" s="65">
        <v>2696</v>
      </c>
      <c r="E11" s="65">
        <v>2578.6</v>
      </c>
      <c r="F11" s="187">
        <f t="shared" si="0"/>
        <v>0.7399139167862266</v>
      </c>
      <c r="G11" s="187">
        <f t="shared" si="1"/>
        <v>0.9564540059347181</v>
      </c>
    </row>
    <row r="12" spans="1:7" ht="15">
      <c r="A12" s="145"/>
      <c r="B12" s="77" t="s">
        <v>12</v>
      </c>
      <c r="C12" s="65">
        <v>0</v>
      </c>
      <c r="D12" s="65">
        <v>0</v>
      </c>
      <c r="E12" s="65">
        <v>0</v>
      </c>
      <c r="F12" s="187">
        <v>0</v>
      </c>
      <c r="G12" s="187">
        <v>0</v>
      </c>
    </row>
    <row r="13" spans="1:7" ht="15">
      <c r="A13" s="145"/>
      <c r="B13" s="77" t="s">
        <v>13</v>
      </c>
      <c r="C13" s="65">
        <v>7900</v>
      </c>
      <c r="D13" s="65">
        <v>6780</v>
      </c>
      <c r="E13" s="65">
        <v>6721.5</v>
      </c>
      <c r="F13" s="187">
        <f t="shared" si="0"/>
        <v>0.8508227848101266</v>
      </c>
      <c r="G13" s="187">
        <f t="shared" si="1"/>
        <v>0.9913716814159292</v>
      </c>
    </row>
    <row r="14" spans="1:7" ht="15">
      <c r="A14" s="145"/>
      <c r="B14" s="77" t="s">
        <v>14</v>
      </c>
      <c r="C14" s="65">
        <v>2000</v>
      </c>
      <c r="D14" s="65">
        <v>1650</v>
      </c>
      <c r="E14" s="65">
        <v>1314.6</v>
      </c>
      <c r="F14" s="187">
        <f t="shared" si="0"/>
        <v>0.6573</v>
      </c>
      <c r="G14" s="187">
        <f t="shared" si="1"/>
        <v>0.7967272727272726</v>
      </c>
    </row>
    <row r="15" spans="1:7" ht="15">
      <c r="A15" s="145"/>
      <c r="B15" s="77" t="s">
        <v>15</v>
      </c>
      <c r="C15" s="65">
        <v>0</v>
      </c>
      <c r="D15" s="65">
        <v>0</v>
      </c>
      <c r="E15" s="65">
        <v>30.8</v>
      </c>
      <c r="F15" s="187">
        <v>0</v>
      </c>
      <c r="G15" s="187">
        <v>0</v>
      </c>
    </row>
    <row r="16" spans="1:7" ht="15">
      <c r="A16" s="145"/>
      <c r="B16" s="77" t="s">
        <v>16</v>
      </c>
      <c r="C16" s="65">
        <v>400</v>
      </c>
      <c r="D16" s="65">
        <v>300</v>
      </c>
      <c r="E16" s="65">
        <v>226</v>
      </c>
      <c r="F16" s="187">
        <f t="shared" si="0"/>
        <v>0.565</v>
      </c>
      <c r="G16" s="187">
        <f t="shared" si="1"/>
        <v>0.7533333333333333</v>
      </c>
    </row>
    <row r="17" spans="1:7" ht="15">
      <c r="A17" s="145"/>
      <c r="B17" s="77" t="s">
        <v>17</v>
      </c>
      <c r="C17" s="65">
        <v>1139.9</v>
      </c>
      <c r="D17" s="65">
        <v>800</v>
      </c>
      <c r="E17" s="65">
        <v>685.1</v>
      </c>
      <c r="F17" s="187">
        <f t="shared" si="0"/>
        <v>0.6010176331257128</v>
      </c>
      <c r="G17" s="187">
        <f t="shared" si="1"/>
        <v>0.856375</v>
      </c>
    </row>
    <row r="18" spans="1:7" ht="15" hidden="1">
      <c r="A18" s="145"/>
      <c r="B18" s="77" t="s">
        <v>18</v>
      </c>
      <c r="C18" s="65"/>
      <c r="D18" s="65"/>
      <c r="E18" s="65"/>
      <c r="F18" s="187" t="e">
        <f t="shared" si="0"/>
        <v>#DIV/0!</v>
      </c>
      <c r="G18" s="187" t="e">
        <f t="shared" si="1"/>
        <v>#DIV/0!</v>
      </c>
    </row>
    <row r="19" spans="1:7" ht="15">
      <c r="A19" s="145"/>
      <c r="B19" s="77" t="s">
        <v>19</v>
      </c>
      <c r="C19" s="65">
        <v>682.5</v>
      </c>
      <c r="D19" s="65">
        <v>682.5</v>
      </c>
      <c r="E19" s="65">
        <v>882.8</v>
      </c>
      <c r="F19" s="187">
        <f t="shared" si="0"/>
        <v>1.2934798534798535</v>
      </c>
      <c r="G19" s="187">
        <f t="shared" si="1"/>
        <v>1.2934798534798535</v>
      </c>
    </row>
    <row r="20" spans="1:7" ht="15">
      <c r="A20" s="145"/>
      <c r="B20" s="77" t="s">
        <v>348</v>
      </c>
      <c r="C20" s="65">
        <v>806</v>
      </c>
      <c r="D20" s="65">
        <v>806</v>
      </c>
      <c r="E20" s="65">
        <v>978.2</v>
      </c>
      <c r="F20" s="187">
        <f t="shared" si="0"/>
        <v>1.2136476426799008</v>
      </c>
      <c r="G20" s="187">
        <f t="shared" si="1"/>
        <v>1.2136476426799008</v>
      </c>
    </row>
    <row r="21" spans="1:7" ht="15">
      <c r="A21" s="145"/>
      <c r="B21" s="77" t="s">
        <v>21</v>
      </c>
      <c r="C21" s="65">
        <v>1885</v>
      </c>
      <c r="D21" s="65">
        <v>1473.1</v>
      </c>
      <c r="E21" s="65">
        <v>1534.6</v>
      </c>
      <c r="F21" s="187">
        <f t="shared" si="0"/>
        <v>0.8141114058355438</v>
      </c>
      <c r="G21" s="187">
        <f t="shared" si="1"/>
        <v>1.0417486932319597</v>
      </c>
    </row>
    <row r="22" spans="1:7" ht="15">
      <c r="A22" s="145"/>
      <c r="B22" s="77" t="s">
        <v>22</v>
      </c>
      <c r="C22" s="65">
        <v>600</v>
      </c>
      <c r="D22" s="65">
        <v>425</v>
      </c>
      <c r="E22" s="65">
        <v>356.9</v>
      </c>
      <c r="F22" s="187">
        <f t="shared" si="0"/>
        <v>0.5948333333333333</v>
      </c>
      <c r="G22" s="187">
        <f t="shared" si="1"/>
        <v>0.8397647058823529</v>
      </c>
    </row>
    <row r="23" spans="1:7" ht="15">
      <c r="A23" s="145"/>
      <c r="B23" s="77" t="s">
        <v>23</v>
      </c>
      <c r="C23" s="65">
        <f>МР!D23+'МО г.Ртищево'!D19+'Кр-звезда'!D19+Макарово!D20+Октябрьский!D19+Салтыковка!D19+Урусово!D20+'Ш-Голицыно'!D19</f>
        <v>0</v>
      </c>
      <c r="D23" s="65">
        <v>0</v>
      </c>
      <c r="E23" s="65">
        <v>-0.3</v>
      </c>
      <c r="F23" s="187">
        <v>0</v>
      </c>
      <c r="G23" s="187">
        <v>0</v>
      </c>
    </row>
    <row r="24" spans="1:7" ht="25.5">
      <c r="A24" s="145"/>
      <c r="B24" s="79" t="s">
        <v>82</v>
      </c>
      <c r="C24" s="65">
        <f>C25+C26+C28+C31+C29+C32+C30</f>
        <v>489605.79999999993</v>
      </c>
      <c r="D24" s="65">
        <f>D25+D26+D28+D31+D29+D32+D30</f>
        <v>366257.89999999997</v>
      </c>
      <c r="E24" s="65">
        <f>E25+E26+E28+E31+E29+E32+E30</f>
        <v>273196.4</v>
      </c>
      <c r="F24" s="187">
        <f t="shared" si="0"/>
        <v>0.557992572800404</v>
      </c>
      <c r="G24" s="187">
        <f t="shared" si="1"/>
        <v>0.7459126478910081</v>
      </c>
    </row>
    <row r="25" spans="1:7" ht="21" customHeight="1">
      <c r="A25" s="145"/>
      <c r="B25" s="77" t="s">
        <v>25</v>
      </c>
      <c r="C25" s="65">
        <f>МР!D25+'МО г.Ртищево'!D21+'Кр-звезда'!D21+Макарово!D22+Октябрьский!D21+Салтыковка!D21+Урусово!D22+'Ш-Голицыно'!D21</f>
        <v>87010.80000000002</v>
      </c>
      <c r="D25" s="65">
        <f>МР!E25+'МО г.Ртищево'!E21+'Кр-звезда'!E21+Макарово!E22+Октябрьский!E21+Салтыковка!E21+Урусово!E22+'Ш-Голицыно'!E21</f>
        <v>65258.200000000004</v>
      </c>
      <c r="E25" s="65">
        <f>МР!F25+'МО г.Ртищево'!F21+'Кр-звезда'!F21+Макарово!F22+Октябрьский!F21+Салтыковка!F21+Урусово!F22+'Ш-Голицыно'!F21</f>
        <v>51686.6</v>
      </c>
      <c r="F25" s="187">
        <f t="shared" si="0"/>
        <v>0.5940251095266333</v>
      </c>
      <c r="G25" s="187">
        <f t="shared" si="1"/>
        <v>0.792032265676957</v>
      </c>
    </row>
    <row r="26" spans="1:7" ht="23.25" customHeight="1">
      <c r="A26" s="145"/>
      <c r="B26" s="77" t="s">
        <v>26</v>
      </c>
      <c r="C26" s="65">
        <f>МР!D26+C27</f>
        <v>359114.60000000003</v>
      </c>
      <c r="D26" s="65">
        <f>МР!E26+D27</f>
        <v>272871.60000000003</v>
      </c>
      <c r="E26" s="65">
        <f>МР!F26+E27</f>
        <v>211422.1</v>
      </c>
      <c r="F26" s="187">
        <f t="shared" si="0"/>
        <v>0.5887315636846845</v>
      </c>
      <c r="G26" s="187">
        <f t="shared" si="1"/>
        <v>0.7748043402098276</v>
      </c>
    </row>
    <row r="27" spans="1:7" ht="23.25" customHeight="1">
      <c r="A27" s="145"/>
      <c r="B27" s="77" t="s">
        <v>162</v>
      </c>
      <c r="C27" s="65">
        <f>'Кр-звезда'!D23+Макарово!D23+Октябрьский!D22+Салтыковка!D22+Урусово!D23+'Ш-Голицыно'!D22</f>
        <v>869.4</v>
      </c>
      <c r="D27" s="65">
        <f>'Кр-звезда'!E23+Макарово!E23+Октябрьский!E22+Салтыковка!E22+Урусово!E23+'Ш-Голицыно'!E22</f>
        <v>726.6999999999999</v>
      </c>
      <c r="E27" s="65">
        <f>'Кр-звезда'!F23+Макарово!F23+Октябрьский!F22+Салтыковка!F22+Урусово!F23+'Ш-Голицыно'!F22</f>
        <v>527.1</v>
      </c>
      <c r="F27" s="187">
        <f t="shared" si="0"/>
        <v>0.606280193236715</v>
      </c>
      <c r="G27" s="187">
        <f t="shared" si="1"/>
        <v>0.7253337002889777</v>
      </c>
    </row>
    <row r="28" spans="1:7" ht="22.5" customHeight="1">
      <c r="A28" s="145"/>
      <c r="B28" s="77" t="s">
        <v>27</v>
      </c>
      <c r="C28" s="65">
        <f>МР!D27+'МО г.Ртищево'!D22+'МО г.Ртищево'!D23</f>
        <v>21717.6</v>
      </c>
      <c r="D28" s="65">
        <f>МР!E27+'МО г.Ртищево'!E22+'МО г.Ртищево'!E23</f>
        <v>9183.6</v>
      </c>
      <c r="E28" s="65">
        <f>МР!F27+'МО г.Ртищево'!F22+'МО г.Ртищево'!F23</f>
        <v>0</v>
      </c>
      <c r="F28" s="187">
        <f t="shared" si="0"/>
        <v>0</v>
      </c>
      <c r="G28" s="187">
        <v>0</v>
      </c>
    </row>
    <row r="29" spans="1:7" ht="15.75" customHeight="1">
      <c r="A29" s="145"/>
      <c r="B29" s="77" t="s">
        <v>68</v>
      </c>
      <c r="C29" s="65">
        <f>МР!D29+'МО г.Ртищево'!D24+'Кр-звезда'!D22+Макарово!D24+Октябрьский!D23+Салтыковка!D23+Урусово!D24+'Ш-Голицыно'!D23+МР!D31+МР!D30+МР!D32</f>
        <v>15271.1</v>
      </c>
      <c r="D29" s="65">
        <f>МР!E29+'МО г.Ртищево'!E24+'Кр-звезда'!E22+Макарово!E24+Октябрьский!E23+Салтыковка!E23+Урусово!E24+'Ш-Голицыно'!E23+МР!E31+МР!E30+МР!E32</f>
        <v>12452.800000000001</v>
      </c>
      <c r="E29" s="65">
        <f>МР!F29+'МО г.Ртищево'!F24+'Кр-звезда'!F22+Макарово!F24+Октябрьский!F23+Салтыковка!F23+Урусово!F24+'Ш-Голицыно'!F23+МР!F31+МР!F30+МР!F32</f>
        <v>8379.7</v>
      </c>
      <c r="F29" s="187">
        <f t="shared" si="0"/>
        <v>0.5487292991336578</v>
      </c>
      <c r="G29" s="187">
        <f t="shared" si="1"/>
        <v>0.6729169343440833</v>
      </c>
    </row>
    <row r="30" spans="1:7" ht="77.25" customHeight="1">
      <c r="A30" s="145"/>
      <c r="B30" s="77" t="s">
        <v>381</v>
      </c>
      <c r="C30" s="65">
        <f>МР!D33</f>
        <v>7732</v>
      </c>
      <c r="D30" s="65">
        <f>МР!E33</f>
        <v>7732</v>
      </c>
      <c r="E30" s="65">
        <f>МР!F33</f>
        <v>2943.5</v>
      </c>
      <c r="F30" s="187">
        <f t="shared" si="0"/>
        <v>0.3806906363166063</v>
      </c>
      <c r="G30" s="187">
        <f t="shared" si="1"/>
        <v>0.3806906363166063</v>
      </c>
    </row>
    <row r="31" spans="1:7" ht="28.5" customHeight="1">
      <c r="A31" s="145"/>
      <c r="B31" s="77" t="s">
        <v>378</v>
      </c>
      <c r="C31" s="65">
        <f>МР!D34</f>
        <v>1.6</v>
      </c>
      <c r="D31" s="65">
        <f>МР!E34</f>
        <v>1.6</v>
      </c>
      <c r="E31" s="65">
        <f>МР!F34</f>
        <v>6.4</v>
      </c>
      <c r="F31" s="187">
        <f t="shared" si="0"/>
        <v>4</v>
      </c>
      <c r="G31" s="187">
        <f t="shared" si="1"/>
        <v>4</v>
      </c>
    </row>
    <row r="32" spans="1:7" ht="33" customHeight="1" thickBot="1">
      <c r="A32" s="145"/>
      <c r="B32" s="188" t="s">
        <v>157</v>
      </c>
      <c r="C32" s="65">
        <f>МР!D35+'Кр-звезда'!D25+Макарово!D26+Октябрьский!D25+Салтыковка!D25+Урусово!D25+'Ш-Голицыно'!D24</f>
        <v>-1241.9</v>
      </c>
      <c r="D32" s="65">
        <f>МР!E35+'Кр-звезда'!E25+Макарово!E26+Октябрьский!E25+Салтыковка!E25+Урусово!E25+'Ш-Голицыно'!E24</f>
        <v>-1241.9</v>
      </c>
      <c r="E32" s="65">
        <f>МР!F35+'Кр-звезда'!F25+Макарово!F26+Октябрьский!F25+Салтыковка!F25+Урусово!F25+'Ш-Голицыно'!F24</f>
        <v>-1241.9</v>
      </c>
      <c r="F32" s="187">
        <f t="shared" si="0"/>
        <v>1</v>
      </c>
      <c r="G32" s="187">
        <f t="shared" si="1"/>
        <v>1</v>
      </c>
    </row>
    <row r="33" spans="1:7" ht="18.75">
      <c r="A33" s="145"/>
      <c r="B33" s="83" t="s">
        <v>29</v>
      </c>
      <c r="C33" s="75">
        <f>C4+C24</f>
        <v>716020.0999999999</v>
      </c>
      <c r="D33" s="75">
        <f>D4+D24</f>
        <v>531732.5</v>
      </c>
      <c r="E33" s="75">
        <f>E4+E24</f>
        <v>415552.6000000001</v>
      </c>
      <c r="F33" s="187">
        <f t="shared" si="0"/>
        <v>0.5803644339034619</v>
      </c>
      <c r="G33" s="187">
        <f t="shared" si="1"/>
        <v>0.7815068667045931</v>
      </c>
    </row>
    <row r="34" spans="1:7" ht="15.75">
      <c r="A34" s="145"/>
      <c r="B34" s="189" t="s">
        <v>283</v>
      </c>
      <c r="C34" s="75">
        <v>19979.8</v>
      </c>
      <c r="D34" s="65">
        <v>16223.3</v>
      </c>
      <c r="E34" s="75">
        <v>9498.7</v>
      </c>
      <c r="F34" s="187">
        <f t="shared" si="0"/>
        <v>0.4754151693210143</v>
      </c>
      <c r="G34" s="187">
        <f t="shared" si="1"/>
        <v>0.5854974018849434</v>
      </c>
    </row>
    <row r="35" spans="1:7" ht="37.5">
      <c r="A35" s="145"/>
      <c r="B35" s="190" t="s">
        <v>284</v>
      </c>
      <c r="C35" s="75">
        <f>C33-C34</f>
        <v>696040.2999999998</v>
      </c>
      <c r="D35" s="75">
        <f>D33-D34</f>
        <v>515509.2</v>
      </c>
      <c r="E35" s="75">
        <f>E33-E34</f>
        <v>406053.9000000001</v>
      </c>
      <c r="F35" s="187">
        <f t="shared" si="0"/>
        <v>0.5833769969928468</v>
      </c>
      <c r="G35" s="187">
        <f t="shared" si="1"/>
        <v>0.7876753702940705</v>
      </c>
    </row>
    <row r="36" spans="1:7" ht="15">
      <c r="A36" s="145"/>
      <c r="B36" s="77" t="s">
        <v>109</v>
      </c>
      <c r="C36" s="65">
        <f>C4</f>
        <v>226414.3</v>
      </c>
      <c r="D36" s="65">
        <f>D4</f>
        <v>165474.6</v>
      </c>
      <c r="E36" s="65">
        <f>E4</f>
        <v>142356.20000000004</v>
      </c>
      <c r="F36" s="187">
        <f t="shared" si="0"/>
        <v>0.628742089170163</v>
      </c>
      <c r="G36" s="187">
        <f t="shared" si="1"/>
        <v>0.860290340632339</v>
      </c>
    </row>
    <row r="37" spans="1:7" ht="12.75">
      <c r="A37" s="191"/>
      <c r="B37" s="133"/>
      <c r="C37" s="133"/>
      <c r="D37" s="133"/>
      <c r="E37" s="133"/>
      <c r="F37" s="133"/>
      <c r="G37" s="134"/>
    </row>
    <row r="38" spans="1:7" ht="15" customHeight="1">
      <c r="A38" s="177" t="s">
        <v>161</v>
      </c>
      <c r="B38" s="66" t="s">
        <v>30</v>
      </c>
      <c r="C38" s="85" t="s">
        <v>4</v>
      </c>
      <c r="D38" s="69" t="s">
        <v>395</v>
      </c>
      <c r="E38" s="85" t="s">
        <v>5</v>
      </c>
      <c r="F38" s="69" t="s">
        <v>149</v>
      </c>
      <c r="G38" s="69" t="s">
        <v>396</v>
      </c>
    </row>
    <row r="39" spans="1:7" ht="13.5" customHeight="1">
      <c r="A39" s="177"/>
      <c r="B39" s="66"/>
      <c r="C39" s="85"/>
      <c r="D39" s="72"/>
      <c r="E39" s="85"/>
      <c r="F39" s="72"/>
      <c r="G39" s="72"/>
    </row>
    <row r="40" spans="1:7" ht="21" customHeight="1">
      <c r="A40" s="80" t="s">
        <v>70</v>
      </c>
      <c r="B40" s="79" t="s">
        <v>31</v>
      </c>
      <c r="C40" s="109">
        <f>C41+C42+C44+C46+C47+C45+C43</f>
        <v>60650.40000000001</v>
      </c>
      <c r="D40" s="109">
        <f>D41+D42+D44+D46+D47+D45+D43</f>
        <v>51687.60000000001</v>
      </c>
      <c r="E40" s="109">
        <f>E41+E42+E44+E46+E47+E45+E43</f>
        <v>36823.6</v>
      </c>
      <c r="F40" s="192">
        <f>E40/C40</f>
        <v>0.6071452125624892</v>
      </c>
      <c r="G40" s="192">
        <f>E40/D40</f>
        <v>0.7124261911947931</v>
      </c>
    </row>
    <row r="41" spans="1:7" s="26" customFormat="1" ht="13.5">
      <c r="A41" s="160" t="s">
        <v>72</v>
      </c>
      <c r="B41" s="193" t="s">
        <v>32</v>
      </c>
      <c r="C41" s="194">
        <f>МР!D42+'МО г.Ртищево'!D33</f>
        <v>1474.5</v>
      </c>
      <c r="D41" s="194">
        <f>МР!E42+'МО г.Ртищево'!E33</f>
        <v>1200</v>
      </c>
      <c r="E41" s="194">
        <f>МР!F42+'МО г.Ртищево'!F33</f>
        <v>917.3</v>
      </c>
      <c r="F41" s="192">
        <f aca="true" t="shared" si="2" ref="F41:F111">E41/C41</f>
        <v>0.6221091895557815</v>
      </c>
      <c r="G41" s="192">
        <f aca="true" t="shared" si="3" ref="G41:G111">E41/D41</f>
        <v>0.7644166666666666</v>
      </c>
    </row>
    <row r="42" spans="1:7" s="26" customFormat="1" ht="13.5">
      <c r="A42" s="160" t="s">
        <v>73</v>
      </c>
      <c r="B42" s="193" t="s">
        <v>33</v>
      </c>
      <c r="C42" s="194">
        <f>МР!D43+'Кр-звезда'!D33+Макарово!D33+Октябрьский!D32+Салтыковка!D32+Урусово!D33+'Ш-Голицыно'!D32+'МО г.Ртищево'!D34</f>
        <v>31993.100000000002</v>
      </c>
      <c r="D42" s="194">
        <f>МР!E43+'Кр-звезда'!E33+Макарово!E33+Октябрьский!E32+Салтыковка!E32+Урусово!E33+'Ш-Голицыно'!E32+'МО г.Ртищево'!E34</f>
        <v>26875.000000000004</v>
      </c>
      <c r="E42" s="194">
        <f>МР!F43+'Кр-звезда'!F33+Макарово!F33+Октябрьский!F32+Салтыковка!F32+Урусово!F33+'Ш-Голицыно'!F32+'МО г.Ртищево'!F34</f>
        <v>20173.4</v>
      </c>
      <c r="F42" s="192">
        <f t="shared" si="2"/>
        <v>0.6305547133600683</v>
      </c>
      <c r="G42" s="192">
        <f t="shared" si="3"/>
        <v>0.7506381395348837</v>
      </c>
    </row>
    <row r="43" spans="1:7" s="26" customFormat="1" ht="13.5">
      <c r="A43" s="160" t="s">
        <v>328</v>
      </c>
      <c r="B43" s="193" t="s">
        <v>334</v>
      </c>
      <c r="C43" s="194">
        <f>МР!D45</f>
        <v>9.8</v>
      </c>
      <c r="D43" s="194">
        <f>МР!E45</f>
        <v>9.8</v>
      </c>
      <c r="E43" s="194">
        <f>МР!F45</f>
        <v>2.7</v>
      </c>
      <c r="F43" s="192">
        <v>0</v>
      </c>
      <c r="G43" s="192">
        <v>0</v>
      </c>
    </row>
    <row r="44" spans="1:7" s="26" customFormat="1" ht="13.5">
      <c r="A44" s="160" t="s">
        <v>74</v>
      </c>
      <c r="B44" s="193" t="s">
        <v>35</v>
      </c>
      <c r="C44" s="194">
        <f>МР!D46</f>
        <v>6460.5</v>
      </c>
      <c r="D44" s="194">
        <f>МР!E46</f>
        <v>4909.6</v>
      </c>
      <c r="E44" s="194">
        <f>МР!F46</f>
        <v>3812.4</v>
      </c>
      <c r="F44" s="192">
        <f t="shared" si="2"/>
        <v>0.5901091246807523</v>
      </c>
      <c r="G44" s="192">
        <f t="shared" si="3"/>
        <v>0.7765194720547498</v>
      </c>
    </row>
    <row r="45" spans="1:7" ht="25.5" hidden="1">
      <c r="A45" s="78" t="s">
        <v>209</v>
      </c>
      <c r="B45" s="77" t="s">
        <v>210</v>
      </c>
      <c r="C45" s="195">
        <f>МР!D47</f>
        <v>0</v>
      </c>
      <c r="D45" s="195">
        <f>МР!E47</f>
        <v>0</v>
      </c>
      <c r="E45" s="195">
        <f>МР!F47</f>
        <v>0</v>
      </c>
      <c r="F45" s="192" t="e">
        <f t="shared" si="2"/>
        <v>#DIV/0!</v>
      </c>
      <c r="G45" s="192" t="e">
        <f t="shared" si="3"/>
        <v>#DIV/0!</v>
      </c>
    </row>
    <row r="46" spans="1:7" s="26" customFormat="1" ht="13.5">
      <c r="A46" s="160" t="s">
        <v>75</v>
      </c>
      <c r="B46" s="193" t="s">
        <v>36</v>
      </c>
      <c r="C46" s="194">
        <f>МР!D48+'МО г.Ртищево'!D35+'Кр-звезда'!D34+Макарово!D34+Октябрьский!D33+Салтыковка!D33+Урусово!D34+'Ш-Голицыно'!D33</f>
        <v>360</v>
      </c>
      <c r="D46" s="194">
        <f>МР!E48+'МО г.Ртищево'!E35+'Кр-звезда'!E34+Макарово!E34+Октябрьский!E33+Салтыковка!E33+Урусово!E34+'Ш-Голицыно'!E33</f>
        <v>282.5</v>
      </c>
      <c r="E46" s="194">
        <f>МР!F48+'МО г.Ртищево'!F35+'Кр-звезда'!F34+Макарово!F34+Октябрьский!F33+Салтыковка!F33+Урусово!F34+'Ш-Голицыно'!F33</f>
        <v>0</v>
      </c>
      <c r="F46" s="192">
        <f t="shared" si="2"/>
        <v>0</v>
      </c>
      <c r="G46" s="192">
        <f t="shared" si="3"/>
        <v>0</v>
      </c>
    </row>
    <row r="47" spans="1:7" s="26" customFormat="1" ht="13.5">
      <c r="A47" s="160" t="s">
        <v>132</v>
      </c>
      <c r="B47" s="193" t="s">
        <v>37</v>
      </c>
      <c r="C47" s="194">
        <f>C48++C49+C50+C51+C52+C53+C54+C55</f>
        <v>20352.5</v>
      </c>
      <c r="D47" s="194">
        <f>D48++D49+D50+D51+D52+D53+D54+D55</f>
        <v>18410.700000000004</v>
      </c>
      <c r="E47" s="194">
        <f>E48++E49+E50+E51+E52+E53+E54+E55</f>
        <v>11917.8</v>
      </c>
      <c r="F47" s="192">
        <f t="shared" si="2"/>
        <v>0.5855693403758752</v>
      </c>
      <c r="G47" s="192">
        <f t="shared" si="3"/>
        <v>0.6473300852221804</v>
      </c>
    </row>
    <row r="48" spans="1:7" ht="12.75">
      <c r="A48" s="78"/>
      <c r="B48" s="77" t="s">
        <v>154</v>
      </c>
      <c r="C48" s="195">
        <f>МР!D50+'МО г.Ртищево'!D37</f>
        <v>6780.2</v>
      </c>
      <c r="D48" s="195">
        <f>МР!E50+'МО г.Ртищево'!E37</f>
        <v>5396.7</v>
      </c>
      <c r="E48" s="195">
        <f>МР!F50+'МО г.Ртищево'!F37</f>
        <v>4929.900000000001</v>
      </c>
      <c r="F48" s="192">
        <f t="shared" si="2"/>
        <v>0.7271024453555943</v>
      </c>
      <c r="G48" s="192">
        <f t="shared" si="3"/>
        <v>0.9135026960920564</v>
      </c>
    </row>
    <row r="49" spans="1:7" ht="12.75">
      <c r="A49" s="78"/>
      <c r="B49" s="77" t="s">
        <v>38</v>
      </c>
      <c r="C49" s="195">
        <f>'Кр-звезда'!D36+Макарово!D36+Октябрьский!D35+Салтыковка!D35+Урусово!D36+'Ш-Голицыно'!D35+МР!D52+'МО г.Ртищево'!D41</f>
        <v>78.1</v>
      </c>
      <c r="D49" s="195">
        <f>'Кр-звезда'!E36+Макарово!E36+Октябрьский!E35+Салтыковка!E35+Урусово!E36+'Ш-Голицыно'!E35+МР!E52+'МО г.Ртищево'!E41</f>
        <v>78.1</v>
      </c>
      <c r="E49" s="195">
        <f>'Кр-звезда'!F36+Макарово!F36+Октябрьский!F35+Салтыковка!F35+Урусово!F36+'Ш-Голицыно'!F35+МР!F52+'МО г.Ртищево'!F41</f>
        <v>50</v>
      </c>
      <c r="F49" s="192">
        <f t="shared" si="2"/>
        <v>0.6402048655569783</v>
      </c>
      <c r="G49" s="192">
        <f t="shared" si="3"/>
        <v>0.6402048655569783</v>
      </c>
    </row>
    <row r="50" spans="1:7" ht="12.75">
      <c r="A50" s="78"/>
      <c r="B50" s="77" t="s">
        <v>110</v>
      </c>
      <c r="C50" s="195">
        <f>МР!D53</f>
        <v>155</v>
      </c>
      <c r="D50" s="195">
        <f>МР!E53</f>
        <v>125</v>
      </c>
      <c r="E50" s="195">
        <f>МР!F53</f>
        <v>6</v>
      </c>
      <c r="F50" s="192">
        <f t="shared" si="2"/>
        <v>0.03870967741935484</v>
      </c>
      <c r="G50" s="192">
        <f t="shared" si="3"/>
        <v>0.048</v>
      </c>
    </row>
    <row r="51" spans="1:7" ht="25.5">
      <c r="A51" s="78"/>
      <c r="B51" s="77" t="s">
        <v>290</v>
      </c>
      <c r="C51" s="195">
        <f>МР!D54+'МО г.Ртищево'!D43</f>
        <v>10758.8</v>
      </c>
      <c r="D51" s="195">
        <f>МР!E54+'МО г.Ртищево'!E43</f>
        <v>10263.9</v>
      </c>
      <c r="E51" s="195">
        <f>МР!F54+'МО г.Ртищево'!F43</f>
        <v>4940.9</v>
      </c>
      <c r="F51" s="192">
        <f t="shared" si="2"/>
        <v>0.45924266646837936</v>
      </c>
      <c r="G51" s="192">
        <f t="shared" si="3"/>
        <v>0.48138621771451395</v>
      </c>
    </row>
    <row r="52" spans="1:7" ht="20.25" customHeight="1">
      <c r="A52" s="78"/>
      <c r="B52" s="77" t="s">
        <v>289</v>
      </c>
      <c r="C52" s="196">
        <f>'МО г.Ртищево'!D44</f>
        <v>180</v>
      </c>
      <c r="D52" s="196">
        <f>'МО г.Ртищево'!E44</f>
        <v>146.6</v>
      </c>
      <c r="E52" s="196">
        <f>'МО г.Ртищево'!F44</f>
        <v>117.1</v>
      </c>
      <c r="F52" s="192">
        <f t="shared" si="2"/>
        <v>0.6505555555555556</v>
      </c>
      <c r="G52" s="192">
        <f t="shared" si="3"/>
        <v>0.7987721691678036</v>
      </c>
    </row>
    <row r="53" spans="1:7" ht="26.25" customHeight="1">
      <c r="A53" s="78"/>
      <c r="B53" s="92" t="s">
        <v>291</v>
      </c>
      <c r="C53" s="196">
        <f>МР!D56+'МО г.Ртищево'!D42</f>
        <v>1004</v>
      </c>
      <c r="D53" s="196">
        <f>МР!E56+'МО г.Ртищево'!E42</f>
        <v>1004</v>
      </c>
      <c r="E53" s="196">
        <f>МР!F56+'МО г.Ртищево'!F42</f>
        <v>951</v>
      </c>
      <c r="F53" s="192">
        <f t="shared" si="2"/>
        <v>0.9472111553784861</v>
      </c>
      <c r="G53" s="192">
        <f t="shared" si="3"/>
        <v>0.9472111553784861</v>
      </c>
    </row>
    <row r="54" spans="1:7" ht="26.25" customHeight="1">
      <c r="A54" s="78"/>
      <c r="B54" s="92" t="s">
        <v>358</v>
      </c>
      <c r="C54" s="196">
        <f>МР!D57+Макарово!D37</f>
        <v>1201.4</v>
      </c>
      <c r="D54" s="196">
        <f>МР!E57+Макарово!E37</f>
        <v>1201.4</v>
      </c>
      <c r="E54" s="196">
        <f>МР!F57+Макарово!F37</f>
        <v>727.9</v>
      </c>
      <c r="F54" s="192">
        <f t="shared" si="2"/>
        <v>0.6058764774429831</v>
      </c>
      <c r="G54" s="192">
        <f t="shared" si="3"/>
        <v>0.6058764774429831</v>
      </c>
    </row>
    <row r="55" spans="1:7" ht="66.75" customHeight="1">
      <c r="A55" s="197"/>
      <c r="B55" s="92" t="s">
        <v>386</v>
      </c>
      <c r="C55" s="198">
        <f>'МО г.Ртищево'!D45</f>
        <v>195</v>
      </c>
      <c r="D55" s="198">
        <f>'МО г.Ртищево'!E45</f>
        <v>195</v>
      </c>
      <c r="E55" s="198">
        <f>'МО г.Ртищево'!F45</f>
        <v>195</v>
      </c>
      <c r="F55" s="192">
        <f t="shared" si="2"/>
        <v>1</v>
      </c>
      <c r="G55" s="192">
        <f t="shared" si="3"/>
        <v>1</v>
      </c>
    </row>
    <row r="56" spans="1:7" ht="21" customHeight="1">
      <c r="A56" s="199" t="s">
        <v>112</v>
      </c>
      <c r="B56" s="79" t="s">
        <v>105</v>
      </c>
      <c r="C56" s="200">
        <f>C57</f>
        <v>869.4</v>
      </c>
      <c r="D56" s="200">
        <f>D57</f>
        <v>869.4</v>
      </c>
      <c r="E56" s="200">
        <f>E57</f>
        <v>527.1</v>
      </c>
      <c r="F56" s="192">
        <f t="shared" si="2"/>
        <v>0.606280193236715</v>
      </c>
      <c r="G56" s="192">
        <f t="shared" si="3"/>
        <v>0.606280193236715</v>
      </c>
    </row>
    <row r="57" spans="1:7" s="26" customFormat="1" ht="27">
      <c r="A57" s="160" t="s">
        <v>113</v>
      </c>
      <c r="B57" s="193" t="s">
        <v>106</v>
      </c>
      <c r="C57" s="194">
        <f>'Кр-звезда'!D38+Макарово!D39+Октябрьский!D37+Салтыковка!D37+Урусово!D39+'Ш-Голицыно'!D38</f>
        <v>869.4</v>
      </c>
      <c r="D57" s="194">
        <f>'Кр-звезда'!E38+Макарово!E39+Октябрьский!E37+Салтыковка!E37+Урусово!E39+'Ш-Голицыно'!E38</f>
        <v>869.4</v>
      </c>
      <c r="E57" s="194">
        <f>'Кр-звезда'!F38+Макарово!F39+Октябрьский!F37+Салтыковка!F37+Урусово!F39+'Ш-Голицыно'!F38</f>
        <v>527.1</v>
      </c>
      <c r="F57" s="192">
        <f t="shared" si="2"/>
        <v>0.606280193236715</v>
      </c>
      <c r="G57" s="192">
        <f t="shared" si="3"/>
        <v>0.606280193236715</v>
      </c>
    </row>
    <row r="58" spans="1:7" ht="21" customHeight="1">
      <c r="A58" s="80" t="s">
        <v>76</v>
      </c>
      <c r="B58" s="79" t="s">
        <v>39</v>
      </c>
      <c r="C58" s="200">
        <f>C59</f>
        <v>828.5</v>
      </c>
      <c r="D58" s="200">
        <f>D59</f>
        <v>701.5</v>
      </c>
      <c r="E58" s="200">
        <f>E59</f>
        <v>422.40000000000003</v>
      </c>
      <c r="F58" s="192">
        <f t="shared" si="2"/>
        <v>0.5098370549185275</v>
      </c>
      <c r="G58" s="192">
        <f t="shared" si="3"/>
        <v>0.6021382751247327</v>
      </c>
    </row>
    <row r="59" spans="1:7" s="26" customFormat="1" ht="30" customHeight="1">
      <c r="A59" s="160" t="s">
        <v>160</v>
      </c>
      <c r="B59" s="193" t="s">
        <v>194</v>
      </c>
      <c r="C59" s="194">
        <f>C60+C61+C62+C63+C64</f>
        <v>828.5</v>
      </c>
      <c r="D59" s="194">
        <f>D60+D61+D62+D63+D64</f>
        <v>701.5</v>
      </c>
      <c r="E59" s="194">
        <f>E60+E61+E62+E63+E64</f>
        <v>422.40000000000003</v>
      </c>
      <c r="F59" s="192">
        <f t="shared" si="2"/>
        <v>0.5098370549185275</v>
      </c>
      <c r="G59" s="192">
        <f t="shared" si="3"/>
        <v>0.6021382751247327</v>
      </c>
    </row>
    <row r="60" spans="1:7" ht="53.25" customHeight="1">
      <c r="A60" s="78"/>
      <c r="B60" s="87" t="s">
        <v>248</v>
      </c>
      <c r="C60" s="195">
        <f>'МО г.Ртищево'!D50</f>
        <v>10</v>
      </c>
      <c r="D60" s="195">
        <f>'МО г.Ртищево'!E50</f>
        <v>10</v>
      </c>
      <c r="E60" s="195">
        <f>'МО г.Ртищево'!F50</f>
        <v>0</v>
      </c>
      <c r="F60" s="192">
        <f t="shared" si="2"/>
        <v>0</v>
      </c>
      <c r="G60" s="192">
        <v>0</v>
      </c>
    </row>
    <row r="61" spans="1:7" ht="53.25" customHeight="1">
      <c r="A61" s="78"/>
      <c r="B61" s="87" t="s">
        <v>243</v>
      </c>
      <c r="C61" s="195">
        <f>'МО г.Ртищево'!D48</f>
        <v>100</v>
      </c>
      <c r="D61" s="195">
        <f>'МО г.Ртищево'!E48</f>
        <v>100</v>
      </c>
      <c r="E61" s="195">
        <f>'МО г.Ртищево'!F48</f>
        <v>0</v>
      </c>
      <c r="F61" s="192">
        <f t="shared" si="2"/>
        <v>0</v>
      </c>
      <c r="G61" s="192">
        <v>0</v>
      </c>
    </row>
    <row r="62" spans="1:7" ht="50.25" customHeight="1">
      <c r="A62" s="78"/>
      <c r="B62" s="87" t="s">
        <v>246</v>
      </c>
      <c r="C62" s="195">
        <f>'МО г.Ртищево'!D49</f>
        <v>518.5</v>
      </c>
      <c r="D62" s="195">
        <f>'МО г.Ртищево'!E49</f>
        <v>391.5</v>
      </c>
      <c r="E62" s="195">
        <f>'МО г.Ртищево'!F49</f>
        <v>292.7</v>
      </c>
      <c r="F62" s="192">
        <f t="shared" si="2"/>
        <v>0.5645130183220829</v>
      </c>
      <c r="G62" s="192">
        <f t="shared" si="3"/>
        <v>0.7476372924648786</v>
      </c>
    </row>
    <row r="63" spans="1:7" ht="49.5" customHeight="1">
      <c r="A63" s="78"/>
      <c r="B63" s="87" t="s">
        <v>305</v>
      </c>
      <c r="C63" s="195">
        <f>МР!D62</f>
        <v>140</v>
      </c>
      <c r="D63" s="195">
        <f>МР!E62</f>
        <v>140</v>
      </c>
      <c r="E63" s="195">
        <f>МР!F62</f>
        <v>69.9</v>
      </c>
      <c r="F63" s="192">
        <f t="shared" si="2"/>
        <v>0.49928571428571433</v>
      </c>
      <c r="G63" s="192">
        <f t="shared" si="3"/>
        <v>0.49928571428571433</v>
      </c>
    </row>
    <row r="64" spans="1:7" ht="41.25" customHeight="1">
      <c r="A64" s="78"/>
      <c r="B64" s="87" t="s">
        <v>336</v>
      </c>
      <c r="C64" s="195">
        <f>МР!D63</f>
        <v>60</v>
      </c>
      <c r="D64" s="195">
        <f>МР!E63</f>
        <v>60</v>
      </c>
      <c r="E64" s="195">
        <f>МР!F63</f>
        <v>59.8</v>
      </c>
      <c r="F64" s="192">
        <f t="shared" si="2"/>
        <v>0.9966666666666666</v>
      </c>
      <c r="G64" s="192">
        <f t="shared" si="3"/>
        <v>0.9966666666666666</v>
      </c>
    </row>
    <row r="65" spans="1:7" ht="22.5" customHeight="1">
      <c r="A65" s="80" t="s">
        <v>77</v>
      </c>
      <c r="B65" s="79" t="s">
        <v>41</v>
      </c>
      <c r="C65" s="200">
        <f>C66+C73</f>
        <v>30923.600000000002</v>
      </c>
      <c r="D65" s="200">
        <f>D66+D73</f>
        <v>30016.2</v>
      </c>
      <c r="E65" s="200">
        <f>E66+E73</f>
        <v>7083.599999999999</v>
      </c>
      <c r="F65" s="192">
        <f t="shared" si="2"/>
        <v>0.22906776701289627</v>
      </c>
      <c r="G65" s="192">
        <f t="shared" si="3"/>
        <v>0.23599256401543164</v>
      </c>
    </row>
    <row r="66" spans="1:7" s="26" customFormat="1" ht="26.25" customHeight="1">
      <c r="A66" s="160" t="s">
        <v>123</v>
      </c>
      <c r="B66" s="193" t="s">
        <v>293</v>
      </c>
      <c r="C66" s="194">
        <f>C67+C68+C70+C71+C69+C72</f>
        <v>30682.4</v>
      </c>
      <c r="D66" s="194">
        <f>D67+D68+D70+D71+D69+D72</f>
        <v>29775</v>
      </c>
      <c r="E66" s="194">
        <f>E67+E68+E70+E71+E69+E72</f>
        <v>6954.7</v>
      </c>
      <c r="F66" s="192">
        <f t="shared" si="2"/>
        <v>0.22666740541808983</v>
      </c>
      <c r="G66" s="192">
        <f t="shared" si="3"/>
        <v>0.23357514693534845</v>
      </c>
    </row>
    <row r="67" spans="1:7" ht="89.25" customHeight="1">
      <c r="A67" s="78"/>
      <c r="B67" s="94" t="s">
        <v>222</v>
      </c>
      <c r="C67" s="195">
        <f>МР!D69</f>
        <v>12534</v>
      </c>
      <c r="D67" s="195">
        <f>МР!E69</f>
        <v>12534</v>
      </c>
      <c r="E67" s="195">
        <f>МР!F69</f>
        <v>0</v>
      </c>
      <c r="F67" s="192">
        <f t="shared" si="2"/>
        <v>0</v>
      </c>
      <c r="G67" s="192">
        <v>0</v>
      </c>
    </row>
    <row r="68" spans="1:7" ht="42" customHeight="1">
      <c r="A68" s="80"/>
      <c r="B68" s="94" t="s">
        <v>250</v>
      </c>
      <c r="C68" s="195">
        <f>'МО г.Ртищево'!D55</f>
        <v>900</v>
      </c>
      <c r="D68" s="195">
        <f>'МО г.Ртищево'!E55</f>
        <v>900</v>
      </c>
      <c r="E68" s="195">
        <f>'МО г.Ртищево'!F55</f>
        <v>900</v>
      </c>
      <c r="F68" s="192">
        <f t="shared" si="2"/>
        <v>1</v>
      </c>
      <c r="G68" s="192">
        <f t="shared" si="3"/>
        <v>1</v>
      </c>
    </row>
    <row r="69" spans="1:7" ht="42" customHeight="1">
      <c r="A69" s="80"/>
      <c r="B69" s="94" t="s">
        <v>380</v>
      </c>
      <c r="C69" s="195">
        <f>МР!D70</f>
        <v>1670</v>
      </c>
      <c r="D69" s="195">
        <f>МР!E70</f>
        <v>1670</v>
      </c>
      <c r="E69" s="195">
        <f>МР!F70</f>
        <v>1670</v>
      </c>
      <c r="F69" s="192">
        <f t="shared" si="2"/>
        <v>1</v>
      </c>
      <c r="G69" s="192">
        <f t="shared" si="3"/>
        <v>1</v>
      </c>
    </row>
    <row r="70" spans="1:7" ht="42" customHeight="1">
      <c r="A70" s="80"/>
      <c r="B70" s="94" t="s">
        <v>364</v>
      </c>
      <c r="C70" s="195">
        <f>МР!D72+'МО г.Ртищево'!D56</f>
        <v>7543.4</v>
      </c>
      <c r="D70" s="195">
        <f>МР!E72+'МО г.Ртищево'!E56</f>
        <v>6636</v>
      </c>
      <c r="E70" s="195">
        <f>МР!F72+'МО г.Ртищево'!F56</f>
        <v>1800</v>
      </c>
      <c r="F70" s="192">
        <f t="shared" si="2"/>
        <v>0.23861919028554765</v>
      </c>
      <c r="G70" s="192">
        <f t="shared" si="3"/>
        <v>0.27124773960216997</v>
      </c>
    </row>
    <row r="71" spans="1:7" ht="48.75" customHeight="1">
      <c r="A71" s="80"/>
      <c r="B71" s="87" t="s">
        <v>362</v>
      </c>
      <c r="C71" s="195">
        <f>МР!D73</f>
        <v>7755</v>
      </c>
      <c r="D71" s="195">
        <f>МР!E73</f>
        <v>7755</v>
      </c>
      <c r="E71" s="195">
        <f>МР!F73</f>
        <v>2304.7</v>
      </c>
      <c r="F71" s="192">
        <f t="shared" si="2"/>
        <v>0.29718891038039974</v>
      </c>
      <c r="G71" s="192">
        <f t="shared" si="3"/>
        <v>0.29718891038039974</v>
      </c>
    </row>
    <row r="72" spans="1:7" ht="48.75" customHeight="1">
      <c r="A72" s="80"/>
      <c r="B72" s="87" t="s">
        <v>389</v>
      </c>
      <c r="C72" s="195">
        <f>'МО г.Ртищево'!D54</f>
        <v>280</v>
      </c>
      <c r="D72" s="195">
        <f>'МО г.Ртищево'!E54</f>
        <v>280</v>
      </c>
      <c r="E72" s="195">
        <f>'МО г.Ртищево'!F54</f>
        <v>280</v>
      </c>
      <c r="F72" s="192">
        <f t="shared" si="2"/>
        <v>1</v>
      </c>
      <c r="G72" s="192">
        <f t="shared" si="3"/>
        <v>1</v>
      </c>
    </row>
    <row r="73" spans="1:7" s="26" customFormat="1" ht="28.5" customHeight="1">
      <c r="A73" s="160" t="s">
        <v>78</v>
      </c>
      <c r="B73" s="201" t="s">
        <v>211</v>
      </c>
      <c r="C73" s="194">
        <f>C74+C75</f>
        <v>241.2</v>
      </c>
      <c r="D73" s="194">
        <f>D74+D75</f>
        <v>241.2</v>
      </c>
      <c r="E73" s="194">
        <f>E74+E75</f>
        <v>128.9</v>
      </c>
      <c r="F73" s="192">
        <f t="shared" si="2"/>
        <v>0.5344112769485905</v>
      </c>
      <c r="G73" s="192">
        <f t="shared" si="3"/>
        <v>0.5344112769485905</v>
      </c>
    </row>
    <row r="74" spans="1:7" ht="28.5" customHeight="1">
      <c r="A74" s="80"/>
      <c r="B74" s="101" t="s">
        <v>127</v>
      </c>
      <c r="C74" s="195">
        <f>МР!D76+'Кр-звезда'!D44+Макарово!D45+Октябрьский!D43+Салтыковка!D43+Урусово!D45+'Ш-Голицыно'!D44</f>
        <v>141.4</v>
      </c>
      <c r="D74" s="195">
        <f>МР!E76+'Кр-звезда'!E44+Макарово!E45+Октябрьский!E43+Салтыковка!E43+Урусово!E45+'Ш-Голицыно'!E44</f>
        <v>141.4</v>
      </c>
      <c r="E74" s="195">
        <f>МР!F76+'Кр-звезда'!F44+Макарово!F45+Октябрьский!F43+Салтыковка!F43+Урусово!F45+'Ш-Голицыно'!F44</f>
        <v>29.1</v>
      </c>
      <c r="F74" s="192">
        <f t="shared" si="2"/>
        <v>0.2057991513437058</v>
      </c>
      <c r="G74" s="192">
        <f t="shared" si="3"/>
        <v>0.2057991513437058</v>
      </c>
    </row>
    <row r="75" spans="1:7" ht="46.5" customHeight="1">
      <c r="A75" s="80"/>
      <c r="B75" s="101" t="s">
        <v>367</v>
      </c>
      <c r="C75" s="195">
        <f>МР!D77</f>
        <v>99.8</v>
      </c>
      <c r="D75" s="195">
        <f>МР!E77</f>
        <v>99.8</v>
      </c>
      <c r="E75" s="195">
        <f>МР!F77</f>
        <v>99.8</v>
      </c>
      <c r="F75" s="192">
        <f t="shared" si="2"/>
        <v>1</v>
      </c>
      <c r="G75" s="192">
        <f t="shared" si="3"/>
        <v>1</v>
      </c>
    </row>
    <row r="76" spans="1:7" ht="27" customHeight="1">
      <c r="A76" s="108" t="s">
        <v>79</v>
      </c>
      <c r="B76" s="107" t="s">
        <v>42</v>
      </c>
      <c r="C76" s="200">
        <f>C77+C81+C87</f>
        <v>35446.5</v>
      </c>
      <c r="D76" s="200">
        <f>D77+D81+D87</f>
        <v>30494.2</v>
      </c>
      <c r="E76" s="200">
        <f>E77+E81+E87</f>
        <v>21012.7</v>
      </c>
      <c r="F76" s="192">
        <f t="shared" si="2"/>
        <v>0.5928004175306448</v>
      </c>
      <c r="G76" s="192">
        <f t="shared" si="3"/>
        <v>0.6890720202530317</v>
      </c>
    </row>
    <row r="77" spans="1:7" s="26" customFormat="1" ht="13.5">
      <c r="A77" s="160" t="s">
        <v>80</v>
      </c>
      <c r="B77" s="193" t="s">
        <v>43</v>
      </c>
      <c r="C77" s="194">
        <f>C78+C79+C80</f>
        <v>4886.6</v>
      </c>
      <c r="D77" s="194">
        <f>D78+D79+D80</f>
        <v>4187.2</v>
      </c>
      <c r="E77" s="194">
        <f>E78+E79+E80</f>
        <v>2405</v>
      </c>
      <c r="F77" s="192">
        <f t="shared" si="2"/>
        <v>0.4921622395939917</v>
      </c>
      <c r="G77" s="192">
        <f t="shared" si="3"/>
        <v>0.5743695070691632</v>
      </c>
    </row>
    <row r="78" spans="1:7" ht="27.75" customHeight="1">
      <c r="A78" s="78"/>
      <c r="B78" s="77" t="s">
        <v>179</v>
      </c>
      <c r="C78" s="195">
        <f>МР!D84+'МО г.Ртищево'!D66</f>
        <v>3579.8</v>
      </c>
      <c r="D78" s="195">
        <f>МР!E84+'МО г.Ртищево'!E66</f>
        <v>2880.4</v>
      </c>
      <c r="E78" s="195">
        <f>МР!F84+'МО г.Ртищево'!F66</f>
        <v>1098.2</v>
      </c>
      <c r="F78" s="192">
        <f t="shared" si="2"/>
        <v>0.30677691491144754</v>
      </c>
      <c r="G78" s="192">
        <f t="shared" si="3"/>
        <v>0.3812664907651715</v>
      </c>
    </row>
    <row r="79" spans="1:7" ht="42.75" customHeight="1">
      <c r="A79" s="78"/>
      <c r="B79" s="77" t="s">
        <v>315</v>
      </c>
      <c r="C79" s="195">
        <f>'МО г.Ртищево'!D61</f>
        <v>680.6</v>
      </c>
      <c r="D79" s="195">
        <f>'МО г.Ртищево'!E61</f>
        <v>680.6</v>
      </c>
      <c r="E79" s="195">
        <f>'МО г.Ртищево'!F61</f>
        <v>680.6</v>
      </c>
      <c r="F79" s="192">
        <f t="shared" si="2"/>
        <v>1</v>
      </c>
      <c r="G79" s="192">
        <f t="shared" si="3"/>
        <v>1</v>
      </c>
    </row>
    <row r="80" spans="1:7" ht="42.75" customHeight="1">
      <c r="A80" s="78"/>
      <c r="B80" s="77" t="s">
        <v>238</v>
      </c>
      <c r="C80" s="195">
        <f>'МО г.Ртищево'!D67</f>
        <v>626.2</v>
      </c>
      <c r="D80" s="195">
        <f>'МО г.Ртищево'!E67</f>
        <v>626.2</v>
      </c>
      <c r="E80" s="195">
        <f>'МО г.Ртищево'!F67</f>
        <v>626.2</v>
      </c>
      <c r="F80" s="192">
        <f t="shared" si="2"/>
        <v>1</v>
      </c>
      <c r="G80" s="192">
        <f t="shared" si="3"/>
        <v>1</v>
      </c>
    </row>
    <row r="81" spans="1:7" s="26" customFormat="1" ht="21" customHeight="1">
      <c r="A81" s="160" t="s">
        <v>81</v>
      </c>
      <c r="B81" s="193" t="s">
        <v>294</v>
      </c>
      <c r="C81" s="194">
        <f>C84+C82+C85+C86</f>
        <v>5184</v>
      </c>
      <c r="D81" s="194">
        <f>D84+D82+D85+D86</f>
        <v>4935.5</v>
      </c>
      <c r="E81" s="194">
        <f>E84+E82+E85+E86</f>
        <v>2899.7</v>
      </c>
      <c r="F81" s="192">
        <f t="shared" si="2"/>
        <v>0.5593557098765432</v>
      </c>
      <c r="G81" s="192">
        <f t="shared" si="3"/>
        <v>0.5875189950359639</v>
      </c>
    </row>
    <row r="82" spans="1:7" s="26" customFormat="1" ht="29.25" customHeight="1">
      <c r="A82" s="160"/>
      <c r="B82" s="77" t="s">
        <v>280</v>
      </c>
      <c r="C82" s="195">
        <f>МР!D86</f>
        <v>3300</v>
      </c>
      <c r="D82" s="195">
        <f>МР!E86</f>
        <v>3051.5</v>
      </c>
      <c r="E82" s="195">
        <f>МР!F86</f>
        <v>1751.5</v>
      </c>
      <c r="F82" s="192">
        <f t="shared" si="2"/>
        <v>0.5307575757575758</v>
      </c>
      <c r="G82" s="192">
        <f t="shared" si="3"/>
        <v>0.5739800098312305</v>
      </c>
    </row>
    <row r="83" spans="1:7" ht="60" customHeight="1">
      <c r="A83" s="78"/>
      <c r="B83" s="106" t="s">
        <v>357</v>
      </c>
      <c r="C83" s="195">
        <f>МР!D87</f>
        <v>3300</v>
      </c>
      <c r="D83" s="195">
        <f>МР!E87</f>
        <v>3051.5</v>
      </c>
      <c r="E83" s="195">
        <f>МР!F87</f>
        <v>1751.5</v>
      </c>
      <c r="F83" s="192">
        <f t="shared" si="2"/>
        <v>0.5307575757575758</v>
      </c>
      <c r="G83" s="192">
        <f t="shared" si="3"/>
        <v>0.5739800098312305</v>
      </c>
    </row>
    <row r="84" spans="1:7" ht="32.25" customHeight="1">
      <c r="A84" s="78"/>
      <c r="B84" s="77" t="s">
        <v>309</v>
      </c>
      <c r="C84" s="195">
        <f>МР!D88</f>
        <v>1254</v>
      </c>
      <c r="D84" s="195">
        <f>МР!E88</f>
        <v>1254</v>
      </c>
      <c r="E84" s="195">
        <f>МР!F88</f>
        <v>1148.2</v>
      </c>
      <c r="F84" s="192">
        <f t="shared" si="2"/>
        <v>0.9156299840510367</v>
      </c>
      <c r="G84" s="192">
        <f t="shared" si="3"/>
        <v>0.9156299840510367</v>
      </c>
    </row>
    <row r="85" spans="1:7" ht="49.5" customHeight="1">
      <c r="A85" s="78"/>
      <c r="B85" s="77" t="s">
        <v>384</v>
      </c>
      <c r="C85" s="195">
        <f>МР!D89</f>
        <v>30</v>
      </c>
      <c r="D85" s="195">
        <f>МР!E89</f>
        <v>30</v>
      </c>
      <c r="E85" s="195">
        <f>МР!F89</f>
        <v>0</v>
      </c>
      <c r="F85" s="192">
        <f t="shared" si="2"/>
        <v>0</v>
      </c>
      <c r="G85" s="192">
        <f t="shared" si="3"/>
        <v>0</v>
      </c>
    </row>
    <row r="86" spans="1:7" ht="25.5" customHeight="1">
      <c r="A86" s="78"/>
      <c r="B86" s="77" t="s">
        <v>393</v>
      </c>
      <c r="C86" s="195">
        <f>'МО г.Ртищево'!D68</f>
        <v>600</v>
      </c>
      <c r="D86" s="195">
        <f>'МО г.Ртищево'!E68</f>
        <v>600</v>
      </c>
      <c r="E86" s="195">
        <f>'МО г.Ртищево'!F68</f>
        <v>0</v>
      </c>
      <c r="F86" s="192">
        <v>0</v>
      </c>
      <c r="G86" s="192">
        <v>0</v>
      </c>
    </row>
    <row r="87" spans="1:7" s="26" customFormat="1" ht="21" customHeight="1">
      <c r="A87" s="160" t="s">
        <v>45</v>
      </c>
      <c r="B87" s="202" t="s">
        <v>282</v>
      </c>
      <c r="C87" s="194">
        <f>C88+C95+C97+C98+C96</f>
        <v>25375.9</v>
      </c>
      <c r="D87" s="194">
        <f>D88+D95+D97+D98+D96</f>
        <v>21371.5</v>
      </c>
      <c r="E87" s="194">
        <f>E88+E95+E97+E98+E96</f>
        <v>15708</v>
      </c>
      <c r="F87" s="192">
        <f t="shared" si="2"/>
        <v>0.6190125276344878</v>
      </c>
      <c r="G87" s="192">
        <f t="shared" si="3"/>
        <v>0.7349975434574082</v>
      </c>
    </row>
    <row r="88" spans="1:7" ht="30.75" customHeight="1">
      <c r="A88" s="78"/>
      <c r="B88" s="103" t="s">
        <v>281</v>
      </c>
      <c r="C88" s="195">
        <f>C89+C91+C92+C93+C94+C90</f>
        <v>900</v>
      </c>
      <c r="D88" s="195">
        <f>D89+D91+D92+D93+D94+D90</f>
        <v>900</v>
      </c>
      <c r="E88" s="195">
        <f>E89+E91+E92+E93+E94+E90</f>
        <v>386.79999999999995</v>
      </c>
      <c r="F88" s="192">
        <f t="shared" si="2"/>
        <v>0.4297777777777777</v>
      </c>
      <c r="G88" s="192">
        <f t="shared" si="3"/>
        <v>0.4297777777777777</v>
      </c>
    </row>
    <row r="89" spans="1:7" ht="23.25" customHeight="1">
      <c r="A89" s="78"/>
      <c r="B89" s="106" t="s">
        <v>295</v>
      </c>
      <c r="C89" s="195">
        <f>'МО г.Ртищево'!D70</f>
        <v>350</v>
      </c>
      <c r="D89" s="195">
        <f>'МО г.Ртищево'!E70</f>
        <v>350</v>
      </c>
      <c r="E89" s="195">
        <f>'МО г.Ртищево'!F70</f>
        <v>162.9</v>
      </c>
      <c r="F89" s="192">
        <f t="shared" si="2"/>
        <v>0.46542857142857147</v>
      </c>
      <c r="G89" s="192">
        <v>0</v>
      </c>
    </row>
    <row r="90" spans="1:7" ht="30" customHeight="1">
      <c r="A90" s="78"/>
      <c r="B90" s="106" t="s">
        <v>374</v>
      </c>
      <c r="C90" s="195">
        <f>'МО г.Ртищево'!D71</f>
        <v>250</v>
      </c>
      <c r="D90" s="195">
        <f>'МО г.Ртищево'!E71</f>
        <v>250</v>
      </c>
      <c r="E90" s="195">
        <f>'МО г.Ртищево'!F71</f>
        <v>99.9</v>
      </c>
      <c r="F90" s="192">
        <f t="shared" si="2"/>
        <v>0.3996</v>
      </c>
      <c r="G90" s="192">
        <v>0</v>
      </c>
    </row>
    <row r="91" spans="1:7" ht="23.25" customHeight="1">
      <c r="A91" s="78"/>
      <c r="B91" s="106" t="s">
        <v>296</v>
      </c>
      <c r="C91" s="195">
        <f>'МО г.Ртищево'!D72</f>
        <v>50</v>
      </c>
      <c r="D91" s="195">
        <f>'МО г.Ртищево'!E72</f>
        <v>50</v>
      </c>
      <c r="E91" s="195">
        <f>'МО г.Ртищево'!F72</f>
        <v>0</v>
      </c>
      <c r="F91" s="192">
        <f t="shared" si="2"/>
        <v>0</v>
      </c>
      <c r="G91" s="192">
        <v>0</v>
      </c>
    </row>
    <row r="92" spans="1:7" ht="30.75" customHeight="1">
      <c r="A92" s="78"/>
      <c r="B92" s="106" t="s">
        <v>297</v>
      </c>
      <c r="C92" s="195">
        <f>'МО г.Ртищево'!D73</f>
        <v>100</v>
      </c>
      <c r="D92" s="195">
        <f>'МО г.Ртищево'!E73</f>
        <v>100</v>
      </c>
      <c r="E92" s="195">
        <f>'МО г.Ртищево'!F73</f>
        <v>99</v>
      </c>
      <c r="F92" s="192">
        <f t="shared" si="2"/>
        <v>0.99</v>
      </c>
      <c r="G92" s="192">
        <v>0</v>
      </c>
    </row>
    <row r="93" spans="1:7" ht="20.25" customHeight="1">
      <c r="A93" s="78"/>
      <c r="B93" s="106" t="s">
        <v>298</v>
      </c>
      <c r="C93" s="195">
        <f>'МО г.Ртищево'!D74</f>
        <v>100</v>
      </c>
      <c r="D93" s="195">
        <f>'МО г.Ртищево'!E74</f>
        <v>100</v>
      </c>
      <c r="E93" s="195">
        <f>'МО г.Ртищево'!F74</f>
        <v>0</v>
      </c>
      <c r="F93" s="192">
        <f t="shared" si="2"/>
        <v>0</v>
      </c>
      <c r="G93" s="192">
        <v>0</v>
      </c>
    </row>
    <row r="94" spans="1:7" ht="19.5" customHeight="1">
      <c r="A94" s="78"/>
      <c r="B94" s="106" t="s">
        <v>299</v>
      </c>
      <c r="C94" s="195">
        <f>'МО г.Ртищево'!D75</f>
        <v>50</v>
      </c>
      <c r="D94" s="195">
        <f>'МО г.Ртищево'!E75</f>
        <v>50</v>
      </c>
      <c r="E94" s="195">
        <f>'МО г.Ртищево'!F75</f>
        <v>25</v>
      </c>
      <c r="F94" s="192">
        <f t="shared" si="2"/>
        <v>0.5</v>
      </c>
      <c r="G94" s="192">
        <f t="shared" si="3"/>
        <v>0.5</v>
      </c>
    </row>
    <row r="95" spans="1:7" ht="21" customHeight="1">
      <c r="A95" s="78"/>
      <c r="B95" s="103" t="s">
        <v>181</v>
      </c>
      <c r="C95" s="195">
        <f>'МО г.Ртищево'!D76+'Кр-звезда'!D47+Макарово!D48+Октябрьский!D46+Салтыковка!D46+Урусово!D48+'Ш-Голицыно'!D47</f>
        <v>12059.7</v>
      </c>
      <c r="D95" s="195">
        <f>'МО г.Ртищево'!E76+'Кр-звезда'!E47+Макарово!E48+Октябрьский!E46+Салтыковка!E46+Урусово!E48+'Ш-Голицыно'!E47</f>
        <v>11069.800000000001</v>
      </c>
      <c r="E95" s="195">
        <f>'МО г.Ртищево'!F76+'Кр-звезда'!F47+Макарово!F48+Октябрьский!F46+Салтыковка!F46+Урусово!F48+'Ш-Голицыно'!F47</f>
        <v>7672.3</v>
      </c>
      <c r="F95" s="192">
        <f t="shared" si="2"/>
        <v>0.636193271806098</v>
      </c>
      <c r="G95" s="192">
        <f t="shared" si="3"/>
        <v>0.6930838858877305</v>
      </c>
    </row>
    <row r="96" spans="1:7" ht="21" customHeight="1">
      <c r="A96" s="78"/>
      <c r="B96" s="103" t="s">
        <v>376</v>
      </c>
      <c r="C96" s="195">
        <f>'Кр-звезда'!D49+Макарово!D50+Октябрьский!D48+Салтыковка!D48+Урусово!D50+'Ш-Голицыно'!D49</f>
        <v>40.4</v>
      </c>
      <c r="D96" s="195">
        <f>'Кр-звезда'!E49+Макарово!E50+Октябрьский!E48+Салтыковка!E48+Урусово!E50+'Ш-Голицыно'!E49</f>
        <v>40.4</v>
      </c>
      <c r="E96" s="195">
        <f>'Кр-звезда'!F49+Макарово!F50+Октябрьский!F48+Салтыковка!F48+Урусово!F50+'Ш-Голицыно'!F49</f>
        <v>0</v>
      </c>
      <c r="F96" s="192">
        <f t="shared" si="2"/>
        <v>0</v>
      </c>
      <c r="G96" s="192">
        <v>0</v>
      </c>
    </row>
    <row r="97" spans="1:7" ht="21" customHeight="1">
      <c r="A97" s="78"/>
      <c r="B97" s="103" t="s">
        <v>266</v>
      </c>
      <c r="C97" s="195">
        <f>'Кр-звезда'!D48+Макарово!D49+Октябрьский!D47+Салтыковка!D47+Урусово!D49+'Ш-Голицыно'!D48</f>
        <v>77.1</v>
      </c>
      <c r="D97" s="195">
        <f>'Кр-звезда'!E48+Макарово!E49+Октябрьский!E47+Салтыковка!E47+Урусово!E49+'Ш-Голицыно'!E48</f>
        <v>77.1</v>
      </c>
      <c r="E97" s="195">
        <f>'Кр-звезда'!F48+Макарово!F49+Октябрьский!F47+Салтыковка!F47+Урусово!F49+'Ш-Голицыно'!F48</f>
        <v>3.7</v>
      </c>
      <c r="F97" s="192">
        <f t="shared" si="2"/>
        <v>0.04798962386511025</v>
      </c>
      <c r="G97" s="192">
        <v>0</v>
      </c>
    </row>
    <row r="98" spans="1:7" ht="21" customHeight="1">
      <c r="A98" s="78"/>
      <c r="B98" s="103" t="s">
        <v>183</v>
      </c>
      <c r="C98" s="195">
        <f>'МО г.Ртищево'!D77+'Кр-звезда'!D50+Макарово!D51+Октябрьский!D49+Салтыковка!D49+Урусово!D51+'Ш-Голицыно'!D50</f>
        <v>12298.699999999999</v>
      </c>
      <c r="D98" s="195">
        <f>'МО г.Ртищево'!E77+'Кр-звезда'!E50+Макарово!E51+Октябрьский!E49+Салтыковка!E49+Урусово!E51+'Ш-Голицыно'!E50</f>
        <v>9284.199999999999</v>
      </c>
      <c r="E98" s="195">
        <f>'МО г.Ртищево'!F77+'Кр-звезда'!F50+Макарово!F51+Октябрьский!F49+Салтыковка!F49+Урусово!F51+'Ш-Голицыно'!F50</f>
        <v>7645.2</v>
      </c>
      <c r="F98" s="192">
        <f t="shared" si="2"/>
        <v>0.6216266759901453</v>
      </c>
      <c r="G98" s="192">
        <f t="shared" si="3"/>
        <v>0.823463518666121</v>
      </c>
    </row>
    <row r="99" spans="1:7" ht="21.75" customHeight="1">
      <c r="A99" s="108" t="s">
        <v>130</v>
      </c>
      <c r="B99" s="107" t="s">
        <v>128</v>
      </c>
      <c r="C99" s="200">
        <f>C100</f>
        <v>6.1</v>
      </c>
      <c r="D99" s="200">
        <f>D100</f>
        <v>6.1</v>
      </c>
      <c r="E99" s="200">
        <f>E100</f>
        <v>4.1</v>
      </c>
      <c r="F99" s="192">
        <f t="shared" si="2"/>
        <v>0.6721311475409836</v>
      </c>
      <c r="G99" s="192">
        <f t="shared" si="3"/>
        <v>0.6721311475409836</v>
      </c>
    </row>
    <row r="100" spans="1:7" ht="25.5" customHeight="1">
      <c r="A100" s="203" t="s">
        <v>124</v>
      </c>
      <c r="B100" s="204" t="s">
        <v>275</v>
      </c>
      <c r="C100" s="195">
        <f>'Кр-звезда'!D52+Макарово!D53+Октябрьский!D52+Салтыковка!D51+Урусово!D53+'Ш-Голицыно'!D52</f>
        <v>6.1</v>
      </c>
      <c r="D100" s="195">
        <f>'Кр-звезда'!E52+Макарово!E53+Октябрьский!E52+Салтыковка!E51+Урусово!E53+'Ш-Голицыно'!E52</f>
        <v>6.1</v>
      </c>
      <c r="E100" s="195">
        <f>'Кр-звезда'!F52+Макарово!F53+Октябрьский!F52+Салтыковка!F51+Урусово!F53+'Ш-Голицыно'!F52</f>
        <v>4.1</v>
      </c>
      <c r="F100" s="192">
        <f t="shared" si="2"/>
        <v>0.6721311475409836</v>
      </c>
      <c r="G100" s="192">
        <f t="shared" si="3"/>
        <v>0.6721311475409836</v>
      </c>
    </row>
    <row r="101" spans="1:7" ht="18" customHeight="1">
      <c r="A101" s="80" t="s">
        <v>47</v>
      </c>
      <c r="B101" s="79" t="s">
        <v>48</v>
      </c>
      <c r="C101" s="200">
        <f>C102+C103+C104+C105</f>
        <v>466418.2</v>
      </c>
      <c r="D101" s="200">
        <f>D102+D103+D104+D105</f>
        <v>370526.00000000006</v>
      </c>
      <c r="E101" s="200">
        <f>E102+E103+E104+E105</f>
        <v>272030.6</v>
      </c>
      <c r="F101" s="192">
        <f t="shared" si="2"/>
        <v>0.5832332443288019</v>
      </c>
      <c r="G101" s="192">
        <f t="shared" si="3"/>
        <v>0.7341741200347612</v>
      </c>
    </row>
    <row r="102" spans="1:7" ht="12.75">
      <c r="A102" s="78" t="s">
        <v>49</v>
      </c>
      <c r="B102" s="77" t="s">
        <v>50</v>
      </c>
      <c r="C102" s="195">
        <f>МР!D96</f>
        <v>142063</v>
      </c>
      <c r="D102" s="195">
        <f>МР!E96</f>
        <v>113400.1</v>
      </c>
      <c r="E102" s="195">
        <f>МР!F96</f>
        <v>76131.1</v>
      </c>
      <c r="F102" s="192">
        <f t="shared" si="2"/>
        <v>0.535896750033436</v>
      </c>
      <c r="G102" s="192">
        <f t="shared" si="3"/>
        <v>0.6713494961644655</v>
      </c>
    </row>
    <row r="103" spans="1:7" ht="12.75">
      <c r="A103" s="78" t="s">
        <v>51</v>
      </c>
      <c r="B103" s="77" t="s">
        <v>153</v>
      </c>
      <c r="C103" s="195">
        <f>МР!D98+'МО г.Ртищево'!D79</f>
        <v>300079.9</v>
      </c>
      <c r="D103" s="195">
        <f>МР!E98+'МО г.Ртищево'!E79</f>
        <v>234939.30000000002</v>
      </c>
      <c r="E103" s="195">
        <f>МР!F98+'МО г.Ртищево'!F79</f>
        <v>181960.69999999998</v>
      </c>
      <c r="F103" s="192">
        <f t="shared" si="2"/>
        <v>0.6063741690129861</v>
      </c>
      <c r="G103" s="192">
        <f t="shared" si="3"/>
        <v>0.7745009029992</v>
      </c>
    </row>
    <row r="104" spans="1:7" ht="12.75">
      <c r="A104" s="78" t="s">
        <v>52</v>
      </c>
      <c r="B104" s="77" t="s">
        <v>53</v>
      </c>
      <c r="C104" s="195">
        <f>МР!D99+'Кр-звезда'!D56+Макарово!D57+Октябрьский!D56+Салтыковка!D55+Урусово!D57+'Ш-Голицыно'!D56</f>
        <v>4797.8</v>
      </c>
      <c r="D104" s="195">
        <f>МР!E99+'Кр-звезда'!E56+Макарово!E57+Октябрьский!E56+Салтыковка!E55+Урусово!E57+'Ш-Голицыно'!E56</f>
        <v>4740.4</v>
      </c>
      <c r="E104" s="195">
        <f>МР!F99+'Кр-звезда'!F56+Макарово!F57+Октябрьский!F56+Салтыковка!F55+Урусово!F57+'Ш-Голицыно'!F56</f>
        <v>1637.7</v>
      </c>
      <c r="F104" s="192">
        <f t="shared" si="2"/>
        <v>0.3413439493101005</v>
      </c>
      <c r="G104" s="192">
        <f t="shared" si="3"/>
        <v>0.34547717492194757</v>
      </c>
    </row>
    <row r="105" spans="1:7" ht="12.75">
      <c r="A105" s="78" t="s">
        <v>54</v>
      </c>
      <c r="B105" s="77" t="s">
        <v>55</v>
      </c>
      <c r="C105" s="195">
        <f>МР!D101</f>
        <v>19477.5</v>
      </c>
      <c r="D105" s="195">
        <f>МР!E101</f>
        <v>17446.2</v>
      </c>
      <c r="E105" s="195">
        <f>МР!F101</f>
        <v>12301.1</v>
      </c>
      <c r="F105" s="192">
        <f t="shared" si="2"/>
        <v>0.6315543575920934</v>
      </c>
      <c r="G105" s="192">
        <f t="shared" si="3"/>
        <v>0.7050876408616202</v>
      </c>
    </row>
    <row r="106" spans="1:7" ht="12.75">
      <c r="A106" s="78"/>
      <c r="B106" s="77" t="s">
        <v>56</v>
      </c>
      <c r="C106" s="195">
        <f>МР!D102</f>
        <v>500</v>
      </c>
      <c r="D106" s="195">
        <f>МР!E102</f>
        <v>390</v>
      </c>
      <c r="E106" s="195">
        <f>МР!F102</f>
        <v>235.7</v>
      </c>
      <c r="F106" s="192">
        <f t="shared" si="2"/>
        <v>0.4714</v>
      </c>
      <c r="G106" s="192">
        <f t="shared" si="3"/>
        <v>0.6043589743589743</v>
      </c>
    </row>
    <row r="107" spans="1:7" ht="12.75">
      <c r="A107" s="80" t="s">
        <v>57</v>
      </c>
      <c r="B107" s="79" t="s">
        <v>158</v>
      </c>
      <c r="C107" s="200">
        <f>C108+C109</f>
        <v>62994.1</v>
      </c>
      <c r="D107" s="200">
        <f>D108+D109</f>
        <v>50464.299999999996</v>
      </c>
      <c r="E107" s="200">
        <f>E108+E109</f>
        <v>39703.899999999994</v>
      </c>
      <c r="F107" s="192">
        <f t="shared" si="2"/>
        <v>0.6302796611111199</v>
      </c>
      <c r="G107" s="192">
        <f t="shared" si="3"/>
        <v>0.7867720348840666</v>
      </c>
    </row>
    <row r="108" spans="1:7" ht="12.75">
      <c r="A108" s="78" t="s">
        <v>58</v>
      </c>
      <c r="B108" s="77" t="s">
        <v>59</v>
      </c>
      <c r="C108" s="195">
        <f>МР!D104</f>
        <v>59833.7</v>
      </c>
      <c r="D108" s="195">
        <f>МР!E104</f>
        <v>47889.2</v>
      </c>
      <c r="E108" s="195">
        <f>МР!F104</f>
        <v>37938.2</v>
      </c>
      <c r="F108" s="192">
        <f t="shared" si="2"/>
        <v>0.6340607383464503</v>
      </c>
      <c r="G108" s="192">
        <f t="shared" si="3"/>
        <v>0.7922078464455451</v>
      </c>
    </row>
    <row r="109" spans="1:7" ht="12.75">
      <c r="A109" s="78" t="s">
        <v>60</v>
      </c>
      <c r="B109" s="77" t="s">
        <v>111</v>
      </c>
      <c r="C109" s="195">
        <f>МР!D105</f>
        <v>3160.4</v>
      </c>
      <c r="D109" s="195">
        <f>МР!E105</f>
        <v>2575.1</v>
      </c>
      <c r="E109" s="195">
        <f>МР!F105</f>
        <v>1765.7</v>
      </c>
      <c r="F109" s="192">
        <f t="shared" si="2"/>
        <v>0.5586951018858373</v>
      </c>
      <c r="G109" s="192">
        <f t="shared" si="3"/>
        <v>0.6856821094326434</v>
      </c>
    </row>
    <row r="110" spans="1:7" ht="16.5" customHeight="1">
      <c r="A110" s="80" t="s">
        <v>61</v>
      </c>
      <c r="B110" s="79" t="s">
        <v>62</v>
      </c>
      <c r="C110" s="200">
        <f>C111+C112+C113+C115+C114+C116+C117</f>
        <v>17864.3</v>
      </c>
      <c r="D110" s="200">
        <f>D111+D112+D113+D115+D114+D116+D117</f>
        <v>16402.9</v>
      </c>
      <c r="E110" s="200">
        <f>E111+E112+E113+E115+E114+E116+E117</f>
        <v>10752.399999999998</v>
      </c>
      <c r="F110" s="192">
        <f t="shared" si="2"/>
        <v>0.6018931612209826</v>
      </c>
      <c r="G110" s="192">
        <f t="shared" si="3"/>
        <v>0.6555182315322289</v>
      </c>
    </row>
    <row r="111" spans="1:7" ht="12.75">
      <c r="A111" s="78" t="s">
        <v>63</v>
      </c>
      <c r="B111" s="110" t="s">
        <v>227</v>
      </c>
      <c r="C111" s="195">
        <f>МР!D108+'МО г.Ртищево'!D81+'Кр-звезда'!D58+Октябрьский!D58+Салтыковка!D57+Урусово!D59+'Ш-Голицыно'!D57</f>
        <v>1384.9</v>
      </c>
      <c r="D111" s="195">
        <f>МР!E108+'МО г.Ртищево'!E81+'Кр-звезда'!E58+Октябрьский!E58+Салтыковка!E57+Урусово!E59+'Ш-Голицыно'!E57</f>
        <v>1265.9</v>
      </c>
      <c r="E111" s="195">
        <f>МР!F108+'МО г.Ртищево'!F81+'Кр-звезда'!F58+Октябрьский!F58+Салтыковка!F57+Урусово!F59+'Ш-Голицыно'!F57</f>
        <v>1041</v>
      </c>
      <c r="F111" s="192">
        <f t="shared" si="2"/>
        <v>0.751678821575565</v>
      </c>
      <c r="G111" s="192">
        <f t="shared" si="3"/>
        <v>0.8223398372699264</v>
      </c>
    </row>
    <row r="112" spans="1:7" ht="38.25">
      <c r="A112" s="78" t="s">
        <v>64</v>
      </c>
      <c r="B112" s="110" t="s">
        <v>187</v>
      </c>
      <c r="C112" s="195">
        <f>МР!D110</f>
        <v>12749.3</v>
      </c>
      <c r="D112" s="195">
        <f>МР!E110</f>
        <v>12011</v>
      </c>
      <c r="E112" s="195">
        <f>МР!F110</f>
        <v>7206.3</v>
      </c>
      <c r="F112" s="192">
        <f aca="true" t="shared" si="4" ref="F112:F125">E112/C112</f>
        <v>0.565231032291969</v>
      </c>
      <c r="G112" s="192">
        <f aca="true" t="shared" si="5" ref="G112:G125">E112/D112</f>
        <v>0.5999750228956789</v>
      </c>
    </row>
    <row r="113" spans="1:7" ht="63.75">
      <c r="A113" s="78"/>
      <c r="B113" s="77" t="s">
        <v>188</v>
      </c>
      <c r="C113" s="195">
        <f>МР!D109</f>
        <v>80</v>
      </c>
      <c r="D113" s="195">
        <f>МР!E109</f>
        <v>80</v>
      </c>
      <c r="E113" s="195">
        <f>МР!F109</f>
        <v>78.9</v>
      </c>
      <c r="F113" s="192">
        <f t="shared" si="4"/>
        <v>0.9862500000000001</v>
      </c>
      <c r="G113" s="192">
        <f t="shared" si="5"/>
        <v>0.9862500000000001</v>
      </c>
    </row>
    <row r="114" spans="1:7" ht="27.75" customHeight="1">
      <c r="A114" s="78"/>
      <c r="B114" s="77" t="s">
        <v>310</v>
      </c>
      <c r="C114" s="195">
        <f>МР!D113</f>
        <v>60</v>
      </c>
      <c r="D114" s="195">
        <f>МР!E113</f>
        <v>60</v>
      </c>
      <c r="E114" s="195">
        <f>МР!F113</f>
        <v>50</v>
      </c>
      <c r="F114" s="192">
        <f t="shared" si="4"/>
        <v>0.8333333333333334</v>
      </c>
      <c r="G114" s="192">
        <f t="shared" si="5"/>
        <v>0.8333333333333334</v>
      </c>
    </row>
    <row r="115" spans="1:7" ht="51">
      <c r="A115" s="78" t="s">
        <v>65</v>
      </c>
      <c r="B115" s="77" t="s">
        <v>117</v>
      </c>
      <c r="C115" s="195">
        <f>МР!D116</f>
        <v>3183.9</v>
      </c>
      <c r="D115" s="195">
        <f>МР!E116</f>
        <v>2579.8</v>
      </c>
      <c r="E115" s="195">
        <f>МР!F116</f>
        <v>2074.7</v>
      </c>
      <c r="F115" s="192">
        <f t="shared" si="4"/>
        <v>0.6516222243160903</v>
      </c>
      <c r="G115" s="192">
        <f t="shared" si="5"/>
        <v>0.8042096286533839</v>
      </c>
    </row>
    <row r="116" spans="1:7" ht="38.25">
      <c r="A116" s="78"/>
      <c r="B116" s="77" t="s">
        <v>391</v>
      </c>
      <c r="C116" s="195">
        <f>МР!D114</f>
        <v>132.3</v>
      </c>
      <c r="D116" s="195">
        <f>МР!E114</f>
        <v>132.3</v>
      </c>
      <c r="E116" s="195">
        <f>МР!F114</f>
        <v>101.9</v>
      </c>
      <c r="F116" s="192">
        <f t="shared" si="4"/>
        <v>0.7702191987906274</v>
      </c>
      <c r="G116" s="192">
        <f t="shared" si="5"/>
        <v>0.7702191987906274</v>
      </c>
    </row>
    <row r="117" spans="1:7" ht="51">
      <c r="A117" s="78"/>
      <c r="B117" s="77" t="s">
        <v>324</v>
      </c>
      <c r="C117" s="195">
        <f>МР!D115</f>
        <v>273.9</v>
      </c>
      <c r="D117" s="195">
        <f>МР!E115</f>
        <v>273.9</v>
      </c>
      <c r="E117" s="195">
        <f>МР!F115</f>
        <v>199.6</v>
      </c>
      <c r="F117" s="192">
        <f t="shared" si="4"/>
        <v>0.728733114275283</v>
      </c>
      <c r="G117" s="192">
        <f t="shared" si="5"/>
        <v>0.728733114275283</v>
      </c>
    </row>
    <row r="118" spans="1:7" ht="21" customHeight="1">
      <c r="A118" s="108" t="s">
        <v>66</v>
      </c>
      <c r="B118" s="107" t="s">
        <v>133</v>
      </c>
      <c r="C118" s="200">
        <f>C119+C120</f>
        <v>27101.1</v>
      </c>
      <c r="D118" s="200">
        <f>D119+D120</f>
        <v>21820.5</v>
      </c>
      <c r="E118" s="200">
        <f>E119+E120</f>
        <v>14193</v>
      </c>
      <c r="F118" s="192">
        <f t="shared" si="4"/>
        <v>0.5237056798432537</v>
      </c>
      <c r="G118" s="192">
        <f t="shared" si="5"/>
        <v>0.6504433903897711</v>
      </c>
    </row>
    <row r="119" spans="1:7" ht="15.75" customHeight="1">
      <c r="A119" s="78" t="s">
        <v>67</v>
      </c>
      <c r="B119" s="77" t="s">
        <v>134</v>
      </c>
      <c r="C119" s="195">
        <f>'МО г.Ртищево'!D83</f>
        <v>26520</v>
      </c>
      <c r="D119" s="195">
        <f>'МО г.Ртищево'!E83</f>
        <v>21380.2</v>
      </c>
      <c r="E119" s="195">
        <f>'МО г.Ртищево'!F83</f>
        <v>13918.1</v>
      </c>
      <c r="F119" s="192">
        <f t="shared" si="4"/>
        <v>0.5248152337858221</v>
      </c>
      <c r="G119" s="192">
        <f t="shared" si="5"/>
        <v>0.6509808140241906</v>
      </c>
    </row>
    <row r="120" spans="1:7" ht="18.75" customHeight="1">
      <c r="A120" s="78" t="s">
        <v>135</v>
      </c>
      <c r="B120" s="77" t="s">
        <v>136</v>
      </c>
      <c r="C120" s="195">
        <f>МР!D119</f>
        <v>581.1</v>
      </c>
      <c r="D120" s="195">
        <f>МР!E119</f>
        <v>440.3</v>
      </c>
      <c r="E120" s="195">
        <f>МР!F119</f>
        <v>274.9</v>
      </c>
      <c r="F120" s="192">
        <f t="shared" si="4"/>
        <v>0.47306831870590255</v>
      </c>
      <c r="G120" s="192">
        <f t="shared" si="5"/>
        <v>0.6243470361117419</v>
      </c>
    </row>
    <row r="121" spans="1:7" ht="21.75" customHeight="1">
      <c r="A121" s="108" t="s">
        <v>137</v>
      </c>
      <c r="B121" s="107" t="s">
        <v>138</v>
      </c>
      <c r="C121" s="200">
        <f>C122</f>
        <v>326.1</v>
      </c>
      <c r="D121" s="200">
        <f>D122</f>
        <v>244.1</v>
      </c>
      <c r="E121" s="200">
        <f>E122</f>
        <v>113.10000000000001</v>
      </c>
      <c r="F121" s="192">
        <f t="shared" si="4"/>
        <v>0.3468261269549218</v>
      </c>
      <c r="G121" s="192">
        <f t="shared" si="5"/>
        <v>0.463334698893896</v>
      </c>
    </row>
    <row r="122" spans="1:7" ht="12.75">
      <c r="A122" s="78" t="s">
        <v>139</v>
      </c>
      <c r="B122" s="77" t="s">
        <v>140</v>
      </c>
      <c r="C122" s="195">
        <f>МР!D122+'МО г.Ртищево'!D85</f>
        <v>326.1</v>
      </c>
      <c r="D122" s="195">
        <f>МР!E122+'МО г.Ртищево'!E85</f>
        <v>244.1</v>
      </c>
      <c r="E122" s="195">
        <f>МР!F122+'МО г.Ртищево'!F85</f>
        <v>113.10000000000001</v>
      </c>
      <c r="F122" s="192">
        <f t="shared" si="4"/>
        <v>0.3468261269549218</v>
      </c>
      <c r="G122" s="192">
        <f t="shared" si="5"/>
        <v>0.463334698893896</v>
      </c>
    </row>
    <row r="123" spans="1:7" ht="32.25" customHeight="1">
      <c r="A123" s="108" t="s">
        <v>141</v>
      </c>
      <c r="B123" s="107" t="s">
        <v>142</v>
      </c>
      <c r="C123" s="200">
        <f>C124</f>
        <v>800</v>
      </c>
      <c r="D123" s="200">
        <f>D124</f>
        <v>636.3</v>
      </c>
      <c r="E123" s="200">
        <f>E124</f>
        <v>616.4</v>
      </c>
      <c r="F123" s="192">
        <f t="shared" si="4"/>
        <v>0.7705</v>
      </c>
      <c r="G123" s="192">
        <f t="shared" si="5"/>
        <v>0.9687254439729688</v>
      </c>
    </row>
    <row r="124" spans="1:7" ht="15" customHeight="1">
      <c r="A124" s="78" t="s">
        <v>144</v>
      </c>
      <c r="B124" s="77" t="s">
        <v>143</v>
      </c>
      <c r="C124" s="195">
        <f>МР!D124</f>
        <v>800</v>
      </c>
      <c r="D124" s="195">
        <f>МР!E124</f>
        <v>636.3</v>
      </c>
      <c r="E124" s="195">
        <f>МР!F124</f>
        <v>616.4</v>
      </c>
      <c r="F124" s="192">
        <f t="shared" si="4"/>
        <v>0.7705</v>
      </c>
      <c r="G124" s="192">
        <f t="shared" si="5"/>
        <v>0.9687254439729688</v>
      </c>
    </row>
    <row r="125" spans="1:7" ht="22.5" customHeight="1">
      <c r="A125" s="78"/>
      <c r="B125" s="142" t="s">
        <v>69</v>
      </c>
      <c r="C125" s="205">
        <f>C40+C99+C56+C58+C65+C76+C101+C107+C110+C118+C121+C123</f>
        <v>704228.3</v>
      </c>
      <c r="D125" s="205">
        <f>D40+D99+D56+D58+D65+D76+D101+D107+D110+D118+D121+D123</f>
        <v>573869.1000000001</v>
      </c>
      <c r="E125" s="205">
        <f>E40+E99+E56+E58+E65+E76+E101+E107+E110+E118+E121+E123</f>
        <v>403282.9</v>
      </c>
      <c r="F125" s="192">
        <f t="shared" si="4"/>
        <v>0.5726593208480829</v>
      </c>
      <c r="G125" s="192">
        <f t="shared" si="5"/>
        <v>0.7027437093232585</v>
      </c>
    </row>
    <row r="126" spans="3:6" ht="12.75">
      <c r="C126" s="46"/>
      <c r="D126" s="46"/>
      <c r="E126" s="46"/>
      <c r="F126" s="206"/>
    </row>
    <row r="127" spans="3:6" ht="12.75">
      <c r="C127" s="46"/>
      <c r="D127" s="46"/>
      <c r="E127" s="46"/>
      <c r="F127" s="208"/>
    </row>
    <row r="128" spans="2:6" ht="15">
      <c r="B128" s="3" t="s">
        <v>94</v>
      </c>
      <c r="C128" s="46"/>
      <c r="D128" s="46"/>
      <c r="E128" s="46">
        <v>10032.6</v>
      </c>
      <c r="F128" s="209"/>
    </row>
    <row r="129" spans="2:6" ht="15">
      <c r="B129" s="3"/>
      <c r="C129" s="46"/>
      <c r="D129" s="46"/>
      <c r="E129" s="46"/>
      <c r="F129" s="209"/>
    </row>
    <row r="130" spans="2:6" ht="15">
      <c r="B130" s="3" t="s">
        <v>85</v>
      </c>
      <c r="C130" s="46"/>
      <c r="D130" s="46"/>
      <c r="E130" s="46"/>
      <c r="F130" s="209"/>
    </row>
    <row r="131" spans="2:7" ht="15">
      <c r="B131" s="3" t="s">
        <v>86</v>
      </c>
      <c r="C131" s="46"/>
      <c r="D131" s="46"/>
      <c r="E131" s="46"/>
      <c r="F131" s="209"/>
      <c r="G131" s="210"/>
    </row>
    <row r="132" spans="2:6" ht="15">
      <c r="B132" s="3"/>
      <c r="C132" s="46"/>
      <c r="D132" s="46"/>
      <c r="E132" s="46"/>
      <c r="F132" s="209"/>
    </row>
    <row r="133" spans="2:6" ht="15">
      <c r="B133" s="3" t="s">
        <v>87</v>
      </c>
      <c r="C133" s="46"/>
      <c r="D133" s="46"/>
      <c r="E133" s="46"/>
      <c r="F133" s="209"/>
    </row>
    <row r="134" spans="2:7" ht="15">
      <c r="B134" s="3" t="s">
        <v>88</v>
      </c>
      <c r="C134" s="46"/>
      <c r="D134" s="46"/>
      <c r="E134" s="46"/>
      <c r="F134" s="209"/>
      <c r="G134" s="211"/>
    </row>
    <row r="135" spans="2:6" ht="15">
      <c r="B135" s="3"/>
      <c r="C135" s="46"/>
      <c r="D135" s="46"/>
      <c r="E135" s="46"/>
      <c r="F135" s="209"/>
    </row>
    <row r="136" spans="2:6" ht="15">
      <c r="B136" s="3" t="s">
        <v>89</v>
      </c>
      <c r="C136" s="46"/>
      <c r="D136" s="46"/>
      <c r="E136" s="46"/>
      <c r="F136" s="209"/>
    </row>
    <row r="137" spans="2:7" ht="15">
      <c r="B137" s="3" t="s">
        <v>90</v>
      </c>
      <c r="C137" s="46"/>
      <c r="D137" s="46"/>
      <c r="E137" s="46"/>
      <c r="F137" s="209"/>
      <c r="G137" s="212"/>
    </row>
    <row r="138" spans="2:6" ht="15">
      <c r="B138" s="3"/>
      <c r="C138" s="46"/>
      <c r="D138" s="46"/>
      <c r="E138" s="46"/>
      <c r="F138" s="209"/>
    </row>
    <row r="139" spans="2:6" ht="15">
      <c r="B139" s="3" t="s">
        <v>91</v>
      </c>
      <c r="C139" s="46"/>
      <c r="D139" s="46"/>
      <c r="E139" s="46"/>
      <c r="F139" s="209"/>
    </row>
    <row r="140" spans="1:7" ht="15">
      <c r="A140" s="1"/>
      <c r="B140" s="3" t="s">
        <v>92</v>
      </c>
      <c r="C140" s="46"/>
      <c r="D140" s="46"/>
      <c r="E140" s="46">
        <v>5000</v>
      </c>
      <c r="F140" s="209"/>
      <c r="G140" s="213"/>
    </row>
    <row r="141" spans="1:6" ht="12" customHeight="1" hidden="1">
      <c r="A141" s="1"/>
      <c r="B141" s="3"/>
      <c r="C141" s="46"/>
      <c r="D141" s="46"/>
      <c r="E141" s="46"/>
      <c r="F141" s="209"/>
    </row>
    <row r="142" spans="1:6" ht="5.25" customHeight="1" hidden="1">
      <c r="A142" s="1"/>
      <c r="B142" s="3"/>
      <c r="C142" s="46"/>
      <c r="D142" s="46"/>
      <c r="E142" s="46"/>
      <c r="F142" s="209"/>
    </row>
    <row r="143" spans="1:7" ht="45" customHeight="1">
      <c r="A143" s="1"/>
      <c r="B143" s="3" t="s">
        <v>93</v>
      </c>
      <c r="C143" s="46"/>
      <c r="D143" s="46"/>
      <c r="E143" s="46">
        <f>E128+E35-E125-E140</f>
        <v>7803.600000000035</v>
      </c>
      <c r="F143" s="209"/>
      <c r="G143" s="214"/>
    </row>
    <row r="144" spans="1:6" ht="12.75">
      <c r="A144" s="1"/>
      <c r="C144" s="46"/>
      <c r="D144" s="46"/>
      <c r="E144" s="46"/>
      <c r="F144" s="209"/>
    </row>
    <row r="145" spans="1:6" ht="12.75" hidden="1">
      <c r="A145" s="1"/>
      <c r="C145" s="46"/>
      <c r="D145" s="46"/>
      <c r="E145" s="46"/>
      <c r="F145" s="209"/>
    </row>
    <row r="146" spans="1:6" ht="15">
      <c r="A146" s="1"/>
      <c r="B146" s="3" t="s">
        <v>95</v>
      </c>
      <c r="C146" s="46"/>
      <c r="D146" s="46"/>
      <c r="E146" s="46"/>
      <c r="F146" s="209"/>
    </row>
    <row r="147" spans="1:6" ht="15">
      <c r="A147" s="1"/>
      <c r="B147" s="3" t="s">
        <v>96</v>
      </c>
      <c r="C147" s="46"/>
      <c r="D147" s="46"/>
      <c r="E147" s="46"/>
      <c r="F147" s="209"/>
    </row>
    <row r="148" spans="1:6" ht="15">
      <c r="A148" s="1"/>
      <c r="B148" s="3" t="s">
        <v>97</v>
      </c>
      <c r="C148" s="46"/>
      <c r="D148" s="46"/>
      <c r="E148" s="46"/>
      <c r="F148" s="209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2016-07-14T12:24:25Z</cp:lastPrinted>
  <dcterms:created xsi:type="dcterms:W3CDTF">1996-10-08T23:32:33Z</dcterms:created>
  <dcterms:modified xsi:type="dcterms:W3CDTF">2016-07-14T12:51:57Z</dcterms:modified>
  <cp:category/>
  <cp:version/>
  <cp:contentType/>
  <cp:contentStatus/>
</cp:coreProperties>
</file>