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<sst xmlns="http://schemas.openxmlformats.org/spreadsheetml/2006/main" count="1321" uniqueCount="408">
  <si>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</si>
  <si>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</si>
  <si>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</si>
  <si>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</si>
  <si>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</si>
  <si>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</si>
  <si>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</si>
  <si>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</si>
  <si>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</si>
  <si>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</si>
  <si>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</si>
  <si>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</si>
  <si>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</si>
  <si>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</si>
  <si>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</si>
  <si>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</si>
  <si>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</si>
  <si>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</si>
  <si>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</si>
  <si>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</si>
  <si>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</si>
  <si>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</si>
  <si>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</si>
  <si>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</si>
  <si>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</si>
  <si>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</si>
  <si>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</si>
  <si>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</si>
  <si>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</si>
  <si>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</si>
  <si>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</si>
  <si>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</si>
  <si>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</si>
  <si>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</si>
  <si>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</si>
  <si>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</si>
  <si>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</si>
  <si>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</si>
  <si>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</si>
  <si>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</si>
  <si>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</si>
  <si>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</si>
  <si>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</si>
  <si>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</si>
  <si>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</si>
  <si>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</si>
  <si>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</si>
  <si>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</si>
  <si>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</si>
  <si>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</si>
  <si>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</si>
  <si>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</si>
  <si>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</si>
  <si>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</si>
  <si>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</si>
  <si>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</si>
  <si>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</si>
  <si>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</si>
  <si>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</si>
  <si>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</si>
  <si>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</si>
  <si>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</si>
  <si>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</si>
  <si>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</si>
  <si>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</si>
  <si>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</si>
  <si>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</si>
  <si>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</si>
  <si>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</si>
  <si>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</si>
  <si>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</si>
  <si>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</si>
  <si>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</si>
  <si>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</si>
  <si>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</si>
  <si>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</si>
  <si>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</si>
  <si>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</si>
  <si>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</si>
  <si>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</si>
  <si>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</si>
  <si>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</si>
  <si>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</si>
  <si>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</si>
  <si>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</si>
  <si>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</si>
  <si>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</si>
  <si>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</si>
  <si>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</si>
  <si>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</si>
  <si>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</si>
  <si>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</si>
  <si>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</si>
  <si>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</si>
  <si>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</si>
  <si>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</si>
  <si>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</si>
  <si>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</si>
  <si>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</si>
  <si>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</si>
  <si>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</si>
  <si>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</si>
  <si>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</si>
  <si>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</si>
  <si>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</si>
  <si>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</si>
  <si>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</si>
  <si>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</si>
  <si>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</si>
  <si>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</si>
  <si>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</si>
  <si>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</si>
  <si>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</si>
  <si>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</si>
  <si>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</si>
  <si>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</si>
  <si>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</si>
  <si>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</si>
  <si>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</si>
  <si>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</si>
  <si>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</si>
  <si>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</si>
  <si>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</si>
  <si>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</si>
  <si>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</si>
  <si>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</si>
  <si>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</si>
  <si>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</si>
  <si>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</si>
  <si>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</si>
  <si>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</si>
  <si>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</si>
  <si>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</si>
  <si>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</si>
  <si>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</si>
  <si>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</si>
  <si>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</si>
  <si>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</si>
  <si>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</si>
  <si>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</si>
  <si>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</si>
  <si>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</si>
  <si>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</si>
  <si>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</si>
  <si>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</si>
  <si>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</si>
  <si>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</si>
  <si>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</si>
  <si>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</si>
  <si>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</si>
  <si>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</si>
  <si>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</si>
  <si>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</si>
  <si>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</si>
  <si>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</si>
  <si>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</si>
  <si>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</si>
  <si>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</si>
  <si>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</si>
  <si>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</si>
  <si>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</si>
  <si>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</si>
  <si>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</si>
  <si>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</si>
  <si>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</si>
  <si>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</si>
  <si>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</si>
  <si>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</si>
  <si>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</si>
  <si>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</si>
  <si>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</si>
  <si>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</si>
  <si>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</si>
  <si>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</si>
  <si>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</si>
  <si>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</si>
  <si>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</si>
  <si>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</si>
  <si>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</si>
  <si>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</si>
  <si>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</si>
  <si>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</si>
  <si>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</si>
  <si>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</si>
  <si>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</si>
  <si>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</si>
  <si>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</si>
  <si>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</si>
  <si>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</si>
  <si>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</si>
  <si>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</si>
  <si>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</si>
  <si>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</si>
  <si>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</si>
  <si>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</si>
  <si>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</si>
  <si>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</si>
  <si>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</si>
  <si>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</si>
  <si>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</si>
  <si>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</si>
  <si>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</si>
  <si>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</si>
  <si>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</si>
  <si>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</si>
  <si>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</si>
  <si>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</si>
  <si>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</si>
  <si>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</si>
  <si>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</si>
  <si>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</si>
  <si>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</si>
  <si>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</si>
  <si>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</si>
  <si>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</si>
  <si>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</si>
  <si>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</si>
  <si>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</si>
  <si>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</si>
  <si>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</si>
  <si>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</si>
  <si>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</si>
  <si>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</si>
  <si>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</si>
  <si>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</si>
  <si>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</si>
  <si>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</si>
  <si>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</si>
  <si>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</si>
  <si>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</si>
  <si>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</si>
  <si>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</si>
  <si>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</si>
  <si>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</si>
  <si>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</si>
  <si>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</si>
  <si>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</si>
  <si>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</si>
  <si>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</si>
  <si>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</si>
  <si>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</si>
  <si>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</si>
  <si>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</si>
  <si>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</si>
  <si>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</si>
  <si>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</si>
  <si>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</si>
  <si>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</si>
  <si>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</si>
  <si>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</si>
  <si>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</si>
  <si>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</si>
  <si>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</si>
  <si>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</si>
  <si>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</si>
  <si>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</si>
  <si>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</si>
  <si>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</si>
  <si>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</si>
  <si>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</si>
  <si>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</si>
  <si>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</si>
  <si>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</si>
  <si>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</si>
  <si>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</si>
  <si>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</si>
  <si>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</si>
  <si>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</si>
  <si>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</si>
  <si>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</si>
  <si>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</si>
  <si>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</si>
  <si>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</si>
  <si>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</si>
  <si>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</si>
  <si>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</si>
  <si>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</si>
  <si>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</si>
  <si>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</si>
  <si>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</si>
  <si>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</si>
  <si>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</si>
  <si>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</si>
  <si>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</si>
  <si>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</si>
  <si>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</si>
  <si>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</si>
  <si>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9940400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</si>
  <si>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</si>
  <si>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</si>
  <si>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</si>
  <si>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</si>
  <si>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</si>
  <si>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</si>
  <si>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</si>
  <si>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</si>
  <si>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</si>
  <si>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</si>
  <si>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</si>
  <si>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</si>
  <si>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</si>
  <si>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</si>
  <si>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</si>
  <si>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</si>
  <si>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</si>
  <si>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</si>
  <si>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</si>
  <si>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</si>
  <si>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Техническое обслуживание системы газораспределения и газопотребления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</si>
  <si>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</si>
  <si>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</si>
  <si>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</si>
  <si>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</si>
  <si>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</si>
  <si>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</si>
  <si>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</si>
  <si>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</si>
  <si>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</si>
  <si>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</si>
  <si>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</si>
  <si>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</si>
  <si>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</si>
  <si>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</si>
  <si>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</si>
  <si>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</si>
  <si>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</si>
  <si>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</si>
  <si>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</si>
  <si>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</si>
  <si>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</si>
  <si>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</si>
  <si>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</si>
  <si>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</si>
  <si>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</si>
  <si>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</si>
  <si>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</si>
  <si>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</si>
  <si>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</si>
  <si>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</si>
  <si>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</si>
  <si>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</si>
  <si>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</si>
  <si>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</si>
  <si>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</si>
  <si>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</si>
  <si>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</si>
  <si>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Обеспечение мероприятий по капитальному ремонту многоквартирных домов за счет средств областного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</si>
  <si>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</si>
  <si>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</si>
  <si>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</si>
  <si>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</si>
  <si>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</si>
  <si>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</si>
  <si>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</si>
  <si>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</si>
  <si>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6215020, 6205020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</si>
  <si>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</si>
  <si>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Выполнение других обязательств муниципального образования (услуги по ликвидации пожара)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</si>
  <si>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</si>
  <si>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</si>
  <si>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</si>
  <si>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Исполнение полномочий переданных по соглашениям на дорожную деятельность в отношении автомобильных дорог местного значения в границах поселений</t>
  </si>
  <si>
    <t>08,00,23  7531001</t>
  </si>
  <si>
    <t>Ремонт автомобильных дорог и искусственных сооружений на них в границах городских и сельских поселений за счет собственных средств бюджета</t>
  </si>
  <si>
    <t>7531002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</si>
  <si>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</si>
  <si>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</si>
  <si>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</si>
  <si>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7230705</t>
  </si>
  <si>
    <t>Внутрипоселковый газопровод среднего давления от врезки у ГРП п. Ртищевский до северной части п. Ртищевский</t>
  </si>
  <si>
    <t>Молодежная политика и оздоровление детей</t>
  </si>
  <si>
    <t>Уплата  налога на имущество и транспортного налога органами муниципальной власти</t>
  </si>
  <si>
    <t>9130495</t>
  </si>
  <si>
    <t>Улучшение санитарного состояния города (Ликвидация несанкционированных свалок)</t>
  </si>
  <si>
    <t>9530400</t>
  </si>
  <si>
    <t>Содержание мест захоронения</t>
  </si>
  <si>
    <t>8002000</t>
  </si>
  <si>
    <t>перечисление остатков субсидий бюджетного учреждения 2014 года</t>
  </si>
  <si>
    <t>7530000</t>
  </si>
  <si>
    <t>Подпрограмма "Ремонт автомобильных дорог и искусственных сооружений на них в границах городских и сельских поселений"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</si>
  <si>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</si>
  <si>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В том числе за счет полномочий</t>
  </si>
  <si>
    <t>7530000 08.00.23</t>
  </si>
  <si>
    <t xml:space="preserve">Исполнение полномочий по соглашениям на организацию в границах поселений тепло-водоснабжения, водоотведения </t>
  </si>
  <si>
    <t>7230704</t>
  </si>
  <si>
    <t>погашение кредиторской задолженности по ремонту административных помещений нежилого здания, находящегося на балансе МО  город Ртищево, расположенного по ул.Советской, д.№ 7б, в г.Ртищево</t>
  </si>
  <si>
    <t>9970100</t>
  </si>
  <si>
    <t>9934001</t>
  </si>
  <si>
    <t>Погашение кредиторской задолженности по муниципальной программе "Ремонт дорог общего пользования на территории МО г.Ртищево в 2012 году"</t>
  </si>
  <si>
    <t>Иные межбюджетные трансферты на государственную поддержку лучших работников муниципальных учреждений культуры</t>
  </si>
  <si>
    <t>Возврат остатков субсидии на мероприятия подпрограммы "Обеспечение жильем молодых семей"</t>
  </si>
  <si>
    <t>9520100</t>
  </si>
  <si>
    <t>Мероприятия в области коммунального хозяйства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</si>
  <si>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</si>
  <si>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план на 9 месяцев</t>
  </si>
  <si>
    <t>% к плану 9 месяцев</t>
  </si>
  <si>
    <t>% к плану 9 месяцев.</t>
  </si>
  <si>
    <t xml:space="preserve">СПРАВКА
об исполнении бюджета Ртищевского района
на 01.10.2015 г.
</t>
  </si>
  <si>
    <t xml:space="preserve">СПРАВКА
об исполнении бюджета МО г. Ртищево
на 01.10.2015г.
</t>
  </si>
  <si>
    <t xml:space="preserve">СПРАВКА
об исполнении бюджета Краснозвездинского МО
на 01.10.2015г.
</t>
  </si>
  <si>
    <t xml:space="preserve">СПРАВКА
об исполнении бюджета Макаровского МО
на 01.10.2015г.
</t>
  </si>
  <si>
    <t xml:space="preserve">СПРАВКА
об исполнении бюджета Октябрьского МО
на 01.10.2015г.
</t>
  </si>
  <si>
    <t xml:space="preserve">СПРАВКА
об исполнении бюджета Салтыковского МО
на 01.10.2015г.
</t>
  </si>
  <si>
    <t xml:space="preserve">СПРАВКА
об исполнении бюджета Урусовского МО
на 01.10.2015г.
</t>
  </si>
  <si>
    <t xml:space="preserve">СПРАВКА
об исполнении бюджета Шило-Голицинского МО
на 01.10.2015г.
</t>
  </si>
  <si>
    <t xml:space="preserve">СПРАВКА
об исполнении бюджета Ртищевского района (консолидация)
на 01.10.2015г.
</t>
  </si>
  <si>
    <t>7230701</t>
  </si>
  <si>
    <t>65,7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</si>
</sst>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9" fontId="2" fillId="34" borderId="10" xfId="0" applyNumberFormat="1" applyFont="1" applyFill="1" applyBorder="1" applyAlignment="1">
      <alignment horizontal="center" vertical="top" wrapText="1"/>
    </xf>
    <xf numFmtId="177" fontId="1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1" fillId="34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177" fontId="6" fillId="34" borderId="10" xfId="0" applyNumberFormat="1" applyFont="1" applyFill="1" applyBorder="1" applyAlignment="1">
      <alignment horizontal="left"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177" fontId="11" fillId="34" borderId="10" xfId="0" applyNumberFormat="1" applyFont="1" applyFill="1" applyBorder="1" applyAlignment="1">
      <alignment horizontal="right" vertical="center" wrapText="1"/>
    </xf>
    <xf numFmtId="177" fontId="1" fillId="34" borderId="10" xfId="0" applyNumberFormat="1" applyFont="1" applyFill="1" applyBorder="1" applyAlignment="1">
      <alignment horizontal="right" vertical="center" wrapText="1"/>
    </xf>
    <xf numFmtId="2" fontId="1" fillId="34" borderId="10" xfId="0" applyNumberFormat="1" applyFont="1" applyFill="1" applyBorder="1" applyAlignment="1">
      <alignment horizontal="right" vertical="top" wrapText="1"/>
    </xf>
    <xf numFmtId="0" fontId="15" fillId="34" borderId="10" xfId="0" applyFont="1" applyFill="1" applyBorder="1" applyAlignment="1">
      <alignment horizontal="left" vertical="top" wrapText="1"/>
    </xf>
    <xf numFmtId="49" fontId="1" fillId="34" borderId="0" xfId="0" applyNumberFormat="1" applyFont="1" applyFill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horizontal="center" vertical="center" wrapText="1"/>
    </xf>
    <xf numFmtId="177" fontId="6" fillId="34" borderId="10" xfId="0" applyNumberFormat="1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left" vertical="top" wrapText="1"/>
    </xf>
    <xf numFmtId="187" fontId="1" fillId="34" borderId="10" xfId="52" applyNumberFormat="1" applyFont="1" applyFill="1" applyBorder="1" applyAlignment="1" applyProtection="1">
      <alignment vertical="center" wrapText="1"/>
      <protection hidden="1"/>
    </xf>
    <xf numFmtId="187" fontId="11" fillId="34" borderId="10" xfId="52" applyNumberFormat="1" applyFont="1" applyFill="1" applyBorder="1" applyAlignment="1" applyProtection="1">
      <alignment vertical="center" wrapText="1"/>
      <protection hidden="1"/>
    </xf>
    <xf numFmtId="0" fontId="13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right" vertical="center" wrapText="1"/>
    </xf>
    <xf numFmtId="49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177" fontId="0" fillId="34" borderId="0" xfId="0" applyNumberFormat="1" applyFont="1" applyFill="1" applyAlignment="1">
      <alignment horizontal="left"/>
    </xf>
    <xf numFmtId="9" fontId="6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177" fontId="0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177" fontId="0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178" fontId="2" fillId="34" borderId="0" xfId="0" applyNumberFormat="1" applyFont="1" applyFill="1" applyAlignment="1">
      <alignment horizontal="center"/>
    </xf>
    <xf numFmtId="177" fontId="2" fillId="34" borderId="0" xfId="0" applyNumberFormat="1" applyFont="1" applyFill="1" applyAlignment="1">
      <alignment horizontal="center"/>
    </xf>
    <xf numFmtId="0" fontId="0" fillId="34" borderId="10" xfId="0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left" vertical="top" wrapText="1"/>
    </xf>
    <xf numFmtId="0" fontId="1" fillId="34" borderId="11" xfId="54" applyNumberFormat="1" applyFont="1" applyFill="1" applyBorder="1" applyAlignment="1" applyProtection="1">
      <alignment horizontal="left" wrapText="1"/>
      <protection hidden="1"/>
    </xf>
    <xf numFmtId="49" fontId="1" fillId="34" borderId="12" xfId="54" applyNumberFormat="1" applyFont="1" applyFill="1" applyBorder="1" applyAlignment="1" applyProtection="1">
      <alignment horizontal="left" wrapText="1"/>
      <protection hidden="1"/>
    </xf>
    <xf numFmtId="49" fontId="3" fillId="34" borderId="10" xfId="0" applyNumberFormat="1" applyFont="1" applyFill="1" applyBorder="1" applyAlignment="1">
      <alignment horizontal="left" vertical="top" wrapText="1"/>
    </xf>
    <xf numFmtId="177" fontId="6" fillId="34" borderId="10" xfId="0" applyNumberFormat="1" applyFont="1" applyFill="1" applyBorder="1" applyAlignment="1">
      <alignment horizontal="left" vertical="top" wrapText="1"/>
    </xf>
    <xf numFmtId="9" fontId="6" fillId="34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177" fontId="13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/>
    </xf>
    <xf numFmtId="177" fontId="0" fillId="34" borderId="10" xfId="0" applyNumberFormat="1" applyFont="1" applyFill="1" applyBorder="1" applyAlignment="1">
      <alignment horizontal="left"/>
    </xf>
    <xf numFmtId="49" fontId="2" fillId="34" borderId="0" xfId="0" applyNumberFormat="1" applyFont="1" applyFill="1" applyAlignment="1">
      <alignment horizontal="left"/>
    </xf>
    <xf numFmtId="178" fontId="2" fillId="34" borderId="10" xfId="0" applyNumberFormat="1" applyFont="1" applyFill="1" applyBorder="1" applyAlignment="1">
      <alignment horizontal="left" vertical="top" wrapText="1"/>
    </xf>
    <xf numFmtId="178" fontId="1" fillId="34" borderId="10" xfId="0" applyNumberFormat="1" applyFont="1" applyFill="1" applyBorder="1" applyAlignment="1">
      <alignment horizontal="left" vertical="top" wrapText="1"/>
    </xf>
    <xf numFmtId="177" fontId="0" fillId="34" borderId="10" xfId="0" applyNumberFormat="1" applyFont="1" applyFill="1" applyBorder="1" applyAlignment="1">
      <alignment horizontal="left" vertical="center"/>
    </xf>
    <xf numFmtId="178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49" fontId="8" fillId="34" borderId="13" xfId="0" applyNumberFormat="1" applyFont="1" applyFill="1" applyBorder="1" applyAlignment="1">
      <alignment horizontal="left" vertical="top" wrapText="1"/>
    </xf>
    <xf numFmtId="49" fontId="8" fillId="34" borderId="14" xfId="0" applyNumberFormat="1" applyFont="1" applyFill="1" applyBorder="1" applyAlignment="1">
      <alignment horizontal="left" vertical="top" wrapText="1"/>
    </xf>
    <xf numFmtId="9" fontId="1" fillId="34" borderId="10" xfId="0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right" vertical="top" wrapText="1"/>
    </xf>
    <xf numFmtId="9" fontId="6" fillId="34" borderId="10" xfId="0" applyNumberFormat="1" applyFont="1" applyFill="1" applyBorder="1" applyAlignment="1">
      <alignment horizontal="right" vertical="top" wrapText="1"/>
    </xf>
    <xf numFmtId="49" fontId="8" fillId="34" borderId="13" xfId="0" applyNumberFormat="1" applyFont="1" applyFill="1" applyBorder="1" applyAlignment="1">
      <alignment horizontal="left" vertical="center" wrapText="1"/>
    </xf>
    <xf numFmtId="49" fontId="8" fillId="34" borderId="14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/>
    </xf>
    <xf numFmtId="9" fontId="1" fillId="34" borderId="10" xfId="0" applyNumberFormat="1" applyFont="1" applyFill="1" applyBorder="1" applyAlignment="1">
      <alignment horizontal="right" vertical="top" wrapText="1"/>
    </xf>
    <xf numFmtId="0" fontId="1" fillId="34" borderId="15" xfId="56" applyNumberFormat="1" applyFont="1" applyFill="1" applyBorder="1" applyAlignment="1" applyProtection="1">
      <alignment horizontal="left" wrapText="1"/>
      <protection hidden="1"/>
    </xf>
    <xf numFmtId="49" fontId="1" fillId="34" borderId="15" xfId="56" applyNumberFormat="1" applyFont="1" applyFill="1" applyBorder="1" applyAlignment="1" applyProtection="1">
      <alignment horizontal="left" wrapText="1"/>
      <protection hidden="1"/>
    </xf>
    <xf numFmtId="0" fontId="5" fillId="34" borderId="11" xfId="56" applyNumberFormat="1" applyFont="1" applyFill="1" applyBorder="1" applyAlignment="1" applyProtection="1">
      <alignment horizontal="left" wrapText="1"/>
      <protection hidden="1"/>
    </xf>
    <xf numFmtId="0" fontId="13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center" vertical="center" wrapText="1"/>
    </xf>
    <xf numFmtId="0" fontId="6" fillId="34" borderId="11" xfId="54" applyNumberFormat="1" applyFont="1" applyFill="1" applyBorder="1" applyAlignment="1" applyProtection="1">
      <alignment horizontal="left" vertical="center" wrapText="1"/>
      <protection hidden="1"/>
    </xf>
    <xf numFmtId="49" fontId="6" fillId="34" borderId="12" xfId="54" applyNumberFormat="1" applyFont="1" applyFill="1" applyBorder="1" applyAlignment="1" applyProtection="1">
      <alignment horizontal="left" vertical="center" wrapText="1"/>
      <protection hidden="1"/>
    </xf>
    <xf numFmtId="49" fontId="12" fillId="34" borderId="10" xfId="0" applyNumberFormat="1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49" fontId="15" fillId="34" borderId="10" xfId="0" applyNumberFormat="1" applyFont="1" applyFill="1" applyBorder="1" applyAlignment="1">
      <alignment horizontal="left" vertical="top" wrapText="1"/>
    </xf>
    <xf numFmtId="49" fontId="1" fillId="34" borderId="10" xfId="52" applyNumberFormat="1" applyFont="1" applyFill="1" applyBorder="1" applyAlignment="1" applyProtection="1">
      <alignment vertical="center" wrapText="1"/>
      <protection hidden="1"/>
    </xf>
    <xf numFmtId="177" fontId="1" fillId="34" borderId="10" xfId="0" applyNumberFormat="1" applyFont="1" applyFill="1" applyBorder="1" applyAlignment="1">
      <alignment horizontal="left" vertical="center" wrapText="1"/>
    </xf>
    <xf numFmtId="187" fontId="13" fillId="34" borderId="10" xfId="52" applyNumberFormat="1" applyFont="1" applyFill="1" applyBorder="1" applyAlignment="1" applyProtection="1">
      <alignment vertical="center" wrapText="1"/>
      <protection hidden="1"/>
    </xf>
    <xf numFmtId="49" fontId="13" fillId="34" borderId="10" xfId="0" applyNumberFormat="1" applyFont="1" applyFill="1" applyBorder="1" applyAlignment="1">
      <alignment horizontal="left" vertical="center" wrapText="1"/>
    </xf>
    <xf numFmtId="187" fontId="13" fillId="34" borderId="10" xfId="52" applyNumberFormat="1" applyFont="1" applyFill="1" applyBorder="1" applyAlignment="1" applyProtection="1">
      <alignment wrapText="1"/>
      <protection hidden="1"/>
    </xf>
    <xf numFmtId="49" fontId="13" fillId="34" borderId="10" xfId="52" applyNumberFormat="1" applyFont="1" applyFill="1" applyBorder="1" applyAlignment="1" applyProtection="1">
      <alignment wrapText="1"/>
      <protection hidden="1"/>
    </xf>
    <xf numFmtId="177" fontId="13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7" fontId="0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92" fontId="2" fillId="34" borderId="0" xfId="0" applyNumberFormat="1" applyFont="1" applyFill="1" applyAlignment="1">
      <alignment horizontal="center" vertical="center"/>
    </xf>
    <xf numFmtId="177" fontId="2" fillId="34" borderId="0" xfId="0" applyNumberFormat="1" applyFont="1" applyFill="1" applyAlignment="1">
      <alignment horizontal="center" vertical="center"/>
    </xf>
    <xf numFmtId="49" fontId="6" fillId="34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left"/>
    </xf>
    <xf numFmtId="49" fontId="6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/>
    </xf>
    <xf numFmtId="177" fontId="8" fillId="34" borderId="10" xfId="0" applyNumberFormat="1" applyFont="1" applyFill="1" applyBorder="1" applyAlignment="1">
      <alignment horizontal="left" vertical="top" wrapText="1"/>
    </xf>
    <xf numFmtId="9" fontId="8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/>
    </xf>
    <xf numFmtId="9" fontId="8" fillId="34" borderId="10" xfId="0" applyNumberFormat="1" applyFont="1" applyFill="1" applyBorder="1" applyAlignment="1">
      <alignment horizontal="left" vertical="top" wrapText="1"/>
    </xf>
    <xf numFmtId="178" fontId="8" fillId="34" borderId="10" xfId="0" applyNumberFormat="1" applyFont="1" applyFill="1" applyBorder="1" applyAlignment="1">
      <alignment horizontal="left" vertical="top" wrapText="1"/>
    </xf>
    <xf numFmtId="9" fontId="8" fillId="34" borderId="10" xfId="0" applyNumberFormat="1" applyFont="1" applyFill="1" applyBorder="1" applyAlignment="1">
      <alignment horizontal="center" vertical="center" wrapText="1"/>
    </xf>
    <xf numFmtId="9" fontId="8" fillId="34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top" wrapText="1"/>
    </xf>
    <xf numFmtId="177" fontId="2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177" fontId="2" fillId="3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 vertical="top" wrapText="1"/>
    </xf>
    <xf numFmtId="49" fontId="8" fillId="34" borderId="14" xfId="0" applyNumberFormat="1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left" vertical="center" wrapText="1"/>
    </xf>
    <xf numFmtId="49" fontId="1" fillId="34" borderId="14" xfId="0" applyNumberFormat="1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9" fillId="34" borderId="0" xfId="0" applyFont="1" applyFill="1" applyAlignment="1">
      <alignment horizontal="center" wrapText="1"/>
    </xf>
    <xf numFmtId="177" fontId="2" fillId="34" borderId="13" xfId="0" applyNumberFormat="1" applyFont="1" applyFill="1" applyBorder="1" applyAlignment="1">
      <alignment horizontal="center" vertical="top" wrapText="1"/>
    </xf>
    <xf numFmtId="177" fontId="2" fillId="34" borderId="14" xfId="0" applyNumberFormat="1" applyFont="1" applyFill="1" applyBorder="1" applyAlignment="1">
      <alignment horizontal="center" vertical="top" wrapText="1"/>
    </xf>
    <xf numFmtId="49" fontId="0" fillId="34" borderId="15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4"/>
  <sheetViews>
    <sheetView workbookViewId="0" topLeftCell="A1">
      <selection activeCell="F36" sqref="F36"/>
    </sheetView>
  </sheetViews>
  <sheetFormatPr defaultColWidth="9.140625" defaultRowHeight="12.75"/>
  <cols>
    <col min="1" max="1" width="6.57421875" style="67" customWidth="1"/>
    <col min="2" max="2" width="47.421875" style="67" customWidth="1"/>
    <col min="3" max="3" width="11.28125" style="66" hidden="1" customWidth="1"/>
    <col min="4" max="4" width="18.28125" style="67" customWidth="1"/>
    <col min="5" max="5" width="11.8515625" style="67" customWidth="1"/>
    <col min="6" max="6" width="13.7109375" style="67" customWidth="1"/>
    <col min="7" max="7" width="13.8515625" style="134" customWidth="1"/>
    <col min="8" max="8" width="12.57421875" style="134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75" t="s">
        <v>397</v>
      </c>
      <c r="B1" s="175"/>
      <c r="C1" s="175"/>
      <c r="D1" s="175"/>
      <c r="E1" s="175"/>
      <c r="F1" s="175"/>
      <c r="G1" s="175"/>
      <c r="H1" s="175"/>
      <c r="I1" s="12"/>
    </row>
    <row r="2" spans="1:9" ht="12.75" customHeight="1">
      <c r="A2" s="183"/>
      <c r="B2" s="181" t="s">
        <v>3</v>
      </c>
      <c r="C2" s="173" t="s">
        <v>163</v>
      </c>
      <c r="D2" s="177" t="s">
        <v>4</v>
      </c>
      <c r="E2" s="170" t="s">
        <v>394</v>
      </c>
      <c r="F2" s="177" t="s">
        <v>5</v>
      </c>
      <c r="G2" s="182" t="s">
        <v>6</v>
      </c>
      <c r="H2" s="170" t="s">
        <v>395</v>
      </c>
      <c r="I2" s="13"/>
    </row>
    <row r="3" spans="1:9" ht="21" customHeight="1">
      <c r="A3" s="184"/>
      <c r="B3" s="181"/>
      <c r="C3" s="174"/>
      <c r="D3" s="177"/>
      <c r="E3" s="171"/>
      <c r="F3" s="177"/>
      <c r="G3" s="182"/>
      <c r="H3" s="171"/>
      <c r="I3" s="13"/>
    </row>
    <row r="4" spans="1:9" ht="15" customHeight="1">
      <c r="A4" s="149"/>
      <c r="B4" s="162" t="s">
        <v>83</v>
      </c>
      <c r="C4" s="80"/>
      <c r="D4" s="146">
        <f>D5+D6+D7+D8+D9+D10+D11+D12+D13+D14+D15+D16+D17+D18+D19+D20+D21+D23</f>
        <v>147476.8</v>
      </c>
      <c r="E4" s="146">
        <f>E5+E6+E7+E8+E9+E10+E11+E12+E13+E14+E15+E16+E17+E18+E19+E20+E21+E23</f>
        <v>110412.6</v>
      </c>
      <c r="F4" s="146">
        <f>F5+F6+F7+F8+F9+F10+F11+F12+F13+F14+F15+F16+F17+F18+F19+F20+F21+F23</f>
        <v>115325</v>
      </c>
      <c r="G4" s="156">
        <f>F4/D4</f>
        <v>0.7819874041205126</v>
      </c>
      <c r="H4" s="156">
        <f>F4/E4</f>
        <v>1.0444912990002952</v>
      </c>
      <c r="I4" s="14"/>
    </row>
    <row r="5" spans="1:9" ht="15">
      <c r="A5" s="149"/>
      <c r="B5" s="160" t="s">
        <v>7</v>
      </c>
      <c r="C5" s="165"/>
      <c r="D5" s="35">
        <v>104870</v>
      </c>
      <c r="E5" s="35">
        <v>75100</v>
      </c>
      <c r="F5" s="35">
        <v>73832.5</v>
      </c>
      <c r="G5" s="115">
        <f aca="true" t="shared" si="0" ref="G5:G37">F5/D5</f>
        <v>0.7040383331744064</v>
      </c>
      <c r="H5" s="115">
        <f aca="true" t="shared" si="1" ref="H5:H37">F5/E5</f>
        <v>0.9831225033288948</v>
      </c>
      <c r="I5" s="14"/>
    </row>
    <row r="6" spans="1:9" ht="15">
      <c r="A6" s="149"/>
      <c r="B6" s="160" t="s">
        <v>8</v>
      </c>
      <c r="C6" s="165"/>
      <c r="D6" s="35">
        <v>19500</v>
      </c>
      <c r="E6" s="35">
        <v>15700</v>
      </c>
      <c r="F6" s="35">
        <v>15715.4</v>
      </c>
      <c r="G6" s="115">
        <f t="shared" si="0"/>
        <v>0.8059179487179488</v>
      </c>
      <c r="H6" s="115">
        <f t="shared" si="1"/>
        <v>1.0009808917197451</v>
      </c>
      <c r="I6" s="14"/>
    </row>
    <row r="7" spans="1:9" ht="15">
      <c r="A7" s="149"/>
      <c r="B7" s="160" t="s">
        <v>9</v>
      </c>
      <c r="C7" s="165"/>
      <c r="D7" s="35">
        <v>4000</v>
      </c>
      <c r="E7" s="35">
        <v>3300</v>
      </c>
      <c r="F7" s="35">
        <v>5804.9</v>
      </c>
      <c r="G7" s="115">
        <f t="shared" si="0"/>
        <v>1.451225</v>
      </c>
      <c r="H7" s="115">
        <f t="shared" si="1"/>
        <v>1.759060606060606</v>
      </c>
      <c r="I7" s="14"/>
    </row>
    <row r="8" spans="1:9" ht="15">
      <c r="A8" s="149"/>
      <c r="B8" s="160" t="s">
        <v>10</v>
      </c>
      <c r="C8" s="165"/>
      <c r="D8" s="35">
        <v>0</v>
      </c>
      <c r="E8" s="35">
        <v>0</v>
      </c>
      <c r="F8" s="35">
        <v>0</v>
      </c>
      <c r="G8" s="115">
        <v>0</v>
      </c>
      <c r="H8" s="115">
        <v>0</v>
      </c>
      <c r="I8" s="14"/>
    </row>
    <row r="9" spans="1:9" ht="15">
      <c r="A9" s="149"/>
      <c r="B9" s="160" t="s">
        <v>299</v>
      </c>
      <c r="C9" s="165"/>
      <c r="D9" s="35">
        <v>3607.4</v>
      </c>
      <c r="E9" s="35">
        <v>2700</v>
      </c>
      <c r="F9" s="35">
        <v>3696.2</v>
      </c>
      <c r="G9" s="115">
        <f t="shared" si="0"/>
        <v>1.0246160669734434</v>
      </c>
      <c r="H9" s="115">
        <f t="shared" si="1"/>
        <v>1.368962962962963</v>
      </c>
      <c r="I9" s="14"/>
    </row>
    <row r="10" spans="1:9" ht="15">
      <c r="A10" s="149"/>
      <c r="B10" s="160" t="s">
        <v>11</v>
      </c>
      <c r="C10" s="165"/>
      <c r="D10" s="35">
        <v>0</v>
      </c>
      <c r="E10" s="35">
        <v>0</v>
      </c>
      <c r="F10" s="35">
        <v>0</v>
      </c>
      <c r="G10" s="115">
        <v>0</v>
      </c>
      <c r="H10" s="115">
        <v>0</v>
      </c>
      <c r="I10" s="14"/>
    </row>
    <row r="11" spans="1:9" ht="15">
      <c r="A11" s="149"/>
      <c r="B11" s="160" t="s">
        <v>108</v>
      </c>
      <c r="C11" s="165"/>
      <c r="D11" s="35">
        <v>3425</v>
      </c>
      <c r="E11" s="35">
        <v>2900</v>
      </c>
      <c r="F11" s="35">
        <v>2921.1</v>
      </c>
      <c r="G11" s="115">
        <f t="shared" si="0"/>
        <v>0.8528759124087592</v>
      </c>
      <c r="H11" s="115">
        <f t="shared" si="1"/>
        <v>1.0072758620689655</v>
      </c>
      <c r="I11" s="14"/>
    </row>
    <row r="12" spans="1:9" ht="15">
      <c r="A12" s="149"/>
      <c r="B12" s="160" t="s">
        <v>12</v>
      </c>
      <c r="C12" s="165"/>
      <c r="D12" s="35">
        <v>0</v>
      </c>
      <c r="E12" s="35">
        <v>0</v>
      </c>
      <c r="F12" s="35">
        <v>0</v>
      </c>
      <c r="G12" s="115">
        <v>0</v>
      </c>
      <c r="H12" s="115">
        <v>0</v>
      </c>
      <c r="I12" s="14"/>
    </row>
    <row r="13" spans="1:9" ht="15">
      <c r="A13" s="149"/>
      <c r="B13" s="160" t="s">
        <v>13</v>
      </c>
      <c r="C13" s="165"/>
      <c r="D13" s="35">
        <v>6261</v>
      </c>
      <c r="E13" s="35">
        <v>5701</v>
      </c>
      <c r="F13" s="35">
        <v>6412.6</v>
      </c>
      <c r="G13" s="115">
        <f t="shared" si="0"/>
        <v>1.0242133844433796</v>
      </c>
      <c r="H13" s="115">
        <f t="shared" si="1"/>
        <v>1.1248202069812314</v>
      </c>
      <c r="I13" s="14"/>
    </row>
    <row r="14" spans="1:9" ht="15">
      <c r="A14" s="149"/>
      <c r="B14" s="160" t="s">
        <v>14</v>
      </c>
      <c r="C14" s="165"/>
      <c r="D14" s="35">
        <v>600</v>
      </c>
      <c r="E14" s="35">
        <v>550</v>
      </c>
      <c r="F14" s="35">
        <v>500.8</v>
      </c>
      <c r="G14" s="115">
        <f t="shared" si="0"/>
        <v>0.8346666666666667</v>
      </c>
      <c r="H14" s="115">
        <f t="shared" si="1"/>
        <v>0.9105454545454545</v>
      </c>
      <c r="I14" s="14"/>
    </row>
    <row r="15" spans="1:9" ht="15">
      <c r="A15" s="149"/>
      <c r="B15" s="160" t="s">
        <v>15</v>
      </c>
      <c r="C15" s="165"/>
      <c r="D15" s="35">
        <v>0</v>
      </c>
      <c r="E15" s="35">
        <v>0</v>
      </c>
      <c r="F15" s="35">
        <v>30.8</v>
      </c>
      <c r="G15" s="115">
        <v>0</v>
      </c>
      <c r="H15" s="115">
        <v>0</v>
      </c>
      <c r="I15" s="14"/>
    </row>
    <row r="16" spans="1:9" ht="15">
      <c r="A16" s="149"/>
      <c r="B16" s="160" t="s">
        <v>16</v>
      </c>
      <c r="C16" s="165"/>
      <c r="D16" s="35">
        <v>0</v>
      </c>
      <c r="E16" s="35">
        <v>0</v>
      </c>
      <c r="F16" s="35">
        <v>0</v>
      </c>
      <c r="G16" s="115">
        <v>0</v>
      </c>
      <c r="H16" s="115">
        <v>0</v>
      </c>
      <c r="I16" s="14"/>
    </row>
    <row r="17" spans="1:9" ht="15">
      <c r="A17" s="149"/>
      <c r="B17" s="160" t="s">
        <v>17</v>
      </c>
      <c r="C17" s="165"/>
      <c r="D17" s="35">
        <v>1139.9</v>
      </c>
      <c r="E17" s="35">
        <v>800</v>
      </c>
      <c r="F17" s="35">
        <v>725.4</v>
      </c>
      <c r="G17" s="115">
        <f t="shared" si="0"/>
        <v>0.6363716115448723</v>
      </c>
      <c r="H17" s="115">
        <f t="shared" si="1"/>
        <v>0.90675</v>
      </c>
      <c r="I17" s="14"/>
    </row>
    <row r="18" spans="1:9" ht="15" hidden="1">
      <c r="A18" s="149"/>
      <c r="B18" s="160"/>
      <c r="C18" s="165"/>
      <c r="D18" s="35">
        <v>0</v>
      </c>
      <c r="E18" s="35">
        <v>0</v>
      </c>
      <c r="F18" s="35"/>
      <c r="G18" s="115" t="e">
        <f t="shared" si="0"/>
        <v>#DIV/0!</v>
      </c>
      <c r="H18" s="115">
        <v>0</v>
      </c>
      <c r="I18" s="14"/>
    </row>
    <row r="19" spans="1:9" ht="15">
      <c r="A19" s="149"/>
      <c r="B19" s="160" t="s">
        <v>19</v>
      </c>
      <c r="C19" s="165"/>
      <c r="D19" s="35">
        <v>1482.5</v>
      </c>
      <c r="E19" s="35">
        <v>1482.5</v>
      </c>
      <c r="F19" s="35">
        <v>1903.1</v>
      </c>
      <c r="G19" s="115">
        <v>0</v>
      </c>
      <c r="H19" s="115">
        <v>0</v>
      </c>
      <c r="I19" s="14"/>
    </row>
    <row r="20" spans="1:9" ht="15">
      <c r="A20" s="149"/>
      <c r="B20" s="160" t="s">
        <v>359</v>
      </c>
      <c r="C20" s="165"/>
      <c r="D20" s="35">
        <v>706</v>
      </c>
      <c r="E20" s="35">
        <v>706</v>
      </c>
      <c r="F20" s="35">
        <v>1894.8</v>
      </c>
      <c r="G20" s="115">
        <f t="shared" si="0"/>
        <v>2.68385269121813</v>
      </c>
      <c r="H20" s="115">
        <f t="shared" si="1"/>
        <v>2.68385269121813</v>
      </c>
      <c r="I20" s="14"/>
    </row>
    <row r="21" spans="1:9" ht="15">
      <c r="A21" s="149"/>
      <c r="B21" s="160" t="s">
        <v>21</v>
      </c>
      <c r="C21" s="165"/>
      <c r="D21" s="35">
        <v>1885</v>
      </c>
      <c r="E21" s="35">
        <v>1473.1</v>
      </c>
      <c r="F21" s="35">
        <v>1888.2</v>
      </c>
      <c r="G21" s="115">
        <f t="shared" si="0"/>
        <v>1.0016976127320956</v>
      </c>
      <c r="H21" s="115">
        <f t="shared" si="1"/>
        <v>1.2817867083022199</v>
      </c>
      <c r="I21" s="14"/>
    </row>
    <row r="22" spans="1:9" ht="15">
      <c r="A22" s="149"/>
      <c r="B22" s="160" t="s">
        <v>22</v>
      </c>
      <c r="C22" s="165"/>
      <c r="D22" s="35">
        <v>600</v>
      </c>
      <c r="E22" s="35">
        <v>425</v>
      </c>
      <c r="F22" s="35">
        <v>468.9</v>
      </c>
      <c r="G22" s="115">
        <f t="shared" si="0"/>
        <v>0.7815</v>
      </c>
      <c r="H22" s="115">
        <f t="shared" si="1"/>
        <v>1.1032941176470588</v>
      </c>
      <c r="I22" s="14"/>
    </row>
    <row r="23" spans="1:9" ht="15">
      <c r="A23" s="149"/>
      <c r="B23" s="160" t="s">
        <v>23</v>
      </c>
      <c r="C23" s="165"/>
      <c r="D23" s="35">
        <v>0</v>
      </c>
      <c r="E23" s="35">
        <v>0</v>
      </c>
      <c r="F23" s="35">
        <v>-0.8</v>
      </c>
      <c r="G23" s="115">
        <v>0</v>
      </c>
      <c r="H23" s="115">
        <v>0</v>
      </c>
      <c r="I23" s="14"/>
    </row>
    <row r="24" spans="1:9" ht="15">
      <c r="A24" s="149"/>
      <c r="B24" s="36" t="s">
        <v>82</v>
      </c>
      <c r="C24" s="41"/>
      <c r="D24" s="35">
        <f>D25+D26+D27+D28+D29+D34+D35+D31+D33+D30+D32</f>
        <v>482330.2</v>
      </c>
      <c r="E24" s="35">
        <f>E25+E26+E27+E28+E29+E34+E35+E31+E33+E30+E32</f>
        <v>361253.7</v>
      </c>
      <c r="F24" s="35">
        <f>F25+F26+F27+F28+F29+F34+F35+F31+F33+F30+F32</f>
        <v>338718.60000000003</v>
      </c>
      <c r="G24" s="115">
        <f t="shared" si="0"/>
        <v>0.7022545965398809</v>
      </c>
      <c r="H24" s="115">
        <f t="shared" si="1"/>
        <v>0.937619739258034</v>
      </c>
      <c r="I24" s="14"/>
    </row>
    <row r="25" spans="1:9" ht="15">
      <c r="A25" s="149"/>
      <c r="B25" s="160" t="s">
        <v>25</v>
      </c>
      <c r="C25" s="165"/>
      <c r="D25" s="35">
        <v>82161.1</v>
      </c>
      <c r="E25" s="35">
        <v>61620.8</v>
      </c>
      <c r="F25" s="35">
        <v>63121.6</v>
      </c>
      <c r="G25" s="115">
        <f t="shared" si="0"/>
        <v>0.7682662476524778</v>
      </c>
      <c r="H25" s="115">
        <f t="shared" si="1"/>
        <v>1.0243554124581309</v>
      </c>
      <c r="I25" s="14"/>
    </row>
    <row r="26" spans="1:9" ht="15">
      <c r="A26" s="149"/>
      <c r="B26" s="160" t="s">
        <v>26</v>
      </c>
      <c r="C26" s="165"/>
      <c r="D26" s="35">
        <v>358245.2</v>
      </c>
      <c r="E26" s="35">
        <v>272144.9</v>
      </c>
      <c r="F26" s="35">
        <v>253033.7</v>
      </c>
      <c r="G26" s="115">
        <f t="shared" si="0"/>
        <v>0.7063142786002437</v>
      </c>
      <c r="H26" s="115">
        <f t="shared" si="1"/>
        <v>0.9297756452536865</v>
      </c>
      <c r="I26" s="14"/>
    </row>
    <row r="27" spans="1:9" ht="15">
      <c r="A27" s="149"/>
      <c r="B27" s="160" t="s">
        <v>27</v>
      </c>
      <c r="C27" s="165"/>
      <c r="D27" s="35">
        <v>21717.6</v>
      </c>
      <c r="E27" s="35">
        <v>9183.6</v>
      </c>
      <c r="F27" s="35">
        <v>8628.9</v>
      </c>
      <c r="G27" s="115">
        <f t="shared" si="0"/>
        <v>0.3973229086086861</v>
      </c>
      <c r="H27" s="115">
        <v>0</v>
      </c>
      <c r="I27" s="14"/>
    </row>
    <row r="28" spans="1:9" ht="29.25" customHeight="1" hidden="1">
      <c r="A28" s="149"/>
      <c r="B28" s="160" t="s">
        <v>211</v>
      </c>
      <c r="C28" s="165"/>
      <c r="D28" s="35">
        <v>0</v>
      </c>
      <c r="E28" s="35">
        <v>0</v>
      </c>
      <c r="F28" s="35">
        <v>0</v>
      </c>
      <c r="G28" s="115" t="e">
        <f t="shared" si="0"/>
        <v>#DIV/0!</v>
      </c>
      <c r="H28" s="115" t="e">
        <f t="shared" si="1"/>
        <v>#DIV/0!</v>
      </c>
      <c r="I28" s="14"/>
    </row>
    <row r="29" spans="1:9" ht="26.25" customHeight="1">
      <c r="A29" s="149"/>
      <c r="B29" s="36" t="s">
        <v>151</v>
      </c>
      <c r="C29" s="41"/>
      <c r="D29" s="35">
        <v>13568.8</v>
      </c>
      <c r="E29" s="35">
        <v>11666.9</v>
      </c>
      <c r="F29" s="35">
        <v>12087.4</v>
      </c>
      <c r="G29" s="115">
        <f t="shared" si="0"/>
        <v>0.8908230646777903</v>
      </c>
      <c r="H29" s="115">
        <f t="shared" si="1"/>
        <v>1.036042136300131</v>
      </c>
      <c r="I29" s="14"/>
    </row>
    <row r="30" spans="1:9" ht="39.75" customHeight="1">
      <c r="A30" s="149"/>
      <c r="B30" s="160" t="s">
        <v>389</v>
      </c>
      <c r="C30" s="41"/>
      <c r="D30" s="35">
        <v>50</v>
      </c>
      <c r="E30" s="35">
        <v>50</v>
      </c>
      <c r="F30" s="35">
        <v>50</v>
      </c>
      <c r="G30" s="115">
        <f t="shared" si="0"/>
        <v>1</v>
      </c>
      <c r="H30" s="115">
        <f t="shared" si="1"/>
        <v>1</v>
      </c>
      <c r="I30" s="14"/>
    </row>
    <row r="31" spans="1:9" ht="27.75" customHeight="1">
      <c r="A31" s="149"/>
      <c r="B31" s="160" t="s">
        <v>211</v>
      </c>
      <c r="C31" s="41"/>
      <c r="D31" s="35">
        <v>19.7</v>
      </c>
      <c r="E31" s="35">
        <v>19.7</v>
      </c>
      <c r="F31" s="35">
        <v>17.7</v>
      </c>
      <c r="G31" s="115">
        <f t="shared" si="0"/>
        <v>0.8984771573604061</v>
      </c>
      <c r="H31" s="115">
        <v>0</v>
      </c>
      <c r="I31" s="14"/>
    </row>
    <row r="32" spans="1:9" ht="71.25" customHeight="1">
      <c r="A32" s="149"/>
      <c r="B32" s="160" t="s">
        <v>393</v>
      </c>
      <c r="C32" s="41"/>
      <c r="D32" s="35">
        <v>71.3</v>
      </c>
      <c r="E32" s="35">
        <v>71.3</v>
      </c>
      <c r="F32" s="35">
        <v>71.3</v>
      </c>
      <c r="G32" s="115">
        <f t="shared" si="0"/>
        <v>1</v>
      </c>
      <c r="H32" s="115">
        <v>0</v>
      </c>
      <c r="I32" s="14"/>
    </row>
    <row r="33" spans="1:9" ht="66" customHeight="1">
      <c r="A33" s="149"/>
      <c r="B33" s="160" t="s">
        <v>380</v>
      </c>
      <c r="C33" s="41"/>
      <c r="D33" s="35">
        <v>7732</v>
      </c>
      <c r="E33" s="35">
        <v>7732</v>
      </c>
      <c r="F33" s="35">
        <v>2943.5</v>
      </c>
      <c r="G33" s="115">
        <f t="shared" si="0"/>
        <v>0.3806906363166063</v>
      </c>
      <c r="H33" s="115">
        <f t="shared" si="1"/>
        <v>0.3806906363166063</v>
      </c>
      <c r="I33" s="14"/>
    </row>
    <row r="34" spans="1:9" ht="29.25" customHeight="1">
      <c r="A34" s="149"/>
      <c r="B34" s="160" t="s">
        <v>377</v>
      </c>
      <c r="C34" s="165"/>
      <c r="D34" s="35">
        <v>6.4</v>
      </c>
      <c r="E34" s="35">
        <v>6.4</v>
      </c>
      <c r="F34" s="35">
        <v>6.4</v>
      </c>
      <c r="G34" s="115">
        <f t="shared" si="0"/>
        <v>1</v>
      </c>
      <c r="H34" s="115">
        <f t="shared" si="1"/>
        <v>1</v>
      </c>
      <c r="I34" s="14"/>
    </row>
    <row r="35" spans="1:9" ht="25.5" customHeight="1" thickBot="1">
      <c r="A35" s="149"/>
      <c r="B35" s="116" t="s">
        <v>159</v>
      </c>
      <c r="C35" s="117"/>
      <c r="D35" s="35">
        <v>-1241.9</v>
      </c>
      <c r="E35" s="35">
        <v>-1241.9</v>
      </c>
      <c r="F35" s="35">
        <v>-1241.9</v>
      </c>
      <c r="G35" s="115">
        <f t="shared" si="0"/>
        <v>1</v>
      </c>
      <c r="H35" s="115">
        <f t="shared" si="1"/>
        <v>1</v>
      </c>
      <c r="I35" s="14"/>
    </row>
    <row r="36" spans="1:9" ht="18.75">
      <c r="A36" s="149"/>
      <c r="B36" s="38" t="s">
        <v>29</v>
      </c>
      <c r="C36" s="84"/>
      <c r="D36" s="161">
        <f>D4+D24</f>
        <v>629807</v>
      </c>
      <c r="E36" s="161">
        <f>E4+E24</f>
        <v>471666.30000000005</v>
      </c>
      <c r="F36" s="161">
        <f>F4+F24</f>
        <v>454043.60000000003</v>
      </c>
      <c r="G36" s="115">
        <f t="shared" si="0"/>
        <v>0.7209249817801326</v>
      </c>
      <c r="H36" s="115">
        <f t="shared" si="1"/>
        <v>0.9626373561138457</v>
      </c>
      <c r="I36" s="14"/>
    </row>
    <row r="37" spans="1:9" ht="15">
      <c r="A37" s="149"/>
      <c r="B37" s="160" t="s">
        <v>109</v>
      </c>
      <c r="C37" s="165"/>
      <c r="D37" s="35">
        <f>D4</f>
        <v>147476.8</v>
      </c>
      <c r="E37" s="35">
        <f>E4</f>
        <v>110412.6</v>
      </c>
      <c r="F37" s="35">
        <f>F4</f>
        <v>115325</v>
      </c>
      <c r="G37" s="115">
        <f t="shared" si="0"/>
        <v>0.7819874041205126</v>
      </c>
      <c r="H37" s="115">
        <f t="shared" si="1"/>
        <v>1.0444912990002952</v>
      </c>
      <c r="I37" s="14"/>
    </row>
    <row r="38" spans="1:9" ht="12.75">
      <c r="A38" s="178"/>
      <c r="B38" s="179"/>
      <c r="C38" s="179"/>
      <c r="D38" s="179"/>
      <c r="E38" s="179"/>
      <c r="F38" s="179"/>
      <c r="G38" s="179"/>
      <c r="H38" s="180"/>
      <c r="I38" s="10"/>
    </row>
    <row r="39" spans="1:9" ht="15" customHeight="1">
      <c r="A39" s="176" t="s">
        <v>161</v>
      </c>
      <c r="B39" s="177" t="s">
        <v>30</v>
      </c>
      <c r="C39" s="173" t="s">
        <v>163</v>
      </c>
      <c r="D39" s="168" t="s">
        <v>4</v>
      </c>
      <c r="E39" s="170" t="s">
        <v>394</v>
      </c>
      <c r="F39" s="168" t="s">
        <v>5</v>
      </c>
      <c r="G39" s="182" t="s">
        <v>6</v>
      </c>
      <c r="H39" s="170" t="s">
        <v>395</v>
      </c>
      <c r="I39" s="13"/>
    </row>
    <row r="40" spans="1:9" ht="13.5" customHeight="1">
      <c r="A40" s="176"/>
      <c r="B40" s="177"/>
      <c r="C40" s="174"/>
      <c r="D40" s="168"/>
      <c r="E40" s="171"/>
      <c r="F40" s="168"/>
      <c r="G40" s="182"/>
      <c r="H40" s="171"/>
      <c r="I40" s="13"/>
    </row>
    <row r="41" spans="1:9" ht="19.5" customHeight="1">
      <c r="A41" s="41" t="s">
        <v>70</v>
      </c>
      <c r="B41" s="36" t="s">
        <v>31</v>
      </c>
      <c r="C41" s="41"/>
      <c r="D41" s="85">
        <f>D42+D43+D48+D49+D46+D47+D45</f>
        <v>46071.200000000004</v>
      </c>
      <c r="E41" s="85">
        <f>E42+E43+E48+E49+E46+E47+E45</f>
        <v>44061.1</v>
      </c>
      <c r="F41" s="85">
        <f>F42+F43+F48+F49+F46+F47+F45</f>
        <v>37960</v>
      </c>
      <c r="G41" s="115">
        <f aca="true" t="shared" si="2" ref="G41:G114">F41/D41</f>
        <v>0.8239420722707461</v>
      </c>
      <c r="H41" s="115">
        <f>F41/E41</f>
        <v>0.8615309195639691</v>
      </c>
      <c r="I41" s="16"/>
    </row>
    <row r="42" spans="1:9" ht="43.5" customHeight="1">
      <c r="A42" s="152" t="s">
        <v>72</v>
      </c>
      <c r="B42" s="160" t="s">
        <v>164</v>
      </c>
      <c r="C42" s="165" t="s">
        <v>212</v>
      </c>
      <c r="D42" s="35">
        <v>648.3</v>
      </c>
      <c r="E42" s="35">
        <v>648.3</v>
      </c>
      <c r="F42" s="35">
        <v>648.2</v>
      </c>
      <c r="G42" s="115">
        <f t="shared" si="2"/>
        <v>0.9998457504241864</v>
      </c>
      <c r="H42" s="115">
        <f aca="true" t="shared" si="3" ref="H42:H114">F42/E42</f>
        <v>0.9998457504241864</v>
      </c>
      <c r="I42" s="16"/>
    </row>
    <row r="43" spans="1:14" ht="54.75" customHeight="1">
      <c r="A43" s="152" t="s">
        <v>73</v>
      </c>
      <c r="B43" s="160" t="s">
        <v>165</v>
      </c>
      <c r="C43" s="165" t="s">
        <v>73</v>
      </c>
      <c r="D43" s="35">
        <f>D44</f>
        <v>18926.4</v>
      </c>
      <c r="E43" s="35">
        <f>E44</f>
        <v>18208.2</v>
      </c>
      <c r="F43" s="35">
        <f>F44</f>
        <v>17845.9</v>
      </c>
      <c r="G43" s="115">
        <f t="shared" si="2"/>
        <v>0.9429104319891791</v>
      </c>
      <c r="H43" s="115">
        <f t="shared" si="3"/>
        <v>0.980102371459013</v>
      </c>
      <c r="I43" s="16"/>
      <c r="J43" s="169"/>
      <c r="K43" s="169"/>
      <c r="L43" s="167"/>
      <c r="M43" s="167"/>
      <c r="N43" s="167"/>
    </row>
    <row r="44" spans="1:14" s="15" customFormat="1" ht="15">
      <c r="A44" s="87"/>
      <c r="B44" s="53" t="s">
        <v>34</v>
      </c>
      <c r="C44" s="87" t="s">
        <v>73</v>
      </c>
      <c r="D44" s="88">
        <v>18926.4</v>
      </c>
      <c r="E44" s="88">
        <v>18208.2</v>
      </c>
      <c r="F44" s="88">
        <v>17845.9</v>
      </c>
      <c r="G44" s="115">
        <f t="shared" si="2"/>
        <v>0.9429104319891791</v>
      </c>
      <c r="H44" s="115">
        <f t="shared" si="3"/>
        <v>0.980102371459013</v>
      </c>
      <c r="I44" s="16"/>
      <c r="J44" s="172"/>
      <c r="K44" s="172"/>
      <c r="L44" s="167"/>
      <c r="M44" s="167"/>
      <c r="N44" s="167"/>
    </row>
    <row r="45" spans="1:14" s="15" customFormat="1" ht="55.5" customHeight="1">
      <c r="A45" s="87" t="s">
        <v>327</v>
      </c>
      <c r="B45" s="160" t="s">
        <v>329</v>
      </c>
      <c r="C45" s="87" t="s">
        <v>328</v>
      </c>
      <c r="D45" s="88">
        <v>9.8</v>
      </c>
      <c r="E45" s="88">
        <v>9.8</v>
      </c>
      <c r="F45" s="88">
        <v>9.8</v>
      </c>
      <c r="G45" s="115">
        <f t="shared" si="2"/>
        <v>1</v>
      </c>
      <c r="H45" s="115">
        <f t="shared" si="3"/>
        <v>1</v>
      </c>
      <c r="I45" s="16"/>
      <c r="J45" s="28"/>
      <c r="K45" s="28"/>
      <c r="L45" s="27"/>
      <c r="M45" s="27"/>
      <c r="N45" s="27"/>
    </row>
    <row r="46" spans="1:14" s="22" customFormat="1" ht="44.25" customHeight="1">
      <c r="A46" s="152" t="s">
        <v>74</v>
      </c>
      <c r="B46" s="160" t="s">
        <v>166</v>
      </c>
      <c r="C46" s="165" t="s">
        <v>74</v>
      </c>
      <c r="D46" s="35">
        <v>6460.5</v>
      </c>
      <c r="E46" s="35">
        <v>5533.6</v>
      </c>
      <c r="F46" s="35">
        <v>5163.5</v>
      </c>
      <c r="G46" s="115">
        <f t="shared" si="2"/>
        <v>0.7992415447720764</v>
      </c>
      <c r="H46" s="115">
        <f t="shared" si="3"/>
        <v>0.9331176810756108</v>
      </c>
      <c r="I46" s="16"/>
      <c r="J46" s="20"/>
      <c r="K46" s="20"/>
      <c r="L46" s="21"/>
      <c r="M46" s="21"/>
      <c r="N46" s="21"/>
    </row>
    <row r="47" spans="1:14" s="22" customFormat="1" ht="30" customHeight="1" hidden="1">
      <c r="A47" s="152" t="s">
        <v>208</v>
      </c>
      <c r="B47" s="160" t="s">
        <v>209</v>
      </c>
      <c r="C47" s="165" t="s">
        <v>208</v>
      </c>
      <c r="D47" s="35">
        <v>0</v>
      </c>
      <c r="E47" s="35">
        <v>0</v>
      </c>
      <c r="F47" s="35">
        <v>0</v>
      </c>
      <c r="G47" s="115" t="e">
        <f t="shared" si="2"/>
        <v>#DIV/0!</v>
      </c>
      <c r="H47" s="115" t="e">
        <f t="shared" si="3"/>
        <v>#DIV/0!</v>
      </c>
      <c r="I47" s="16"/>
      <c r="J47" s="20"/>
      <c r="K47" s="20"/>
      <c r="L47" s="21"/>
      <c r="M47" s="21"/>
      <c r="N47" s="21"/>
    </row>
    <row r="48" spans="1:9" ht="17.25" customHeight="1">
      <c r="A48" s="152" t="s">
        <v>75</v>
      </c>
      <c r="B48" s="160" t="s">
        <v>167</v>
      </c>
      <c r="C48" s="165" t="s">
        <v>75</v>
      </c>
      <c r="D48" s="35">
        <v>300</v>
      </c>
      <c r="E48" s="35">
        <v>225</v>
      </c>
      <c r="F48" s="35">
        <v>0</v>
      </c>
      <c r="G48" s="115">
        <f t="shared" si="2"/>
        <v>0</v>
      </c>
      <c r="H48" s="115">
        <f t="shared" si="3"/>
        <v>0</v>
      </c>
      <c r="I48" s="16"/>
    </row>
    <row r="49" spans="1:9" ht="18" customHeight="1">
      <c r="A49" s="118" t="s">
        <v>132</v>
      </c>
      <c r="B49" s="119" t="s">
        <v>37</v>
      </c>
      <c r="C49" s="118"/>
      <c r="D49" s="35">
        <f>D50+D51+D52+D53+D54+D56+D57</f>
        <v>19726.2</v>
      </c>
      <c r="E49" s="35">
        <f>E50+E51+E52+E53+E54+E56+E57</f>
        <v>19436.2</v>
      </c>
      <c r="F49" s="35">
        <f>F50+F51+F52+F53+F54+F56+F57</f>
        <v>14292.599999999999</v>
      </c>
      <c r="G49" s="115">
        <f t="shared" si="2"/>
        <v>0.724549076862244</v>
      </c>
      <c r="H49" s="115">
        <f t="shared" si="3"/>
        <v>0.735359792552042</v>
      </c>
      <c r="I49" s="16"/>
    </row>
    <row r="50" spans="1:9" s="15" customFormat="1" ht="30" customHeight="1">
      <c r="A50" s="120"/>
      <c r="B50" s="49" t="s">
        <v>218</v>
      </c>
      <c r="C50" s="120" t="s">
        <v>219</v>
      </c>
      <c r="D50" s="88">
        <v>6300.2</v>
      </c>
      <c r="E50" s="88">
        <v>6219.3</v>
      </c>
      <c r="F50" s="88">
        <v>6213.2</v>
      </c>
      <c r="G50" s="115">
        <f t="shared" si="2"/>
        <v>0.9861909145741405</v>
      </c>
      <c r="H50" s="115">
        <f t="shared" si="3"/>
        <v>0.9990191822230797</v>
      </c>
      <c r="I50" s="16"/>
    </row>
    <row r="51" spans="1:9" s="15" customFormat="1" ht="25.5" customHeight="1" hidden="1">
      <c r="A51" s="120"/>
      <c r="B51" s="49" t="s">
        <v>150</v>
      </c>
      <c r="C51" s="120"/>
      <c r="D51" s="88">
        <v>0</v>
      </c>
      <c r="E51" s="88">
        <v>0</v>
      </c>
      <c r="F51" s="88">
        <v>0</v>
      </c>
      <c r="G51" s="115" t="e">
        <f t="shared" si="2"/>
        <v>#DIV/0!</v>
      </c>
      <c r="H51" s="115" t="e">
        <f t="shared" si="3"/>
        <v>#DIV/0!</v>
      </c>
      <c r="I51" s="16"/>
    </row>
    <row r="52" spans="1:9" s="15" customFormat="1" ht="15">
      <c r="A52" s="120"/>
      <c r="B52" s="49" t="s">
        <v>214</v>
      </c>
      <c r="C52" s="120" t="s">
        <v>215</v>
      </c>
      <c r="D52" s="88">
        <v>105</v>
      </c>
      <c r="E52" s="88">
        <v>105</v>
      </c>
      <c r="F52" s="88">
        <v>104.9</v>
      </c>
      <c r="G52" s="115">
        <f t="shared" si="2"/>
        <v>0.9990476190476191</v>
      </c>
      <c r="H52" s="115">
        <f t="shared" si="3"/>
        <v>0.9990476190476191</v>
      </c>
      <c r="I52" s="16"/>
    </row>
    <row r="53" spans="1:9" s="15" customFormat="1" ht="38.25">
      <c r="A53" s="120"/>
      <c r="B53" s="49" t="s">
        <v>213</v>
      </c>
      <c r="C53" s="120" t="s">
        <v>216</v>
      </c>
      <c r="D53" s="88">
        <v>194</v>
      </c>
      <c r="E53" s="88">
        <v>164</v>
      </c>
      <c r="F53" s="88">
        <v>44.6</v>
      </c>
      <c r="G53" s="115">
        <f t="shared" si="2"/>
        <v>0.22989690721649486</v>
      </c>
      <c r="H53" s="115">
        <f t="shared" si="3"/>
        <v>0.27195121951219514</v>
      </c>
      <c r="I53" s="16"/>
    </row>
    <row r="54" spans="1:9" s="15" customFormat="1" ht="15">
      <c r="A54" s="120"/>
      <c r="B54" s="49" t="s">
        <v>170</v>
      </c>
      <c r="C54" s="120" t="s">
        <v>217</v>
      </c>
      <c r="D54" s="88">
        <v>10749.4</v>
      </c>
      <c r="E54" s="88">
        <v>10570.3</v>
      </c>
      <c r="F54" s="88">
        <v>5709.2</v>
      </c>
      <c r="G54" s="115">
        <f t="shared" si="2"/>
        <v>0.5311180158892589</v>
      </c>
      <c r="H54" s="115">
        <f t="shared" si="3"/>
        <v>0.5401171206115247</v>
      </c>
      <c r="I54" s="16"/>
    </row>
    <row r="55" spans="1:9" s="15" customFormat="1" ht="77.25" customHeight="1">
      <c r="A55" s="120"/>
      <c r="B55" s="49" t="s">
        <v>340</v>
      </c>
      <c r="C55" s="120" t="s">
        <v>341</v>
      </c>
      <c r="D55" s="88">
        <v>7732</v>
      </c>
      <c r="E55" s="88">
        <v>7732</v>
      </c>
      <c r="F55" s="88">
        <v>2943.5</v>
      </c>
      <c r="G55" s="115">
        <f t="shared" si="2"/>
        <v>0.3806906363166063</v>
      </c>
      <c r="H55" s="115">
        <f t="shared" si="3"/>
        <v>0.3806906363166063</v>
      </c>
      <c r="I55" s="16"/>
    </row>
    <row r="56" spans="1:9" s="15" customFormat="1" ht="39" customHeight="1">
      <c r="A56" s="120"/>
      <c r="B56" s="49" t="s">
        <v>290</v>
      </c>
      <c r="C56" s="120" t="s">
        <v>291</v>
      </c>
      <c r="D56" s="88">
        <v>1109.7</v>
      </c>
      <c r="E56" s="88">
        <v>1109.7</v>
      </c>
      <c r="F56" s="88">
        <v>1092.3</v>
      </c>
      <c r="G56" s="115">
        <f t="shared" si="2"/>
        <v>0.9843200865098675</v>
      </c>
      <c r="H56" s="115">
        <f t="shared" si="3"/>
        <v>0.9843200865098675</v>
      </c>
      <c r="I56" s="16"/>
    </row>
    <row r="57" spans="1:9" s="15" customFormat="1" ht="24.75" customHeight="1">
      <c r="A57" s="120"/>
      <c r="B57" s="49" t="s">
        <v>357</v>
      </c>
      <c r="C57" s="120" t="s">
        <v>277</v>
      </c>
      <c r="D57" s="88">
        <v>1267.9</v>
      </c>
      <c r="E57" s="88">
        <v>1267.9</v>
      </c>
      <c r="F57" s="88">
        <v>1128.4</v>
      </c>
      <c r="G57" s="115">
        <f t="shared" si="2"/>
        <v>0.8899755501222494</v>
      </c>
      <c r="H57" s="115">
        <f t="shared" si="3"/>
        <v>0.8899755501222494</v>
      </c>
      <c r="I57" s="16"/>
    </row>
    <row r="58" spans="1:9" ht="15" hidden="1">
      <c r="A58" s="41" t="s">
        <v>112</v>
      </c>
      <c r="B58" s="36" t="s">
        <v>105</v>
      </c>
      <c r="C58" s="41"/>
      <c r="D58" s="85">
        <f>D59</f>
        <v>0</v>
      </c>
      <c r="E58" s="85">
        <f>E59</f>
        <v>0</v>
      </c>
      <c r="F58" s="85">
        <f>F59</f>
        <v>0</v>
      </c>
      <c r="G58" s="115" t="e">
        <f t="shared" si="2"/>
        <v>#DIV/0!</v>
      </c>
      <c r="H58" s="115" t="e">
        <f t="shared" si="3"/>
        <v>#DIV/0!</v>
      </c>
      <c r="I58" s="16"/>
    </row>
    <row r="59" spans="1:9" ht="27.75" customHeight="1" hidden="1">
      <c r="A59" s="152" t="s">
        <v>113</v>
      </c>
      <c r="B59" s="160" t="s">
        <v>171</v>
      </c>
      <c r="C59" s="165" t="s">
        <v>220</v>
      </c>
      <c r="D59" s="35">
        <v>0</v>
      </c>
      <c r="E59" s="35">
        <v>0</v>
      </c>
      <c r="F59" s="35">
        <v>0</v>
      </c>
      <c r="G59" s="115" t="e">
        <f t="shared" si="2"/>
        <v>#DIV/0!</v>
      </c>
      <c r="H59" s="115" t="e">
        <f t="shared" si="3"/>
        <v>#DIV/0!</v>
      </c>
      <c r="I59" s="16"/>
    </row>
    <row r="60" spans="1:9" ht="31.5" customHeight="1">
      <c r="A60" s="41" t="s">
        <v>76</v>
      </c>
      <c r="B60" s="36" t="s">
        <v>172</v>
      </c>
      <c r="C60" s="41"/>
      <c r="D60" s="85">
        <f>D61</f>
        <v>200</v>
      </c>
      <c r="E60" s="85">
        <f>E61</f>
        <v>200</v>
      </c>
      <c r="F60" s="85">
        <f>F61</f>
        <v>129.7</v>
      </c>
      <c r="G60" s="115">
        <f t="shared" si="2"/>
        <v>0.6485</v>
      </c>
      <c r="H60" s="115">
        <f t="shared" si="3"/>
        <v>0.6485</v>
      </c>
      <c r="I60" s="16"/>
    </row>
    <row r="61" spans="1:9" ht="34.5" customHeight="1">
      <c r="A61" s="152" t="s">
        <v>160</v>
      </c>
      <c r="B61" s="160" t="s">
        <v>173</v>
      </c>
      <c r="C61" s="165"/>
      <c r="D61" s="35">
        <f>D62+D63</f>
        <v>200</v>
      </c>
      <c r="E61" s="35">
        <f>E62+E63</f>
        <v>200</v>
      </c>
      <c r="F61" s="35">
        <f>F62+F63</f>
        <v>129.7</v>
      </c>
      <c r="G61" s="115">
        <f t="shared" si="2"/>
        <v>0.6485</v>
      </c>
      <c r="H61" s="115">
        <f t="shared" si="3"/>
        <v>0.6485</v>
      </c>
      <c r="I61" s="16"/>
    </row>
    <row r="62" spans="1:9" s="15" customFormat="1" ht="27.75" customHeight="1">
      <c r="A62" s="87"/>
      <c r="B62" s="53" t="s">
        <v>304</v>
      </c>
      <c r="C62" s="87" t="s">
        <v>305</v>
      </c>
      <c r="D62" s="88">
        <v>140</v>
      </c>
      <c r="E62" s="88">
        <v>140</v>
      </c>
      <c r="F62" s="88">
        <v>69.9</v>
      </c>
      <c r="G62" s="115">
        <f t="shared" si="2"/>
        <v>0.49928571428571433</v>
      </c>
      <c r="H62" s="115">
        <f t="shared" si="3"/>
        <v>0.49928571428571433</v>
      </c>
      <c r="I62" s="16"/>
    </row>
    <row r="63" spans="1:9" s="15" customFormat="1" ht="28.5" customHeight="1">
      <c r="A63" s="87"/>
      <c r="B63" s="53" t="s">
        <v>335</v>
      </c>
      <c r="C63" s="87" t="s">
        <v>334</v>
      </c>
      <c r="D63" s="88">
        <v>60</v>
      </c>
      <c r="E63" s="88">
        <v>60</v>
      </c>
      <c r="F63" s="88">
        <v>59.8</v>
      </c>
      <c r="G63" s="115">
        <f t="shared" si="2"/>
        <v>0.9966666666666666</v>
      </c>
      <c r="H63" s="115">
        <f t="shared" si="3"/>
        <v>0.9966666666666666</v>
      </c>
      <c r="I63" s="16"/>
    </row>
    <row r="64" spans="1:9" s="15" customFormat="1" ht="30" customHeight="1" hidden="1">
      <c r="A64" s="87"/>
      <c r="B64" s="53" t="s">
        <v>175</v>
      </c>
      <c r="C64" s="87" t="s">
        <v>174</v>
      </c>
      <c r="D64" s="88">
        <v>0</v>
      </c>
      <c r="E64" s="88">
        <v>0</v>
      </c>
      <c r="F64" s="88">
        <v>0</v>
      </c>
      <c r="G64" s="115" t="e">
        <f t="shared" si="2"/>
        <v>#DIV/0!</v>
      </c>
      <c r="H64" s="115" t="e">
        <f t="shared" si="3"/>
        <v>#DIV/0!</v>
      </c>
      <c r="I64" s="16"/>
    </row>
    <row r="65" spans="1:9" ht="19.5" customHeight="1">
      <c r="A65" s="41" t="s">
        <v>77</v>
      </c>
      <c r="B65" s="36" t="s">
        <v>41</v>
      </c>
      <c r="C65" s="41"/>
      <c r="D65" s="85">
        <f>D69+D75+D66+D67+D68+D72+D73+D70</f>
        <v>25457.2</v>
      </c>
      <c r="E65" s="85">
        <f>E69+E75+E66+E67+E68+E72+E73+E70</f>
        <v>24549.8</v>
      </c>
      <c r="F65" s="85">
        <f>F69+F75+F66+F67+F68+F72+F73+F70</f>
        <v>6996</v>
      </c>
      <c r="G65" s="115">
        <f t="shared" si="2"/>
        <v>0.2748141979479283</v>
      </c>
      <c r="H65" s="115">
        <f t="shared" si="3"/>
        <v>0.2849717716641276</v>
      </c>
      <c r="I65" s="16"/>
    </row>
    <row r="66" spans="1:9" ht="33" customHeight="1" hidden="1">
      <c r="A66" s="152" t="s">
        <v>233</v>
      </c>
      <c r="B66" s="160" t="s">
        <v>234</v>
      </c>
      <c r="C66" s="165" t="s">
        <v>235</v>
      </c>
      <c r="D66" s="35">
        <v>0</v>
      </c>
      <c r="E66" s="35">
        <v>0</v>
      </c>
      <c r="F66" s="35">
        <v>0</v>
      </c>
      <c r="G66" s="115" t="e">
        <f t="shared" si="2"/>
        <v>#DIV/0!</v>
      </c>
      <c r="H66" s="115" t="e">
        <f t="shared" si="3"/>
        <v>#DIV/0!</v>
      </c>
      <c r="I66" s="16"/>
    </row>
    <row r="67" spans="1:9" ht="33" customHeight="1" hidden="1">
      <c r="A67" s="152" t="s">
        <v>233</v>
      </c>
      <c r="B67" s="160" t="s">
        <v>307</v>
      </c>
      <c r="C67" s="165" t="s">
        <v>306</v>
      </c>
      <c r="D67" s="35">
        <v>0</v>
      </c>
      <c r="E67" s="35">
        <v>0</v>
      </c>
      <c r="F67" s="35">
        <v>0</v>
      </c>
      <c r="G67" s="115" t="e">
        <f t="shared" si="2"/>
        <v>#DIV/0!</v>
      </c>
      <c r="H67" s="115" t="e">
        <f t="shared" si="3"/>
        <v>#DIV/0!</v>
      </c>
      <c r="I67" s="16"/>
    </row>
    <row r="68" spans="1:9" ht="48.75" customHeight="1" hidden="1">
      <c r="A68" s="152" t="s">
        <v>330</v>
      </c>
      <c r="B68" s="160" t="s">
        <v>331</v>
      </c>
      <c r="C68" s="165" t="s">
        <v>332</v>
      </c>
      <c r="D68" s="35">
        <v>0</v>
      </c>
      <c r="E68" s="35">
        <v>0</v>
      </c>
      <c r="F68" s="35">
        <v>0</v>
      </c>
      <c r="G68" s="115" t="e">
        <f t="shared" si="2"/>
        <v>#DIV/0!</v>
      </c>
      <c r="H68" s="115" t="e">
        <f t="shared" si="3"/>
        <v>#DIV/0!</v>
      </c>
      <c r="I68" s="16"/>
    </row>
    <row r="69" spans="1:9" s="17" customFormat="1" ht="75.75" customHeight="1">
      <c r="A69" s="150" t="s">
        <v>123</v>
      </c>
      <c r="B69" s="54" t="s">
        <v>221</v>
      </c>
      <c r="C69" s="121" t="s">
        <v>222</v>
      </c>
      <c r="D69" s="122">
        <v>12534</v>
      </c>
      <c r="E69" s="122">
        <v>12534</v>
      </c>
      <c r="F69" s="122">
        <v>0</v>
      </c>
      <c r="G69" s="115">
        <f t="shared" si="2"/>
        <v>0</v>
      </c>
      <c r="H69" s="115">
        <v>0</v>
      </c>
      <c r="I69" s="16"/>
    </row>
    <row r="70" spans="1:9" s="17" customFormat="1" ht="37.5" customHeight="1">
      <c r="A70" s="150"/>
      <c r="B70" s="54" t="s">
        <v>379</v>
      </c>
      <c r="C70" s="121" t="s">
        <v>378</v>
      </c>
      <c r="D70" s="122">
        <v>1670</v>
      </c>
      <c r="E70" s="122">
        <v>1670</v>
      </c>
      <c r="F70" s="122">
        <v>1670</v>
      </c>
      <c r="G70" s="115">
        <f t="shared" si="2"/>
        <v>1</v>
      </c>
      <c r="H70" s="115">
        <v>0</v>
      </c>
      <c r="I70" s="16"/>
    </row>
    <row r="71" spans="1:9" s="17" customFormat="1" ht="30.75" customHeight="1">
      <c r="A71" s="150"/>
      <c r="B71" s="123" t="s">
        <v>381</v>
      </c>
      <c r="C71" s="121" t="s">
        <v>382</v>
      </c>
      <c r="D71" s="122">
        <v>820</v>
      </c>
      <c r="E71" s="122">
        <v>820</v>
      </c>
      <c r="F71" s="122">
        <v>820</v>
      </c>
      <c r="G71" s="115">
        <f t="shared" si="2"/>
        <v>1</v>
      </c>
      <c r="H71" s="115">
        <v>0</v>
      </c>
      <c r="I71" s="16"/>
    </row>
    <row r="72" spans="1:9" s="17" customFormat="1" ht="41.25" customHeight="1">
      <c r="A72" s="150"/>
      <c r="B72" s="54" t="s">
        <v>363</v>
      </c>
      <c r="C72" s="121" t="s">
        <v>364</v>
      </c>
      <c r="D72" s="122">
        <v>2950.1</v>
      </c>
      <c r="E72" s="122">
        <v>2042.7</v>
      </c>
      <c r="F72" s="122">
        <v>0</v>
      </c>
      <c r="G72" s="115">
        <f t="shared" si="2"/>
        <v>0</v>
      </c>
      <c r="H72" s="115">
        <f t="shared" si="3"/>
        <v>0</v>
      </c>
      <c r="I72" s="16"/>
    </row>
    <row r="73" spans="1:9" s="18" customFormat="1" ht="45" customHeight="1">
      <c r="A73" s="124"/>
      <c r="B73" s="125" t="s">
        <v>361</v>
      </c>
      <c r="C73" s="126" t="s">
        <v>362</v>
      </c>
      <c r="D73" s="127">
        <v>8100.7</v>
      </c>
      <c r="E73" s="127">
        <v>8100.7</v>
      </c>
      <c r="F73" s="127">
        <v>5214.9</v>
      </c>
      <c r="G73" s="115">
        <f t="shared" si="2"/>
        <v>0.6437591813053193</v>
      </c>
      <c r="H73" s="115">
        <f t="shared" si="3"/>
        <v>0.6437591813053193</v>
      </c>
      <c r="I73" s="16"/>
    </row>
    <row r="74" spans="1:9" s="18" customFormat="1" ht="66.75" customHeight="1" hidden="1">
      <c r="A74" s="124"/>
      <c r="B74" s="125" t="s">
        <v>178</v>
      </c>
      <c r="C74" s="126" t="s">
        <v>177</v>
      </c>
      <c r="D74" s="127">
        <v>0</v>
      </c>
      <c r="E74" s="127">
        <v>0</v>
      </c>
      <c r="F74" s="127">
        <v>0</v>
      </c>
      <c r="G74" s="115" t="e">
        <f t="shared" si="2"/>
        <v>#DIV/0!</v>
      </c>
      <c r="H74" s="115" t="e">
        <f t="shared" si="3"/>
        <v>#DIV/0!</v>
      </c>
      <c r="I74" s="16"/>
    </row>
    <row r="75" spans="1:9" s="17" customFormat="1" ht="30.75" customHeight="1">
      <c r="A75" s="150" t="s">
        <v>78</v>
      </c>
      <c r="B75" s="54" t="s">
        <v>210</v>
      </c>
      <c r="C75" s="121"/>
      <c r="D75" s="122">
        <f>D76+D80+D78+D79+D77</f>
        <v>202.39999999999998</v>
      </c>
      <c r="E75" s="122">
        <f>E76+E80+E78+E79+E77</f>
        <v>202.39999999999998</v>
      </c>
      <c r="F75" s="122">
        <f>F76+F80+F78+F79+F77</f>
        <v>111.1</v>
      </c>
      <c r="G75" s="115">
        <f t="shared" si="2"/>
        <v>0.5489130434782609</v>
      </c>
      <c r="H75" s="115">
        <f t="shared" si="3"/>
        <v>0.5489130434782609</v>
      </c>
      <c r="I75" s="16"/>
    </row>
    <row r="76" spans="1:9" s="18" customFormat="1" ht="29.25" customHeight="1">
      <c r="A76" s="124"/>
      <c r="B76" s="56" t="s">
        <v>127</v>
      </c>
      <c r="C76" s="124" t="s">
        <v>303</v>
      </c>
      <c r="D76" s="127">
        <v>102.6</v>
      </c>
      <c r="E76" s="127">
        <v>102.6</v>
      </c>
      <c r="F76" s="127">
        <v>11.3</v>
      </c>
      <c r="G76" s="115">
        <f t="shared" si="2"/>
        <v>0.11013645224171541</v>
      </c>
      <c r="H76" s="115">
        <f t="shared" si="3"/>
        <v>0.11013645224171541</v>
      </c>
      <c r="I76" s="16"/>
    </row>
    <row r="77" spans="1:9" s="18" customFormat="1" ht="38.25" customHeight="1">
      <c r="A77" s="124"/>
      <c r="B77" s="56" t="s">
        <v>366</v>
      </c>
      <c r="C77" s="124" t="s">
        <v>365</v>
      </c>
      <c r="D77" s="127">
        <v>99.8</v>
      </c>
      <c r="E77" s="127">
        <v>99.8</v>
      </c>
      <c r="F77" s="127">
        <v>99.8</v>
      </c>
      <c r="G77" s="115">
        <f t="shared" si="2"/>
        <v>1</v>
      </c>
      <c r="H77" s="115">
        <f t="shared" si="3"/>
        <v>1</v>
      </c>
      <c r="I77" s="16"/>
    </row>
    <row r="78" spans="1:9" s="18" customFormat="1" ht="40.5" customHeight="1" hidden="1">
      <c r="A78" s="124"/>
      <c r="B78" s="56" t="s">
        <v>354</v>
      </c>
      <c r="C78" s="124" t="s">
        <v>351</v>
      </c>
      <c r="D78" s="127">
        <v>0</v>
      </c>
      <c r="E78" s="127"/>
      <c r="F78" s="127">
        <v>0</v>
      </c>
      <c r="G78" s="115" t="e">
        <f t="shared" si="2"/>
        <v>#DIV/0!</v>
      </c>
      <c r="H78" s="115"/>
      <c r="I78" s="16"/>
    </row>
    <row r="79" spans="1:9" s="18" customFormat="1" ht="58.5" customHeight="1" hidden="1">
      <c r="A79" s="124"/>
      <c r="B79" s="56" t="s">
        <v>353</v>
      </c>
      <c r="C79" s="124" t="s">
        <v>352</v>
      </c>
      <c r="D79" s="127">
        <v>0</v>
      </c>
      <c r="E79" s="127"/>
      <c r="F79" s="127">
        <v>0</v>
      </c>
      <c r="G79" s="115" t="e">
        <f t="shared" si="2"/>
        <v>#DIV/0!</v>
      </c>
      <c r="H79" s="115"/>
      <c r="I79" s="16"/>
    </row>
    <row r="80" spans="1:9" s="18" customFormat="1" ht="29.25" customHeight="1" hidden="1">
      <c r="A80" s="124"/>
      <c r="B80" s="56" t="s">
        <v>337</v>
      </c>
      <c r="C80" s="124" t="s">
        <v>336</v>
      </c>
      <c r="D80" s="127">
        <v>0</v>
      </c>
      <c r="E80" s="127">
        <v>0</v>
      </c>
      <c r="F80" s="127">
        <v>0</v>
      </c>
      <c r="G80" s="115" t="e">
        <f t="shared" si="2"/>
        <v>#DIV/0!</v>
      </c>
      <c r="H80" s="115" t="e">
        <f t="shared" si="3"/>
        <v>#DIV/0!</v>
      </c>
      <c r="I80" s="16"/>
    </row>
    <row r="81" spans="1:9" ht="21" customHeight="1">
      <c r="A81" s="41" t="s">
        <v>79</v>
      </c>
      <c r="B81" s="36" t="s">
        <v>42</v>
      </c>
      <c r="C81" s="41"/>
      <c r="D81" s="85">
        <f>D82+D85</f>
        <v>6726.3</v>
      </c>
      <c r="E81" s="85">
        <f>E82+E85</f>
        <v>6477.8</v>
      </c>
      <c r="F81" s="85">
        <f>F82+F85</f>
        <v>6126.2</v>
      </c>
      <c r="G81" s="115">
        <f t="shared" si="2"/>
        <v>0.9107830456566016</v>
      </c>
      <c r="H81" s="115">
        <f t="shared" si="3"/>
        <v>0.9457223131310012</v>
      </c>
      <c r="I81" s="16"/>
    </row>
    <row r="82" spans="1:9" ht="18.75" customHeight="1">
      <c r="A82" s="152" t="s">
        <v>80</v>
      </c>
      <c r="B82" s="36" t="s">
        <v>43</v>
      </c>
      <c r="C82" s="41"/>
      <c r="D82" s="35">
        <f>D84+D83</f>
        <v>803.2</v>
      </c>
      <c r="E82" s="35">
        <f>E84+E83</f>
        <v>803.2</v>
      </c>
      <c r="F82" s="35">
        <f>F84+F83</f>
        <v>802.7</v>
      </c>
      <c r="G82" s="115">
        <f t="shared" si="2"/>
        <v>0.9993774900398407</v>
      </c>
      <c r="H82" s="115">
        <f t="shared" si="3"/>
        <v>0.9993774900398407</v>
      </c>
      <c r="I82" s="16"/>
    </row>
    <row r="83" spans="1:9" ht="30" customHeight="1" hidden="1">
      <c r="A83" s="152"/>
      <c r="B83" s="160" t="s">
        <v>238</v>
      </c>
      <c r="C83" s="165" t="s">
        <v>236</v>
      </c>
      <c r="D83" s="35">
        <v>0</v>
      </c>
      <c r="E83" s="35">
        <v>0</v>
      </c>
      <c r="F83" s="35">
        <v>0</v>
      </c>
      <c r="G83" s="115" t="e">
        <f t="shared" si="2"/>
        <v>#DIV/0!</v>
      </c>
      <c r="H83" s="115" t="e">
        <f t="shared" si="3"/>
        <v>#DIV/0!</v>
      </c>
      <c r="I83" s="16"/>
    </row>
    <row r="84" spans="1:9" ht="18.75" customHeight="1">
      <c r="A84" s="152"/>
      <c r="B84" s="160" t="s">
        <v>179</v>
      </c>
      <c r="C84" s="165" t="s">
        <v>223</v>
      </c>
      <c r="D84" s="35">
        <v>803.2</v>
      </c>
      <c r="E84" s="35">
        <v>803.2</v>
      </c>
      <c r="F84" s="35">
        <v>802.7</v>
      </c>
      <c r="G84" s="115">
        <f t="shared" si="2"/>
        <v>0.9993774900398407</v>
      </c>
      <c r="H84" s="115">
        <f t="shared" si="3"/>
        <v>0.9993774900398407</v>
      </c>
      <c r="I84" s="16"/>
    </row>
    <row r="85" spans="1:9" ht="15">
      <c r="A85" s="41" t="s">
        <v>81</v>
      </c>
      <c r="B85" s="36" t="s">
        <v>44</v>
      </c>
      <c r="C85" s="41"/>
      <c r="D85" s="85">
        <f>D92+D89+D90+D86+D91+D88</f>
        <v>5923.1</v>
      </c>
      <c r="E85" s="85">
        <f>E92+E89+E90+E86+E91+E88</f>
        <v>5674.6</v>
      </c>
      <c r="F85" s="85">
        <f>F92+F89+F90+F86+F91+F88</f>
        <v>5323.5</v>
      </c>
      <c r="G85" s="115">
        <f t="shared" si="2"/>
        <v>0.8987692255744457</v>
      </c>
      <c r="H85" s="115">
        <f t="shared" si="3"/>
        <v>0.9381277975540125</v>
      </c>
      <c r="I85" s="16"/>
    </row>
    <row r="86" spans="1:9" ht="25.5">
      <c r="A86" s="41"/>
      <c r="B86" s="160" t="s">
        <v>279</v>
      </c>
      <c r="C86" s="165" t="s">
        <v>224</v>
      </c>
      <c r="D86" s="35">
        <v>4500</v>
      </c>
      <c r="E86" s="35">
        <v>4251.5</v>
      </c>
      <c r="F86" s="35">
        <v>3931.5</v>
      </c>
      <c r="G86" s="115">
        <f t="shared" si="2"/>
        <v>0.8736666666666667</v>
      </c>
      <c r="H86" s="115">
        <f t="shared" si="3"/>
        <v>0.9247324473715159</v>
      </c>
      <c r="I86" s="16"/>
    </row>
    <row r="87" spans="1:9" ht="18.75" customHeight="1">
      <c r="A87" s="41"/>
      <c r="B87" s="60" t="s">
        <v>367</v>
      </c>
      <c r="C87" s="128" t="s">
        <v>224</v>
      </c>
      <c r="D87" s="35">
        <v>4500</v>
      </c>
      <c r="E87" s="35">
        <v>4251.5</v>
      </c>
      <c r="F87" s="35">
        <v>3931.5</v>
      </c>
      <c r="G87" s="115">
        <f t="shared" si="2"/>
        <v>0.8736666666666667</v>
      </c>
      <c r="H87" s="115">
        <f t="shared" si="3"/>
        <v>0.9247324473715159</v>
      </c>
      <c r="I87" s="16"/>
    </row>
    <row r="88" spans="1:9" ht="31.5" customHeight="1">
      <c r="A88" s="41"/>
      <c r="B88" s="60" t="s">
        <v>308</v>
      </c>
      <c r="C88" s="128" t="s">
        <v>406</v>
      </c>
      <c r="D88" s="35">
        <v>89.1</v>
      </c>
      <c r="E88" s="35">
        <v>89.1</v>
      </c>
      <c r="F88" s="35">
        <v>89.1</v>
      </c>
      <c r="G88" s="115">
        <f t="shared" si="2"/>
        <v>1</v>
      </c>
      <c r="H88" s="115">
        <f t="shared" si="3"/>
        <v>1</v>
      </c>
      <c r="I88" s="16"/>
    </row>
    <row r="89" spans="1:9" s="15" customFormat="1" ht="43.5" customHeight="1">
      <c r="A89" s="87"/>
      <c r="B89" s="160" t="s">
        <v>369</v>
      </c>
      <c r="C89" s="129" t="s">
        <v>368</v>
      </c>
      <c r="D89" s="88">
        <v>1304</v>
      </c>
      <c r="E89" s="88">
        <v>1304</v>
      </c>
      <c r="F89" s="88">
        <v>1302.9</v>
      </c>
      <c r="G89" s="115">
        <f t="shared" si="2"/>
        <v>0.9991564417177915</v>
      </c>
      <c r="H89" s="115">
        <f t="shared" si="3"/>
        <v>0.9991564417177915</v>
      </c>
      <c r="I89" s="16"/>
    </row>
    <row r="90" spans="1:9" s="15" customFormat="1" ht="27" customHeight="1">
      <c r="A90" s="87"/>
      <c r="B90" s="160" t="s">
        <v>383</v>
      </c>
      <c r="C90" s="129" t="s">
        <v>384</v>
      </c>
      <c r="D90" s="88">
        <v>30</v>
      </c>
      <c r="E90" s="88">
        <v>30</v>
      </c>
      <c r="F90" s="88">
        <v>0</v>
      </c>
      <c r="G90" s="115">
        <f t="shared" si="2"/>
        <v>0</v>
      </c>
      <c r="H90" s="115">
        <f t="shared" si="3"/>
        <v>0</v>
      </c>
      <c r="I90" s="16"/>
    </row>
    <row r="91" spans="1:9" s="15" customFormat="1" ht="16.5" customHeight="1" hidden="1">
      <c r="A91" s="87"/>
      <c r="B91" s="160" t="s">
        <v>343</v>
      </c>
      <c r="C91" s="129" t="s">
        <v>342</v>
      </c>
      <c r="D91" s="88">
        <v>0</v>
      </c>
      <c r="E91" s="88">
        <v>0</v>
      </c>
      <c r="F91" s="88">
        <v>0</v>
      </c>
      <c r="G91" s="115" t="e">
        <f t="shared" si="2"/>
        <v>#DIV/0!</v>
      </c>
      <c r="H91" s="115" t="e">
        <f t="shared" si="3"/>
        <v>#DIV/0!</v>
      </c>
      <c r="I91" s="16"/>
    </row>
    <row r="92" spans="1:9" ht="55.5" customHeight="1" hidden="1">
      <c r="A92" s="152" t="s">
        <v>45</v>
      </c>
      <c r="B92" s="60" t="s">
        <v>180</v>
      </c>
      <c r="C92" s="128"/>
      <c r="D92" s="35">
        <f>D93+D94+D95</f>
        <v>0</v>
      </c>
      <c r="E92" s="35">
        <f>E93+E94+E95</f>
        <v>0</v>
      </c>
      <c r="F92" s="35">
        <f>F93+F94+F95</f>
        <v>0</v>
      </c>
      <c r="G92" s="115" t="e">
        <f t="shared" si="2"/>
        <v>#DIV/0!</v>
      </c>
      <c r="H92" s="115" t="e">
        <f t="shared" si="3"/>
        <v>#DIV/0!</v>
      </c>
      <c r="I92" s="16"/>
    </row>
    <row r="93" spans="1:9" s="15" customFormat="1" ht="16.5" customHeight="1" hidden="1">
      <c r="A93" s="87"/>
      <c r="B93" s="58" t="s">
        <v>181</v>
      </c>
      <c r="C93" s="129" t="s">
        <v>182</v>
      </c>
      <c r="D93" s="88">
        <v>0</v>
      </c>
      <c r="E93" s="88">
        <v>0</v>
      </c>
      <c r="F93" s="88">
        <v>0</v>
      </c>
      <c r="G93" s="115" t="e">
        <f t="shared" si="2"/>
        <v>#DIV/0!</v>
      </c>
      <c r="H93" s="115" t="e">
        <f t="shared" si="3"/>
        <v>#DIV/0!</v>
      </c>
      <c r="I93" s="16"/>
    </row>
    <row r="94" spans="1:9" s="15" customFormat="1" ht="19.5" customHeight="1" hidden="1">
      <c r="A94" s="87"/>
      <c r="B94" s="58" t="s">
        <v>183</v>
      </c>
      <c r="C94" s="129" t="s">
        <v>184</v>
      </c>
      <c r="D94" s="88">
        <v>0</v>
      </c>
      <c r="E94" s="88">
        <v>0</v>
      </c>
      <c r="F94" s="88">
        <v>0</v>
      </c>
      <c r="G94" s="115" t="e">
        <f t="shared" si="2"/>
        <v>#DIV/0!</v>
      </c>
      <c r="H94" s="115" t="e">
        <f t="shared" si="3"/>
        <v>#DIV/0!</v>
      </c>
      <c r="I94" s="16"/>
    </row>
    <row r="95" spans="1:9" s="15" customFormat="1" ht="19.5" customHeight="1" hidden="1">
      <c r="A95" s="87"/>
      <c r="B95" s="58" t="s">
        <v>156</v>
      </c>
      <c r="C95" s="129" t="s">
        <v>185</v>
      </c>
      <c r="D95" s="88">
        <v>0</v>
      </c>
      <c r="E95" s="88">
        <v>0</v>
      </c>
      <c r="F95" s="88">
        <v>0</v>
      </c>
      <c r="G95" s="115" t="e">
        <f t="shared" si="2"/>
        <v>#DIV/0!</v>
      </c>
      <c r="H95" s="115" t="e">
        <f t="shared" si="3"/>
        <v>#DIV/0!</v>
      </c>
      <c r="I95" s="16"/>
    </row>
    <row r="96" spans="1:9" ht="14.25" customHeight="1">
      <c r="A96" s="41" t="s">
        <v>47</v>
      </c>
      <c r="B96" s="36" t="s">
        <v>48</v>
      </c>
      <c r="C96" s="41"/>
      <c r="D96" s="85">
        <f>D97+D99+D100+D102</f>
        <v>463320.3</v>
      </c>
      <c r="E96" s="85">
        <f>E97+E99+E100+E102</f>
        <v>368534.8</v>
      </c>
      <c r="F96" s="85">
        <f>F97+F99+F100+F102</f>
        <v>338997.4</v>
      </c>
      <c r="G96" s="115">
        <f t="shared" si="2"/>
        <v>0.7316696462468837</v>
      </c>
      <c r="H96" s="115">
        <f t="shared" si="3"/>
        <v>0.9198518023264018</v>
      </c>
      <c r="I96" s="16"/>
    </row>
    <row r="97" spans="1:9" ht="14.25" customHeight="1">
      <c r="A97" s="152" t="s">
        <v>49</v>
      </c>
      <c r="B97" s="160" t="s">
        <v>152</v>
      </c>
      <c r="C97" s="165" t="s">
        <v>49</v>
      </c>
      <c r="D97" s="35">
        <v>142090.5</v>
      </c>
      <c r="E97" s="35">
        <v>113792.9</v>
      </c>
      <c r="F97" s="35">
        <v>106253.7</v>
      </c>
      <c r="G97" s="115">
        <f t="shared" si="2"/>
        <v>0.7477889091811205</v>
      </c>
      <c r="H97" s="115">
        <f t="shared" si="3"/>
        <v>0.9337463057888498</v>
      </c>
      <c r="I97" s="16"/>
    </row>
    <row r="98" spans="1:9" s="15" customFormat="1" ht="38.25" hidden="1">
      <c r="A98" s="87"/>
      <c r="B98" s="53" t="s">
        <v>225</v>
      </c>
      <c r="C98" s="87" t="s">
        <v>319</v>
      </c>
      <c r="D98" s="88">
        <v>0</v>
      </c>
      <c r="E98" s="88">
        <v>0</v>
      </c>
      <c r="F98" s="88">
        <v>0</v>
      </c>
      <c r="G98" s="115" t="e">
        <f t="shared" si="2"/>
        <v>#DIV/0!</v>
      </c>
      <c r="H98" s="115" t="e">
        <f t="shared" si="3"/>
        <v>#DIV/0!</v>
      </c>
      <c r="I98" s="16"/>
    </row>
    <row r="99" spans="1:9" ht="16.5" customHeight="1">
      <c r="A99" s="152" t="s">
        <v>51</v>
      </c>
      <c r="B99" s="160" t="s">
        <v>153</v>
      </c>
      <c r="C99" s="165" t="s">
        <v>51</v>
      </c>
      <c r="D99" s="35">
        <v>295824.4</v>
      </c>
      <c r="E99" s="35">
        <v>231303.7</v>
      </c>
      <c r="F99" s="35">
        <v>211900.6</v>
      </c>
      <c r="G99" s="115">
        <f t="shared" si="2"/>
        <v>0.7163053487136287</v>
      </c>
      <c r="H99" s="115">
        <f t="shared" si="3"/>
        <v>0.9161141823498716</v>
      </c>
      <c r="I99" s="16"/>
    </row>
    <row r="100" spans="1:9" ht="15.75" customHeight="1">
      <c r="A100" s="152" t="s">
        <v>52</v>
      </c>
      <c r="B100" s="160" t="s">
        <v>370</v>
      </c>
      <c r="C100" s="165" t="s">
        <v>52</v>
      </c>
      <c r="D100" s="35">
        <v>5597.8</v>
      </c>
      <c r="E100" s="35">
        <v>5566.3</v>
      </c>
      <c r="F100" s="35">
        <v>4110.7</v>
      </c>
      <c r="G100" s="115">
        <f t="shared" si="2"/>
        <v>0.7343420629533031</v>
      </c>
      <c r="H100" s="115">
        <f t="shared" si="3"/>
        <v>0.7384977453604727</v>
      </c>
      <c r="I100" s="16"/>
    </row>
    <row r="101" spans="1:9" s="15" customFormat="1" ht="15" customHeight="1" hidden="1">
      <c r="A101" s="87"/>
      <c r="B101" s="53" t="s">
        <v>40</v>
      </c>
      <c r="C101" s="87"/>
      <c r="D101" s="88">
        <v>0</v>
      </c>
      <c r="E101" s="88">
        <v>0</v>
      </c>
      <c r="F101" s="88">
        <v>0</v>
      </c>
      <c r="G101" s="115" t="e">
        <f t="shared" si="2"/>
        <v>#DIV/0!</v>
      </c>
      <c r="H101" s="115" t="e">
        <f t="shared" si="3"/>
        <v>#DIV/0!</v>
      </c>
      <c r="I101" s="16"/>
    </row>
    <row r="102" spans="1:9" ht="15">
      <c r="A102" s="152" t="s">
        <v>54</v>
      </c>
      <c r="B102" s="160" t="s">
        <v>55</v>
      </c>
      <c r="C102" s="165" t="s">
        <v>54</v>
      </c>
      <c r="D102" s="35">
        <v>19807.6</v>
      </c>
      <c r="E102" s="35">
        <v>17871.9</v>
      </c>
      <c r="F102" s="35">
        <v>16732.4</v>
      </c>
      <c r="G102" s="115">
        <f t="shared" si="2"/>
        <v>0.8447464609543813</v>
      </c>
      <c r="H102" s="115">
        <f t="shared" si="3"/>
        <v>0.9362406906932111</v>
      </c>
      <c r="I102" s="16"/>
    </row>
    <row r="103" spans="1:9" s="15" customFormat="1" ht="15">
      <c r="A103" s="87"/>
      <c r="B103" s="53" t="s">
        <v>56</v>
      </c>
      <c r="C103" s="87"/>
      <c r="D103" s="88">
        <v>500</v>
      </c>
      <c r="E103" s="88">
        <v>390</v>
      </c>
      <c r="F103" s="88">
        <v>245.7</v>
      </c>
      <c r="G103" s="115">
        <f t="shared" si="2"/>
        <v>0.4914</v>
      </c>
      <c r="H103" s="115">
        <f t="shared" si="3"/>
        <v>0.63</v>
      </c>
      <c r="I103" s="16"/>
    </row>
    <row r="104" spans="1:9" ht="17.25" customHeight="1">
      <c r="A104" s="41" t="s">
        <v>57</v>
      </c>
      <c r="B104" s="36" t="s">
        <v>155</v>
      </c>
      <c r="C104" s="41"/>
      <c r="D104" s="85">
        <f>D105++D106</f>
        <v>62994.1</v>
      </c>
      <c r="E104" s="85">
        <f>E105++E106</f>
        <v>52149</v>
      </c>
      <c r="F104" s="85">
        <f>F105++F106</f>
        <v>48918.700000000004</v>
      </c>
      <c r="G104" s="115">
        <f t="shared" si="2"/>
        <v>0.7765600270501524</v>
      </c>
      <c r="H104" s="115">
        <f t="shared" si="3"/>
        <v>0.9380563385683331</v>
      </c>
      <c r="I104" s="16"/>
    </row>
    <row r="105" spans="1:9" ht="15">
      <c r="A105" s="152" t="s">
        <v>58</v>
      </c>
      <c r="B105" s="160" t="s">
        <v>59</v>
      </c>
      <c r="C105" s="165" t="s">
        <v>58</v>
      </c>
      <c r="D105" s="35">
        <v>59833.7</v>
      </c>
      <c r="E105" s="35">
        <v>49527.6</v>
      </c>
      <c r="F105" s="35">
        <v>46656.9</v>
      </c>
      <c r="G105" s="115">
        <f t="shared" si="2"/>
        <v>0.7797762799225186</v>
      </c>
      <c r="H105" s="115">
        <f t="shared" si="3"/>
        <v>0.9420383786010225</v>
      </c>
      <c r="I105" s="16"/>
    </row>
    <row r="106" spans="1:9" ht="15">
      <c r="A106" s="152" t="s">
        <v>60</v>
      </c>
      <c r="B106" s="160" t="s">
        <v>111</v>
      </c>
      <c r="C106" s="165" t="s">
        <v>60</v>
      </c>
      <c r="D106" s="35">
        <v>3160.4</v>
      </c>
      <c r="E106" s="35">
        <v>2621.4</v>
      </c>
      <c r="F106" s="35">
        <v>2261.8</v>
      </c>
      <c r="G106" s="115">
        <f t="shared" si="2"/>
        <v>0.7156689026705481</v>
      </c>
      <c r="H106" s="115">
        <f t="shared" si="3"/>
        <v>0.8628213931486992</v>
      </c>
      <c r="I106" s="16"/>
    </row>
    <row r="107" spans="1:9" s="15" customFormat="1" ht="15" hidden="1">
      <c r="A107" s="87"/>
      <c r="B107" s="53" t="s">
        <v>40</v>
      </c>
      <c r="C107" s="87"/>
      <c r="D107" s="88">
        <v>0</v>
      </c>
      <c r="E107" s="88">
        <v>0</v>
      </c>
      <c r="F107" s="88">
        <v>0</v>
      </c>
      <c r="G107" s="115" t="e">
        <f t="shared" si="2"/>
        <v>#DIV/0!</v>
      </c>
      <c r="H107" s="115" t="e">
        <f t="shared" si="3"/>
        <v>#DIV/0!</v>
      </c>
      <c r="I107" s="16"/>
    </row>
    <row r="108" spans="1:9" ht="23.25" customHeight="1">
      <c r="A108" s="57" t="s">
        <v>61</v>
      </c>
      <c r="B108" s="164" t="s">
        <v>62</v>
      </c>
      <c r="C108" s="57"/>
      <c r="D108" s="42">
        <f>D109+D111+D114+D117+D115+D116+D110+D112+D113</f>
        <v>17369.500000000004</v>
      </c>
      <c r="E108" s="42">
        <f>E109+E111+E114+E117+E115+E116+E110+E112+E113</f>
        <v>16262.199999999999</v>
      </c>
      <c r="F108" s="42">
        <f>F109+F111+F114+F117+F115+F116+F110+F112+F113</f>
        <v>11833.199999999999</v>
      </c>
      <c r="G108" s="115">
        <f t="shared" si="2"/>
        <v>0.6812631336538183</v>
      </c>
      <c r="H108" s="115">
        <f t="shared" si="3"/>
        <v>0.7276506253766403</v>
      </c>
      <c r="I108" s="16"/>
    </row>
    <row r="109" spans="1:9" ht="30" customHeight="1">
      <c r="A109" s="150" t="s">
        <v>63</v>
      </c>
      <c r="B109" s="63" t="s">
        <v>226</v>
      </c>
      <c r="C109" s="163" t="s">
        <v>63</v>
      </c>
      <c r="D109" s="122">
        <v>882.7</v>
      </c>
      <c r="E109" s="122">
        <v>882.7</v>
      </c>
      <c r="F109" s="122">
        <v>882.7</v>
      </c>
      <c r="G109" s="115">
        <f t="shared" si="2"/>
        <v>1</v>
      </c>
      <c r="H109" s="115">
        <f t="shared" si="3"/>
        <v>1</v>
      </c>
      <c r="I109" s="16"/>
    </row>
    <row r="110" spans="1:9" ht="51" customHeight="1">
      <c r="A110" s="150" t="s">
        <v>64</v>
      </c>
      <c r="B110" s="63" t="s">
        <v>239</v>
      </c>
      <c r="C110" s="163" t="s">
        <v>240</v>
      </c>
      <c r="D110" s="122">
        <v>87.4</v>
      </c>
      <c r="E110" s="122">
        <v>87.4</v>
      </c>
      <c r="F110" s="122">
        <v>87.3</v>
      </c>
      <c r="G110" s="115">
        <f t="shared" si="2"/>
        <v>0.9988558352402745</v>
      </c>
      <c r="H110" s="115">
        <f t="shared" si="3"/>
        <v>0.9988558352402745</v>
      </c>
      <c r="I110" s="16"/>
    </row>
    <row r="111" spans="1:9" ht="42.75" customHeight="1">
      <c r="A111" s="150" t="s">
        <v>64</v>
      </c>
      <c r="B111" s="63" t="s">
        <v>187</v>
      </c>
      <c r="C111" s="163" t="s">
        <v>227</v>
      </c>
      <c r="D111" s="122">
        <v>12749.3</v>
      </c>
      <c r="E111" s="122">
        <v>12011</v>
      </c>
      <c r="F111" s="122">
        <v>7724.2</v>
      </c>
      <c r="G111" s="115">
        <f t="shared" si="2"/>
        <v>0.6058528703536665</v>
      </c>
      <c r="H111" s="115">
        <f t="shared" si="3"/>
        <v>0.6430938306552327</v>
      </c>
      <c r="I111" s="16"/>
    </row>
    <row r="112" spans="1:9" ht="36" customHeight="1" hidden="1">
      <c r="A112" s="150" t="s">
        <v>64</v>
      </c>
      <c r="B112" s="63" t="s">
        <v>320</v>
      </c>
      <c r="C112" s="163" t="s">
        <v>355</v>
      </c>
      <c r="D112" s="122">
        <v>0</v>
      </c>
      <c r="E112" s="122">
        <v>0</v>
      </c>
      <c r="F112" s="122">
        <v>0</v>
      </c>
      <c r="G112" s="115" t="e">
        <f t="shared" si="2"/>
        <v>#DIV/0!</v>
      </c>
      <c r="H112" s="115" t="e">
        <f t="shared" si="3"/>
        <v>#DIV/0!</v>
      </c>
      <c r="I112" s="16"/>
    </row>
    <row r="113" spans="1:9" ht="45" customHeight="1" hidden="1">
      <c r="A113" s="150" t="s">
        <v>64</v>
      </c>
      <c r="B113" s="63" t="s">
        <v>339</v>
      </c>
      <c r="C113" s="163" t="s">
        <v>338</v>
      </c>
      <c r="D113" s="122">
        <v>0</v>
      </c>
      <c r="E113" s="122">
        <v>0</v>
      </c>
      <c r="F113" s="122">
        <v>0</v>
      </c>
      <c r="G113" s="115" t="e">
        <f t="shared" si="2"/>
        <v>#DIV/0!</v>
      </c>
      <c r="H113" s="115" t="e">
        <f t="shared" si="3"/>
        <v>#DIV/0!</v>
      </c>
      <c r="I113" s="16"/>
    </row>
    <row r="114" spans="1:9" s="19" customFormat="1" ht="29.25" customHeight="1">
      <c r="A114" s="130" t="s">
        <v>64</v>
      </c>
      <c r="B114" s="160" t="s">
        <v>309</v>
      </c>
      <c r="C114" s="165" t="s">
        <v>310</v>
      </c>
      <c r="D114" s="35">
        <v>60</v>
      </c>
      <c r="E114" s="35">
        <v>60</v>
      </c>
      <c r="F114" s="35">
        <v>50</v>
      </c>
      <c r="G114" s="115">
        <f t="shared" si="2"/>
        <v>0.8333333333333334</v>
      </c>
      <c r="H114" s="115">
        <f t="shared" si="3"/>
        <v>0.8333333333333334</v>
      </c>
      <c r="I114" s="16"/>
    </row>
    <row r="115" spans="1:9" s="19" customFormat="1" ht="30.75" customHeight="1">
      <c r="A115" s="130" t="s">
        <v>64</v>
      </c>
      <c r="B115" s="160" t="s">
        <v>390</v>
      </c>
      <c r="C115" s="165" t="s">
        <v>321</v>
      </c>
      <c r="D115" s="122">
        <v>132.3</v>
      </c>
      <c r="E115" s="122">
        <v>132.3</v>
      </c>
      <c r="F115" s="122">
        <v>101.9</v>
      </c>
      <c r="G115" s="115">
        <f aca="true" t="shared" si="4" ref="G115:G131">F115/D115</f>
        <v>0.7702191987906274</v>
      </c>
      <c r="H115" s="115">
        <f aca="true" t="shared" si="5" ref="H115:H131">F115/E115</f>
        <v>0.7702191987906274</v>
      </c>
      <c r="I115" s="16"/>
    </row>
    <row r="116" spans="1:9" s="19" customFormat="1" ht="55.5" customHeight="1">
      <c r="A116" s="130" t="s">
        <v>64</v>
      </c>
      <c r="B116" s="160" t="s">
        <v>323</v>
      </c>
      <c r="C116" s="165" t="s">
        <v>322</v>
      </c>
      <c r="D116" s="122">
        <v>273.9</v>
      </c>
      <c r="E116" s="122">
        <v>273.9</v>
      </c>
      <c r="F116" s="122">
        <v>199.6</v>
      </c>
      <c r="G116" s="115">
        <f t="shared" si="4"/>
        <v>0.728733114275283</v>
      </c>
      <c r="H116" s="115">
        <f t="shared" si="5"/>
        <v>0.728733114275283</v>
      </c>
      <c r="I116" s="16"/>
    </row>
    <row r="117" spans="1:9" ht="45" customHeight="1">
      <c r="A117" s="152" t="s">
        <v>65</v>
      </c>
      <c r="B117" s="160" t="s">
        <v>117</v>
      </c>
      <c r="C117" s="165" t="s">
        <v>229</v>
      </c>
      <c r="D117" s="35">
        <v>3183.9</v>
      </c>
      <c r="E117" s="35">
        <v>2814.9</v>
      </c>
      <c r="F117" s="35">
        <v>2787.5</v>
      </c>
      <c r="G117" s="115">
        <f t="shared" si="4"/>
        <v>0.8754986023430383</v>
      </c>
      <c r="H117" s="115">
        <f t="shared" si="5"/>
        <v>0.9902660840527194</v>
      </c>
      <c r="I117" s="16"/>
    </row>
    <row r="118" spans="1:9" ht="26.25" customHeight="1">
      <c r="A118" s="41" t="s">
        <v>66</v>
      </c>
      <c r="B118" s="36" t="s">
        <v>133</v>
      </c>
      <c r="C118" s="41"/>
      <c r="D118" s="85">
        <f>D119+D120</f>
        <v>581.1</v>
      </c>
      <c r="E118" s="85">
        <f>E119+E120</f>
        <v>440.3</v>
      </c>
      <c r="F118" s="85">
        <f>F119+F120</f>
        <v>354.2</v>
      </c>
      <c r="G118" s="115">
        <f t="shared" si="4"/>
        <v>0.60953364309069</v>
      </c>
      <c r="H118" s="115">
        <f t="shared" si="5"/>
        <v>0.8044515103338632</v>
      </c>
      <c r="I118" s="16"/>
    </row>
    <row r="119" spans="1:9" ht="23.25" customHeight="1" hidden="1">
      <c r="A119" s="152" t="s">
        <v>67</v>
      </c>
      <c r="B119" s="160" t="s">
        <v>134</v>
      </c>
      <c r="C119" s="165" t="s">
        <v>67</v>
      </c>
      <c r="D119" s="35">
        <v>0</v>
      </c>
      <c r="E119" s="35">
        <v>0</v>
      </c>
      <c r="F119" s="35">
        <v>0</v>
      </c>
      <c r="G119" s="115" t="e">
        <f t="shared" si="4"/>
        <v>#DIV/0!</v>
      </c>
      <c r="H119" s="115" t="e">
        <f t="shared" si="5"/>
        <v>#DIV/0!</v>
      </c>
      <c r="I119" s="16"/>
    </row>
    <row r="120" spans="1:9" ht="26.25" customHeight="1">
      <c r="A120" s="152" t="s">
        <v>135</v>
      </c>
      <c r="B120" s="160" t="s">
        <v>136</v>
      </c>
      <c r="C120" s="165" t="s">
        <v>135</v>
      </c>
      <c r="D120" s="35">
        <v>581.1</v>
      </c>
      <c r="E120" s="35">
        <v>440.3</v>
      </c>
      <c r="F120" s="35">
        <v>354.2</v>
      </c>
      <c r="G120" s="115">
        <f t="shared" si="4"/>
        <v>0.60953364309069</v>
      </c>
      <c r="H120" s="115">
        <f t="shared" si="5"/>
        <v>0.8044515103338632</v>
      </c>
      <c r="I120" s="16"/>
    </row>
    <row r="121" spans="1:9" ht="26.25" customHeight="1" hidden="1">
      <c r="A121" s="152"/>
      <c r="B121" s="53" t="s">
        <v>40</v>
      </c>
      <c r="C121" s="165"/>
      <c r="D121" s="35">
        <v>0</v>
      </c>
      <c r="E121" s="35">
        <v>0</v>
      </c>
      <c r="F121" s="35">
        <v>0</v>
      </c>
      <c r="G121" s="115" t="e">
        <f t="shared" si="4"/>
        <v>#DIV/0!</v>
      </c>
      <c r="H121" s="115" t="e">
        <f t="shared" si="5"/>
        <v>#DIV/0!</v>
      </c>
      <c r="I121" s="16"/>
    </row>
    <row r="122" spans="1:9" ht="27" customHeight="1">
      <c r="A122" s="41" t="s">
        <v>137</v>
      </c>
      <c r="B122" s="36" t="s">
        <v>138</v>
      </c>
      <c r="C122" s="41"/>
      <c r="D122" s="85">
        <f>D123</f>
        <v>195</v>
      </c>
      <c r="E122" s="85">
        <f>E123</f>
        <v>180</v>
      </c>
      <c r="F122" s="85">
        <f>F123</f>
        <v>139.5</v>
      </c>
      <c r="G122" s="115">
        <f t="shared" si="4"/>
        <v>0.7153846153846154</v>
      </c>
      <c r="H122" s="115">
        <f t="shared" si="5"/>
        <v>0.775</v>
      </c>
      <c r="I122" s="16"/>
    </row>
    <row r="123" spans="1:9" ht="17.25" customHeight="1">
      <c r="A123" s="152" t="s">
        <v>139</v>
      </c>
      <c r="B123" s="160" t="s">
        <v>140</v>
      </c>
      <c r="C123" s="165" t="s">
        <v>139</v>
      </c>
      <c r="D123" s="35">
        <v>195</v>
      </c>
      <c r="E123" s="35">
        <v>180</v>
      </c>
      <c r="F123" s="35">
        <v>139.5</v>
      </c>
      <c r="G123" s="115">
        <f t="shared" si="4"/>
        <v>0.7153846153846154</v>
      </c>
      <c r="H123" s="115">
        <f t="shared" si="5"/>
        <v>0.775</v>
      </c>
      <c r="I123" s="16"/>
    </row>
    <row r="124" spans="1:9" ht="39.75" customHeight="1">
      <c r="A124" s="41" t="s">
        <v>141</v>
      </c>
      <c r="B124" s="36" t="s">
        <v>142</v>
      </c>
      <c r="C124" s="41"/>
      <c r="D124" s="85">
        <f>D125</f>
        <v>800</v>
      </c>
      <c r="E124" s="85">
        <f>E125</f>
        <v>702.8</v>
      </c>
      <c r="F124" s="85">
        <f>F125</f>
        <v>702.8</v>
      </c>
      <c r="G124" s="115">
        <f t="shared" si="4"/>
        <v>0.8785</v>
      </c>
      <c r="H124" s="115">
        <f t="shared" si="5"/>
        <v>1</v>
      </c>
      <c r="I124" s="16"/>
    </row>
    <row r="125" spans="1:9" ht="17.25" customHeight="1">
      <c r="A125" s="152" t="s">
        <v>144</v>
      </c>
      <c r="B125" s="160" t="s">
        <v>189</v>
      </c>
      <c r="C125" s="165" t="s">
        <v>144</v>
      </c>
      <c r="D125" s="35">
        <v>800</v>
      </c>
      <c r="E125" s="35">
        <v>702.8</v>
      </c>
      <c r="F125" s="35">
        <v>702.8</v>
      </c>
      <c r="G125" s="115">
        <f t="shared" si="4"/>
        <v>0.8785</v>
      </c>
      <c r="H125" s="115">
        <f t="shared" si="5"/>
        <v>1</v>
      </c>
      <c r="I125" s="16"/>
    </row>
    <row r="126" spans="1:9" ht="26.25" customHeight="1">
      <c r="A126" s="41" t="s">
        <v>145</v>
      </c>
      <c r="B126" s="36" t="s">
        <v>148</v>
      </c>
      <c r="C126" s="41"/>
      <c r="D126" s="85">
        <f>D127+D129+D128</f>
        <v>7956.700000000001</v>
      </c>
      <c r="E126" s="85">
        <f>E127+E129+E128</f>
        <v>5967.700000000001</v>
      </c>
      <c r="F126" s="85">
        <f>F127+F129+F128</f>
        <v>1617</v>
      </c>
      <c r="G126" s="115">
        <f t="shared" si="4"/>
        <v>0.20322495506931262</v>
      </c>
      <c r="H126" s="115">
        <f t="shared" si="5"/>
        <v>0.2709586607905893</v>
      </c>
      <c r="I126" s="16"/>
    </row>
    <row r="127" spans="1:9" ht="27.75" customHeight="1">
      <c r="A127" s="152" t="s">
        <v>146</v>
      </c>
      <c r="B127" s="160" t="s">
        <v>190</v>
      </c>
      <c r="C127" s="165" t="s">
        <v>228</v>
      </c>
      <c r="D127" s="35">
        <v>2155.8</v>
      </c>
      <c r="E127" s="35">
        <v>1617</v>
      </c>
      <c r="F127" s="35">
        <v>1617</v>
      </c>
      <c r="G127" s="115">
        <f t="shared" si="4"/>
        <v>0.7500695797383801</v>
      </c>
      <c r="H127" s="115">
        <f t="shared" si="5"/>
        <v>1</v>
      </c>
      <c r="I127" s="16"/>
    </row>
    <row r="128" spans="1:9" ht="27.75" customHeight="1">
      <c r="A128" s="152" t="s">
        <v>146</v>
      </c>
      <c r="B128" s="160" t="s">
        <v>191</v>
      </c>
      <c r="C128" s="165" t="s">
        <v>231</v>
      </c>
      <c r="D128" s="35">
        <v>2693.9</v>
      </c>
      <c r="E128" s="35">
        <v>2020.4</v>
      </c>
      <c r="F128" s="35">
        <v>0</v>
      </c>
      <c r="G128" s="115">
        <f t="shared" si="4"/>
        <v>0</v>
      </c>
      <c r="H128" s="115">
        <f t="shared" si="5"/>
        <v>0</v>
      </c>
      <c r="I128" s="16"/>
    </row>
    <row r="129" spans="1:9" ht="30.75" customHeight="1">
      <c r="A129" s="152" t="s">
        <v>147</v>
      </c>
      <c r="B129" s="160" t="s">
        <v>230</v>
      </c>
      <c r="C129" s="165" t="s">
        <v>232</v>
      </c>
      <c r="D129" s="35">
        <v>3107</v>
      </c>
      <c r="E129" s="35">
        <v>2330.3</v>
      </c>
      <c r="F129" s="35">
        <v>0</v>
      </c>
      <c r="G129" s="115">
        <f t="shared" si="4"/>
        <v>0</v>
      </c>
      <c r="H129" s="115">
        <f t="shared" si="5"/>
        <v>0</v>
      </c>
      <c r="I129" s="16"/>
    </row>
    <row r="130" spans="1:9" ht="26.25" customHeight="1">
      <c r="A130" s="57"/>
      <c r="B130" s="131" t="s">
        <v>69</v>
      </c>
      <c r="C130" s="132"/>
      <c r="D130" s="166">
        <f>D41+D58+D60+D65+D81+D96+D104+D108+D118+D122+D124+D126</f>
        <v>631671.3999999999</v>
      </c>
      <c r="E130" s="166">
        <f>E41+E58+E60+E65+E81+E96+E104+E108+E118+E122+E124+E126</f>
        <v>519525.5</v>
      </c>
      <c r="F130" s="166">
        <f>F41+F58+F60+F65+F81+F96+F104+F108+F118+F122+F124+F126</f>
        <v>453774.70000000007</v>
      </c>
      <c r="G130" s="115">
        <f t="shared" si="4"/>
        <v>0.7183714507258048</v>
      </c>
      <c r="H130" s="115">
        <f t="shared" si="5"/>
        <v>0.8734406684561202</v>
      </c>
      <c r="I130" s="16"/>
    </row>
    <row r="131" spans="1:9" ht="19.5" customHeight="1">
      <c r="A131" s="149"/>
      <c r="B131" s="160" t="s">
        <v>84</v>
      </c>
      <c r="C131" s="165"/>
      <c r="D131" s="96">
        <f>D126+D59</f>
        <v>7956.700000000001</v>
      </c>
      <c r="E131" s="96">
        <f>E126+E59</f>
        <v>5967.700000000001</v>
      </c>
      <c r="F131" s="96">
        <f>F126+F59</f>
        <v>1617</v>
      </c>
      <c r="G131" s="115">
        <f t="shared" si="4"/>
        <v>0.20322495506931262</v>
      </c>
      <c r="H131" s="115">
        <f t="shared" si="5"/>
        <v>0.2709586607905893</v>
      </c>
      <c r="I131" s="16"/>
    </row>
    <row r="132" spans="4:9" ht="12.75">
      <c r="D132" s="68"/>
      <c r="E132" s="68"/>
      <c r="F132" s="68"/>
      <c r="G132" s="133"/>
      <c r="I132" s="16"/>
    </row>
    <row r="133" spans="4:7" ht="12.75">
      <c r="D133" s="68"/>
      <c r="E133" s="68"/>
      <c r="F133" s="68"/>
      <c r="G133" s="133"/>
    </row>
    <row r="134" spans="2:7" ht="15">
      <c r="B134" s="72" t="s">
        <v>94</v>
      </c>
      <c r="C134" s="93"/>
      <c r="D134" s="68"/>
      <c r="E134" s="68"/>
      <c r="F134" s="68">
        <v>2864.4</v>
      </c>
      <c r="G134" s="133"/>
    </row>
    <row r="135" spans="2:7" ht="15">
      <c r="B135" s="72"/>
      <c r="C135" s="93"/>
      <c r="D135" s="68"/>
      <c r="E135" s="68"/>
      <c r="F135" s="68"/>
      <c r="G135" s="133"/>
    </row>
    <row r="136" spans="2:7" ht="15">
      <c r="B136" s="72" t="s">
        <v>85</v>
      </c>
      <c r="C136" s="93"/>
      <c r="D136" s="68"/>
      <c r="E136" s="68"/>
      <c r="F136" s="68"/>
      <c r="G136" s="133"/>
    </row>
    <row r="137" spans="2:9" ht="15">
      <c r="B137" s="72" t="s">
        <v>86</v>
      </c>
      <c r="C137" s="93"/>
      <c r="D137" s="68"/>
      <c r="E137" s="68"/>
      <c r="F137" s="68"/>
      <c r="G137" s="133"/>
      <c r="H137" s="135"/>
      <c r="I137" s="6"/>
    </row>
    <row r="138" spans="2:7" ht="15">
      <c r="B138" s="72"/>
      <c r="C138" s="93"/>
      <c r="D138" s="68"/>
      <c r="E138" s="68"/>
      <c r="F138" s="68"/>
      <c r="G138" s="133"/>
    </row>
    <row r="139" spans="2:7" ht="15">
      <c r="B139" s="72" t="s">
        <v>87</v>
      </c>
      <c r="C139" s="93"/>
      <c r="D139" s="68"/>
      <c r="E139" s="68"/>
      <c r="F139" s="68"/>
      <c r="G139" s="133"/>
    </row>
    <row r="140" spans="2:9" ht="15">
      <c r="B140" s="72" t="s">
        <v>88</v>
      </c>
      <c r="C140" s="93"/>
      <c r="D140" s="68"/>
      <c r="E140" s="68"/>
      <c r="F140" s="68">
        <v>10000</v>
      </c>
      <c r="G140" s="133"/>
      <c r="H140" s="135"/>
      <c r="I140" s="6"/>
    </row>
    <row r="141" spans="2:7" ht="15">
      <c r="B141" s="72"/>
      <c r="C141" s="93"/>
      <c r="D141" s="68"/>
      <c r="E141" s="68"/>
      <c r="F141" s="68"/>
      <c r="G141" s="133"/>
    </row>
    <row r="142" spans="2:7" ht="15">
      <c r="B142" s="72" t="s">
        <v>89</v>
      </c>
      <c r="C142" s="93"/>
      <c r="D142" s="68"/>
      <c r="E142" s="68"/>
      <c r="F142" s="68"/>
      <c r="G142" s="133"/>
    </row>
    <row r="143" spans="2:9" ht="15">
      <c r="B143" s="72" t="s">
        <v>90</v>
      </c>
      <c r="C143" s="93"/>
      <c r="D143" s="68"/>
      <c r="E143" s="68"/>
      <c r="F143" s="68">
        <v>700</v>
      </c>
      <c r="G143" s="133"/>
      <c r="H143" s="136"/>
      <c r="I143" s="3"/>
    </row>
    <row r="144" spans="2:7" ht="15">
      <c r="B144" s="72"/>
      <c r="C144" s="93"/>
      <c r="D144" s="68"/>
      <c r="E144" s="68"/>
      <c r="F144" s="68"/>
      <c r="G144" s="133"/>
    </row>
    <row r="145" spans="2:7" ht="15">
      <c r="B145" s="72" t="s">
        <v>91</v>
      </c>
      <c r="C145" s="93"/>
      <c r="D145" s="68"/>
      <c r="E145" s="68"/>
      <c r="F145" s="68"/>
      <c r="G145" s="133"/>
    </row>
    <row r="146" spans="2:9" ht="15">
      <c r="B146" s="72" t="s">
        <v>92</v>
      </c>
      <c r="C146" s="93"/>
      <c r="D146" s="68"/>
      <c r="E146" s="68"/>
      <c r="F146" s="68">
        <v>9000</v>
      </c>
      <c r="G146" s="133"/>
      <c r="H146" s="137"/>
      <c r="I146" s="3"/>
    </row>
    <row r="147" spans="2:7" ht="15">
      <c r="B147" s="72"/>
      <c r="C147" s="93"/>
      <c r="D147" s="68"/>
      <c r="E147" s="68"/>
      <c r="F147" s="68"/>
      <c r="G147" s="133"/>
    </row>
    <row r="148" spans="2:7" ht="15">
      <c r="B148" s="72"/>
      <c r="C148" s="93"/>
      <c r="D148" s="68"/>
      <c r="E148" s="68"/>
      <c r="F148" s="68"/>
      <c r="G148" s="133"/>
    </row>
    <row r="149" spans="2:9" ht="15">
      <c r="B149" s="72" t="s">
        <v>93</v>
      </c>
      <c r="C149" s="93"/>
      <c r="D149" s="68"/>
      <c r="E149" s="68"/>
      <c r="F149" s="68">
        <f>F134+F36+F137+F140-F130-F143-F146</f>
        <v>3433.2999999999884</v>
      </c>
      <c r="G149" s="133"/>
      <c r="H149" s="138"/>
      <c r="I149" s="9"/>
    </row>
    <row r="150" spans="4:7" ht="12.75">
      <c r="D150" s="68"/>
      <c r="E150" s="68"/>
      <c r="F150" s="68"/>
      <c r="G150" s="133"/>
    </row>
    <row r="151" spans="4:7" ht="12.75">
      <c r="D151" s="68"/>
      <c r="E151" s="68"/>
      <c r="F151" s="68"/>
      <c r="G151" s="133"/>
    </row>
    <row r="152" spans="2:7" ht="15">
      <c r="B152" s="72" t="s">
        <v>95</v>
      </c>
      <c r="C152" s="93"/>
      <c r="D152" s="68"/>
      <c r="E152" s="68"/>
      <c r="F152" s="68"/>
      <c r="G152" s="133"/>
    </row>
    <row r="153" spans="2:7" ht="15">
      <c r="B153" s="72" t="s">
        <v>96</v>
      </c>
      <c r="C153" s="93"/>
      <c r="D153" s="68"/>
      <c r="E153" s="68"/>
      <c r="F153" s="68"/>
      <c r="G153" s="133"/>
    </row>
    <row r="154" spans="2:7" ht="15">
      <c r="B154" s="72" t="s">
        <v>97</v>
      </c>
      <c r="C154" s="93"/>
      <c r="D154" s="68"/>
      <c r="E154" s="68"/>
      <c r="F154" s="68"/>
      <c r="G154" s="133"/>
    </row>
  </sheetData>
  <sheetProtection/>
  <mergeCells count="21">
    <mergeCell ref="A2:A3"/>
    <mergeCell ref="C2:C3"/>
    <mergeCell ref="A1:H1"/>
    <mergeCell ref="A39:A40"/>
    <mergeCell ref="H39:H40"/>
    <mergeCell ref="B39:B40"/>
    <mergeCell ref="D39:D40"/>
    <mergeCell ref="D2:D3"/>
    <mergeCell ref="E39:E40"/>
    <mergeCell ref="F2:F3"/>
    <mergeCell ref="A38:H38"/>
    <mergeCell ref="B2:B3"/>
    <mergeCell ref="L43:N44"/>
    <mergeCell ref="F39:F40"/>
    <mergeCell ref="J43:K43"/>
    <mergeCell ref="H2:H3"/>
    <mergeCell ref="J44:K44"/>
    <mergeCell ref="C39:C40"/>
    <mergeCell ref="G39:G40"/>
    <mergeCell ref="E2:E3"/>
    <mergeCell ref="G2:G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4"/>
  <sheetViews>
    <sheetView zoomScalePageLayoutView="0" workbookViewId="0" topLeftCell="A93">
      <selection activeCell="K107" sqref="K107"/>
    </sheetView>
  </sheetViews>
  <sheetFormatPr defaultColWidth="9.140625" defaultRowHeight="12.75"/>
  <cols>
    <col min="1" max="1" width="6.7109375" style="67" customWidth="1"/>
    <col min="2" max="2" width="40.57421875" style="67" customWidth="1"/>
    <col min="3" max="3" width="9.140625" style="66" hidden="1" customWidth="1"/>
    <col min="4" max="4" width="13.00390625" style="67" customWidth="1"/>
    <col min="5" max="5" width="11.28125" style="67" customWidth="1"/>
    <col min="6" max="6" width="10.8515625" style="67" customWidth="1"/>
    <col min="7" max="7" width="10.00390625" style="67" customWidth="1"/>
    <col min="8" max="8" width="12.421875" style="67" customWidth="1"/>
    <col min="9" max="9" width="12.421875" style="1" customWidth="1"/>
    <col min="10" max="16384" width="9.140625" style="1" customWidth="1"/>
  </cols>
  <sheetData>
    <row r="1" spans="1:8" s="8" customFormat="1" ht="55.5" customHeight="1">
      <c r="A1" s="175" t="s">
        <v>398</v>
      </c>
      <c r="B1" s="175"/>
      <c r="C1" s="175"/>
      <c r="D1" s="175"/>
      <c r="E1" s="175"/>
      <c r="F1" s="175"/>
      <c r="G1" s="175"/>
      <c r="H1" s="175"/>
    </row>
    <row r="2" spans="1:8" ht="12.75" customHeight="1">
      <c r="A2" s="142"/>
      <c r="B2" s="181" t="s">
        <v>3</v>
      </c>
      <c r="C2" s="173"/>
      <c r="D2" s="177" t="s">
        <v>4</v>
      </c>
      <c r="E2" s="170" t="s">
        <v>394</v>
      </c>
      <c r="F2" s="177" t="s">
        <v>5</v>
      </c>
      <c r="G2" s="177" t="s">
        <v>6</v>
      </c>
      <c r="H2" s="170" t="s">
        <v>396</v>
      </c>
    </row>
    <row r="3" spans="1:8" ht="18" customHeight="1">
      <c r="A3" s="143"/>
      <c r="B3" s="181"/>
      <c r="C3" s="174"/>
      <c r="D3" s="177"/>
      <c r="E3" s="171"/>
      <c r="F3" s="177"/>
      <c r="G3" s="177"/>
      <c r="H3" s="171"/>
    </row>
    <row r="4" spans="1:8" ht="14.25">
      <c r="A4" s="143"/>
      <c r="B4" s="162" t="s">
        <v>83</v>
      </c>
      <c r="C4" s="80"/>
      <c r="D4" s="146">
        <f>D5+D6+D7+D8+D9+D10+D11+D12+D13+D14+D15+D16+D17+D18+D19</f>
        <v>63048.9</v>
      </c>
      <c r="E4" s="146">
        <f>E5+E6+E7+E8+E9+E10+E11+E12+E13+E14+E15+E16+E17+E18+E19</f>
        <v>46112</v>
      </c>
      <c r="F4" s="146">
        <f>F5+F6+F7+F8+F9+F10+F11+F12+F13+F14+F15+F16+F17+F18+F19</f>
        <v>46936.19999999999</v>
      </c>
      <c r="G4" s="147">
        <f aca="true" t="shared" si="0" ref="G4:G28">F4/D4</f>
        <v>0.7444412194344388</v>
      </c>
      <c r="H4" s="147">
        <f>F4/E4</f>
        <v>1.017873872310895</v>
      </c>
    </row>
    <row r="5" spans="1:8" ht="15">
      <c r="A5" s="143"/>
      <c r="B5" s="160" t="s">
        <v>7</v>
      </c>
      <c r="C5" s="165"/>
      <c r="D5" s="35">
        <v>38439</v>
      </c>
      <c r="E5" s="35">
        <v>27292</v>
      </c>
      <c r="F5" s="35">
        <v>26723.3</v>
      </c>
      <c r="G5" s="105">
        <f t="shared" si="0"/>
        <v>0.6952131949322302</v>
      </c>
      <c r="H5" s="105">
        <f aca="true" t="shared" si="1" ref="H5:H28">F5/E5</f>
        <v>0.9791623919097171</v>
      </c>
    </row>
    <row r="6" spans="1:8" ht="15">
      <c r="A6" s="143"/>
      <c r="B6" s="160" t="s">
        <v>299</v>
      </c>
      <c r="C6" s="165"/>
      <c r="D6" s="35">
        <v>2849.9</v>
      </c>
      <c r="E6" s="35">
        <v>2120</v>
      </c>
      <c r="F6" s="35">
        <v>2922.3</v>
      </c>
      <c r="G6" s="105">
        <f t="shared" si="0"/>
        <v>1.0254044001543914</v>
      </c>
      <c r="H6" s="105">
        <f t="shared" si="1"/>
        <v>1.378443396226415</v>
      </c>
    </row>
    <row r="7" spans="1:8" ht="15">
      <c r="A7" s="143"/>
      <c r="B7" s="160" t="s">
        <v>9</v>
      </c>
      <c r="C7" s="165"/>
      <c r="D7" s="35">
        <v>360</v>
      </c>
      <c r="E7" s="35">
        <v>360</v>
      </c>
      <c r="F7" s="35">
        <v>664</v>
      </c>
      <c r="G7" s="105">
        <f t="shared" si="0"/>
        <v>1.8444444444444446</v>
      </c>
      <c r="H7" s="105">
        <f t="shared" si="1"/>
        <v>1.8444444444444446</v>
      </c>
    </row>
    <row r="8" spans="1:8" ht="15">
      <c r="A8" s="143"/>
      <c r="B8" s="160" t="s">
        <v>10</v>
      </c>
      <c r="C8" s="165"/>
      <c r="D8" s="35">
        <v>5400</v>
      </c>
      <c r="E8" s="35">
        <v>4600</v>
      </c>
      <c r="F8" s="35">
        <v>4851</v>
      </c>
      <c r="G8" s="105">
        <f t="shared" si="0"/>
        <v>0.8983333333333333</v>
      </c>
      <c r="H8" s="105">
        <f t="shared" si="1"/>
        <v>1.0545652173913043</v>
      </c>
    </row>
    <row r="9" spans="1:8" ht="15">
      <c r="A9" s="143"/>
      <c r="B9" s="160" t="s">
        <v>11</v>
      </c>
      <c r="C9" s="165"/>
      <c r="D9" s="35">
        <v>12200</v>
      </c>
      <c r="E9" s="35">
        <v>8900</v>
      </c>
      <c r="F9" s="35">
        <v>8585.6</v>
      </c>
      <c r="G9" s="105">
        <f t="shared" si="0"/>
        <v>0.7037377049180328</v>
      </c>
      <c r="H9" s="105">
        <f t="shared" si="1"/>
        <v>0.9646741573033708</v>
      </c>
    </row>
    <row r="10" spans="1:8" ht="15">
      <c r="A10" s="143"/>
      <c r="B10" s="160" t="s">
        <v>108</v>
      </c>
      <c r="C10" s="165"/>
      <c r="D10" s="35">
        <v>0</v>
      </c>
      <c r="E10" s="35">
        <v>0</v>
      </c>
      <c r="F10" s="35">
        <v>0</v>
      </c>
      <c r="G10" s="105">
        <v>0</v>
      </c>
      <c r="H10" s="105">
        <v>0</v>
      </c>
    </row>
    <row r="11" spans="1:8" ht="15">
      <c r="A11" s="143"/>
      <c r="B11" s="160" t="s">
        <v>98</v>
      </c>
      <c r="C11" s="165"/>
      <c r="D11" s="35">
        <v>0</v>
      </c>
      <c r="E11" s="35">
        <v>0</v>
      </c>
      <c r="F11" s="35">
        <v>0</v>
      </c>
      <c r="G11" s="105">
        <v>0</v>
      </c>
      <c r="H11" s="105">
        <v>0</v>
      </c>
    </row>
    <row r="12" spans="1:8" ht="15">
      <c r="A12" s="143"/>
      <c r="B12" s="160" t="s">
        <v>13</v>
      </c>
      <c r="C12" s="165"/>
      <c r="D12" s="35">
        <v>1900</v>
      </c>
      <c r="E12" s="35">
        <v>1340</v>
      </c>
      <c r="F12" s="35">
        <v>1438.6</v>
      </c>
      <c r="G12" s="105">
        <f t="shared" si="0"/>
        <v>0.757157894736842</v>
      </c>
      <c r="H12" s="105">
        <f t="shared" si="1"/>
        <v>1.0735820895522388</v>
      </c>
    </row>
    <row r="13" spans="1:8" ht="15">
      <c r="A13" s="143"/>
      <c r="B13" s="160" t="s">
        <v>14</v>
      </c>
      <c r="C13" s="165"/>
      <c r="D13" s="35">
        <v>1400</v>
      </c>
      <c r="E13" s="35">
        <v>1100</v>
      </c>
      <c r="F13" s="35">
        <v>1202.9</v>
      </c>
      <c r="G13" s="105">
        <f t="shared" si="0"/>
        <v>0.8592142857142858</v>
      </c>
      <c r="H13" s="105">
        <f t="shared" si="1"/>
        <v>1.0935454545454546</v>
      </c>
    </row>
    <row r="14" spans="1:8" ht="15">
      <c r="A14" s="143"/>
      <c r="B14" s="160" t="s">
        <v>99</v>
      </c>
      <c r="C14" s="165"/>
      <c r="D14" s="35">
        <v>400</v>
      </c>
      <c r="E14" s="35">
        <v>300</v>
      </c>
      <c r="F14" s="35">
        <v>295.1</v>
      </c>
      <c r="G14" s="105">
        <f t="shared" si="0"/>
        <v>0.73775</v>
      </c>
      <c r="H14" s="105">
        <f t="shared" si="1"/>
        <v>0.9836666666666667</v>
      </c>
    </row>
    <row r="15" spans="1:8" ht="15">
      <c r="A15" s="143"/>
      <c r="B15" s="160" t="s">
        <v>17</v>
      </c>
      <c r="C15" s="165"/>
      <c r="D15" s="35">
        <v>0</v>
      </c>
      <c r="E15" s="35">
        <v>0</v>
      </c>
      <c r="F15" s="35">
        <v>0</v>
      </c>
      <c r="G15" s="105">
        <v>0</v>
      </c>
      <c r="H15" s="105">
        <v>0</v>
      </c>
    </row>
    <row r="16" spans="1:8" ht="15">
      <c r="A16" s="143"/>
      <c r="B16" s="160" t="s">
        <v>126</v>
      </c>
      <c r="C16" s="165"/>
      <c r="D16" s="35">
        <v>0</v>
      </c>
      <c r="E16" s="35">
        <v>0</v>
      </c>
      <c r="F16" s="35">
        <v>0</v>
      </c>
      <c r="G16" s="105">
        <v>0</v>
      </c>
      <c r="H16" s="105">
        <v>0</v>
      </c>
    </row>
    <row r="17" spans="1:8" ht="15">
      <c r="A17" s="143"/>
      <c r="B17" s="160" t="s">
        <v>350</v>
      </c>
      <c r="C17" s="165"/>
      <c r="D17" s="35">
        <v>100</v>
      </c>
      <c r="E17" s="35">
        <v>100</v>
      </c>
      <c r="F17" s="35">
        <v>227.2</v>
      </c>
      <c r="G17" s="105">
        <f t="shared" si="0"/>
        <v>2.272</v>
      </c>
      <c r="H17" s="105">
        <f t="shared" si="1"/>
        <v>2.272</v>
      </c>
    </row>
    <row r="18" spans="1:8" ht="15">
      <c r="A18" s="143"/>
      <c r="B18" s="160" t="s">
        <v>122</v>
      </c>
      <c r="C18" s="165"/>
      <c r="D18" s="35">
        <v>0</v>
      </c>
      <c r="E18" s="35">
        <v>0</v>
      </c>
      <c r="F18" s="35">
        <v>26.2</v>
      </c>
      <c r="G18" s="105">
        <v>0</v>
      </c>
      <c r="H18" s="105">
        <v>0</v>
      </c>
    </row>
    <row r="19" spans="1:8" ht="15">
      <c r="A19" s="143"/>
      <c r="B19" s="160" t="s">
        <v>23</v>
      </c>
      <c r="C19" s="165"/>
      <c r="D19" s="35">
        <v>0</v>
      </c>
      <c r="E19" s="35">
        <v>0</v>
      </c>
      <c r="F19" s="35">
        <v>0</v>
      </c>
      <c r="G19" s="105">
        <v>0</v>
      </c>
      <c r="H19" s="105">
        <v>0</v>
      </c>
    </row>
    <row r="20" spans="1:8" ht="24.75" customHeight="1">
      <c r="A20" s="143"/>
      <c r="B20" s="36" t="s">
        <v>82</v>
      </c>
      <c r="C20" s="41"/>
      <c r="D20" s="35">
        <f>D21+D22+D24+D25+D23+D26</f>
        <v>1532.2</v>
      </c>
      <c r="E20" s="35">
        <f>E21+E22+E24+E25+E23+E26</f>
        <v>1149.2</v>
      </c>
      <c r="F20" s="35">
        <f>F21+F22+F24+F25+F23+F26</f>
        <v>1149.9</v>
      </c>
      <c r="G20" s="105">
        <f t="shared" si="0"/>
        <v>0.7504894922333899</v>
      </c>
      <c r="H20" s="105">
        <f t="shared" si="1"/>
        <v>1.0006091193874</v>
      </c>
    </row>
    <row r="21" spans="1:8" ht="15">
      <c r="A21" s="143"/>
      <c r="B21" s="160" t="s">
        <v>25</v>
      </c>
      <c r="C21" s="165"/>
      <c r="D21" s="35">
        <v>1532.2</v>
      </c>
      <c r="E21" s="35">
        <v>1149.2</v>
      </c>
      <c r="F21" s="35">
        <v>1149.9</v>
      </c>
      <c r="G21" s="105">
        <f t="shared" si="0"/>
        <v>0.7504894922333899</v>
      </c>
      <c r="H21" s="105">
        <f t="shared" si="1"/>
        <v>1.0006091193874</v>
      </c>
    </row>
    <row r="22" spans="1:8" ht="15" hidden="1">
      <c r="A22" s="143"/>
      <c r="B22" s="160" t="s">
        <v>316</v>
      </c>
      <c r="C22" s="165"/>
      <c r="D22" s="35">
        <v>0</v>
      </c>
      <c r="E22" s="35">
        <v>0</v>
      </c>
      <c r="F22" s="35">
        <v>0</v>
      </c>
      <c r="G22" s="105" t="e">
        <f t="shared" si="0"/>
        <v>#DIV/0!</v>
      </c>
      <c r="H22" s="105" t="e">
        <f t="shared" si="1"/>
        <v>#DIV/0!</v>
      </c>
    </row>
    <row r="23" spans="1:8" ht="15" hidden="1">
      <c r="A23" s="143"/>
      <c r="B23" s="111" t="s">
        <v>326</v>
      </c>
      <c r="C23" s="112"/>
      <c r="D23" s="35">
        <v>0</v>
      </c>
      <c r="E23" s="35">
        <v>0</v>
      </c>
      <c r="F23" s="35">
        <v>0</v>
      </c>
      <c r="G23" s="105" t="e">
        <f t="shared" si="0"/>
        <v>#DIV/0!</v>
      </c>
      <c r="H23" s="105" t="e">
        <f t="shared" si="1"/>
        <v>#DIV/0!</v>
      </c>
    </row>
    <row r="24" spans="1:8" ht="15" hidden="1">
      <c r="A24" s="143"/>
      <c r="B24" s="160" t="s">
        <v>68</v>
      </c>
      <c r="C24" s="165"/>
      <c r="D24" s="35">
        <v>0</v>
      </c>
      <c r="E24" s="35">
        <v>0</v>
      </c>
      <c r="F24" s="35">
        <v>0</v>
      </c>
      <c r="G24" s="105" t="e">
        <f t="shared" si="0"/>
        <v>#DIV/0!</v>
      </c>
      <c r="H24" s="105" t="e">
        <f t="shared" si="1"/>
        <v>#DIV/0!</v>
      </c>
    </row>
    <row r="25" spans="1:8" ht="29.25" customHeight="1" hidden="1">
      <c r="A25" s="143"/>
      <c r="B25" s="160" t="s">
        <v>28</v>
      </c>
      <c r="C25" s="165"/>
      <c r="D25" s="35">
        <v>0</v>
      </c>
      <c r="E25" s="35">
        <v>0</v>
      </c>
      <c r="F25" s="35">
        <v>0</v>
      </c>
      <c r="G25" s="105">
        <v>0</v>
      </c>
      <c r="H25" s="105">
        <v>0</v>
      </c>
    </row>
    <row r="26" spans="1:8" ht="14.25" customHeight="1" thickBot="1">
      <c r="A26" s="143"/>
      <c r="B26" s="113" t="s">
        <v>157</v>
      </c>
      <c r="C26" s="165"/>
      <c r="D26" s="158">
        <v>0</v>
      </c>
      <c r="E26" s="158">
        <v>0</v>
      </c>
      <c r="F26" s="158">
        <v>0</v>
      </c>
      <c r="G26" s="105">
        <v>0</v>
      </c>
      <c r="H26" s="105">
        <v>0</v>
      </c>
    </row>
    <row r="27" spans="1:8" ht="18.75">
      <c r="A27" s="143"/>
      <c r="B27" s="38" t="s">
        <v>29</v>
      </c>
      <c r="C27" s="84"/>
      <c r="D27" s="161">
        <f>D4+D20</f>
        <v>64581.1</v>
      </c>
      <c r="E27" s="161">
        <f>E4+E20</f>
        <v>47261.2</v>
      </c>
      <c r="F27" s="161">
        <f>F4+F20</f>
        <v>48086.09999999999</v>
      </c>
      <c r="G27" s="105">
        <f t="shared" si="0"/>
        <v>0.7445847159617905</v>
      </c>
      <c r="H27" s="105">
        <f t="shared" si="1"/>
        <v>1.0174540637986338</v>
      </c>
    </row>
    <row r="28" spans="1:8" ht="15">
      <c r="A28" s="143"/>
      <c r="B28" s="160" t="s">
        <v>109</v>
      </c>
      <c r="C28" s="165"/>
      <c r="D28" s="35">
        <f>D4</f>
        <v>63048.9</v>
      </c>
      <c r="E28" s="35">
        <f>E4</f>
        <v>46112</v>
      </c>
      <c r="F28" s="35">
        <f>F4</f>
        <v>46936.19999999999</v>
      </c>
      <c r="G28" s="105">
        <f t="shared" si="0"/>
        <v>0.7444412194344388</v>
      </c>
      <c r="H28" s="105">
        <f t="shared" si="1"/>
        <v>1.017873872310895</v>
      </c>
    </row>
    <row r="29" spans="1:8" ht="12.75">
      <c r="A29" s="178"/>
      <c r="B29" s="185"/>
      <c r="C29" s="185"/>
      <c r="D29" s="185"/>
      <c r="E29" s="185"/>
      <c r="F29" s="185"/>
      <c r="G29" s="185"/>
      <c r="H29" s="186"/>
    </row>
    <row r="30" spans="1:8" ht="15" customHeight="1">
      <c r="A30" s="187" t="s">
        <v>161</v>
      </c>
      <c r="B30" s="188" t="s">
        <v>30</v>
      </c>
      <c r="C30" s="189" t="s">
        <v>163</v>
      </c>
      <c r="D30" s="168" t="s">
        <v>4</v>
      </c>
      <c r="E30" s="170" t="s">
        <v>394</v>
      </c>
      <c r="F30" s="177" t="s">
        <v>5</v>
      </c>
      <c r="G30" s="177" t="s">
        <v>6</v>
      </c>
      <c r="H30" s="170" t="s">
        <v>395</v>
      </c>
    </row>
    <row r="31" spans="1:8" ht="15" customHeight="1">
      <c r="A31" s="187"/>
      <c r="B31" s="188"/>
      <c r="C31" s="190"/>
      <c r="D31" s="168"/>
      <c r="E31" s="171"/>
      <c r="F31" s="177"/>
      <c r="G31" s="177"/>
      <c r="H31" s="171"/>
    </row>
    <row r="32" spans="1:8" ht="12.75">
      <c r="A32" s="41" t="s">
        <v>70</v>
      </c>
      <c r="B32" s="36" t="s">
        <v>31</v>
      </c>
      <c r="C32" s="41"/>
      <c r="D32" s="85">
        <f>D33+D34+D35+D36</f>
        <v>1895</v>
      </c>
      <c r="E32" s="85">
        <f>E33+E34+E35+E36</f>
        <v>1648.8000000000002</v>
      </c>
      <c r="F32" s="85">
        <f>F33+F34+F35+F36</f>
        <v>1558.6000000000001</v>
      </c>
      <c r="G32" s="106">
        <f>F32/D32</f>
        <v>0.8224802110817943</v>
      </c>
      <c r="H32" s="106">
        <f>F32/E32</f>
        <v>0.9452935468219311</v>
      </c>
    </row>
    <row r="33" spans="1:9" ht="31.5" customHeight="1">
      <c r="A33" s="144" t="s">
        <v>72</v>
      </c>
      <c r="B33" s="160" t="s">
        <v>241</v>
      </c>
      <c r="C33" s="165" t="s">
        <v>72</v>
      </c>
      <c r="D33" s="35">
        <v>893.7</v>
      </c>
      <c r="E33" s="35">
        <v>677.5</v>
      </c>
      <c r="F33" s="35">
        <v>588.1</v>
      </c>
      <c r="G33" s="106">
        <f aca="true" t="shared" si="2" ref="G33:G90">F33/D33</f>
        <v>0.6580508000447577</v>
      </c>
      <c r="H33" s="106">
        <f aca="true" t="shared" si="3" ref="H33:H90">F33/E33</f>
        <v>0.8680442804428045</v>
      </c>
      <c r="I33" s="140"/>
    </row>
    <row r="34" spans="1:9" ht="53.25" customHeight="1">
      <c r="A34" s="144" t="s">
        <v>73</v>
      </c>
      <c r="B34" s="160" t="s">
        <v>165</v>
      </c>
      <c r="C34" s="165" t="s">
        <v>73</v>
      </c>
      <c r="D34" s="35">
        <v>38.7</v>
      </c>
      <c r="E34" s="35">
        <v>38.7</v>
      </c>
      <c r="F34" s="35">
        <v>38.7</v>
      </c>
      <c r="G34" s="106">
        <f t="shared" si="2"/>
        <v>1</v>
      </c>
      <c r="H34" s="106">
        <f t="shared" si="3"/>
        <v>1</v>
      </c>
      <c r="I34" s="140"/>
    </row>
    <row r="35" spans="1:9" ht="12.75" hidden="1">
      <c r="A35" s="144" t="s">
        <v>75</v>
      </c>
      <c r="B35" s="160" t="s">
        <v>192</v>
      </c>
      <c r="C35" s="165" t="s">
        <v>75</v>
      </c>
      <c r="D35" s="35">
        <v>0</v>
      </c>
      <c r="E35" s="35">
        <v>0</v>
      </c>
      <c r="F35" s="35">
        <v>0</v>
      </c>
      <c r="G35" s="106" t="e">
        <f t="shared" si="2"/>
        <v>#DIV/0!</v>
      </c>
      <c r="H35" s="106" t="e">
        <f t="shared" si="3"/>
        <v>#DIV/0!</v>
      </c>
      <c r="I35" s="140"/>
    </row>
    <row r="36" spans="1:9" ht="14.25" customHeight="1">
      <c r="A36" s="144" t="s">
        <v>132</v>
      </c>
      <c r="B36" s="160" t="s">
        <v>120</v>
      </c>
      <c r="C36" s="165"/>
      <c r="D36" s="35">
        <f>D37+D38+D39+D40+D43+D44+D42+D41+D45</f>
        <v>962.6</v>
      </c>
      <c r="E36" s="35">
        <f>E37+E38+E39+E40+E43+E44+E42+E41+E45</f>
        <v>932.6</v>
      </c>
      <c r="F36" s="35">
        <f>F37+F38+F39+F40+F43+F44+F42+F41+F45</f>
        <v>931.8000000000001</v>
      </c>
      <c r="G36" s="106">
        <f t="shared" si="2"/>
        <v>0.9680033243299397</v>
      </c>
      <c r="H36" s="106">
        <f t="shared" si="3"/>
        <v>0.9991421831438988</v>
      </c>
      <c r="I36" s="140"/>
    </row>
    <row r="37" spans="1:9" s="15" customFormat="1" ht="42" customHeight="1">
      <c r="A37" s="87"/>
      <c r="B37" s="53" t="s">
        <v>218</v>
      </c>
      <c r="C37" s="87" t="s">
        <v>286</v>
      </c>
      <c r="D37" s="88">
        <v>484</v>
      </c>
      <c r="E37" s="88">
        <v>482.5</v>
      </c>
      <c r="F37" s="88">
        <v>481.7</v>
      </c>
      <c r="G37" s="106">
        <f t="shared" si="2"/>
        <v>0.9952479338842974</v>
      </c>
      <c r="H37" s="106">
        <f t="shared" si="3"/>
        <v>0.9983419689119171</v>
      </c>
      <c r="I37" s="140"/>
    </row>
    <row r="38" spans="1:9" s="15" customFormat="1" ht="12.75" hidden="1">
      <c r="A38" s="87"/>
      <c r="B38" s="53" t="s">
        <v>110</v>
      </c>
      <c r="C38" s="87" t="s">
        <v>169</v>
      </c>
      <c r="D38" s="88">
        <v>0</v>
      </c>
      <c r="E38" s="88">
        <v>0</v>
      </c>
      <c r="F38" s="88">
        <v>0</v>
      </c>
      <c r="G38" s="106" t="e">
        <f t="shared" si="2"/>
        <v>#DIV/0!</v>
      </c>
      <c r="H38" s="106" t="e">
        <f t="shared" si="3"/>
        <v>#DIV/0!</v>
      </c>
      <c r="I38" s="140"/>
    </row>
    <row r="39" spans="1:9" s="15" customFormat="1" ht="12.75" hidden="1">
      <c r="A39" s="87"/>
      <c r="B39" s="53" t="s">
        <v>197</v>
      </c>
      <c r="C39" s="87" t="s">
        <v>193</v>
      </c>
      <c r="D39" s="88">
        <v>0</v>
      </c>
      <c r="E39" s="88">
        <v>0</v>
      </c>
      <c r="F39" s="88">
        <v>0</v>
      </c>
      <c r="G39" s="106" t="e">
        <f t="shared" si="2"/>
        <v>#DIV/0!</v>
      </c>
      <c r="H39" s="106" t="e">
        <f t="shared" si="3"/>
        <v>#DIV/0!</v>
      </c>
      <c r="I39" s="140"/>
    </row>
    <row r="40" spans="1:9" s="15" customFormat="1" ht="25.5" hidden="1">
      <c r="A40" s="87"/>
      <c r="B40" s="53" t="s">
        <v>118</v>
      </c>
      <c r="C40" s="87" t="s">
        <v>168</v>
      </c>
      <c r="D40" s="88">
        <v>0</v>
      </c>
      <c r="E40" s="88">
        <v>0</v>
      </c>
      <c r="F40" s="88">
        <v>0</v>
      </c>
      <c r="G40" s="106" t="e">
        <f t="shared" si="2"/>
        <v>#DIV/0!</v>
      </c>
      <c r="H40" s="106" t="e">
        <f t="shared" si="3"/>
        <v>#DIV/0!</v>
      </c>
      <c r="I40" s="140"/>
    </row>
    <row r="41" spans="1:9" s="15" customFormat="1" ht="25.5" hidden="1">
      <c r="A41" s="87"/>
      <c r="B41" s="53" t="s">
        <v>214</v>
      </c>
      <c r="C41" s="87" t="s">
        <v>215</v>
      </c>
      <c r="D41" s="88">
        <v>0</v>
      </c>
      <c r="E41" s="88"/>
      <c r="F41" s="88">
        <v>0</v>
      </c>
      <c r="G41" s="106" t="e">
        <f t="shared" si="2"/>
        <v>#DIV/0!</v>
      </c>
      <c r="H41" s="106"/>
      <c r="I41" s="140"/>
    </row>
    <row r="42" spans="1:9" s="15" customFormat="1" ht="31.5" customHeight="1">
      <c r="A42" s="87"/>
      <c r="B42" s="53" t="s">
        <v>300</v>
      </c>
      <c r="C42" s="87" t="s">
        <v>291</v>
      </c>
      <c r="D42" s="88">
        <v>92.1</v>
      </c>
      <c r="E42" s="88">
        <v>92.1</v>
      </c>
      <c r="F42" s="88">
        <v>92.1</v>
      </c>
      <c r="G42" s="106">
        <f t="shared" si="2"/>
        <v>1</v>
      </c>
      <c r="H42" s="106">
        <f t="shared" si="3"/>
        <v>1</v>
      </c>
      <c r="I42" s="140"/>
    </row>
    <row r="43" spans="1:9" s="15" customFormat="1" ht="25.5" customHeight="1">
      <c r="A43" s="87"/>
      <c r="B43" s="53" t="s">
        <v>371</v>
      </c>
      <c r="C43" s="87" t="s">
        <v>372</v>
      </c>
      <c r="D43" s="88">
        <v>11.5</v>
      </c>
      <c r="E43" s="88">
        <v>11.5</v>
      </c>
      <c r="F43" s="88">
        <v>11.5</v>
      </c>
      <c r="G43" s="106">
        <f t="shared" si="2"/>
        <v>1</v>
      </c>
      <c r="H43" s="106">
        <f t="shared" si="3"/>
        <v>1</v>
      </c>
      <c r="I43" s="140"/>
    </row>
    <row r="44" spans="1:9" s="15" customFormat="1" ht="12.75">
      <c r="A44" s="87"/>
      <c r="B44" s="53" t="s">
        <v>288</v>
      </c>
      <c r="C44" s="87" t="s">
        <v>287</v>
      </c>
      <c r="D44" s="88">
        <v>180</v>
      </c>
      <c r="E44" s="88">
        <v>151.5</v>
      </c>
      <c r="F44" s="88">
        <v>151.5</v>
      </c>
      <c r="G44" s="106">
        <f t="shared" si="2"/>
        <v>0.8416666666666667</v>
      </c>
      <c r="H44" s="106">
        <f t="shared" si="3"/>
        <v>1</v>
      </c>
      <c r="I44" s="140"/>
    </row>
    <row r="45" spans="1:9" s="15" customFormat="1" ht="63.75">
      <c r="A45" s="87"/>
      <c r="B45" s="53" t="s">
        <v>385</v>
      </c>
      <c r="C45" s="87" t="s">
        <v>386</v>
      </c>
      <c r="D45" s="88">
        <v>195</v>
      </c>
      <c r="E45" s="88">
        <v>195</v>
      </c>
      <c r="F45" s="88">
        <v>195</v>
      </c>
      <c r="G45" s="106">
        <f t="shared" si="2"/>
        <v>1</v>
      </c>
      <c r="H45" s="106">
        <f t="shared" si="3"/>
        <v>1</v>
      </c>
      <c r="I45" s="140"/>
    </row>
    <row r="46" spans="1:9" ht="18.75" customHeight="1">
      <c r="A46" s="57" t="s">
        <v>76</v>
      </c>
      <c r="B46" s="164" t="s">
        <v>39</v>
      </c>
      <c r="C46" s="57"/>
      <c r="D46" s="85">
        <f>D47</f>
        <v>628.5</v>
      </c>
      <c r="E46" s="85">
        <f>E47</f>
        <v>501.5</v>
      </c>
      <c r="F46" s="85">
        <f>F47</f>
        <v>374.5</v>
      </c>
      <c r="G46" s="106">
        <f t="shared" si="2"/>
        <v>0.5958631662688942</v>
      </c>
      <c r="H46" s="106">
        <f t="shared" si="3"/>
        <v>0.7467597208374875</v>
      </c>
      <c r="I46" s="140"/>
    </row>
    <row r="47" spans="1:9" ht="43.5" customHeight="1">
      <c r="A47" s="144" t="s">
        <v>160</v>
      </c>
      <c r="B47" s="160" t="s">
        <v>194</v>
      </c>
      <c r="C47" s="165"/>
      <c r="D47" s="35">
        <f>D48+D49+D50</f>
        <v>628.5</v>
      </c>
      <c r="E47" s="35">
        <f>E48+E49+E50</f>
        <v>501.5</v>
      </c>
      <c r="F47" s="35">
        <f>F48+F49+F50</f>
        <v>374.5</v>
      </c>
      <c r="G47" s="106">
        <f t="shared" si="2"/>
        <v>0.5958631662688942</v>
      </c>
      <c r="H47" s="106">
        <f t="shared" si="3"/>
        <v>0.7467597208374875</v>
      </c>
      <c r="I47" s="140"/>
    </row>
    <row r="48" spans="1:9" s="15" customFormat="1" ht="41.25" customHeight="1">
      <c r="A48" s="87"/>
      <c r="B48" s="53" t="s">
        <v>242</v>
      </c>
      <c r="C48" s="87" t="s">
        <v>243</v>
      </c>
      <c r="D48" s="88">
        <v>100</v>
      </c>
      <c r="E48" s="88">
        <v>100</v>
      </c>
      <c r="F48" s="88">
        <v>0</v>
      </c>
      <c r="G48" s="106">
        <f t="shared" si="2"/>
        <v>0</v>
      </c>
      <c r="H48" s="106">
        <v>0</v>
      </c>
      <c r="I48" s="140"/>
    </row>
    <row r="49" spans="1:9" s="15" customFormat="1" ht="51" customHeight="1">
      <c r="A49" s="87"/>
      <c r="B49" s="53" t="s">
        <v>245</v>
      </c>
      <c r="C49" s="87" t="s">
        <v>244</v>
      </c>
      <c r="D49" s="88">
        <v>518.5</v>
      </c>
      <c r="E49" s="88">
        <v>391.5</v>
      </c>
      <c r="F49" s="88">
        <v>374.5</v>
      </c>
      <c r="G49" s="106">
        <f t="shared" si="2"/>
        <v>0.7222757955641272</v>
      </c>
      <c r="H49" s="106">
        <f t="shared" si="3"/>
        <v>0.9565772669220945</v>
      </c>
      <c r="I49" s="140"/>
    </row>
    <row r="50" spans="1:9" s="15" customFormat="1" ht="66" customHeight="1">
      <c r="A50" s="87"/>
      <c r="B50" s="53" t="s">
        <v>247</v>
      </c>
      <c r="C50" s="87" t="s">
        <v>246</v>
      </c>
      <c r="D50" s="88">
        <v>10</v>
      </c>
      <c r="E50" s="88">
        <v>10</v>
      </c>
      <c r="F50" s="88">
        <v>0</v>
      </c>
      <c r="G50" s="106">
        <f t="shared" si="2"/>
        <v>0</v>
      </c>
      <c r="H50" s="106">
        <v>0</v>
      </c>
      <c r="I50" s="140"/>
    </row>
    <row r="51" spans="1:9" ht="34.5" customHeight="1">
      <c r="A51" s="41" t="s">
        <v>77</v>
      </c>
      <c r="B51" s="36" t="s">
        <v>41</v>
      </c>
      <c r="C51" s="41"/>
      <c r="D51" s="85">
        <f>SUM(D53:D56)</f>
        <v>5773.3</v>
      </c>
      <c r="E51" s="85">
        <f>SUM(E53:E56)</f>
        <v>5773.3</v>
      </c>
      <c r="F51" s="85">
        <f>SUM(F53:F56)</f>
        <v>4770</v>
      </c>
      <c r="G51" s="106">
        <f t="shared" si="2"/>
        <v>0.8262172414390383</v>
      </c>
      <c r="H51" s="106">
        <f t="shared" si="3"/>
        <v>0.8262172414390383</v>
      </c>
      <c r="I51" s="140"/>
    </row>
    <row r="52" spans="1:9" ht="24.75" customHeight="1">
      <c r="A52" s="41" t="s">
        <v>123</v>
      </c>
      <c r="B52" s="36" t="s">
        <v>195</v>
      </c>
      <c r="C52" s="41"/>
      <c r="D52" s="85">
        <f>D55+D54+D53+D56</f>
        <v>5773.3</v>
      </c>
      <c r="E52" s="85">
        <f>E55+E54+E53+E56</f>
        <v>5773.3</v>
      </c>
      <c r="F52" s="85">
        <f>F55+F54+F53+F56</f>
        <v>4770</v>
      </c>
      <c r="G52" s="106">
        <f t="shared" si="2"/>
        <v>0.8262172414390383</v>
      </c>
      <c r="H52" s="106">
        <f t="shared" si="3"/>
        <v>0.8262172414390383</v>
      </c>
      <c r="I52" s="140"/>
    </row>
    <row r="53" spans="1:9" ht="69" customHeight="1" hidden="1">
      <c r="A53" s="41"/>
      <c r="B53" s="160" t="s">
        <v>301</v>
      </c>
      <c r="C53" s="165" t="s">
        <v>302</v>
      </c>
      <c r="D53" s="35">
        <v>0</v>
      </c>
      <c r="E53" s="35">
        <v>0</v>
      </c>
      <c r="F53" s="35">
        <v>0</v>
      </c>
      <c r="G53" s="106" t="e">
        <f t="shared" si="2"/>
        <v>#DIV/0!</v>
      </c>
      <c r="H53" s="106" t="e">
        <f t="shared" si="3"/>
        <v>#DIV/0!</v>
      </c>
      <c r="I53" s="140"/>
    </row>
    <row r="54" spans="1:9" ht="56.25" customHeight="1">
      <c r="A54" s="41"/>
      <c r="B54" s="160" t="s">
        <v>388</v>
      </c>
      <c r="C54" s="165" t="s">
        <v>387</v>
      </c>
      <c r="D54" s="35">
        <v>280</v>
      </c>
      <c r="E54" s="35">
        <v>280</v>
      </c>
      <c r="F54" s="35">
        <v>280</v>
      </c>
      <c r="G54" s="106">
        <f t="shared" si="2"/>
        <v>1</v>
      </c>
      <c r="H54" s="106">
        <f t="shared" si="3"/>
        <v>1</v>
      </c>
      <c r="I54" s="140"/>
    </row>
    <row r="55" spans="1:9" ht="45" customHeight="1">
      <c r="A55" s="144"/>
      <c r="B55" s="160" t="s">
        <v>249</v>
      </c>
      <c r="C55" s="165" t="s">
        <v>248</v>
      </c>
      <c r="D55" s="35">
        <v>900</v>
      </c>
      <c r="E55" s="35">
        <v>900</v>
      </c>
      <c r="F55" s="35">
        <v>900</v>
      </c>
      <c r="G55" s="106">
        <f t="shared" si="2"/>
        <v>1</v>
      </c>
      <c r="H55" s="106">
        <f t="shared" si="3"/>
        <v>1</v>
      </c>
      <c r="I55" s="140"/>
    </row>
    <row r="56" spans="1:9" ht="51" customHeight="1">
      <c r="A56" s="144"/>
      <c r="B56" s="160" t="s">
        <v>363</v>
      </c>
      <c r="C56" s="165" t="s">
        <v>364</v>
      </c>
      <c r="D56" s="35">
        <v>4593.3</v>
      </c>
      <c r="E56" s="35">
        <v>4593.3</v>
      </c>
      <c r="F56" s="35">
        <v>3590</v>
      </c>
      <c r="G56" s="106">
        <f t="shared" si="2"/>
        <v>0.7815731609082794</v>
      </c>
      <c r="H56" s="106">
        <v>0</v>
      </c>
      <c r="I56" s="140"/>
    </row>
    <row r="57" spans="1:9" ht="30.75" customHeight="1">
      <c r="A57" s="41" t="s">
        <v>79</v>
      </c>
      <c r="B57" s="36" t="s">
        <v>42</v>
      </c>
      <c r="C57" s="41"/>
      <c r="D57" s="85">
        <f>D58+D69+D68</f>
        <v>28377.6</v>
      </c>
      <c r="E57" s="85">
        <f>E58+E69+E68</f>
        <v>24449.9</v>
      </c>
      <c r="F57" s="85">
        <f>F58+F69+F68</f>
        <v>20252.8</v>
      </c>
      <c r="G57" s="106">
        <f t="shared" si="2"/>
        <v>0.7136896707262066</v>
      </c>
      <c r="H57" s="106">
        <f t="shared" si="3"/>
        <v>0.8283387662117226</v>
      </c>
      <c r="I57" s="140"/>
    </row>
    <row r="58" spans="1:9" ht="21.75" customHeight="1">
      <c r="A58" s="41" t="s">
        <v>80</v>
      </c>
      <c r="B58" s="36" t="s">
        <v>43</v>
      </c>
      <c r="C58" s="41"/>
      <c r="D58" s="35">
        <f>D62+D67+D66+D63+D64+D65+D59+D60+D61</f>
        <v>4086.6</v>
      </c>
      <c r="E58" s="35">
        <f>E62+E67+E66+E63+E64+E65+E59+E60+E61</f>
        <v>3387.2000000000003</v>
      </c>
      <c r="F58" s="35">
        <f>F62+F67+F66+F63+F64+F65+F59+F60+F61</f>
        <v>1902.3000000000002</v>
      </c>
      <c r="G58" s="106">
        <f t="shared" si="2"/>
        <v>0.4654969901629717</v>
      </c>
      <c r="H58" s="106">
        <f t="shared" si="3"/>
        <v>0.5616143127066604</v>
      </c>
      <c r="I58" s="140"/>
    </row>
    <row r="59" spans="1:9" ht="42.75" customHeight="1" hidden="1">
      <c r="A59" s="41"/>
      <c r="B59" s="160" t="s">
        <v>325</v>
      </c>
      <c r="C59" s="165" t="s">
        <v>324</v>
      </c>
      <c r="D59" s="35">
        <v>0</v>
      </c>
      <c r="E59" s="35">
        <v>0</v>
      </c>
      <c r="F59" s="35">
        <v>0</v>
      </c>
      <c r="G59" s="106" t="e">
        <f t="shared" si="2"/>
        <v>#DIV/0!</v>
      </c>
      <c r="H59" s="106" t="e">
        <f t="shared" si="3"/>
        <v>#DIV/0!</v>
      </c>
      <c r="I59" s="140"/>
    </row>
    <row r="60" spans="1:9" ht="42.75" customHeight="1" hidden="1">
      <c r="A60" s="41"/>
      <c r="B60" s="160" t="s">
        <v>345</v>
      </c>
      <c r="C60" s="165" t="s">
        <v>344</v>
      </c>
      <c r="D60" s="35">
        <v>0</v>
      </c>
      <c r="E60" s="35">
        <v>0</v>
      </c>
      <c r="F60" s="35">
        <v>0</v>
      </c>
      <c r="G60" s="106" t="e">
        <f t="shared" si="2"/>
        <v>#DIV/0!</v>
      </c>
      <c r="H60" s="106" t="e">
        <f t="shared" si="3"/>
        <v>#DIV/0!</v>
      </c>
      <c r="I60" s="140"/>
    </row>
    <row r="61" spans="1:9" ht="42.75" customHeight="1">
      <c r="A61" s="41"/>
      <c r="B61" s="160" t="s">
        <v>346</v>
      </c>
      <c r="C61" s="165" t="s">
        <v>344</v>
      </c>
      <c r="D61" s="35">
        <v>680.6</v>
      </c>
      <c r="E61" s="35">
        <v>680.6</v>
      </c>
      <c r="F61" s="35">
        <v>680.6</v>
      </c>
      <c r="G61" s="106">
        <f t="shared" si="2"/>
        <v>1</v>
      </c>
      <c r="H61" s="106">
        <f t="shared" si="3"/>
        <v>1</v>
      </c>
      <c r="I61" s="140"/>
    </row>
    <row r="62" spans="1:9" ht="42" customHeight="1" hidden="1">
      <c r="A62" s="144"/>
      <c r="B62" s="160" t="s">
        <v>311</v>
      </c>
      <c r="C62" s="165" t="s">
        <v>285</v>
      </c>
      <c r="D62" s="35">
        <v>0</v>
      </c>
      <c r="E62" s="35">
        <v>0</v>
      </c>
      <c r="F62" s="35">
        <v>0</v>
      </c>
      <c r="G62" s="106" t="e">
        <f t="shared" si="2"/>
        <v>#DIV/0!</v>
      </c>
      <c r="H62" s="106" t="e">
        <f t="shared" si="3"/>
        <v>#DIV/0!</v>
      </c>
      <c r="I62" s="140"/>
    </row>
    <row r="63" spans="1:9" ht="42" customHeight="1" hidden="1">
      <c r="A63" s="144"/>
      <c r="B63" s="160" t="s">
        <v>315</v>
      </c>
      <c r="C63" s="165" t="s">
        <v>312</v>
      </c>
      <c r="D63" s="35">
        <v>0</v>
      </c>
      <c r="E63" s="35">
        <v>0</v>
      </c>
      <c r="F63" s="35">
        <v>0</v>
      </c>
      <c r="G63" s="106" t="e">
        <f t="shared" si="2"/>
        <v>#DIV/0!</v>
      </c>
      <c r="H63" s="106" t="e">
        <f t="shared" si="3"/>
        <v>#DIV/0!</v>
      </c>
      <c r="I63" s="140"/>
    </row>
    <row r="64" spans="1:9" ht="42" customHeight="1" hidden="1">
      <c r="A64" s="144"/>
      <c r="B64" s="160" t="s">
        <v>314</v>
      </c>
      <c r="C64" s="165" t="s">
        <v>313</v>
      </c>
      <c r="D64" s="35">
        <v>0</v>
      </c>
      <c r="E64" s="35">
        <v>0</v>
      </c>
      <c r="F64" s="35">
        <v>0</v>
      </c>
      <c r="G64" s="106" t="e">
        <f t="shared" si="2"/>
        <v>#DIV/0!</v>
      </c>
      <c r="H64" s="106" t="e">
        <f t="shared" si="3"/>
        <v>#DIV/0!</v>
      </c>
      <c r="I64" s="140"/>
    </row>
    <row r="65" spans="1:9" ht="42" customHeight="1" hidden="1">
      <c r="A65" s="144"/>
      <c r="B65" s="160" t="s">
        <v>317</v>
      </c>
      <c r="C65" s="165" t="s">
        <v>318</v>
      </c>
      <c r="D65" s="35">
        <v>0</v>
      </c>
      <c r="E65" s="35">
        <v>0</v>
      </c>
      <c r="F65" s="35">
        <v>0</v>
      </c>
      <c r="G65" s="106" t="e">
        <f t="shared" si="2"/>
        <v>#DIV/0!</v>
      </c>
      <c r="H65" s="106" t="e">
        <f t="shared" si="3"/>
        <v>#DIV/0!</v>
      </c>
      <c r="I65" s="140"/>
    </row>
    <row r="66" spans="1:9" ht="29.25" customHeight="1">
      <c r="A66" s="41"/>
      <c r="B66" s="160" t="s">
        <v>179</v>
      </c>
      <c r="C66" s="165" t="s">
        <v>223</v>
      </c>
      <c r="D66" s="35">
        <v>2779.8</v>
      </c>
      <c r="E66" s="35">
        <v>2080.4</v>
      </c>
      <c r="F66" s="35">
        <v>595.5</v>
      </c>
      <c r="G66" s="106">
        <f t="shared" si="2"/>
        <v>0.21422404489531618</v>
      </c>
      <c r="H66" s="106">
        <f t="shared" si="3"/>
        <v>0.2862430301865026</v>
      </c>
      <c r="I66" s="140"/>
    </row>
    <row r="67" spans="1:9" s="15" customFormat="1" ht="34.5" customHeight="1">
      <c r="A67" s="87"/>
      <c r="B67" s="53" t="s">
        <v>237</v>
      </c>
      <c r="C67" s="87" t="s">
        <v>236</v>
      </c>
      <c r="D67" s="88">
        <v>626.2</v>
      </c>
      <c r="E67" s="88">
        <v>626.2</v>
      </c>
      <c r="F67" s="88">
        <v>626.2</v>
      </c>
      <c r="G67" s="106">
        <f t="shared" si="2"/>
        <v>1</v>
      </c>
      <c r="H67" s="106">
        <f t="shared" si="3"/>
        <v>1</v>
      </c>
      <c r="I67" s="140"/>
    </row>
    <row r="68" spans="1:9" s="15" customFormat="1" ht="34.5" customHeight="1">
      <c r="A68" s="141" t="s">
        <v>81</v>
      </c>
      <c r="B68" s="53" t="s">
        <v>392</v>
      </c>
      <c r="C68" s="87" t="s">
        <v>391</v>
      </c>
      <c r="D68" s="88">
        <v>600</v>
      </c>
      <c r="E68" s="88">
        <v>600</v>
      </c>
      <c r="F68" s="88">
        <v>0</v>
      </c>
      <c r="G68" s="106">
        <f t="shared" si="2"/>
        <v>0</v>
      </c>
      <c r="H68" s="106">
        <f t="shared" si="3"/>
        <v>0</v>
      </c>
      <c r="I68" s="140"/>
    </row>
    <row r="69" spans="1:9" s="15" customFormat="1" ht="21.75" customHeight="1">
      <c r="A69" s="41" t="s">
        <v>45</v>
      </c>
      <c r="B69" s="36" t="s">
        <v>0</v>
      </c>
      <c r="C69" s="41"/>
      <c r="D69" s="85">
        <f>D70+D72+D73++D74+D75+D76+D77+D71</f>
        <v>23691</v>
      </c>
      <c r="E69" s="85">
        <f>E70+E72+E73++E74+E75+E76+E77+E71</f>
        <v>20462.7</v>
      </c>
      <c r="F69" s="85">
        <f>F70+F72+F73++F74+F75+F76+F77+F71</f>
        <v>18350.5</v>
      </c>
      <c r="G69" s="106">
        <f t="shared" si="2"/>
        <v>0.7745768435270778</v>
      </c>
      <c r="H69" s="106">
        <f t="shared" si="3"/>
        <v>0.8967780400435915</v>
      </c>
      <c r="I69" s="140"/>
    </row>
    <row r="70" spans="1:9" s="15" customFormat="1" ht="30.75" customHeight="1">
      <c r="A70" s="87"/>
      <c r="B70" s="53" t="s">
        <v>251</v>
      </c>
      <c r="C70" s="87" t="s">
        <v>250</v>
      </c>
      <c r="D70" s="88">
        <v>350</v>
      </c>
      <c r="E70" s="88">
        <v>350</v>
      </c>
      <c r="F70" s="88">
        <v>162.9</v>
      </c>
      <c r="G70" s="106">
        <f t="shared" si="2"/>
        <v>0.46542857142857147</v>
      </c>
      <c r="H70" s="106">
        <v>0</v>
      </c>
      <c r="I70" s="140"/>
    </row>
    <row r="71" spans="1:9" s="15" customFormat="1" ht="30.75" customHeight="1">
      <c r="A71" s="87"/>
      <c r="B71" s="53" t="s">
        <v>373</v>
      </c>
      <c r="C71" s="87" t="s">
        <v>376</v>
      </c>
      <c r="D71" s="88">
        <v>250</v>
      </c>
      <c r="E71" s="88">
        <v>250</v>
      </c>
      <c r="F71" s="88">
        <v>99.9</v>
      </c>
      <c r="G71" s="106">
        <f t="shared" si="2"/>
        <v>0.3996</v>
      </c>
      <c r="H71" s="106">
        <v>0</v>
      </c>
      <c r="I71" s="140"/>
    </row>
    <row r="72" spans="1:9" s="15" customFormat="1" ht="33" customHeight="1">
      <c r="A72" s="87"/>
      <c r="B72" s="53" t="s">
        <v>253</v>
      </c>
      <c r="C72" s="87" t="s">
        <v>252</v>
      </c>
      <c r="D72" s="88">
        <v>50</v>
      </c>
      <c r="E72" s="88">
        <v>50</v>
      </c>
      <c r="F72" s="88">
        <v>0</v>
      </c>
      <c r="G72" s="106">
        <f t="shared" si="2"/>
        <v>0</v>
      </c>
      <c r="H72" s="106">
        <v>0</v>
      </c>
      <c r="I72" s="140"/>
    </row>
    <row r="73" spans="1:9" s="15" customFormat="1" ht="30.75" customHeight="1">
      <c r="A73" s="87"/>
      <c r="B73" s="53" t="s">
        <v>255</v>
      </c>
      <c r="C73" s="87" t="s">
        <v>254</v>
      </c>
      <c r="D73" s="88">
        <v>100</v>
      </c>
      <c r="E73" s="88">
        <v>100</v>
      </c>
      <c r="F73" s="88">
        <v>99</v>
      </c>
      <c r="G73" s="106">
        <f t="shared" si="2"/>
        <v>0.99</v>
      </c>
      <c r="H73" s="106">
        <v>0</v>
      </c>
      <c r="I73" s="140"/>
    </row>
    <row r="74" spans="1:9" s="15" customFormat="1" ht="21.75" customHeight="1">
      <c r="A74" s="87"/>
      <c r="B74" s="53" t="s">
        <v>257</v>
      </c>
      <c r="C74" s="87" t="s">
        <v>256</v>
      </c>
      <c r="D74" s="88">
        <v>100</v>
      </c>
      <c r="E74" s="88">
        <v>100</v>
      </c>
      <c r="F74" s="88">
        <v>0</v>
      </c>
      <c r="G74" s="106">
        <f t="shared" si="2"/>
        <v>0</v>
      </c>
      <c r="H74" s="106">
        <v>0</v>
      </c>
      <c r="I74" s="140"/>
    </row>
    <row r="75" spans="1:9" s="15" customFormat="1" ht="21.75" customHeight="1">
      <c r="A75" s="87"/>
      <c r="B75" s="53" t="s">
        <v>259</v>
      </c>
      <c r="C75" s="87" t="s">
        <v>258</v>
      </c>
      <c r="D75" s="88">
        <v>50</v>
      </c>
      <c r="E75" s="88">
        <v>50</v>
      </c>
      <c r="F75" s="88">
        <v>25</v>
      </c>
      <c r="G75" s="106">
        <f t="shared" si="2"/>
        <v>0.5</v>
      </c>
      <c r="H75" s="106">
        <f t="shared" si="3"/>
        <v>0.5</v>
      </c>
      <c r="I75" s="140"/>
    </row>
    <row r="76" spans="1:9" s="15" customFormat="1" ht="21.75" customHeight="1">
      <c r="A76" s="87"/>
      <c r="B76" s="53" t="s">
        <v>181</v>
      </c>
      <c r="C76" s="87" t="s">
        <v>260</v>
      </c>
      <c r="D76" s="88">
        <v>10791</v>
      </c>
      <c r="E76" s="88">
        <v>10091</v>
      </c>
      <c r="F76" s="88">
        <v>8492</v>
      </c>
      <c r="G76" s="106">
        <f t="shared" si="2"/>
        <v>0.7869520897043832</v>
      </c>
      <c r="H76" s="106">
        <f t="shared" si="3"/>
        <v>0.8415419680903775</v>
      </c>
      <c r="I76" s="140"/>
    </row>
    <row r="77" spans="1:9" s="15" customFormat="1" ht="21.75" customHeight="1">
      <c r="A77" s="87"/>
      <c r="B77" s="53" t="s">
        <v>183</v>
      </c>
      <c r="C77" s="87" t="s">
        <v>266</v>
      </c>
      <c r="D77" s="88">
        <v>12000</v>
      </c>
      <c r="E77" s="88">
        <v>9471.7</v>
      </c>
      <c r="F77" s="88">
        <v>9471.7</v>
      </c>
      <c r="G77" s="106">
        <f t="shared" si="2"/>
        <v>0.7893083333333334</v>
      </c>
      <c r="H77" s="106">
        <f t="shared" si="3"/>
        <v>1</v>
      </c>
      <c r="I77" s="140"/>
    </row>
    <row r="78" spans="1:9" s="11" customFormat="1" ht="21.75" customHeight="1">
      <c r="A78" s="41" t="s">
        <v>47</v>
      </c>
      <c r="B78" s="36" t="s">
        <v>48</v>
      </c>
      <c r="C78" s="41" t="s">
        <v>262</v>
      </c>
      <c r="D78" s="85">
        <f>D79</f>
        <v>3930</v>
      </c>
      <c r="E78" s="85">
        <f>E79</f>
        <v>3328.6</v>
      </c>
      <c r="F78" s="85">
        <f>F79</f>
        <v>2799.3</v>
      </c>
      <c r="G78" s="106">
        <f t="shared" si="2"/>
        <v>0.7122900763358779</v>
      </c>
      <c r="H78" s="106">
        <f t="shared" si="3"/>
        <v>0.840984197560536</v>
      </c>
      <c r="I78" s="140"/>
    </row>
    <row r="79" spans="1:9" s="15" customFormat="1" ht="29.25" customHeight="1">
      <c r="A79" s="87" t="s">
        <v>51</v>
      </c>
      <c r="B79" s="53" t="s">
        <v>263</v>
      </c>
      <c r="C79" s="87" t="s">
        <v>262</v>
      </c>
      <c r="D79" s="88">
        <v>3930</v>
      </c>
      <c r="E79" s="88">
        <v>3328.6</v>
      </c>
      <c r="F79" s="88">
        <v>2799.3</v>
      </c>
      <c r="G79" s="106">
        <f t="shared" si="2"/>
        <v>0.7122900763358779</v>
      </c>
      <c r="H79" s="106">
        <f t="shared" si="3"/>
        <v>0.840984197560536</v>
      </c>
      <c r="I79" s="140"/>
    </row>
    <row r="80" spans="1:9" ht="20.25" customHeight="1">
      <c r="A80" s="41">
        <v>1000</v>
      </c>
      <c r="B80" s="36" t="s">
        <v>62</v>
      </c>
      <c r="C80" s="41"/>
      <c r="D80" s="85">
        <f>D81</f>
        <v>400</v>
      </c>
      <c r="E80" s="85">
        <f>E81</f>
        <v>306</v>
      </c>
      <c r="F80" s="85">
        <f>F81</f>
        <v>302.4</v>
      </c>
      <c r="G80" s="106">
        <f t="shared" si="2"/>
        <v>0.7559999999999999</v>
      </c>
      <c r="H80" s="106">
        <f t="shared" si="3"/>
        <v>0.988235294117647</v>
      </c>
      <c r="I80" s="140"/>
    </row>
    <row r="81" spans="1:9" ht="29.25" customHeight="1">
      <c r="A81" s="144">
        <v>1001</v>
      </c>
      <c r="B81" s="160" t="s">
        <v>226</v>
      </c>
      <c r="C81" s="165" t="s">
        <v>63</v>
      </c>
      <c r="D81" s="35">
        <v>400</v>
      </c>
      <c r="E81" s="35">
        <v>306</v>
      </c>
      <c r="F81" s="35">
        <v>302.4</v>
      </c>
      <c r="G81" s="106">
        <f t="shared" si="2"/>
        <v>0.7559999999999999</v>
      </c>
      <c r="H81" s="106">
        <f t="shared" si="3"/>
        <v>0.988235294117647</v>
      </c>
      <c r="I81" s="140"/>
    </row>
    <row r="82" spans="1:9" ht="29.25" customHeight="1">
      <c r="A82" s="41" t="s">
        <v>66</v>
      </c>
      <c r="B82" s="36" t="s">
        <v>133</v>
      </c>
      <c r="C82" s="41"/>
      <c r="D82" s="85">
        <f>D83</f>
        <v>26520</v>
      </c>
      <c r="E82" s="85">
        <f>E83</f>
        <v>22301.8</v>
      </c>
      <c r="F82" s="85">
        <f>F83</f>
        <v>18807.1</v>
      </c>
      <c r="G82" s="106">
        <f t="shared" si="2"/>
        <v>0.7091666666666666</v>
      </c>
      <c r="H82" s="106">
        <f t="shared" si="3"/>
        <v>0.8432996439749257</v>
      </c>
      <c r="I82" s="140"/>
    </row>
    <row r="83" spans="1:9" ht="29.25" customHeight="1">
      <c r="A83" s="144" t="s">
        <v>67</v>
      </c>
      <c r="B83" s="160" t="s">
        <v>264</v>
      </c>
      <c r="C83" s="165" t="s">
        <v>67</v>
      </c>
      <c r="D83" s="35">
        <v>26520</v>
      </c>
      <c r="E83" s="35">
        <v>22301.8</v>
      </c>
      <c r="F83" s="35">
        <v>18807.1</v>
      </c>
      <c r="G83" s="106">
        <f t="shared" si="2"/>
        <v>0.7091666666666666</v>
      </c>
      <c r="H83" s="106">
        <f t="shared" si="3"/>
        <v>0.8432996439749257</v>
      </c>
      <c r="I83" s="140"/>
    </row>
    <row r="84" spans="1:9" ht="20.25" customHeight="1">
      <c r="A84" s="41" t="s">
        <v>137</v>
      </c>
      <c r="B84" s="36" t="s">
        <v>138</v>
      </c>
      <c r="C84" s="41"/>
      <c r="D84" s="85">
        <f>D85</f>
        <v>72.1</v>
      </c>
      <c r="E84" s="85">
        <f>E85</f>
        <v>64.1</v>
      </c>
      <c r="F84" s="85">
        <f>F85</f>
        <v>27.2</v>
      </c>
      <c r="G84" s="106">
        <f t="shared" si="2"/>
        <v>0.37725381414701803</v>
      </c>
      <c r="H84" s="106">
        <f t="shared" si="3"/>
        <v>0.4243369734789392</v>
      </c>
      <c r="I84" s="140"/>
    </row>
    <row r="85" spans="1:9" ht="18.75" customHeight="1">
      <c r="A85" s="144" t="s">
        <v>139</v>
      </c>
      <c r="B85" s="160" t="s">
        <v>140</v>
      </c>
      <c r="C85" s="165" t="s">
        <v>139</v>
      </c>
      <c r="D85" s="35">
        <v>72.1</v>
      </c>
      <c r="E85" s="35">
        <v>64.1</v>
      </c>
      <c r="F85" s="35">
        <v>27.2</v>
      </c>
      <c r="G85" s="106">
        <f t="shared" si="2"/>
        <v>0.37725381414701803</v>
      </c>
      <c r="H85" s="106">
        <f t="shared" si="3"/>
        <v>0.4243369734789392</v>
      </c>
      <c r="I85" s="140"/>
    </row>
    <row r="86" spans="1:9" ht="25.5" customHeight="1" hidden="1">
      <c r="A86" s="41"/>
      <c r="B86" s="36" t="s">
        <v>101</v>
      </c>
      <c r="C86" s="41"/>
      <c r="D86" s="85">
        <f>D87+D88+D89</f>
        <v>0</v>
      </c>
      <c r="E86" s="85">
        <f>E87+E88+E89</f>
        <v>0</v>
      </c>
      <c r="F86" s="85">
        <f>F87+F88+F89</f>
        <v>0</v>
      </c>
      <c r="G86" s="106" t="e">
        <f t="shared" si="2"/>
        <v>#DIV/0!</v>
      </c>
      <c r="H86" s="106" t="e">
        <f t="shared" si="3"/>
        <v>#DIV/0!</v>
      </c>
      <c r="I86" s="140"/>
    </row>
    <row r="87" spans="1:9" s="15" customFormat="1" ht="30" customHeight="1" hidden="1">
      <c r="A87" s="87"/>
      <c r="B87" s="53" t="s">
        <v>102</v>
      </c>
      <c r="C87" s="87" t="s">
        <v>196</v>
      </c>
      <c r="D87" s="88">
        <v>0</v>
      </c>
      <c r="E87" s="88">
        <v>0</v>
      </c>
      <c r="F87" s="88">
        <v>0</v>
      </c>
      <c r="G87" s="106" t="e">
        <f t="shared" si="2"/>
        <v>#DIV/0!</v>
      </c>
      <c r="H87" s="106" t="e">
        <f t="shared" si="3"/>
        <v>#DIV/0!</v>
      </c>
      <c r="I87" s="140"/>
    </row>
    <row r="88" spans="1:9" s="15" customFormat="1" ht="106.5" customHeight="1" hidden="1">
      <c r="A88" s="87"/>
      <c r="B88" s="114" t="s">
        <v>1</v>
      </c>
      <c r="C88" s="87" t="s">
        <v>176</v>
      </c>
      <c r="D88" s="88">
        <v>0</v>
      </c>
      <c r="E88" s="88">
        <v>0</v>
      </c>
      <c r="F88" s="88">
        <v>0</v>
      </c>
      <c r="G88" s="106" t="e">
        <f t="shared" si="2"/>
        <v>#DIV/0!</v>
      </c>
      <c r="H88" s="106" t="e">
        <f t="shared" si="3"/>
        <v>#DIV/0!</v>
      </c>
      <c r="I88" s="140"/>
    </row>
    <row r="89" spans="1:9" s="15" customFormat="1" ht="91.5" customHeight="1" hidden="1">
      <c r="A89" s="87"/>
      <c r="B89" s="114" t="s">
        <v>2</v>
      </c>
      <c r="C89" s="87" t="s">
        <v>177</v>
      </c>
      <c r="D89" s="88">
        <v>0</v>
      </c>
      <c r="E89" s="88">
        <v>0</v>
      </c>
      <c r="F89" s="88">
        <v>0</v>
      </c>
      <c r="G89" s="106" t="e">
        <f t="shared" si="2"/>
        <v>#DIV/0!</v>
      </c>
      <c r="H89" s="106" t="e">
        <f t="shared" si="3"/>
        <v>#DIV/0!</v>
      </c>
      <c r="I89" s="140"/>
    </row>
    <row r="90" spans="1:9" ht="27" customHeight="1">
      <c r="A90" s="144"/>
      <c r="B90" s="64" t="s">
        <v>69</v>
      </c>
      <c r="C90" s="89"/>
      <c r="D90" s="90">
        <f>D32+D46+D51+D57+D80+D84+D86+D78+D82</f>
        <v>67596.5</v>
      </c>
      <c r="E90" s="90">
        <f>E32+E46+E51+E57+E80+E84+E86+E78+E82</f>
        <v>58374</v>
      </c>
      <c r="F90" s="90">
        <f>F32+F46+F51+F57+F80+F84+F86+F78+F82</f>
        <v>48891.9</v>
      </c>
      <c r="G90" s="106">
        <f t="shared" si="2"/>
        <v>0.7232904070477022</v>
      </c>
      <c r="H90" s="106">
        <f t="shared" si="3"/>
        <v>0.8375629561105972</v>
      </c>
      <c r="I90" s="140"/>
    </row>
    <row r="91" spans="1:9" ht="12.75">
      <c r="A91" s="145"/>
      <c r="B91" s="160" t="s">
        <v>84</v>
      </c>
      <c r="C91" s="165"/>
      <c r="D91" s="96">
        <f>D86</f>
        <v>0</v>
      </c>
      <c r="E91" s="96">
        <f>E86</f>
        <v>0</v>
      </c>
      <c r="F91" s="96">
        <f>F86</f>
        <v>0</v>
      </c>
      <c r="G91" s="106">
        <v>0</v>
      </c>
      <c r="H91" s="106">
        <v>0</v>
      </c>
      <c r="I91" s="140"/>
    </row>
    <row r="92" ht="12.75">
      <c r="I92" s="140"/>
    </row>
    <row r="94" spans="2:6" ht="15">
      <c r="B94" s="72" t="s">
        <v>94</v>
      </c>
      <c r="C94" s="93"/>
      <c r="F94" s="67">
        <v>3296.9</v>
      </c>
    </row>
    <row r="95" spans="2:3" ht="15">
      <c r="B95" s="72"/>
      <c r="C95" s="93"/>
    </row>
    <row r="96" spans="2:3" ht="15">
      <c r="B96" s="72" t="s">
        <v>85</v>
      </c>
      <c r="C96" s="93"/>
    </row>
    <row r="97" spans="2:3" ht="15">
      <c r="B97" s="72" t="s">
        <v>86</v>
      </c>
      <c r="C97" s="93"/>
    </row>
    <row r="98" spans="2:3" ht="15">
      <c r="B98" s="72"/>
      <c r="C98" s="93"/>
    </row>
    <row r="99" spans="2:3" ht="15">
      <c r="B99" s="72" t="s">
        <v>87</v>
      </c>
      <c r="C99" s="93"/>
    </row>
    <row r="100" spans="2:3" ht="15">
      <c r="B100" s="72" t="s">
        <v>88</v>
      </c>
      <c r="C100" s="93"/>
    </row>
    <row r="101" spans="2:3" ht="15">
      <c r="B101" s="72"/>
      <c r="C101" s="93"/>
    </row>
    <row r="102" spans="2:3" ht="15">
      <c r="B102" s="72" t="s">
        <v>89</v>
      </c>
      <c r="C102" s="93"/>
    </row>
    <row r="103" spans="2:3" ht="15">
      <c r="B103" s="72" t="s">
        <v>90</v>
      </c>
      <c r="C103" s="93"/>
    </row>
    <row r="104" spans="2:3" ht="15">
      <c r="B104" s="72"/>
      <c r="C104" s="93"/>
    </row>
    <row r="105" spans="2:3" ht="15">
      <c r="B105" s="72" t="s">
        <v>91</v>
      </c>
      <c r="C105" s="93"/>
    </row>
    <row r="106" spans="2:3" ht="15">
      <c r="B106" s="72" t="s">
        <v>92</v>
      </c>
      <c r="C106" s="93"/>
    </row>
    <row r="107" spans="2:3" ht="15">
      <c r="B107" s="72"/>
      <c r="C107" s="93"/>
    </row>
    <row r="108" spans="2:3" ht="15">
      <c r="B108" s="72"/>
      <c r="C108" s="93"/>
    </row>
    <row r="109" spans="2:8" ht="15">
      <c r="B109" s="72" t="s">
        <v>93</v>
      </c>
      <c r="C109" s="93"/>
      <c r="E109" s="68"/>
      <c r="F109" s="68">
        <f>F94+F27-F90</f>
        <v>2491.0999999999913</v>
      </c>
      <c r="H109" s="68"/>
    </row>
    <row r="112" spans="2:3" ht="15">
      <c r="B112" s="72" t="s">
        <v>95</v>
      </c>
      <c r="C112" s="93"/>
    </row>
    <row r="113" spans="2:3" ht="15">
      <c r="B113" s="72" t="s">
        <v>96</v>
      </c>
      <c r="C113" s="93"/>
    </row>
    <row r="114" spans="2:3" ht="15">
      <c r="B114" s="72" t="s">
        <v>97</v>
      </c>
      <c r="C114" s="93"/>
    </row>
  </sheetData>
  <sheetProtection/>
  <mergeCells count="17">
    <mergeCell ref="C2:C3"/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5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6.7109375" style="67" customWidth="1"/>
    <col min="2" max="2" width="36.28125" style="67" customWidth="1"/>
    <col min="3" max="3" width="10.421875" style="66" hidden="1" customWidth="1"/>
    <col min="4" max="4" width="9.7109375" style="67" customWidth="1"/>
    <col min="5" max="5" width="9.8515625" style="67" customWidth="1"/>
    <col min="6" max="6" width="10.8515625" style="67" customWidth="1"/>
    <col min="7" max="7" width="9.421875" style="67" customWidth="1"/>
    <col min="8" max="8" width="12.00390625" style="67" customWidth="1"/>
    <col min="9" max="9" width="12.57421875" style="23" customWidth="1"/>
    <col min="10" max="16384" width="9.140625" style="1" customWidth="1"/>
  </cols>
  <sheetData>
    <row r="1" spans="1:9" s="7" customFormat="1" ht="57" customHeight="1">
      <c r="A1" s="175" t="s">
        <v>399</v>
      </c>
      <c r="B1" s="175"/>
      <c r="C1" s="175"/>
      <c r="D1" s="175"/>
      <c r="E1" s="175"/>
      <c r="F1" s="175"/>
      <c r="G1" s="175"/>
      <c r="H1" s="175"/>
      <c r="I1" s="29"/>
    </row>
    <row r="2" spans="1:8" ht="12.75" customHeight="1">
      <c r="A2" s="148"/>
      <c r="B2" s="191" t="s">
        <v>3</v>
      </c>
      <c r="C2" s="107"/>
      <c r="D2" s="177" t="s">
        <v>4</v>
      </c>
      <c r="E2" s="170" t="s">
        <v>394</v>
      </c>
      <c r="F2" s="177" t="s">
        <v>5</v>
      </c>
      <c r="G2" s="177" t="s">
        <v>6</v>
      </c>
      <c r="H2" s="170" t="s">
        <v>395</v>
      </c>
    </row>
    <row r="3" spans="1:8" ht="23.25" customHeight="1">
      <c r="A3" s="149"/>
      <c r="B3" s="192"/>
      <c r="C3" s="108"/>
      <c r="D3" s="177"/>
      <c r="E3" s="171"/>
      <c r="F3" s="177"/>
      <c r="G3" s="177"/>
      <c r="H3" s="171"/>
    </row>
    <row r="4" spans="1:8" ht="18" customHeight="1">
      <c r="A4" s="149"/>
      <c r="B4" s="162" t="s">
        <v>83</v>
      </c>
      <c r="C4" s="80"/>
      <c r="D4" s="146">
        <f>D5+D6+D7+D8+D9+D10+D11+D12+D13+D14+D15+D16+D17+D18+D19</f>
        <v>3591.2</v>
      </c>
      <c r="E4" s="146">
        <f>E5+E6+E7+E8+E9+E10+E11+E12+E13+E14+E15+E16+E17+E18+E19</f>
        <v>3217</v>
      </c>
      <c r="F4" s="146">
        <f>F5+F6+F7+F8+F9+F10+F11+F12+F13+F14+F15+F16+F17+F18+F19</f>
        <v>4075.8</v>
      </c>
      <c r="G4" s="147">
        <f>F4/D4</f>
        <v>1.1349409668077524</v>
      </c>
      <c r="H4" s="147">
        <f>F4/E4</f>
        <v>1.2669567920422755</v>
      </c>
    </row>
    <row r="5" spans="1:8" ht="15">
      <c r="A5" s="149"/>
      <c r="B5" s="160" t="s">
        <v>7</v>
      </c>
      <c r="C5" s="165"/>
      <c r="D5" s="35">
        <v>110</v>
      </c>
      <c r="E5" s="35">
        <v>80</v>
      </c>
      <c r="F5" s="35">
        <v>103.4</v>
      </c>
      <c r="G5" s="105">
        <f aca="true" t="shared" si="0" ref="G5:G27">F5/D5</f>
        <v>0.9400000000000001</v>
      </c>
      <c r="H5" s="105">
        <f aca="true" t="shared" si="1" ref="H5:H27">F5/E5</f>
        <v>1.2925</v>
      </c>
    </row>
    <row r="6" spans="1:8" ht="15">
      <c r="A6" s="149"/>
      <c r="B6" s="160" t="s">
        <v>299</v>
      </c>
      <c r="C6" s="165"/>
      <c r="D6" s="35">
        <v>1044.7</v>
      </c>
      <c r="E6" s="35">
        <v>793.5</v>
      </c>
      <c r="F6" s="35">
        <v>965.6</v>
      </c>
      <c r="G6" s="105">
        <f t="shared" si="0"/>
        <v>0.924284483583804</v>
      </c>
      <c r="H6" s="105">
        <f t="shared" si="1"/>
        <v>1.2168872085696283</v>
      </c>
    </row>
    <row r="7" spans="1:8" ht="15">
      <c r="A7" s="149"/>
      <c r="B7" s="160" t="s">
        <v>9</v>
      </c>
      <c r="C7" s="165"/>
      <c r="D7" s="35">
        <v>110</v>
      </c>
      <c r="E7" s="35">
        <v>95</v>
      </c>
      <c r="F7" s="35">
        <v>107.8</v>
      </c>
      <c r="G7" s="105">
        <f t="shared" si="0"/>
        <v>0.98</v>
      </c>
      <c r="H7" s="105">
        <f t="shared" si="1"/>
        <v>1.134736842105263</v>
      </c>
    </row>
    <row r="8" spans="1:8" ht="15">
      <c r="A8" s="149"/>
      <c r="B8" s="160" t="s">
        <v>10</v>
      </c>
      <c r="C8" s="165"/>
      <c r="D8" s="35">
        <v>160</v>
      </c>
      <c r="E8" s="35">
        <v>160</v>
      </c>
      <c r="F8" s="35">
        <v>232.1</v>
      </c>
      <c r="G8" s="105">
        <f t="shared" si="0"/>
        <v>1.450625</v>
      </c>
      <c r="H8" s="105">
        <f t="shared" si="1"/>
        <v>1.450625</v>
      </c>
    </row>
    <row r="9" spans="1:8" ht="15">
      <c r="A9" s="149"/>
      <c r="B9" s="160" t="s">
        <v>11</v>
      </c>
      <c r="C9" s="165"/>
      <c r="D9" s="35">
        <v>2156.5</v>
      </c>
      <c r="E9" s="35">
        <v>2080.5</v>
      </c>
      <c r="F9" s="35">
        <v>2628.4</v>
      </c>
      <c r="G9" s="105">
        <f t="shared" si="0"/>
        <v>1.2188268026895432</v>
      </c>
      <c r="H9" s="105">
        <f t="shared" si="1"/>
        <v>1.263350156212449</v>
      </c>
    </row>
    <row r="10" spans="1:8" ht="15">
      <c r="A10" s="149"/>
      <c r="B10" s="160" t="s">
        <v>108</v>
      </c>
      <c r="C10" s="165"/>
      <c r="D10" s="35">
        <v>10</v>
      </c>
      <c r="E10" s="35">
        <v>8</v>
      </c>
      <c r="F10" s="35">
        <v>38.5</v>
      </c>
      <c r="G10" s="105">
        <f t="shared" si="0"/>
        <v>3.85</v>
      </c>
      <c r="H10" s="105">
        <f t="shared" si="1"/>
        <v>4.8125</v>
      </c>
    </row>
    <row r="11" spans="1:8" ht="15">
      <c r="A11" s="149"/>
      <c r="B11" s="160" t="s">
        <v>12</v>
      </c>
      <c r="C11" s="165"/>
      <c r="D11" s="35">
        <v>0</v>
      </c>
      <c r="E11" s="35">
        <v>0</v>
      </c>
      <c r="F11" s="35">
        <v>0</v>
      </c>
      <c r="G11" s="105">
        <v>0</v>
      </c>
      <c r="H11" s="105">
        <v>0</v>
      </c>
    </row>
    <row r="12" spans="1:8" ht="15">
      <c r="A12" s="149"/>
      <c r="B12" s="160" t="s">
        <v>13</v>
      </c>
      <c r="C12" s="165"/>
      <c r="D12" s="35">
        <v>0</v>
      </c>
      <c r="E12" s="35">
        <v>0</v>
      </c>
      <c r="F12" s="35">
        <v>0</v>
      </c>
      <c r="G12" s="105">
        <v>0</v>
      </c>
      <c r="H12" s="105">
        <v>0</v>
      </c>
    </row>
    <row r="13" spans="1:8" ht="15">
      <c r="A13" s="149"/>
      <c r="B13" s="160" t="s">
        <v>14</v>
      </c>
      <c r="C13" s="165"/>
      <c r="D13" s="35">
        <v>0</v>
      </c>
      <c r="E13" s="35">
        <v>0</v>
      </c>
      <c r="F13" s="35">
        <v>0</v>
      </c>
      <c r="G13" s="105">
        <v>0</v>
      </c>
      <c r="H13" s="105">
        <v>0</v>
      </c>
    </row>
    <row r="14" spans="1:8" ht="15">
      <c r="A14" s="149"/>
      <c r="B14" s="160" t="s">
        <v>16</v>
      </c>
      <c r="C14" s="165"/>
      <c r="D14" s="35">
        <v>0</v>
      </c>
      <c r="E14" s="35">
        <v>0</v>
      </c>
      <c r="F14" s="35">
        <v>0</v>
      </c>
      <c r="G14" s="105">
        <v>0</v>
      </c>
      <c r="H14" s="105">
        <v>0</v>
      </c>
    </row>
    <row r="15" spans="1:8" ht="15">
      <c r="A15" s="149"/>
      <c r="B15" s="160" t="s">
        <v>17</v>
      </c>
      <c r="C15" s="165"/>
      <c r="D15" s="35">
        <v>0</v>
      </c>
      <c r="E15" s="35">
        <v>0</v>
      </c>
      <c r="F15" s="35">
        <v>0</v>
      </c>
      <c r="G15" s="105">
        <v>0</v>
      </c>
      <c r="H15" s="105">
        <v>0</v>
      </c>
    </row>
    <row r="16" spans="1:8" ht="25.5">
      <c r="A16" s="149"/>
      <c r="B16" s="160" t="s">
        <v>18</v>
      </c>
      <c r="C16" s="165"/>
      <c r="D16" s="35">
        <v>0</v>
      </c>
      <c r="E16" s="35">
        <v>0</v>
      </c>
      <c r="F16" s="35">
        <v>0</v>
      </c>
      <c r="G16" s="105">
        <v>0</v>
      </c>
      <c r="H16" s="105">
        <v>0</v>
      </c>
    </row>
    <row r="17" spans="1:8" ht="25.5">
      <c r="A17" s="149"/>
      <c r="B17" s="160" t="s">
        <v>360</v>
      </c>
      <c r="C17" s="165"/>
      <c r="D17" s="35">
        <v>0</v>
      </c>
      <c r="E17" s="35">
        <v>0</v>
      </c>
      <c r="F17" s="35">
        <v>0</v>
      </c>
      <c r="G17" s="105">
        <v>0</v>
      </c>
      <c r="H17" s="105">
        <v>0</v>
      </c>
    </row>
    <row r="18" spans="1:8" ht="15">
      <c r="A18" s="149"/>
      <c r="B18" s="160" t="s">
        <v>122</v>
      </c>
      <c r="C18" s="165"/>
      <c r="D18" s="35">
        <v>0</v>
      </c>
      <c r="E18" s="35">
        <v>0</v>
      </c>
      <c r="F18" s="35">
        <v>0</v>
      </c>
      <c r="G18" s="105">
        <v>0</v>
      </c>
      <c r="H18" s="105">
        <v>0</v>
      </c>
    </row>
    <row r="19" spans="1:8" ht="15">
      <c r="A19" s="149"/>
      <c r="B19" s="160" t="s">
        <v>23</v>
      </c>
      <c r="C19" s="165"/>
      <c r="D19" s="35">
        <v>0</v>
      </c>
      <c r="E19" s="35">
        <v>0</v>
      </c>
      <c r="F19" s="35"/>
      <c r="G19" s="105">
        <v>0</v>
      </c>
      <c r="H19" s="105">
        <v>0</v>
      </c>
    </row>
    <row r="20" spans="1:8" ht="25.5">
      <c r="A20" s="149"/>
      <c r="B20" s="36" t="s">
        <v>82</v>
      </c>
      <c r="C20" s="41"/>
      <c r="D20" s="35">
        <f>D21+D22+D23+D24+D25</f>
        <v>1386.1000000000001</v>
      </c>
      <c r="E20" s="35">
        <f>E21+E22+E23+E24+E25</f>
        <v>1051.7</v>
      </c>
      <c r="F20" s="35">
        <f>F21+F22+F23+F24+F25</f>
        <v>173.8</v>
      </c>
      <c r="G20" s="105">
        <f t="shared" si="0"/>
        <v>0.12538777865954837</v>
      </c>
      <c r="H20" s="105">
        <f t="shared" si="1"/>
        <v>0.1652562517828278</v>
      </c>
    </row>
    <row r="21" spans="1:8" ht="15">
      <c r="A21" s="149"/>
      <c r="B21" s="160" t="s">
        <v>25</v>
      </c>
      <c r="C21" s="165"/>
      <c r="D21" s="35">
        <v>1241.2</v>
      </c>
      <c r="E21" s="35">
        <v>930.9</v>
      </c>
      <c r="F21" s="35">
        <v>79.2</v>
      </c>
      <c r="G21" s="105">
        <f t="shared" si="0"/>
        <v>0.06380921688688367</v>
      </c>
      <c r="H21" s="105">
        <f t="shared" si="1"/>
        <v>0.08507895584917823</v>
      </c>
    </row>
    <row r="22" spans="1:8" ht="15">
      <c r="A22" s="149"/>
      <c r="B22" s="160" t="s">
        <v>68</v>
      </c>
      <c r="C22" s="165"/>
      <c r="D22" s="35">
        <v>0</v>
      </c>
      <c r="E22" s="35">
        <v>0</v>
      </c>
      <c r="F22" s="35">
        <v>0</v>
      </c>
      <c r="G22" s="105">
        <v>0</v>
      </c>
      <c r="H22" s="105">
        <v>0</v>
      </c>
    </row>
    <row r="23" spans="1:8" ht="15">
      <c r="A23" s="149"/>
      <c r="B23" s="160" t="s">
        <v>103</v>
      </c>
      <c r="C23" s="165"/>
      <c r="D23" s="35">
        <v>144.9</v>
      </c>
      <c r="E23" s="35">
        <v>120.8</v>
      </c>
      <c r="F23" s="35">
        <v>94.6</v>
      </c>
      <c r="G23" s="105">
        <f t="shared" si="0"/>
        <v>0.6528640441683919</v>
      </c>
      <c r="H23" s="105">
        <f t="shared" si="1"/>
        <v>0.7831125827814569</v>
      </c>
    </row>
    <row r="24" spans="1:8" ht="25.5">
      <c r="A24" s="149"/>
      <c r="B24" s="160" t="s">
        <v>28</v>
      </c>
      <c r="C24" s="165"/>
      <c r="D24" s="35">
        <v>0</v>
      </c>
      <c r="E24" s="35"/>
      <c r="F24" s="35">
        <v>0</v>
      </c>
      <c r="G24" s="105">
        <v>0</v>
      </c>
      <c r="H24" s="105">
        <v>0</v>
      </c>
    </row>
    <row r="25" spans="1:8" ht="26.25" thickBot="1">
      <c r="A25" s="149"/>
      <c r="B25" s="82" t="s">
        <v>157</v>
      </c>
      <c r="C25" s="83"/>
      <c r="D25" s="35">
        <v>0</v>
      </c>
      <c r="E25" s="35">
        <v>0</v>
      </c>
      <c r="F25" s="35">
        <v>0</v>
      </c>
      <c r="G25" s="105">
        <v>0</v>
      </c>
      <c r="H25" s="105">
        <v>0</v>
      </c>
    </row>
    <row r="26" spans="1:8" ht="18.75">
      <c r="A26" s="109"/>
      <c r="B26" s="103" t="s">
        <v>29</v>
      </c>
      <c r="C26" s="104"/>
      <c r="D26" s="161">
        <f>D4+D20</f>
        <v>4977.3</v>
      </c>
      <c r="E26" s="161">
        <f>E4+E20</f>
        <v>4268.7</v>
      </c>
      <c r="F26" s="161">
        <f>F4+F20</f>
        <v>4249.6</v>
      </c>
      <c r="G26" s="105">
        <f t="shared" si="0"/>
        <v>0.8537962349064755</v>
      </c>
      <c r="H26" s="105">
        <f t="shared" si="1"/>
        <v>0.9955255698456206</v>
      </c>
    </row>
    <row r="27" spans="1:8" ht="15">
      <c r="A27" s="149"/>
      <c r="B27" s="160" t="s">
        <v>109</v>
      </c>
      <c r="C27" s="165"/>
      <c r="D27" s="35">
        <f>D4</f>
        <v>3591.2</v>
      </c>
      <c r="E27" s="35">
        <f>E4</f>
        <v>3217</v>
      </c>
      <c r="F27" s="35">
        <f>F4</f>
        <v>4075.8</v>
      </c>
      <c r="G27" s="105">
        <f t="shared" si="0"/>
        <v>1.1349409668077524</v>
      </c>
      <c r="H27" s="105">
        <f t="shared" si="1"/>
        <v>1.2669567920422755</v>
      </c>
    </row>
    <row r="28" spans="1:8" ht="12.75">
      <c r="A28" s="178"/>
      <c r="B28" s="185"/>
      <c r="C28" s="185"/>
      <c r="D28" s="185"/>
      <c r="E28" s="185"/>
      <c r="F28" s="185"/>
      <c r="G28" s="185"/>
      <c r="H28" s="186"/>
    </row>
    <row r="29" spans="1:8" ht="15" customHeight="1">
      <c r="A29" s="193" t="s">
        <v>161</v>
      </c>
      <c r="B29" s="191" t="s">
        <v>30</v>
      </c>
      <c r="C29" s="195" t="s">
        <v>198</v>
      </c>
      <c r="D29" s="177" t="s">
        <v>4</v>
      </c>
      <c r="E29" s="170" t="s">
        <v>394</v>
      </c>
      <c r="F29" s="170" t="s">
        <v>5</v>
      </c>
      <c r="G29" s="177" t="s">
        <v>6</v>
      </c>
      <c r="H29" s="170" t="s">
        <v>395</v>
      </c>
    </row>
    <row r="30" spans="1:8" ht="15" customHeight="1">
      <c r="A30" s="194"/>
      <c r="B30" s="192"/>
      <c r="C30" s="196"/>
      <c r="D30" s="177"/>
      <c r="E30" s="171"/>
      <c r="F30" s="171"/>
      <c r="G30" s="177"/>
      <c r="H30" s="171"/>
    </row>
    <row r="31" spans="1:8" ht="25.5">
      <c r="A31" s="41" t="s">
        <v>70</v>
      </c>
      <c r="B31" s="36" t="s">
        <v>31</v>
      </c>
      <c r="C31" s="41"/>
      <c r="D31" s="85">
        <f>D32+D33+D34+D35</f>
        <v>2227.5</v>
      </c>
      <c r="E31" s="85">
        <f>E32+E33+E34+E35</f>
        <v>1678.4</v>
      </c>
      <c r="F31" s="85">
        <f>F32+F33+F34+F35</f>
        <v>1319.6</v>
      </c>
      <c r="G31" s="106">
        <f>F31/D31</f>
        <v>0.5924130190796857</v>
      </c>
      <c r="H31" s="110">
        <f>F31/E31</f>
        <v>0.7862249761677788</v>
      </c>
    </row>
    <row r="32" spans="1:8" ht="12.75" hidden="1">
      <c r="A32" s="152" t="s">
        <v>71</v>
      </c>
      <c r="B32" s="160" t="s">
        <v>104</v>
      </c>
      <c r="C32" s="165"/>
      <c r="D32" s="35">
        <v>0</v>
      </c>
      <c r="E32" s="35">
        <v>0</v>
      </c>
      <c r="F32" s="35">
        <v>0</v>
      </c>
      <c r="G32" s="106" t="e">
        <f aca="true" t="shared" si="2" ref="G32:G63">F32/D32</f>
        <v>#DIV/0!</v>
      </c>
      <c r="H32" s="110" t="e">
        <f aca="true" t="shared" si="3" ref="H32:H63">F32/E32</f>
        <v>#DIV/0!</v>
      </c>
    </row>
    <row r="33" spans="1:9" ht="66.75" customHeight="1">
      <c r="A33" s="152" t="s">
        <v>73</v>
      </c>
      <c r="B33" s="160" t="s">
        <v>165</v>
      </c>
      <c r="C33" s="165" t="s">
        <v>73</v>
      </c>
      <c r="D33" s="35">
        <v>2213.1</v>
      </c>
      <c r="E33" s="35">
        <v>1664</v>
      </c>
      <c r="F33" s="35">
        <v>1319.6</v>
      </c>
      <c r="G33" s="106">
        <f t="shared" si="2"/>
        <v>0.5962676788215625</v>
      </c>
      <c r="H33" s="110">
        <f t="shared" si="3"/>
        <v>0.7930288461538461</v>
      </c>
      <c r="I33" s="68"/>
    </row>
    <row r="34" spans="1:9" ht="12.75">
      <c r="A34" s="152" t="s">
        <v>75</v>
      </c>
      <c r="B34" s="160" t="s">
        <v>36</v>
      </c>
      <c r="C34" s="165"/>
      <c r="D34" s="35">
        <v>10</v>
      </c>
      <c r="E34" s="35">
        <v>10</v>
      </c>
      <c r="F34" s="35">
        <v>0</v>
      </c>
      <c r="G34" s="106">
        <f t="shared" si="2"/>
        <v>0</v>
      </c>
      <c r="H34" s="110">
        <f t="shared" si="3"/>
        <v>0</v>
      </c>
      <c r="I34" s="68"/>
    </row>
    <row r="35" spans="1:9" ht="12.75">
      <c r="A35" s="152" t="s">
        <v>132</v>
      </c>
      <c r="B35" s="160" t="s">
        <v>125</v>
      </c>
      <c r="C35" s="165"/>
      <c r="D35" s="35">
        <f>D36</f>
        <v>4.4</v>
      </c>
      <c r="E35" s="35">
        <f>E36</f>
        <v>4.4</v>
      </c>
      <c r="F35" s="35">
        <f>F36</f>
        <v>0</v>
      </c>
      <c r="G35" s="106">
        <f t="shared" si="2"/>
        <v>0</v>
      </c>
      <c r="H35" s="110">
        <v>0</v>
      </c>
      <c r="I35" s="68"/>
    </row>
    <row r="36" spans="1:9" s="15" customFormat="1" ht="25.5">
      <c r="A36" s="87"/>
      <c r="B36" s="53" t="s">
        <v>118</v>
      </c>
      <c r="C36" s="87" t="s">
        <v>215</v>
      </c>
      <c r="D36" s="88">
        <v>4.4</v>
      </c>
      <c r="E36" s="88">
        <v>4.4</v>
      </c>
      <c r="F36" s="88">
        <v>0</v>
      </c>
      <c r="G36" s="106">
        <f t="shared" si="2"/>
        <v>0</v>
      </c>
      <c r="H36" s="110">
        <v>0</v>
      </c>
      <c r="I36" s="68"/>
    </row>
    <row r="37" spans="1:9" ht="12.75">
      <c r="A37" s="41" t="s">
        <v>112</v>
      </c>
      <c r="B37" s="36" t="s">
        <v>105</v>
      </c>
      <c r="C37" s="41"/>
      <c r="D37" s="35">
        <f>D38</f>
        <v>144.9</v>
      </c>
      <c r="E37" s="35">
        <f>E38</f>
        <v>144.9</v>
      </c>
      <c r="F37" s="35">
        <f>F38</f>
        <v>94.6</v>
      </c>
      <c r="G37" s="106">
        <f t="shared" si="2"/>
        <v>0.6528640441683919</v>
      </c>
      <c r="H37" s="110">
        <f t="shared" si="3"/>
        <v>0.6528640441683919</v>
      </c>
      <c r="I37" s="68"/>
    </row>
    <row r="38" spans="1:9" ht="39.75" customHeight="1">
      <c r="A38" s="152" t="s">
        <v>113</v>
      </c>
      <c r="B38" s="160" t="s">
        <v>171</v>
      </c>
      <c r="C38" s="165" t="s">
        <v>271</v>
      </c>
      <c r="D38" s="35">
        <v>144.9</v>
      </c>
      <c r="E38" s="35">
        <v>144.9</v>
      </c>
      <c r="F38" s="35">
        <v>94.6</v>
      </c>
      <c r="G38" s="106">
        <f t="shared" si="2"/>
        <v>0.6528640441683919</v>
      </c>
      <c r="H38" s="110">
        <f t="shared" si="3"/>
        <v>0.6528640441683919</v>
      </c>
      <c r="I38" s="68"/>
    </row>
    <row r="39" spans="1:9" ht="25.5" hidden="1">
      <c r="A39" s="41" t="s">
        <v>76</v>
      </c>
      <c r="B39" s="36" t="s">
        <v>39</v>
      </c>
      <c r="C39" s="41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106" t="e">
        <f t="shared" si="2"/>
        <v>#DIV/0!</v>
      </c>
      <c r="H39" s="110" t="e">
        <f t="shared" si="3"/>
        <v>#DIV/0!</v>
      </c>
      <c r="I39" s="68"/>
    </row>
    <row r="40" spans="1:9" ht="12.75" hidden="1">
      <c r="A40" s="152" t="s">
        <v>114</v>
      </c>
      <c r="B40" s="160" t="s">
        <v>107</v>
      </c>
      <c r="C40" s="165"/>
      <c r="D40" s="35">
        <f t="shared" si="4"/>
        <v>0</v>
      </c>
      <c r="E40" s="35">
        <f t="shared" si="4"/>
        <v>0</v>
      </c>
      <c r="F40" s="35">
        <f t="shared" si="4"/>
        <v>0</v>
      </c>
      <c r="G40" s="106" t="e">
        <f t="shared" si="2"/>
        <v>#DIV/0!</v>
      </c>
      <c r="H40" s="110" t="e">
        <f t="shared" si="3"/>
        <v>#DIV/0!</v>
      </c>
      <c r="I40" s="68"/>
    </row>
    <row r="41" spans="1:9" s="15" customFormat="1" ht="51" hidden="1">
      <c r="A41" s="87"/>
      <c r="B41" s="53" t="s">
        <v>199</v>
      </c>
      <c r="C41" s="87" t="s">
        <v>200</v>
      </c>
      <c r="D41" s="88">
        <v>0</v>
      </c>
      <c r="E41" s="88">
        <v>0</v>
      </c>
      <c r="F41" s="88">
        <v>0</v>
      </c>
      <c r="G41" s="106" t="e">
        <f t="shared" si="2"/>
        <v>#DIV/0!</v>
      </c>
      <c r="H41" s="110" t="e">
        <f t="shared" si="3"/>
        <v>#DIV/0!</v>
      </c>
      <c r="I41" s="68"/>
    </row>
    <row r="42" spans="1:9" s="11" customFormat="1" ht="12.75">
      <c r="A42" s="41" t="s">
        <v>77</v>
      </c>
      <c r="B42" s="36" t="s">
        <v>41</v>
      </c>
      <c r="C42" s="41"/>
      <c r="D42" s="85">
        <f>D43</f>
        <v>23.6</v>
      </c>
      <c r="E42" s="85">
        <f>E43</f>
        <v>23.6</v>
      </c>
      <c r="F42" s="85">
        <f>F43</f>
        <v>23.6</v>
      </c>
      <c r="G42" s="106">
        <f t="shared" si="2"/>
        <v>1</v>
      </c>
      <c r="H42" s="110">
        <f t="shared" si="3"/>
        <v>1</v>
      </c>
      <c r="I42" s="68"/>
    </row>
    <row r="43" spans="1:9" ht="25.5">
      <c r="A43" s="150" t="s">
        <v>78</v>
      </c>
      <c r="B43" s="63" t="s">
        <v>127</v>
      </c>
      <c r="C43" s="165"/>
      <c r="D43" s="35">
        <f>D45+D44</f>
        <v>23.6</v>
      </c>
      <c r="E43" s="35">
        <f>E45+E44</f>
        <v>23.6</v>
      </c>
      <c r="F43" s="35">
        <f>F45+F44</f>
        <v>23.6</v>
      </c>
      <c r="G43" s="106">
        <f t="shared" si="2"/>
        <v>1</v>
      </c>
      <c r="H43" s="110">
        <f t="shared" si="3"/>
        <v>1</v>
      </c>
      <c r="I43" s="68"/>
    </row>
    <row r="44" spans="1:9" ht="38.25">
      <c r="A44" s="159"/>
      <c r="B44" s="63" t="s">
        <v>213</v>
      </c>
      <c r="C44" s="165" t="s">
        <v>216</v>
      </c>
      <c r="D44" s="35">
        <v>8</v>
      </c>
      <c r="E44" s="35">
        <v>8</v>
      </c>
      <c r="F44" s="35">
        <v>8</v>
      </c>
      <c r="G44" s="106">
        <f t="shared" si="2"/>
        <v>1</v>
      </c>
      <c r="H44" s="110">
        <f t="shared" si="3"/>
        <v>1</v>
      </c>
      <c r="I44" s="68"/>
    </row>
    <row r="45" spans="1:9" s="15" customFormat="1" ht="25.5">
      <c r="A45" s="87"/>
      <c r="B45" s="56" t="s">
        <v>127</v>
      </c>
      <c r="C45" s="87" t="s">
        <v>303</v>
      </c>
      <c r="D45" s="88">
        <v>15.6</v>
      </c>
      <c r="E45" s="88">
        <v>15.6</v>
      </c>
      <c r="F45" s="88">
        <v>15.6</v>
      </c>
      <c r="G45" s="106">
        <f t="shared" si="2"/>
        <v>1</v>
      </c>
      <c r="H45" s="110">
        <f t="shared" si="3"/>
        <v>1</v>
      </c>
      <c r="I45" s="68"/>
    </row>
    <row r="46" spans="1:9" ht="25.5">
      <c r="A46" s="44" t="s">
        <v>79</v>
      </c>
      <c r="B46" s="36" t="s">
        <v>42</v>
      </c>
      <c r="C46" s="41"/>
      <c r="D46" s="85">
        <f>D47</f>
        <v>213.8</v>
      </c>
      <c r="E46" s="85">
        <f>E47</f>
        <v>171.5</v>
      </c>
      <c r="F46" s="85">
        <f>F47</f>
        <v>163.8</v>
      </c>
      <c r="G46" s="106">
        <f t="shared" si="2"/>
        <v>0.7661365762394762</v>
      </c>
      <c r="H46" s="110">
        <f t="shared" si="3"/>
        <v>0.9551020408163265</v>
      </c>
      <c r="I46" s="68"/>
    </row>
    <row r="47" spans="1:9" ht="12.75">
      <c r="A47" s="41" t="s">
        <v>45</v>
      </c>
      <c r="B47" s="36" t="s">
        <v>46</v>
      </c>
      <c r="C47" s="41"/>
      <c r="D47" s="85">
        <f>D48+D49+D51+D50</f>
        <v>213.8</v>
      </c>
      <c r="E47" s="85">
        <f>E48+E49+E51+E50</f>
        <v>171.5</v>
      </c>
      <c r="F47" s="85">
        <f>F48+F49+F51+F50</f>
        <v>163.8</v>
      </c>
      <c r="G47" s="106">
        <f t="shared" si="2"/>
        <v>0.7661365762394762</v>
      </c>
      <c r="H47" s="110">
        <f t="shared" si="3"/>
        <v>0.9551020408163265</v>
      </c>
      <c r="I47" s="68"/>
    </row>
    <row r="48" spans="1:9" ht="12.75">
      <c r="A48" s="152"/>
      <c r="B48" s="160" t="s">
        <v>100</v>
      </c>
      <c r="C48" s="165" t="s">
        <v>260</v>
      </c>
      <c r="D48" s="35">
        <v>170</v>
      </c>
      <c r="E48" s="35">
        <v>127.7</v>
      </c>
      <c r="F48" s="35">
        <v>127.7</v>
      </c>
      <c r="G48" s="106">
        <f t="shared" si="2"/>
        <v>0.7511764705882353</v>
      </c>
      <c r="H48" s="110">
        <f t="shared" si="3"/>
        <v>1</v>
      </c>
      <c r="I48" s="68"/>
    </row>
    <row r="49" spans="1:9" s="15" customFormat="1" ht="20.25" customHeight="1" hidden="1">
      <c r="A49" s="87"/>
      <c r="B49" s="160" t="s">
        <v>265</v>
      </c>
      <c r="C49" s="87" t="s">
        <v>261</v>
      </c>
      <c r="D49" s="88">
        <v>0</v>
      </c>
      <c r="E49" s="88">
        <v>0</v>
      </c>
      <c r="F49" s="88">
        <v>0</v>
      </c>
      <c r="G49" s="106">
        <v>0</v>
      </c>
      <c r="H49" s="110">
        <v>0</v>
      </c>
      <c r="I49" s="68"/>
    </row>
    <row r="50" spans="1:9" s="15" customFormat="1" ht="20.25" customHeight="1" hidden="1">
      <c r="A50" s="87"/>
      <c r="B50" s="160" t="s">
        <v>375</v>
      </c>
      <c r="C50" s="87" t="s">
        <v>374</v>
      </c>
      <c r="D50" s="88">
        <v>0</v>
      </c>
      <c r="E50" s="88">
        <v>0</v>
      </c>
      <c r="F50" s="88">
        <v>0</v>
      </c>
      <c r="G50" s="106" t="e">
        <f t="shared" si="2"/>
        <v>#DIV/0!</v>
      </c>
      <c r="H50" s="110">
        <v>0</v>
      </c>
      <c r="I50" s="68"/>
    </row>
    <row r="51" spans="1:9" s="15" customFormat="1" ht="20.25" customHeight="1">
      <c r="A51" s="87"/>
      <c r="B51" s="160" t="s">
        <v>183</v>
      </c>
      <c r="C51" s="87" t="s">
        <v>266</v>
      </c>
      <c r="D51" s="88">
        <v>43.8</v>
      </c>
      <c r="E51" s="88">
        <v>43.8</v>
      </c>
      <c r="F51" s="88">
        <v>36.1</v>
      </c>
      <c r="G51" s="106">
        <f t="shared" si="2"/>
        <v>0.8242009132420092</v>
      </c>
      <c r="H51" s="110">
        <f t="shared" si="3"/>
        <v>0.8242009132420092</v>
      </c>
      <c r="I51" s="68"/>
    </row>
    <row r="52" spans="1:9" ht="28.5" customHeight="1">
      <c r="A52" s="57" t="s">
        <v>130</v>
      </c>
      <c r="B52" s="164" t="s">
        <v>128</v>
      </c>
      <c r="C52" s="57"/>
      <c r="D52" s="85">
        <f aca="true" t="shared" si="5" ref="D52:F53">D53</f>
        <v>1</v>
      </c>
      <c r="E52" s="85">
        <f t="shared" si="5"/>
        <v>1</v>
      </c>
      <c r="F52" s="85">
        <f t="shared" si="5"/>
        <v>0.9</v>
      </c>
      <c r="G52" s="106">
        <f t="shared" si="2"/>
        <v>0.9</v>
      </c>
      <c r="H52" s="110">
        <f t="shared" si="3"/>
        <v>0.9</v>
      </c>
      <c r="I52" s="68"/>
    </row>
    <row r="53" spans="1:9" ht="42.75" customHeight="1">
      <c r="A53" s="150" t="s">
        <v>124</v>
      </c>
      <c r="B53" s="63" t="s">
        <v>131</v>
      </c>
      <c r="C53" s="163"/>
      <c r="D53" s="35">
        <f t="shared" si="5"/>
        <v>1</v>
      </c>
      <c r="E53" s="35">
        <f t="shared" si="5"/>
        <v>1</v>
      </c>
      <c r="F53" s="35">
        <f t="shared" si="5"/>
        <v>0.9</v>
      </c>
      <c r="G53" s="106">
        <f t="shared" si="2"/>
        <v>0.9</v>
      </c>
      <c r="H53" s="110">
        <f t="shared" si="3"/>
        <v>0.9</v>
      </c>
      <c r="I53" s="68"/>
    </row>
    <row r="54" spans="1:9" s="15" customFormat="1" ht="42" customHeight="1">
      <c r="A54" s="87"/>
      <c r="B54" s="53" t="s">
        <v>201</v>
      </c>
      <c r="C54" s="87" t="s">
        <v>267</v>
      </c>
      <c r="D54" s="88">
        <v>1</v>
      </c>
      <c r="E54" s="88">
        <v>1</v>
      </c>
      <c r="F54" s="88">
        <v>0.9</v>
      </c>
      <c r="G54" s="106">
        <f t="shared" si="2"/>
        <v>0.9</v>
      </c>
      <c r="H54" s="110">
        <f t="shared" si="3"/>
        <v>0.9</v>
      </c>
      <c r="I54" s="68"/>
    </row>
    <row r="55" spans="1:9" ht="17.25" customHeight="1" hidden="1">
      <c r="A55" s="41" t="s">
        <v>47</v>
      </c>
      <c r="B55" s="36" t="s">
        <v>48</v>
      </c>
      <c r="C55" s="41"/>
      <c r="D55" s="85">
        <f aca="true" t="shared" si="6" ref="D55:F56">D56</f>
        <v>0</v>
      </c>
      <c r="E55" s="85">
        <f t="shared" si="6"/>
        <v>0</v>
      </c>
      <c r="F55" s="85">
        <f t="shared" si="6"/>
        <v>0</v>
      </c>
      <c r="G55" s="106" t="e">
        <f t="shared" si="2"/>
        <v>#DIV/0!</v>
      </c>
      <c r="H55" s="110">
        <v>0</v>
      </c>
      <c r="I55" s="68"/>
    </row>
    <row r="56" spans="1:9" ht="14.25" customHeight="1" hidden="1">
      <c r="A56" s="152" t="s">
        <v>52</v>
      </c>
      <c r="B56" s="160" t="s">
        <v>53</v>
      </c>
      <c r="C56" s="165"/>
      <c r="D56" s="35">
        <f t="shared" si="6"/>
        <v>0</v>
      </c>
      <c r="E56" s="35">
        <f t="shared" si="6"/>
        <v>0</v>
      </c>
      <c r="F56" s="35">
        <f t="shared" si="6"/>
        <v>0</v>
      </c>
      <c r="G56" s="106" t="e">
        <f t="shared" si="2"/>
        <v>#DIV/0!</v>
      </c>
      <c r="H56" s="110">
        <v>0</v>
      </c>
      <c r="I56" s="68"/>
    </row>
    <row r="57" spans="1:9" s="15" customFormat="1" ht="39" customHeight="1" hidden="1">
      <c r="A57" s="87"/>
      <c r="B57" s="53" t="s">
        <v>268</v>
      </c>
      <c r="C57" s="87" t="s">
        <v>269</v>
      </c>
      <c r="D57" s="88">
        <v>0</v>
      </c>
      <c r="E57" s="88">
        <v>0</v>
      </c>
      <c r="F57" s="88">
        <v>0</v>
      </c>
      <c r="G57" s="106" t="e">
        <f t="shared" si="2"/>
        <v>#DIV/0!</v>
      </c>
      <c r="H57" s="110">
        <v>0</v>
      </c>
      <c r="I57" s="68"/>
    </row>
    <row r="58" spans="1:9" ht="17.25" customHeight="1">
      <c r="A58" s="41">
        <v>1000</v>
      </c>
      <c r="B58" s="36" t="s">
        <v>62</v>
      </c>
      <c r="C58" s="41"/>
      <c r="D58" s="85">
        <f>D59</f>
        <v>36</v>
      </c>
      <c r="E58" s="85">
        <f>E59</f>
        <v>30</v>
      </c>
      <c r="F58" s="85">
        <f>F59</f>
        <v>30</v>
      </c>
      <c r="G58" s="106">
        <f t="shared" si="2"/>
        <v>0.8333333333333334</v>
      </c>
      <c r="H58" s="110">
        <f t="shared" si="3"/>
        <v>1</v>
      </c>
      <c r="I58" s="68"/>
    </row>
    <row r="59" spans="1:9" ht="16.5" customHeight="1">
      <c r="A59" s="152">
        <v>1001</v>
      </c>
      <c r="B59" s="160" t="s">
        <v>186</v>
      </c>
      <c r="C59" s="165" t="s">
        <v>270</v>
      </c>
      <c r="D59" s="35">
        <v>36</v>
      </c>
      <c r="E59" s="35">
        <v>30</v>
      </c>
      <c r="F59" s="35">
        <v>30</v>
      </c>
      <c r="G59" s="106">
        <f t="shared" si="2"/>
        <v>0.8333333333333334</v>
      </c>
      <c r="H59" s="110">
        <f t="shared" si="3"/>
        <v>1</v>
      </c>
      <c r="I59" s="68"/>
    </row>
    <row r="60" spans="1:9" ht="30.75" customHeight="1">
      <c r="A60" s="41"/>
      <c r="B60" s="36" t="s">
        <v>101</v>
      </c>
      <c r="C60" s="41"/>
      <c r="D60" s="35">
        <f>D61</f>
        <v>2380.9</v>
      </c>
      <c r="E60" s="35">
        <f>E61</f>
        <v>2375.9</v>
      </c>
      <c r="F60" s="35">
        <f>F61</f>
        <v>2359</v>
      </c>
      <c r="G60" s="106">
        <f t="shared" si="2"/>
        <v>0.990801797639548</v>
      </c>
      <c r="H60" s="110">
        <f t="shared" si="3"/>
        <v>0.9928869060145629</v>
      </c>
      <c r="I60" s="68"/>
    </row>
    <row r="61" spans="1:9" s="15" customFormat="1" ht="25.5">
      <c r="A61" s="87"/>
      <c r="B61" s="53" t="s">
        <v>102</v>
      </c>
      <c r="C61" s="87" t="s">
        <v>202</v>
      </c>
      <c r="D61" s="88">
        <v>2380.9</v>
      </c>
      <c r="E61" s="88">
        <v>2375.9</v>
      </c>
      <c r="F61" s="88">
        <v>2359</v>
      </c>
      <c r="G61" s="106">
        <f t="shared" si="2"/>
        <v>0.990801797639548</v>
      </c>
      <c r="H61" s="110">
        <f t="shared" si="3"/>
        <v>0.9928869060145629</v>
      </c>
      <c r="I61" s="68"/>
    </row>
    <row r="62" spans="1:9" ht="15.75">
      <c r="A62" s="41"/>
      <c r="B62" s="64" t="s">
        <v>69</v>
      </c>
      <c r="C62" s="89"/>
      <c r="D62" s="90">
        <f>D31+D37+D39+D42+D46++D52+D55+D58+D60</f>
        <v>5027.700000000001</v>
      </c>
      <c r="E62" s="90">
        <f>E31+E37+E39+E42+E46++E52+E55+E58+E60</f>
        <v>4425.3</v>
      </c>
      <c r="F62" s="90">
        <f>F31+F37+F39+F42+F46++F52+F55+F58+F60</f>
        <v>3991.5</v>
      </c>
      <c r="G62" s="106">
        <f t="shared" si="2"/>
        <v>0.7939017841159972</v>
      </c>
      <c r="H62" s="110">
        <f t="shared" si="3"/>
        <v>0.9019727476103314</v>
      </c>
      <c r="I62" s="68"/>
    </row>
    <row r="63" spans="1:9" ht="15.75" customHeight="1">
      <c r="A63" s="153"/>
      <c r="B63" s="160" t="s">
        <v>84</v>
      </c>
      <c r="C63" s="165"/>
      <c r="D63" s="92">
        <f>D60</f>
        <v>2380.9</v>
      </c>
      <c r="E63" s="92">
        <f>E60</f>
        <v>2375.9</v>
      </c>
      <c r="F63" s="92">
        <f>F60</f>
        <v>2359</v>
      </c>
      <c r="G63" s="106">
        <f t="shared" si="2"/>
        <v>0.990801797639548</v>
      </c>
      <c r="H63" s="110">
        <f t="shared" si="3"/>
        <v>0.9928869060145629</v>
      </c>
      <c r="I63" s="68"/>
    </row>
    <row r="64" spans="1:9" ht="12.75">
      <c r="A64" s="66"/>
      <c r="I64" s="68"/>
    </row>
    <row r="65" spans="1:6" ht="15">
      <c r="A65" s="66"/>
      <c r="B65" s="72" t="s">
        <v>94</v>
      </c>
      <c r="C65" s="93"/>
      <c r="F65" s="67">
        <v>199.8</v>
      </c>
    </row>
    <row r="66" spans="1:3" ht="15">
      <c r="A66" s="66"/>
      <c r="B66" s="72"/>
      <c r="C66" s="93"/>
    </row>
    <row r="67" spans="1:3" ht="15">
      <c r="A67" s="66"/>
      <c r="B67" s="72" t="s">
        <v>85</v>
      </c>
      <c r="C67" s="93"/>
    </row>
    <row r="68" spans="1:3" ht="15">
      <c r="A68" s="66"/>
      <c r="B68" s="72" t="s">
        <v>86</v>
      </c>
      <c r="C68" s="93"/>
    </row>
    <row r="69" spans="1:3" ht="15">
      <c r="A69" s="66"/>
      <c r="B69" s="72"/>
      <c r="C69" s="93"/>
    </row>
    <row r="70" spans="1:3" ht="15">
      <c r="A70" s="66"/>
      <c r="B70" s="72" t="s">
        <v>87</v>
      </c>
      <c r="C70" s="93"/>
    </row>
    <row r="71" spans="1:3" ht="15">
      <c r="A71" s="66"/>
      <c r="B71" s="72" t="s">
        <v>88</v>
      </c>
      <c r="C71" s="93"/>
    </row>
    <row r="72" spans="1:3" ht="15">
      <c r="A72" s="66"/>
      <c r="B72" s="72"/>
      <c r="C72" s="93"/>
    </row>
    <row r="73" spans="1:3" ht="15">
      <c r="A73" s="66"/>
      <c r="B73" s="72" t="s">
        <v>89</v>
      </c>
      <c r="C73" s="93"/>
    </row>
    <row r="74" spans="1:3" ht="15">
      <c r="A74" s="66"/>
      <c r="B74" s="72" t="s">
        <v>90</v>
      </c>
      <c r="C74" s="93"/>
    </row>
    <row r="75" spans="1:3" ht="15">
      <c r="A75" s="66"/>
      <c r="B75" s="72"/>
      <c r="C75" s="93"/>
    </row>
    <row r="76" spans="1:3" ht="15">
      <c r="A76" s="66"/>
      <c r="B76" s="72" t="s">
        <v>91</v>
      </c>
      <c r="C76" s="93"/>
    </row>
    <row r="77" spans="1:3" ht="15">
      <c r="A77" s="66"/>
      <c r="B77" s="72" t="s">
        <v>92</v>
      </c>
      <c r="C77" s="93"/>
    </row>
    <row r="78" spans="1:3" ht="15">
      <c r="A78" s="66"/>
      <c r="B78" s="72"/>
      <c r="C78" s="93"/>
    </row>
    <row r="79" spans="1:3" ht="15">
      <c r="A79" s="66"/>
      <c r="B79" s="72"/>
      <c r="C79" s="93"/>
    </row>
    <row r="80" spans="1:8" ht="15">
      <c r="A80" s="66"/>
      <c r="B80" s="72" t="s">
        <v>93</v>
      </c>
      <c r="C80" s="93"/>
      <c r="F80" s="68">
        <f>F65+F26-F62</f>
        <v>457.90000000000055</v>
      </c>
      <c r="H80" s="68"/>
    </row>
    <row r="81" ht="12.75">
      <c r="A81" s="66"/>
    </row>
    <row r="82" ht="12.75">
      <c r="A82" s="66"/>
    </row>
    <row r="83" spans="1:3" ht="15">
      <c r="A83" s="66"/>
      <c r="B83" s="72" t="s">
        <v>95</v>
      </c>
      <c r="C83" s="93"/>
    </row>
    <row r="84" spans="1:3" ht="15">
      <c r="A84" s="66"/>
      <c r="B84" s="72" t="s">
        <v>96</v>
      </c>
      <c r="C84" s="93"/>
    </row>
    <row r="85" spans="1:3" ht="15">
      <c r="A85" s="66"/>
      <c r="B85" s="72" t="s">
        <v>97</v>
      </c>
      <c r="C85" s="93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7.8515625" style="67" customWidth="1"/>
    <col min="2" max="2" width="38.140625" style="67" customWidth="1"/>
    <col min="3" max="3" width="9.7109375" style="66" hidden="1" customWidth="1"/>
    <col min="4" max="5" width="11.7109375" style="67" customWidth="1"/>
    <col min="6" max="7" width="12.57421875" style="67" customWidth="1"/>
    <col min="8" max="8" width="11.140625" style="67" customWidth="1"/>
    <col min="9" max="9" width="9.140625" style="23" customWidth="1"/>
    <col min="10" max="16384" width="9.140625" style="1" customWidth="1"/>
  </cols>
  <sheetData>
    <row r="1" spans="1:9" s="5" customFormat="1" ht="66.75" customHeight="1">
      <c r="A1" s="175" t="s">
        <v>400</v>
      </c>
      <c r="B1" s="175"/>
      <c r="C1" s="175"/>
      <c r="D1" s="175"/>
      <c r="E1" s="175"/>
      <c r="F1" s="175"/>
      <c r="G1" s="175"/>
      <c r="H1" s="175"/>
      <c r="I1" s="32"/>
    </row>
    <row r="2" spans="1:8" ht="12.75" customHeight="1">
      <c r="A2" s="79"/>
      <c r="B2" s="181" t="s">
        <v>3</v>
      </c>
      <c r="C2" s="80"/>
      <c r="D2" s="177" t="s">
        <v>4</v>
      </c>
      <c r="E2" s="170" t="s">
        <v>394</v>
      </c>
      <c r="F2" s="177" t="s">
        <v>5</v>
      </c>
      <c r="G2" s="177" t="s">
        <v>6</v>
      </c>
      <c r="H2" s="170" t="s">
        <v>395</v>
      </c>
    </row>
    <row r="3" spans="1:8" ht="21.75" customHeight="1">
      <c r="A3" s="149"/>
      <c r="B3" s="181"/>
      <c r="C3" s="80"/>
      <c r="D3" s="177"/>
      <c r="E3" s="171"/>
      <c r="F3" s="177"/>
      <c r="G3" s="177"/>
      <c r="H3" s="171"/>
    </row>
    <row r="4" spans="1:8" ht="14.25">
      <c r="A4" s="149"/>
      <c r="B4" s="162" t="s">
        <v>83</v>
      </c>
      <c r="C4" s="80"/>
      <c r="D4" s="146">
        <f>D5+D6+D7+D8+D9+D10+D11+D12+D13+D14+D15+D16+D17+D18+D19+D20</f>
        <v>3258.5</v>
      </c>
      <c r="E4" s="146">
        <f>E5+E6+E7+E8+E9+E10+E11+E12+E13+E14+E15+E16+E17+E18+E19+E20</f>
        <v>2877</v>
      </c>
      <c r="F4" s="146">
        <f>F5+F6+F7+F8+F9+F10+F11+F12+F13+F14+F15+F16+F17+F18+F19+F20</f>
        <v>4557.3</v>
      </c>
      <c r="G4" s="147">
        <f aca="true" t="shared" si="0" ref="G4:G10">F4/D4</f>
        <v>1.3985883075034526</v>
      </c>
      <c r="H4" s="147">
        <f>F4/E4</f>
        <v>1.584045881126173</v>
      </c>
    </row>
    <row r="5" spans="1:8" ht="15">
      <c r="A5" s="149"/>
      <c r="B5" s="160" t="s">
        <v>7</v>
      </c>
      <c r="C5" s="165"/>
      <c r="D5" s="35">
        <v>120</v>
      </c>
      <c r="E5" s="35">
        <v>80</v>
      </c>
      <c r="F5" s="35">
        <v>63.9</v>
      </c>
      <c r="G5" s="105">
        <f t="shared" si="0"/>
        <v>0.5325</v>
      </c>
      <c r="H5" s="105">
        <f aca="true" t="shared" si="1" ref="H5:H28">F5/E5</f>
        <v>0.79875</v>
      </c>
    </row>
    <row r="6" spans="1:8" ht="15">
      <c r="A6" s="149"/>
      <c r="B6" s="160" t="s">
        <v>299</v>
      </c>
      <c r="C6" s="165"/>
      <c r="D6" s="35">
        <v>1088.5</v>
      </c>
      <c r="E6" s="35">
        <v>835</v>
      </c>
      <c r="F6" s="35">
        <v>1027.1</v>
      </c>
      <c r="G6" s="105">
        <f t="shared" si="0"/>
        <v>0.9435920992191088</v>
      </c>
      <c r="H6" s="105">
        <f t="shared" si="1"/>
        <v>1.2300598802395208</v>
      </c>
    </row>
    <row r="7" spans="1:8" ht="15">
      <c r="A7" s="149"/>
      <c r="B7" s="160" t="s">
        <v>9</v>
      </c>
      <c r="C7" s="165"/>
      <c r="D7" s="35">
        <v>470</v>
      </c>
      <c r="E7" s="35">
        <v>470</v>
      </c>
      <c r="F7" s="35">
        <v>1070.5</v>
      </c>
      <c r="G7" s="105">
        <f t="shared" si="0"/>
        <v>2.277659574468085</v>
      </c>
      <c r="H7" s="105">
        <f t="shared" si="1"/>
        <v>2.277659574468085</v>
      </c>
    </row>
    <row r="8" spans="1:8" ht="15">
      <c r="A8" s="149"/>
      <c r="B8" s="160" t="s">
        <v>10</v>
      </c>
      <c r="C8" s="165"/>
      <c r="D8" s="35">
        <v>170</v>
      </c>
      <c r="E8" s="35">
        <v>90</v>
      </c>
      <c r="F8" s="35">
        <v>78.9</v>
      </c>
      <c r="G8" s="105">
        <f t="shared" si="0"/>
        <v>0.4641176470588236</v>
      </c>
      <c r="H8" s="105">
        <f t="shared" si="1"/>
        <v>0.8766666666666667</v>
      </c>
    </row>
    <row r="9" spans="1:8" ht="15">
      <c r="A9" s="149"/>
      <c r="B9" s="160" t="s">
        <v>11</v>
      </c>
      <c r="C9" s="165"/>
      <c r="D9" s="35">
        <v>1400</v>
      </c>
      <c r="E9" s="35">
        <v>1394</v>
      </c>
      <c r="F9" s="35">
        <v>2266.7</v>
      </c>
      <c r="G9" s="105">
        <f t="shared" si="0"/>
        <v>1.6190714285714285</v>
      </c>
      <c r="H9" s="105">
        <f t="shared" si="1"/>
        <v>1.6260401721664275</v>
      </c>
    </row>
    <row r="10" spans="1:8" ht="15">
      <c r="A10" s="149"/>
      <c r="B10" s="160" t="s">
        <v>108</v>
      </c>
      <c r="C10" s="165"/>
      <c r="D10" s="35">
        <v>10</v>
      </c>
      <c r="E10" s="35">
        <v>8</v>
      </c>
      <c r="F10" s="35">
        <v>23.7</v>
      </c>
      <c r="G10" s="105">
        <f t="shared" si="0"/>
        <v>2.37</v>
      </c>
      <c r="H10" s="105">
        <f t="shared" si="1"/>
        <v>2.9625</v>
      </c>
    </row>
    <row r="11" spans="1:8" ht="15">
      <c r="A11" s="149"/>
      <c r="B11" s="160" t="s">
        <v>12</v>
      </c>
      <c r="C11" s="165"/>
      <c r="D11" s="35">
        <v>0</v>
      </c>
      <c r="E11" s="35">
        <v>0</v>
      </c>
      <c r="F11" s="35">
        <v>0</v>
      </c>
      <c r="G11" s="105">
        <v>0</v>
      </c>
      <c r="H11" s="105">
        <v>0</v>
      </c>
    </row>
    <row r="12" spans="1:8" ht="15">
      <c r="A12" s="149"/>
      <c r="B12" s="160" t="s">
        <v>13</v>
      </c>
      <c r="C12" s="165"/>
      <c r="D12" s="35">
        <v>0</v>
      </c>
      <c r="E12" s="35">
        <v>0</v>
      </c>
      <c r="F12" s="35">
        <v>0</v>
      </c>
      <c r="G12" s="105">
        <v>0</v>
      </c>
      <c r="H12" s="105">
        <v>0</v>
      </c>
    </row>
    <row r="13" spans="1:8" ht="15">
      <c r="A13" s="149"/>
      <c r="B13" s="160" t="s">
        <v>14</v>
      </c>
      <c r="C13" s="165"/>
      <c r="D13" s="35">
        <v>0</v>
      </c>
      <c r="E13" s="35">
        <v>0</v>
      </c>
      <c r="F13" s="35">
        <v>16.5</v>
      </c>
      <c r="G13" s="105">
        <v>0</v>
      </c>
      <c r="H13" s="105">
        <v>0</v>
      </c>
    </row>
    <row r="14" spans="1:8" ht="15">
      <c r="A14" s="149"/>
      <c r="B14" s="160" t="s">
        <v>16</v>
      </c>
      <c r="C14" s="165"/>
      <c r="D14" s="35">
        <v>0</v>
      </c>
      <c r="E14" s="35">
        <v>0</v>
      </c>
      <c r="F14" s="35">
        <v>0</v>
      </c>
      <c r="G14" s="105">
        <v>0</v>
      </c>
      <c r="H14" s="105">
        <v>0</v>
      </c>
    </row>
    <row r="15" spans="1:8" ht="15">
      <c r="A15" s="149"/>
      <c r="B15" s="160" t="s">
        <v>17</v>
      </c>
      <c r="C15" s="165"/>
      <c r="D15" s="35">
        <v>0</v>
      </c>
      <c r="E15" s="35">
        <v>0</v>
      </c>
      <c r="F15" s="35">
        <v>0</v>
      </c>
      <c r="G15" s="105">
        <v>0</v>
      </c>
      <c r="H15" s="105">
        <v>0</v>
      </c>
    </row>
    <row r="16" spans="1:8" ht="25.5">
      <c r="A16" s="149"/>
      <c r="B16" s="160" t="s">
        <v>18</v>
      </c>
      <c r="C16" s="165"/>
      <c r="D16" s="35">
        <v>0</v>
      </c>
      <c r="E16" s="35">
        <v>0</v>
      </c>
      <c r="F16" s="35">
        <v>0</v>
      </c>
      <c r="G16" s="105">
        <v>0</v>
      </c>
      <c r="H16" s="105">
        <v>0</v>
      </c>
    </row>
    <row r="17" spans="1:8" ht="15">
      <c r="A17" s="149"/>
      <c r="B17" s="160" t="s">
        <v>119</v>
      </c>
      <c r="C17" s="165"/>
      <c r="D17" s="35">
        <v>0</v>
      </c>
      <c r="E17" s="35">
        <v>0</v>
      </c>
      <c r="F17" s="35">
        <v>10</v>
      </c>
      <c r="G17" s="105">
        <v>0</v>
      </c>
      <c r="H17" s="105">
        <v>0</v>
      </c>
    </row>
    <row r="18" spans="1:8" ht="15">
      <c r="A18" s="149"/>
      <c r="B18" s="160" t="s">
        <v>360</v>
      </c>
      <c r="C18" s="165"/>
      <c r="D18" s="35">
        <v>0</v>
      </c>
      <c r="E18" s="35">
        <v>0</v>
      </c>
      <c r="F18" s="35">
        <v>0</v>
      </c>
      <c r="G18" s="105">
        <v>0</v>
      </c>
      <c r="H18" s="105">
        <v>0</v>
      </c>
    </row>
    <row r="19" spans="1:8" ht="15">
      <c r="A19" s="149"/>
      <c r="B19" s="160" t="s">
        <v>122</v>
      </c>
      <c r="C19" s="165"/>
      <c r="D19" s="35">
        <v>0</v>
      </c>
      <c r="E19" s="35">
        <v>0</v>
      </c>
      <c r="F19" s="35">
        <v>0</v>
      </c>
      <c r="G19" s="105">
        <v>0</v>
      </c>
      <c r="H19" s="105">
        <v>0</v>
      </c>
    </row>
    <row r="20" spans="1:8" ht="15">
      <c r="A20" s="149"/>
      <c r="B20" s="160" t="s">
        <v>23</v>
      </c>
      <c r="C20" s="165"/>
      <c r="D20" s="35">
        <v>0</v>
      </c>
      <c r="E20" s="35">
        <v>0</v>
      </c>
      <c r="F20" s="35">
        <v>0</v>
      </c>
      <c r="G20" s="105">
        <v>0</v>
      </c>
      <c r="H20" s="105">
        <v>0</v>
      </c>
    </row>
    <row r="21" spans="1:8" ht="15">
      <c r="A21" s="149"/>
      <c r="B21" s="36" t="s">
        <v>24</v>
      </c>
      <c r="C21" s="41"/>
      <c r="D21" s="35">
        <f>D22+D23+D24+D25+D26</f>
        <v>1838.4</v>
      </c>
      <c r="E21" s="35">
        <f>E22+E23+E24+E25+E26</f>
        <v>1391</v>
      </c>
      <c r="F21" s="35">
        <f>F22+F23+F24+F25+F26</f>
        <v>170.5</v>
      </c>
      <c r="G21" s="105">
        <f>F21/D21</f>
        <v>0.09274369016536117</v>
      </c>
      <c r="H21" s="105">
        <f t="shared" si="1"/>
        <v>0.12257368799424874</v>
      </c>
    </row>
    <row r="22" spans="1:8" ht="15">
      <c r="A22" s="149"/>
      <c r="B22" s="160" t="s">
        <v>25</v>
      </c>
      <c r="C22" s="165"/>
      <c r="D22" s="35">
        <v>100.6</v>
      </c>
      <c r="E22" s="35">
        <v>75.5</v>
      </c>
      <c r="F22" s="35">
        <v>75.3</v>
      </c>
      <c r="G22" s="105">
        <f>F22/D22</f>
        <v>0.7485089463220677</v>
      </c>
      <c r="H22" s="105">
        <f t="shared" si="1"/>
        <v>0.9973509933774835</v>
      </c>
    </row>
    <row r="23" spans="1:8" ht="15">
      <c r="A23" s="149"/>
      <c r="B23" s="160" t="s">
        <v>103</v>
      </c>
      <c r="C23" s="165"/>
      <c r="D23" s="35">
        <v>144.9</v>
      </c>
      <c r="E23" s="35">
        <v>120.8</v>
      </c>
      <c r="F23" s="35">
        <v>95.2</v>
      </c>
      <c r="G23" s="105">
        <f>F23/D23</f>
        <v>0.6570048309178744</v>
      </c>
      <c r="H23" s="105">
        <f t="shared" si="1"/>
        <v>0.7880794701986755</v>
      </c>
    </row>
    <row r="24" spans="1:8" ht="15">
      <c r="A24" s="149"/>
      <c r="B24" s="160" t="s">
        <v>68</v>
      </c>
      <c r="C24" s="165"/>
      <c r="D24" s="35">
        <v>1592.9</v>
      </c>
      <c r="E24" s="35">
        <v>1194.7</v>
      </c>
      <c r="F24" s="35">
        <v>0</v>
      </c>
      <c r="G24" s="105">
        <v>0</v>
      </c>
      <c r="H24" s="105">
        <f t="shared" si="1"/>
        <v>0</v>
      </c>
    </row>
    <row r="25" spans="1:8" ht="25.5">
      <c r="A25" s="149"/>
      <c r="B25" s="160" t="s">
        <v>28</v>
      </c>
      <c r="C25" s="165"/>
      <c r="D25" s="35">
        <v>0</v>
      </c>
      <c r="E25" s="35">
        <v>0</v>
      </c>
      <c r="F25" s="35">
        <v>0</v>
      </c>
      <c r="G25" s="105">
        <v>0</v>
      </c>
      <c r="H25" s="105">
        <v>0</v>
      </c>
    </row>
    <row r="26" spans="1:8" ht="23.25" customHeight="1" thickBot="1">
      <c r="A26" s="149"/>
      <c r="B26" s="82" t="s">
        <v>157</v>
      </c>
      <c r="C26" s="83"/>
      <c r="D26" s="35">
        <v>0</v>
      </c>
      <c r="E26" s="35">
        <v>0</v>
      </c>
      <c r="F26" s="35">
        <v>0</v>
      </c>
      <c r="G26" s="105">
        <v>0</v>
      </c>
      <c r="H26" s="105">
        <v>0</v>
      </c>
    </row>
    <row r="27" spans="1:8" ht="18.75">
      <c r="A27" s="149"/>
      <c r="B27" s="103" t="s">
        <v>29</v>
      </c>
      <c r="C27" s="104"/>
      <c r="D27" s="161">
        <f>D4+D21</f>
        <v>5096.9</v>
      </c>
      <c r="E27" s="161">
        <f>E4+E21</f>
        <v>4268</v>
      </c>
      <c r="F27" s="161">
        <f>F4+F21</f>
        <v>4727.8</v>
      </c>
      <c r="G27" s="105">
        <f>F27/D27</f>
        <v>0.9275834330671586</v>
      </c>
      <c r="H27" s="105">
        <f t="shared" si="1"/>
        <v>1.1077319587628867</v>
      </c>
    </row>
    <row r="28" spans="1:8" ht="15">
      <c r="A28" s="149"/>
      <c r="B28" s="160" t="s">
        <v>109</v>
      </c>
      <c r="C28" s="165"/>
      <c r="D28" s="35">
        <f>D4</f>
        <v>3258.5</v>
      </c>
      <c r="E28" s="35">
        <f>E4</f>
        <v>2877</v>
      </c>
      <c r="F28" s="35">
        <f>F4</f>
        <v>4557.3</v>
      </c>
      <c r="G28" s="105">
        <f>F28/D28</f>
        <v>1.3985883075034526</v>
      </c>
      <c r="H28" s="105">
        <f t="shared" si="1"/>
        <v>1.584045881126173</v>
      </c>
    </row>
    <row r="29" spans="1:8" ht="12.75">
      <c r="A29" s="178"/>
      <c r="B29" s="185"/>
      <c r="C29" s="185"/>
      <c r="D29" s="185"/>
      <c r="E29" s="185"/>
      <c r="F29" s="185"/>
      <c r="G29" s="185"/>
      <c r="H29" s="186"/>
    </row>
    <row r="30" spans="1:8" ht="15" customHeight="1">
      <c r="A30" s="197" t="s">
        <v>161</v>
      </c>
      <c r="B30" s="181" t="s">
        <v>30</v>
      </c>
      <c r="C30" s="173" t="s">
        <v>198</v>
      </c>
      <c r="D30" s="177" t="s">
        <v>4</v>
      </c>
      <c r="E30" s="170" t="s">
        <v>394</v>
      </c>
      <c r="F30" s="170" t="s">
        <v>5</v>
      </c>
      <c r="G30" s="177" t="s">
        <v>6</v>
      </c>
      <c r="H30" s="170" t="s">
        <v>395</v>
      </c>
    </row>
    <row r="31" spans="1:8" ht="15" customHeight="1">
      <c r="A31" s="197"/>
      <c r="B31" s="181"/>
      <c r="C31" s="174"/>
      <c r="D31" s="177"/>
      <c r="E31" s="171"/>
      <c r="F31" s="171"/>
      <c r="G31" s="177"/>
      <c r="H31" s="171"/>
    </row>
    <row r="32" spans="1:8" ht="20.25" customHeight="1">
      <c r="A32" s="41" t="s">
        <v>70</v>
      </c>
      <c r="B32" s="36" t="s">
        <v>31</v>
      </c>
      <c r="C32" s="41"/>
      <c r="D32" s="85">
        <f>D33+D34+D35</f>
        <v>2453.3</v>
      </c>
      <c r="E32" s="85">
        <f>E33+E34+E35</f>
        <v>1918.4</v>
      </c>
      <c r="F32" s="85">
        <f>F33+F34+F35</f>
        <v>1710.4</v>
      </c>
      <c r="G32" s="106">
        <f>F32/D32</f>
        <v>0.6971833856438266</v>
      </c>
      <c r="H32" s="106">
        <f>F32/E32</f>
        <v>0.8915763135946623</v>
      </c>
    </row>
    <row r="33" spans="1:9" ht="66" customHeight="1">
      <c r="A33" s="152" t="s">
        <v>73</v>
      </c>
      <c r="B33" s="160" t="s">
        <v>165</v>
      </c>
      <c r="C33" s="165" t="s">
        <v>73</v>
      </c>
      <c r="D33" s="35">
        <v>2438.9</v>
      </c>
      <c r="E33" s="35">
        <v>1904</v>
      </c>
      <c r="F33" s="35">
        <v>1710.4</v>
      </c>
      <c r="G33" s="106">
        <f aca="true" t="shared" si="2" ref="G33:G61">F33/D33</f>
        <v>0.7012997662880807</v>
      </c>
      <c r="H33" s="106">
        <f aca="true" t="shared" si="3" ref="H33:H61">F33/E33</f>
        <v>0.8983193277310925</v>
      </c>
      <c r="I33" s="68"/>
    </row>
    <row r="34" spans="1:9" ht="12.75">
      <c r="A34" s="152" t="s">
        <v>75</v>
      </c>
      <c r="B34" s="160" t="s">
        <v>36</v>
      </c>
      <c r="C34" s="165" t="s">
        <v>75</v>
      </c>
      <c r="D34" s="35">
        <v>10</v>
      </c>
      <c r="E34" s="35">
        <v>10</v>
      </c>
      <c r="F34" s="35">
        <v>0</v>
      </c>
      <c r="G34" s="106">
        <f t="shared" si="2"/>
        <v>0</v>
      </c>
      <c r="H34" s="106">
        <f t="shared" si="3"/>
        <v>0</v>
      </c>
      <c r="I34" s="68"/>
    </row>
    <row r="35" spans="1:9" ht="17.25" customHeight="1">
      <c r="A35" s="152" t="s">
        <v>132</v>
      </c>
      <c r="B35" s="160" t="s">
        <v>129</v>
      </c>
      <c r="C35" s="165"/>
      <c r="D35" s="35">
        <f>D36+D37</f>
        <v>4.4</v>
      </c>
      <c r="E35" s="35">
        <f>E36+E37</f>
        <v>4.4</v>
      </c>
      <c r="F35" s="35">
        <f>F36+F37</f>
        <v>0</v>
      </c>
      <c r="G35" s="106">
        <f t="shared" si="2"/>
        <v>0</v>
      </c>
      <c r="H35" s="106">
        <v>0</v>
      </c>
      <c r="I35" s="68"/>
    </row>
    <row r="36" spans="1:9" s="15" customFormat="1" ht="25.5">
      <c r="A36" s="87"/>
      <c r="B36" s="53" t="s">
        <v>118</v>
      </c>
      <c r="C36" s="87" t="s">
        <v>215</v>
      </c>
      <c r="D36" s="88">
        <v>4.4</v>
      </c>
      <c r="E36" s="88">
        <v>4.4</v>
      </c>
      <c r="F36" s="88">
        <v>0</v>
      </c>
      <c r="G36" s="106">
        <f t="shared" si="2"/>
        <v>0</v>
      </c>
      <c r="H36" s="106">
        <v>0</v>
      </c>
      <c r="I36" s="68"/>
    </row>
    <row r="37" spans="1:9" s="15" customFormat="1" ht="29.25" customHeight="1" hidden="1">
      <c r="A37" s="87"/>
      <c r="B37" s="53" t="s">
        <v>278</v>
      </c>
      <c r="C37" s="87" t="s">
        <v>277</v>
      </c>
      <c r="D37" s="88">
        <v>0</v>
      </c>
      <c r="E37" s="88">
        <v>0</v>
      </c>
      <c r="F37" s="88">
        <v>0</v>
      </c>
      <c r="G37" s="106" t="e">
        <f t="shared" si="2"/>
        <v>#DIV/0!</v>
      </c>
      <c r="H37" s="106">
        <v>0</v>
      </c>
      <c r="I37" s="68"/>
    </row>
    <row r="38" spans="1:9" ht="17.25" customHeight="1">
      <c r="A38" s="41" t="s">
        <v>112</v>
      </c>
      <c r="B38" s="36" t="s">
        <v>105</v>
      </c>
      <c r="C38" s="41"/>
      <c r="D38" s="85">
        <f>D39</f>
        <v>144.9</v>
      </c>
      <c r="E38" s="85">
        <f>E39</f>
        <v>144.9</v>
      </c>
      <c r="F38" s="85">
        <f>F39</f>
        <v>95.2</v>
      </c>
      <c r="G38" s="106">
        <f t="shared" si="2"/>
        <v>0.6570048309178744</v>
      </c>
      <c r="H38" s="106">
        <f t="shared" si="3"/>
        <v>0.6570048309178744</v>
      </c>
      <c r="I38" s="68"/>
    </row>
    <row r="39" spans="1:9" ht="38.25">
      <c r="A39" s="152" t="s">
        <v>113</v>
      </c>
      <c r="B39" s="160" t="s">
        <v>171</v>
      </c>
      <c r="C39" s="165" t="s">
        <v>271</v>
      </c>
      <c r="D39" s="35">
        <v>144.9</v>
      </c>
      <c r="E39" s="35">
        <v>144.9</v>
      </c>
      <c r="F39" s="35">
        <v>95.2</v>
      </c>
      <c r="G39" s="106">
        <f t="shared" si="2"/>
        <v>0.6570048309178744</v>
      </c>
      <c r="H39" s="106">
        <f t="shared" si="3"/>
        <v>0.6570048309178744</v>
      </c>
      <c r="I39" s="68"/>
    </row>
    <row r="40" spans="1:9" ht="25.5" hidden="1">
      <c r="A40" s="41" t="s">
        <v>76</v>
      </c>
      <c r="B40" s="36" t="s">
        <v>39</v>
      </c>
      <c r="C40" s="41"/>
      <c r="D40" s="85">
        <f>D41</f>
        <v>0</v>
      </c>
      <c r="E40" s="85">
        <f>E41</f>
        <v>0</v>
      </c>
      <c r="F40" s="85">
        <f>F41</f>
        <v>0</v>
      </c>
      <c r="G40" s="106" t="e">
        <f t="shared" si="2"/>
        <v>#DIV/0!</v>
      </c>
      <c r="H40" s="106" t="e">
        <f t="shared" si="3"/>
        <v>#DIV/0!</v>
      </c>
      <c r="I40" s="68"/>
    </row>
    <row r="41" spans="1:9" ht="12.75" hidden="1">
      <c r="A41" s="152" t="s">
        <v>114</v>
      </c>
      <c r="B41" s="160" t="s">
        <v>107</v>
      </c>
      <c r="C41" s="165"/>
      <c r="D41" s="35">
        <f>D42</f>
        <v>0</v>
      </c>
      <c r="E41" s="35">
        <f>E42</f>
        <v>0</v>
      </c>
      <c r="F41" s="35">
        <v>0</v>
      </c>
      <c r="G41" s="106" t="e">
        <f t="shared" si="2"/>
        <v>#DIV/0!</v>
      </c>
      <c r="H41" s="106" t="e">
        <f t="shared" si="3"/>
        <v>#DIV/0!</v>
      </c>
      <c r="I41" s="68"/>
    </row>
    <row r="42" spans="1:9" s="15" customFormat="1" ht="54.75" customHeight="1" hidden="1">
      <c r="A42" s="87"/>
      <c r="B42" s="53" t="s">
        <v>273</v>
      </c>
      <c r="C42" s="87" t="s">
        <v>272</v>
      </c>
      <c r="D42" s="88">
        <v>0</v>
      </c>
      <c r="E42" s="88">
        <v>0</v>
      </c>
      <c r="F42" s="88">
        <v>0</v>
      </c>
      <c r="G42" s="106" t="e">
        <f t="shared" si="2"/>
        <v>#DIV/0!</v>
      </c>
      <c r="H42" s="106" t="e">
        <f t="shared" si="3"/>
        <v>#DIV/0!</v>
      </c>
      <c r="I42" s="68"/>
    </row>
    <row r="43" spans="1:9" s="15" customFormat="1" ht="21.75" customHeight="1" hidden="1">
      <c r="A43" s="41" t="s">
        <v>77</v>
      </c>
      <c r="B43" s="36" t="s">
        <v>41</v>
      </c>
      <c r="C43" s="41"/>
      <c r="D43" s="85">
        <f aca="true" t="shared" si="4" ref="D43:F44">D44</f>
        <v>0</v>
      </c>
      <c r="E43" s="85">
        <f t="shared" si="4"/>
        <v>0</v>
      </c>
      <c r="F43" s="85">
        <f t="shared" si="4"/>
        <v>0</v>
      </c>
      <c r="G43" s="106" t="e">
        <f t="shared" si="2"/>
        <v>#DIV/0!</v>
      </c>
      <c r="H43" s="106" t="e">
        <f t="shared" si="3"/>
        <v>#DIV/0!</v>
      </c>
      <c r="I43" s="68"/>
    </row>
    <row r="44" spans="1:9" s="15" customFormat="1" ht="33" customHeight="1" hidden="1">
      <c r="A44" s="150" t="s">
        <v>78</v>
      </c>
      <c r="B44" s="63" t="s">
        <v>127</v>
      </c>
      <c r="C44" s="165"/>
      <c r="D44" s="35">
        <f t="shared" si="4"/>
        <v>0</v>
      </c>
      <c r="E44" s="35">
        <f t="shared" si="4"/>
        <v>0</v>
      </c>
      <c r="F44" s="35">
        <f t="shared" si="4"/>
        <v>0</v>
      </c>
      <c r="G44" s="106" t="e">
        <f t="shared" si="2"/>
        <v>#DIV/0!</v>
      </c>
      <c r="H44" s="106" t="e">
        <f t="shared" si="3"/>
        <v>#DIV/0!</v>
      </c>
      <c r="I44" s="68"/>
    </row>
    <row r="45" spans="1:9" s="15" customFormat="1" ht="32.25" customHeight="1" hidden="1">
      <c r="A45" s="87"/>
      <c r="B45" s="56" t="s">
        <v>127</v>
      </c>
      <c r="C45" s="87" t="s">
        <v>284</v>
      </c>
      <c r="D45" s="88">
        <f>0</f>
        <v>0</v>
      </c>
      <c r="E45" s="88">
        <f>0</f>
        <v>0</v>
      </c>
      <c r="F45" s="88">
        <f>0</f>
        <v>0</v>
      </c>
      <c r="G45" s="106" t="e">
        <f t="shared" si="2"/>
        <v>#DIV/0!</v>
      </c>
      <c r="H45" s="106" t="e">
        <f t="shared" si="3"/>
        <v>#DIV/0!</v>
      </c>
      <c r="I45" s="68"/>
    </row>
    <row r="46" spans="1:9" ht="25.5">
      <c r="A46" s="41" t="s">
        <v>79</v>
      </c>
      <c r="B46" s="36" t="s">
        <v>42</v>
      </c>
      <c r="C46" s="41"/>
      <c r="D46" s="85">
        <f>D47</f>
        <v>373.5</v>
      </c>
      <c r="E46" s="85">
        <f>E47</f>
        <v>352.6</v>
      </c>
      <c r="F46" s="85">
        <f>F47</f>
        <v>287.6</v>
      </c>
      <c r="G46" s="106">
        <f t="shared" si="2"/>
        <v>0.7700133868808569</v>
      </c>
      <c r="H46" s="106">
        <f t="shared" si="3"/>
        <v>0.815655133295519</v>
      </c>
      <c r="I46" s="68"/>
    </row>
    <row r="47" spans="1:9" ht="12.75">
      <c r="A47" s="152" t="s">
        <v>45</v>
      </c>
      <c r="B47" s="160" t="s">
        <v>46</v>
      </c>
      <c r="C47" s="165"/>
      <c r="D47" s="35">
        <f>D48+D49+D51+D50</f>
        <v>373.5</v>
      </c>
      <c r="E47" s="35">
        <f>E48+E49+E51+E50</f>
        <v>352.6</v>
      </c>
      <c r="F47" s="35">
        <f>F48+F49+F51+F50</f>
        <v>287.6</v>
      </c>
      <c r="G47" s="106">
        <f t="shared" si="2"/>
        <v>0.7700133868808569</v>
      </c>
      <c r="H47" s="106">
        <f t="shared" si="3"/>
        <v>0.815655133295519</v>
      </c>
      <c r="I47" s="68"/>
    </row>
    <row r="48" spans="1:9" s="15" customFormat="1" ht="12.75">
      <c r="A48" s="87"/>
      <c r="B48" s="53" t="s">
        <v>181</v>
      </c>
      <c r="C48" s="87" t="s">
        <v>260</v>
      </c>
      <c r="D48" s="88">
        <v>300</v>
      </c>
      <c r="E48" s="88">
        <v>287.6</v>
      </c>
      <c r="F48" s="88">
        <v>287.6</v>
      </c>
      <c r="G48" s="106">
        <f t="shared" si="2"/>
        <v>0.9586666666666668</v>
      </c>
      <c r="H48" s="106">
        <f t="shared" si="3"/>
        <v>1</v>
      </c>
      <c r="I48" s="68"/>
    </row>
    <row r="49" spans="1:9" s="15" customFormat="1" ht="18" customHeight="1">
      <c r="A49" s="87"/>
      <c r="B49" s="53" t="s">
        <v>265</v>
      </c>
      <c r="C49" s="87" t="s">
        <v>261</v>
      </c>
      <c r="D49" s="88">
        <v>15</v>
      </c>
      <c r="E49" s="88">
        <v>15</v>
      </c>
      <c r="F49" s="88">
        <v>0</v>
      </c>
      <c r="G49" s="106">
        <f t="shared" si="2"/>
        <v>0</v>
      </c>
      <c r="H49" s="106">
        <v>0</v>
      </c>
      <c r="I49" s="68"/>
    </row>
    <row r="50" spans="1:9" s="15" customFormat="1" ht="18" customHeight="1">
      <c r="A50" s="87"/>
      <c r="B50" s="53" t="s">
        <v>375</v>
      </c>
      <c r="C50" s="87" t="s">
        <v>374</v>
      </c>
      <c r="D50" s="88">
        <v>10</v>
      </c>
      <c r="E50" s="88">
        <v>10</v>
      </c>
      <c r="F50" s="88">
        <v>0</v>
      </c>
      <c r="G50" s="106">
        <f t="shared" si="2"/>
        <v>0</v>
      </c>
      <c r="H50" s="106">
        <v>0</v>
      </c>
      <c r="I50" s="68"/>
    </row>
    <row r="51" spans="1:9" s="15" customFormat="1" ht="18" customHeight="1">
      <c r="A51" s="87"/>
      <c r="B51" s="53" t="s">
        <v>183</v>
      </c>
      <c r="C51" s="87" t="s">
        <v>266</v>
      </c>
      <c r="D51" s="88">
        <v>48.5</v>
      </c>
      <c r="E51" s="88">
        <v>40</v>
      </c>
      <c r="F51" s="88">
        <v>0</v>
      </c>
      <c r="G51" s="106">
        <f t="shared" si="2"/>
        <v>0</v>
      </c>
      <c r="H51" s="106">
        <f t="shared" si="3"/>
        <v>0</v>
      </c>
      <c r="I51" s="68"/>
    </row>
    <row r="52" spans="1:9" ht="29.25" customHeight="1">
      <c r="A52" s="57" t="s">
        <v>130</v>
      </c>
      <c r="B52" s="164" t="s">
        <v>128</v>
      </c>
      <c r="C52" s="57"/>
      <c r="D52" s="42">
        <f>D54</f>
        <v>1</v>
      </c>
      <c r="E52" s="42">
        <f>E54</f>
        <v>1</v>
      </c>
      <c r="F52" s="42">
        <f>F54</f>
        <v>0.8</v>
      </c>
      <c r="G52" s="106">
        <f t="shared" si="2"/>
        <v>0.8</v>
      </c>
      <c r="H52" s="106">
        <f t="shared" si="3"/>
        <v>0.8</v>
      </c>
      <c r="I52" s="68"/>
    </row>
    <row r="53" spans="1:9" ht="29.25" customHeight="1">
      <c r="A53" s="150" t="s">
        <v>124</v>
      </c>
      <c r="B53" s="63" t="s">
        <v>131</v>
      </c>
      <c r="C53" s="163"/>
      <c r="D53" s="35">
        <f>D54</f>
        <v>1</v>
      </c>
      <c r="E53" s="35">
        <f>E54</f>
        <v>1</v>
      </c>
      <c r="F53" s="35">
        <f>F54</f>
        <v>0.8</v>
      </c>
      <c r="G53" s="106">
        <f t="shared" si="2"/>
        <v>0.8</v>
      </c>
      <c r="H53" s="106">
        <f t="shared" si="3"/>
        <v>0.8</v>
      </c>
      <c r="I53" s="68"/>
    </row>
    <row r="54" spans="1:9" s="15" customFormat="1" ht="31.5" customHeight="1">
      <c r="A54" s="87"/>
      <c r="B54" s="53" t="s">
        <v>274</v>
      </c>
      <c r="C54" s="87" t="s">
        <v>267</v>
      </c>
      <c r="D54" s="88">
        <v>1</v>
      </c>
      <c r="E54" s="88">
        <f>1</f>
        <v>1</v>
      </c>
      <c r="F54" s="88">
        <v>0.8</v>
      </c>
      <c r="G54" s="106">
        <f t="shared" si="2"/>
        <v>0.8</v>
      </c>
      <c r="H54" s="106">
        <f t="shared" si="3"/>
        <v>0.8</v>
      </c>
      <c r="I54" s="68"/>
    </row>
    <row r="55" spans="1:9" ht="17.25" customHeight="1" hidden="1">
      <c r="A55" s="41" t="s">
        <v>47</v>
      </c>
      <c r="B55" s="36" t="s">
        <v>48</v>
      </c>
      <c r="C55" s="41"/>
      <c r="D55" s="85">
        <f aca="true" t="shared" si="5" ref="D55:F56">D56</f>
        <v>0</v>
      </c>
      <c r="E55" s="85">
        <f t="shared" si="5"/>
        <v>0</v>
      </c>
      <c r="F55" s="85">
        <f t="shared" si="5"/>
        <v>0</v>
      </c>
      <c r="G55" s="106" t="e">
        <f t="shared" si="2"/>
        <v>#DIV/0!</v>
      </c>
      <c r="H55" s="106" t="e">
        <f t="shared" si="3"/>
        <v>#DIV/0!</v>
      </c>
      <c r="I55" s="68"/>
    </row>
    <row r="56" spans="1:9" ht="12.75" hidden="1">
      <c r="A56" s="152" t="s">
        <v>52</v>
      </c>
      <c r="B56" s="160" t="s">
        <v>53</v>
      </c>
      <c r="C56" s="165"/>
      <c r="D56" s="35">
        <f t="shared" si="5"/>
        <v>0</v>
      </c>
      <c r="E56" s="35">
        <f t="shared" si="5"/>
        <v>0</v>
      </c>
      <c r="F56" s="35">
        <f t="shared" si="5"/>
        <v>0</v>
      </c>
      <c r="G56" s="106" t="e">
        <f t="shared" si="2"/>
        <v>#DIV/0!</v>
      </c>
      <c r="H56" s="106" t="e">
        <f t="shared" si="3"/>
        <v>#DIV/0!</v>
      </c>
      <c r="I56" s="68"/>
    </row>
    <row r="57" spans="1:9" s="15" customFormat="1" ht="27" customHeight="1" hidden="1">
      <c r="A57" s="87"/>
      <c r="B57" s="53" t="s">
        <v>268</v>
      </c>
      <c r="C57" s="87" t="s">
        <v>269</v>
      </c>
      <c r="D57" s="88">
        <v>0</v>
      </c>
      <c r="E57" s="88">
        <v>0</v>
      </c>
      <c r="F57" s="88">
        <v>0</v>
      </c>
      <c r="G57" s="106" t="e">
        <f t="shared" si="2"/>
        <v>#DIV/0!</v>
      </c>
      <c r="H57" s="106" t="e">
        <f t="shared" si="3"/>
        <v>#DIV/0!</v>
      </c>
      <c r="I57" s="68"/>
    </row>
    <row r="58" spans="1:9" ht="23.25" customHeight="1">
      <c r="A58" s="41"/>
      <c r="B58" s="36" t="s">
        <v>101</v>
      </c>
      <c r="C58" s="41"/>
      <c r="D58" s="35">
        <f>D59</f>
        <v>3177.8</v>
      </c>
      <c r="E58" s="35">
        <f>E59</f>
        <v>2922.8</v>
      </c>
      <c r="F58" s="35">
        <f>F59</f>
        <v>2857.6</v>
      </c>
      <c r="G58" s="106">
        <f t="shared" si="2"/>
        <v>0.899238466863868</v>
      </c>
      <c r="H58" s="106">
        <f t="shared" si="3"/>
        <v>0.977692623511701</v>
      </c>
      <c r="I58" s="68"/>
    </row>
    <row r="59" spans="1:9" s="15" customFormat="1" ht="25.5">
      <c r="A59" s="87"/>
      <c r="B59" s="53" t="s">
        <v>102</v>
      </c>
      <c r="C59" s="87" t="s">
        <v>202</v>
      </c>
      <c r="D59" s="88">
        <v>3177.8</v>
      </c>
      <c r="E59" s="88">
        <v>2922.8</v>
      </c>
      <c r="F59" s="88">
        <v>2857.6</v>
      </c>
      <c r="G59" s="106">
        <f t="shared" si="2"/>
        <v>0.899238466863868</v>
      </c>
      <c r="H59" s="106">
        <f t="shared" si="3"/>
        <v>0.977692623511701</v>
      </c>
      <c r="I59" s="68"/>
    </row>
    <row r="60" spans="1:9" ht="24.75" customHeight="1">
      <c r="A60" s="152"/>
      <c r="B60" s="64" t="s">
        <v>69</v>
      </c>
      <c r="C60" s="89"/>
      <c r="D60" s="90">
        <f>D32+D38+D40+D43+D46+D52+D55+D58</f>
        <v>6150.5</v>
      </c>
      <c r="E60" s="90">
        <f>E32+E38+E40+E43+E46+E52+E55+E58</f>
        <v>5339.700000000001</v>
      </c>
      <c r="F60" s="90">
        <f>F32+F38+F40+F43+F46+F52+F55+F58</f>
        <v>4951.6</v>
      </c>
      <c r="G60" s="106">
        <f t="shared" si="2"/>
        <v>0.8050727583123324</v>
      </c>
      <c r="H60" s="106">
        <f t="shared" si="3"/>
        <v>0.9273180141206434</v>
      </c>
      <c r="I60" s="68"/>
    </row>
    <row r="61" spans="1:9" ht="15">
      <c r="A61" s="91"/>
      <c r="B61" s="160" t="s">
        <v>84</v>
      </c>
      <c r="C61" s="165"/>
      <c r="D61" s="92">
        <f>D58</f>
        <v>3177.8</v>
      </c>
      <c r="E61" s="92">
        <f>E58</f>
        <v>2922.8</v>
      </c>
      <c r="F61" s="92">
        <f>F58</f>
        <v>2857.6</v>
      </c>
      <c r="G61" s="106">
        <f t="shared" si="2"/>
        <v>0.899238466863868</v>
      </c>
      <c r="H61" s="106">
        <f t="shared" si="3"/>
        <v>0.977692623511701</v>
      </c>
      <c r="I61" s="68"/>
    </row>
    <row r="62" ht="15">
      <c r="A62" s="93"/>
    </row>
    <row r="63" ht="12.75">
      <c r="A63" s="66"/>
    </row>
    <row r="64" spans="1:6" ht="15">
      <c r="A64" s="66"/>
      <c r="B64" s="72" t="s">
        <v>94</v>
      </c>
      <c r="C64" s="93"/>
      <c r="F64" s="67">
        <v>1191.1</v>
      </c>
    </row>
    <row r="65" spans="1:3" ht="15">
      <c r="A65" s="66"/>
      <c r="B65" s="72"/>
      <c r="C65" s="93"/>
    </row>
    <row r="66" spans="1:6" ht="15">
      <c r="A66" s="66"/>
      <c r="B66" s="72" t="s">
        <v>85</v>
      </c>
      <c r="C66" s="93"/>
      <c r="F66" s="68"/>
    </row>
    <row r="67" spans="1:3" ht="15">
      <c r="A67" s="66"/>
      <c r="B67" s="72" t="s">
        <v>86</v>
      </c>
      <c r="C67" s="93"/>
    </row>
    <row r="68" spans="2:3" ht="15">
      <c r="B68" s="72"/>
      <c r="C68" s="93"/>
    </row>
    <row r="69" spans="2:3" ht="15">
      <c r="B69" s="72" t="s">
        <v>87</v>
      </c>
      <c r="C69" s="93"/>
    </row>
    <row r="70" spans="2:3" ht="15">
      <c r="B70" s="72" t="s">
        <v>88</v>
      </c>
      <c r="C70" s="93"/>
    </row>
    <row r="71" spans="2:3" ht="15">
      <c r="B71" s="72"/>
      <c r="C71" s="93"/>
    </row>
    <row r="72" spans="2:3" ht="15">
      <c r="B72" s="72" t="s">
        <v>89</v>
      </c>
      <c r="C72" s="93"/>
    </row>
    <row r="73" spans="2:3" ht="15">
      <c r="B73" s="72" t="s">
        <v>90</v>
      </c>
      <c r="C73" s="93"/>
    </row>
    <row r="74" spans="2:3" ht="15">
      <c r="B74" s="72"/>
      <c r="C74" s="93"/>
    </row>
    <row r="75" spans="2:3" ht="15">
      <c r="B75" s="72" t="s">
        <v>91</v>
      </c>
      <c r="C75" s="93"/>
    </row>
    <row r="76" spans="2:3" ht="15">
      <c r="B76" s="72" t="s">
        <v>92</v>
      </c>
      <c r="C76" s="93"/>
    </row>
    <row r="77" spans="2:3" ht="15">
      <c r="B77" s="72"/>
      <c r="C77" s="93"/>
    </row>
    <row r="78" spans="2:3" ht="15">
      <c r="B78" s="72"/>
      <c r="C78" s="93"/>
    </row>
    <row r="79" spans="2:8" ht="15">
      <c r="B79" s="72" t="s">
        <v>93</v>
      </c>
      <c r="C79" s="93"/>
      <c r="F79" s="68">
        <f>F64+F27-F60</f>
        <v>967.2999999999993</v>
      </c>
      <c r="H79" s="68"/>
    </row>
    <row r="82" spans="2:3" ht="15">
      <c r="B82" s="72" t="s">
        <v>95</v>
      </c>
      <c r="C82" s="93"/>
    </row>
    <row r="83" spans="2:3" ht="15">
      <c r="B83" s="72" t="s">
        <v>96</v>
      </c>
      <c r="C83" s="93"/>
    </row>
    <row r="84" spans="2:3" ht="15">
      <c r="B84" s="72" t="s">
        <v>97</v>
      </c>
      <c r="C84" s="93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8.00390625" style="67" customWidth="1"/>
    <col min="2" max="2" width="36.140625" style="67" customWidth="1"/>
    <col min="3" max="3" width="9.421875" style="66" hidden="1" customWidth="1"/>
    <col min="4" max="4" width="10.00390625" style="67" customWidth="1"/>
    <col min="5" max="5" width="11.8515625" style="67" customWidth="1"/>
    <col min="6" max="6" width="11.140625" style="67" customWidth="1"/>
    <col min="7" max="7" width="9.8515625" style="67" customWidth="1"/>
    <col min="8" max="8" width="10.28125" style="67" customWidth="1"/>
    <col min="9" max="16384" width="9.140625" style="1" customWidth="1"/>
  </cols>
  <sheetData>
    <row r="1" spans="1:8" s="5" customFormat="1" ht="58.5" customHeight="1">
      <c r="A1" s="175" t="s">
        <v>401</v>
      </c>
      <c r="B1" s="175"/>
      <c r="C1" s="175"/>
      <c r="D1" s="175"/>
      <c r="E1" s="175"/>
      <c r="F1" s="175"/>
      <c r="G1" s="175"/>
      <c r="H1" s="175"/>
    </row>
    <row r="2" spans="1:8" ht="12.75" customHeight="1">
      <c r="A2" s="79"/>
      <c r="B2" s="181" t="s">
        <v>3</v>
      </c>
      <c r="C2" s="80"/>
      <c r="D2" s="177" t="s">
        <v>4</v>
      </c>
      <c r="E2" s="170" t="s">
        <v>394</v>
      </c>
      <c r="F2" s="177" t="s">
        <v>5</v>
      </c>
      <c r="G2" s="198" t="s">
        <v>149</v>
      </c>
      <c r="H2" s="170" t="s">
        <v>395</v>
      </c>
    </row>
    <row r="3" spans="1:8" ht="31.5" customHeight="1">
      <c r="A3" s="149"/>
      <c r="B3" s="181"/>
      <c r="C3" s="80"/>
      <c r="D3" s="177"/>
      <c r="E3" s="171"/>
      <c r="F3" s="177"/>
      <c r="G3" s="199"/>
      <c r="H3" s="171"/>
    </row>
    <row r="4" spans="1:8" ht="18.75" customHeight="1">
      <c r="A4" s="149"/>
      <c r="B4" s="162" t="s">
        <v>83</v>
      </c>
      <c r="C4" s="80"/>
      <c r="D4" s="146">
        <f>D5+D6+D7+D8+D9+D10+D11+D12+D13+D14+D15+D16+D17+D18+D19</f>
        <v>2330.1</v>
      </c>
      <c r="E4" s="146">
        <f>E5+E6+E7+E8+E9+E10+E11+E12+E13+E14+E15+E16+E17+E18+E19</f>
        <v>1948</v>
      </c>
      <c r="F4" s="146">
        <f>F5+F6+F7+F8+F9+F10+F11+F12+F13+F14+F15+F16+F17+F18+F19</f>
        <v>2212.2000000000003</v>
      </c>
      <c r="G4" s="154">
        <f>F4/D4</f>
        <v>0.9494013132483586</v>
      </c>
      <c r="H4" s="154">
        <f>F4/E4</f>
        <v>1.1356262833675566</v>
      </c>
    </row>
    <row r="5" spans="1:8" ht="15">
      <c r="A5" s="149"/>
      <c r="B5" s="160" t="s">
        <v>7</v>
      </c>
      <c r="C5" s="165"/>
      <c r="D5" s="35">
        <v>220</v>
      </c>
      <c r="E5" s="35">
        <v>150</v>
      </c>
      <c r="F5" s="35">
        <v>163.9</v>
      </c>
      <c r="G5" s="81">
        <f aca="true" t="shared" si="0" ref="G5:G27">F5/D5</f>
        <v>0.745</v>
      </c>
      <c r="H5" s="81">
        <f aca="true" t="shared" si="1" ref="H5:H27">F5/E5</f>
        <v>1.0926666666666667</v>
      </c>
    </row>
    <row r="6" spans="1:8" ht="15">
      <c r="A6" s="149"/>
      <c r="B6" s="160" t="s">
        <v>299</v>
      </c>
      <c r="C6" s="165"/>
      <c r="D6" s="35">
        <v>480.1</v>
      </c>
      <c r="E6" s="35">
        <v>380</v>
      </c>
      <c r="F6" s="35">
        <v>408.7</v>
      </c>
      <c r="G6" s="81">
        <f t="shared" si="0"/>
        <v>0.8512809831285149</v>
      </c>
      <c r="H6" s="81">
        <f t="shared" si="1"/>
        <v>1.0755263157894737</v>
      </c>
    </row>
    <row r="7" spans="1:8" ht="15">
      <c r="A7" s="149"/>
      <c r="B7" s="160" t="s">
        <v>9</v>
      </c>
      <c r="C7" s="165"/>
      <c r="D7" s="35">
        <v>100</v>
      </c>
      <c r="E7" s="35">
        <v>90</v>
      </c>
      <c r="F7" s="35">
        <v>103.7</v>
      </c>
      <c r="G7" s="81">
        <f t="shared" si="0"/>
        <v>1.037</v>
      </c>
      <c r="H7" s="81">
        <v>0</v>
      </c>
    </row>
    <row r="8" spans="1:8" ht="15">
      <c r="A8" s="149"/>
      <c r="B8" s="160" t="s">
        <v>10</v>
      </c>
      <c r="C8" s="165"/>
      <c r="D8" s="35">
        <v>120</v>
      </c>
      <c r="E8" s="35">
        <v>80</v>
      </c>
      <c r="F8" s="35">
        <v>86.8</v>
      </c>
      <c r="G8" s="81">
        <f t="shared" si="0"/>
        <v>0.7233333333333333</v>
      </c>
      <c r="H8" s="81">
        <f t="shared" si="1"/>
        <v>1.085</v>
      </c>
    </row>
    <row r="9" spans="1:8" ht="15">
      <c r="A9" s="149"/>
      <c r="B9" s="160" t="s">
        <v>11</v>
      </c>
      <c r="C9" s="165"/>
      <c r="D9" s="35">
        <v>1400</v>
      </c>
      <c r="E9" s="35">
        <v>1240</v>
      </c>
      <c r="F9" s="35">
        <v>1437.3</v>
      </c>
      <c r="G9" s="81">
        <f t="shared" si="0"/>
        <v>1.0266428571428572</v>
      </c>
      <c r="H9" s="81">
        <f t="shared" si="1"/>
        <v>1.1591129032258065</v>
      </c>
    </row>
    <row r="10" spans="1:8" ht="15">
      <c r="A10" s="149"/>
      <c r="B10" s="160" t="s">
        <v>108</v>
      </c>
      <c r="C10" s="165"/>
      <c r="D10" s="35">
        <v>10</v>
      </c>
      <c r="E10" s="35">
        <v>8</v>
      </c>
      <c r="F10" s="35">
        <v>11.8</v>
      </c>
      <c r="G10" s="81">
        <f t="shared" si="0"/>
        <v>1.1800000000000002</v>
      </c>
      <c r="H10" s="81">
        <f t="shared" si="1"/>
        <v>1.475</v>
      </c>
    </row>
    <row r="11" spans="1:8" ht="15">
      <c r="A11" s="149"/>
      <c r="B11" s="160" t="s">
        <v>12</v>
      </c>
      <c r="C11" s="165"/>
      <c r="D11" s="35">
        <v>0</v>
      </c>
      <c r="E11" s="35">
        <v>0</v>
      </c>
      <c r="F11" s="35">
        <v>0</v>
      </c>
      <c r="G11" s="81">
        <v>0</v>
      </c>
      <c r="H11" s="81">
        <v>0</v>
      </c>
    </row>
    <row r="12" spans="1:8" ht="15">
      <c r="A12" s="149"/>
      <c r="B12" s="160" t="s">
        <v>13</v>
      </c>
      <c r="C12" s="165"/>
      <c r="D12" s="35">
        <v>0</v>
      </c>
      <c r="E12" s="35">
        <v>0</v>
      </c>
      <c r="F12" s="35">
        <v>0</v>
      </c>
      <c r="G12" s="81">
        <v>0</v>
      </c>
      <c r="H12" s="81">
        <v>0</v>
      </c>
    </row>
    <row r="13" spans="1:8" ht="15">
      <c r="A13" s="149"/>
      <c r="B13" s="160" t="s">
        <v>14</v>
      </c>
      <c r="C13" s="165"/>
      <c r="D13" s="35">
        <v>0</v>
      </c>
      <c r="E13" s="35">
        <v>0</v>
      </c>
      <c r="F13" s="35">
        <v>0</v>
      </c>
      <c r="G13" s="81">
        <v>0</v>
      </c>
      <c r="H13" s="81">
        <v>0</v>
      </c>
    </row>
    <row r="14" spans="1:8" ht="15">
      <c r="A14" s="149"/>
      <c r="B14" s="160" t="s">
        <v>16</v>
      </c>
      <c r="C14" s="165"/>
      <c r="D14" s="35">
        <v>0</v>
      </c>
      <c r="E14" s="35">
        <v>0</v>
      </c>
      <c r="F14" s="35">
        <v>0</v>
      </c>
      <c r="G14" s="81">
        <v>0</v>
      </c>
      <c r="H14" s="81">
        <v>0</v>
      </c>
    </row>
    <row r="15" spans="1:8" ht="23.25" customHeight="1">
      <c r="A15" s="149"/>
      <c r="B15" s="160" t="s">
        <v>17</v>
      </c>
      <c r="C15" s="165"/>
      <c r="D15" s="35">
        <v>0</v>
      </c>
      <c r="E15" s="35">
        <v>0</v>
      </c>
      <c r="F15" s="35">
        <v>0</v>
      </c>
      <c r="G15" s="81">
        <v>0</v>
      </c>
      <c r="H15" s="81">
        <v>0</v>
      </c>
    </row>
    <row r="16" spans="1:8" ht="25.5">
      <c r="A16" s="149"/>
      <c r="B16" s="160" t="s">
        <v>18</v>
      </c>
      <c r="C16" s="165"/>
      <c r="D16" s="35">
        <v>0</v>
      </c>
      <c r="E16" s="35">
        <v>0</v>
      </c>
      <c r="F16" s="35">
        <v>0</v>
      </c>
      <c r="G16" s="81">
        <v>0</v>
      </c>
      <c r="H16" s="81">
        <v>0</v>
      </c>
    </row>
    <row r="17" spans="1:8" ht="25.5">
      <c r="A17" s="149"/>
      <c r="B17" s="160" t="s">
        <v>349</v>
      </c>
      <c r="C17" s="165"/>
      <c r="D17" s="35">
        <v>0</v>
      </c>
      <c r="E17" s="35">
        <v>0</v>
      </c>
      <c r="F17" s="35">
        <v>0</v>
      </c>
      <c r="G17" s="81">
        <v>0</v>
      </c>
      <c r="H17" s="81">
        <v>0</v>
      </c>
    </row>
    <row r="18" spans="1:8" ht="15">
      <c r="A18" s="149"/>
      <c r="B18" s="160" t="s">
        <v>122</v>
      </c>
      <c r="C18" s="165"/>
      <c r="D18" s="35">
        <v>0</v>
      </c>
      <c r="E18" s="35">
        <v>0</v>
      </c>
      <c r="F18" s="35">
        <v>0</v>
      </c>
      <c r="G18" s="81">
        <v>0</v>
      </c>
      <c r="H18" s="81">
        <v>0</v>
      </c>
    </row>
    <row r="19" spans="1:8" ht="15">
      <c r="A19" s="149"/>
      <c r="B19" s="160" t="s">
        <v>23</v>
      </c>
      <c r="C19" s="165"/>
      <c r="D19" s="35">
        <v>0</v>
      </c>
      <c r="E19" s="35">
        <v>0</v>
      </c>
      <c r="F19" s="35">
        <v>0</v>
      </c>
      <c r="G19" s="81">
        <v>0</v>
      </c>
      <c r="H19" s="81">
        <v>0</v>
      </c>
    </row>
    <row r="20" spans="1:8" ht="25.5">
      <c r="A20" s="149"/>
      <c r="B20" s="36" t="s">
        <v>82</v>
      </c>
      <c r="C20" s="41"/>
      <c r="D20" s="35">
        <f>D21+D22+D23+D24+D25</f>
        <v>805.1</v>
      </c>
      <c r="E20" s="35">
        <f>E21+E22+E23+E24+E25</f>
        <v>616.2</v>
      </c>
      <c r="F20" s="35">
        <f>F21+F22+F23+F24+F25</f>
        <v>166.3</v>
      </c>
      <c r="G20" s="81">
        <f t="shared" si="0"/>
        <v>0.20655819152900262</v>
      </c>
      <c r="H20" s="81">
        <f t="shared" si="1"/>
        <v>0.26987990912041543</v>
      </c>
    </row>
    <row r="21" spans="1:8" ht="15">
      <c r="A21" s="149"/>
      <c r="B21" s="160" t="s">
        <v>25</v>
      </c>
      <c r="C21" s="165"/>
      <c r="D21" s="35">
        <v>206.1</v>
      </c>
      <c r="E21" s="35">
        <v>154.6</v>
      </c>
      <c r="F21" s="165" t="s">
        <v>407</v>
      </c>
      <c r="G21" s="81">
        <f t="shared" si="0"/>
        <v>0.31877729257641924</v>
      </c>
      <c r="H21" s="81">
        <f t="shared" si="1"/>
        <v>0.42496765847348</v>
      </c>
    </row>
    <row r="22" spans="1:8" ht="15">
      <c r="A22" s="149"/>
      <c r="B22" s="160" t="s">
        <v>103</v>
      </c>
      <c r="C22" s="165"/>
      <c r="D22" s="35">
        <v>144.9</v>
      </c>
      <c r="E22" s="35">
        <v>120.8</v>
      </c>
      <c r="F22" s="35">
        <v>100.6</v>
      </c>
      <c r="G22" s="81">
        <f t="shared" si="0"/>
        <v>0.6942719116632159</v>
      </c>
      <c r="H22" s="81">
        <f t="shared" si="1"/>
        <v>0.8327814569536424</v>
      </c>
    </row>
    <row r="23" spans="1:8" ht="15">
      <c r="A23" s="149"/>
      <c r="B23" s="160" t="s">
        <v>68</v>
      </c>
      <c r="C23" s="165"/>
      <c r="D23" s="35">
        <v>454.1</v>
      </c>
      <c r="E23" s="35">
        <v>340.8</v>
      </c>
      <c r="F23" s="35">
        <v>0</v>
      </c>
      <c r="G23" s="81">
        <v>0</v>
      </c>
      <c r="H23" s="81">
        <f t="shared" si="1"/>
        <v>0</v>
      </c>
    </row>
    <row r="24" spans="1:8" ht="25.5">
      <c r="A24" s="149"/>
      <c r="B24" s="160" t="s">
        <v>28</v>
      </c>
      <c r="C24" s="165"/>
      <c r="D24" s="35">
        <v>0</v>
      </c>
      <c r="E24" s="35">
        <v>0</v>
      </c>
      <c r="F24" s="35">
        <v>0</v>
      </c>
      <c r="G24" s="81">
        <v>0</v>
      </c>
      <c r="H24" s="81">
        <v>0</v>
      </c>
    </row>
    <row r="25" spans="1:8" ht="28.5" customHeight="1" thickBot="1">
      <c r="A25" s="149"/>
      <c r="B25" s="82" t="s">
        <v>157</v>
      </c>
      <c r="C25" s="83"/>
      <c r="D25" s="35">
        <v>0</v>
      </c>
      <c r="E25" s="35">
        <v>0</v>
      </c>
      <c r="F25" s="35">
        <v>0</v>
      </c>
      <c r="G25" s="81">
        <v>0</v>
      </c>
      <c r="H25" s="81">
        <v>0</v>
      </c>
    </row>
    <row r="26" spans="1:8" ht="26.25" customHeight="1">
      <c r="A26" s="149"/>
      <c r="B26" s="103" t="s">
        <v>29</v>
      </c>
      <c r="C26" s="104"/>
      <c r="D26" s="161">
        <f>D4+D20</f>
        <v>3135.2</v>
      </c>
      <c r="E26" s="161">
        <f>E4+E20</f>
        <v>2564.2</v>
      </c>
      <c r="F26" s="161">
        <f>F4+F20</f>
        <v>2378.5000000000005</v>
      </c>
      <c r="G26" s="81">
        <f t="shared" si="0"/>
        <v>0.7586437866802758</v>
      </c>
      <c r="H26" s="81">
        <f t="shared" si="1"/>
        <v>0.9275797519694254</v>
      </c>
    </row>
    <row r="27" spans="1:8" ht="40.5" customHeight="1">
      <c r="A27" s="149"/>
      <c r="B27" s="160" t="s">
        <v>109</v>
      </c>
      <c r="C27" s="165"/>
      <c r="D27" s="35">
        <f>D4</f>
        <v>2330.1</v>
      </c>
      <c r="E27" s="35">
        <f>E4</f>
        <v>1948</v>
      </c>
      <c r="F27" s="35">
        <f>F4</f>
        <v>2212.2000000000003</v>
      </c>
      <c r="G27" s="81">
        <f t="shared" si="0"/>
        <v>0.9494013132483586</v>
      </c>
      <c r="H27" s="81">
        <f t="shared" si="1"/>
        <v>1.1356262833675566</v>
      </c>
    </row>
    <row r="28" spans="1:8" ht="12.75">
      <c r="A28" s="178"/>
      <c r="B28" s="200"/>
      <c r="C28" s="200"/>
      <c r="D28" s="200"/>
      <c r="E28" s="200"/>
      <c r="F28" s="200"/>
      <c r="G28" s="200"/>
      <c r="H28" s="201"/>
    </row>
    <row r="29" spans="1:8" ht="15" customHeight="1">
      <c r="A29" s="197" t="s">
        <v>161</v>
      </c>
      <c r="B29" s="181" t="s">
        <v>30</v>
      </c>
      <c r="C29" s="173" t="s">
        <v>198</v>
      </c>
      <c r="D29" s="177" t="s">
        <v>4</v>
      </c>
      <c r="E29" s="170" t="s">
        <v>394</v>
      </c>
      <c r="F29" s="170" t="s">
        <v>5</v>
      </c>
      <c r="G29" s="198" t="s">
        <v>149</v>
      </c>
      <c r="H29" s="170" t="s">
        <v>396</v>
      </c>
    </row>
    <row r="30" spans="1:8" ht="27.75" customHeight="1">
      <c r="A30" s="197"/>
      <c r="B30" s="181"/>
      <c r="C30" s="174"/>
      <c r="D30" s="177"/>
      <c r="E30" s="171"/>
      <c r="F30" s="171"/>
      <c r="G30" s="199"/>
      <c r="H30" s="171"/>
    </row>
    <row r="31" spans="1:8" ht="25.5">
      <c r="A31" s="41" t="s">
        <v>70</v>
      </c>
      <c r="B31" s="36" t="s">
        <v>31</v>
      </c>
      <c r="C31" s="41"/>
      <c r="D31" s="85">
        <f>D32+D33+D34</f>
        <v>1762.5</v>
      </c>
      <c r="E31" s="85">
        <f>E32+E33+E34</f>
        <v>1562.1</v>
      </c>
      <c r="F31" s="85">
        <f>F32+F33+F34</f>
        <v>1224.6</v>
      </c>
      <c r="G31" s="86">
        <f>F31/D31</f>
        <v>0.6948085106382978</v>
      </c>
      <c r="H31" s="102">
        <f>F31/E31</f>
        <v>0.7839446898405992</v>
      </c>
    </row>
    <row r="32" spans="1:9" ht="77.25" customHeight="1">
      <c r="A32" s="152" t="s">
        <v>73</v>
      </c>
      <c r="B32" s="160" t="s">
        <v>165</v>
      </c>
      <c r="C32" s="165" t="s">
        <v>73</v>
      </c>
      <c r="D32" s="35">
        <v>1748</v>
      </c>
      <c r="E32" s="35">
        <v>1550.1</v>
      </c>
      <c r="F32" s="35">
        <v>1224.6</v>
      </c>
      <c r="G32" s="86">
        <f aca="true" t="shared" si="2" ref="G32:G62">F32/D32</f>
        <v>0.7005720823798627</v>
      </c>
      <c r="H32" s="102">
        <f aca="true" t="shared" si="3" ref="H32:H62">F32/E32</f>
        <v>0.7900135475130636</v>
      </c>
      <c r="I32" s="140"/>
    </row>
    <row r="33" spans="1:9" ht="12.75">
      <c r="A33" s="152" t="s">
        <v>75</v>
      </c>
      <c r="B33" s="160" t="s">
        <v>36</v>
      </c>
      <c r="C33" s="165" t="s">
        <v>75</v>
      </c>
      <c r="D33" s="35">
        <v>10</v>
      </c>
      <c r="E33" s="35">
        <v>7.5</v>
      </c>
      <c r="F33" s="35">
        <v>0</v>
      </c>
      <c r="G33" s="86">
        <f t="shared" si="2"/>
        <v>0</v>
      </c>
      <c r="H33" s="102">
        <f t="shared" si="3"/>
        <v>0</v>
      </c>
      <c r="I33" s="140"/>
    </row>
    <row r="34" spans="1:9" ht="12.75">
      <c r="A34" s="152" t="s">
        <v>132</v>
      </c>
      <c r="B34" s="160" t="s">
        <v>129</v>
      </c>
      <c r="C34" s="165"/>
      <c r="D34" s="35">
        <f>D35</f>
        <v>4.5</v>
      </c>
      <c r="E34" s="35">
        <f>E35</f>
        <v>4.5</v>
      </c>
      <c r="F34" s="35">
        <f>F35</f>
        <v>0</v>
      </c>
      <c r="G34" s="86">
        <f t="shared" si="2"/>
        <v>0</v>
      </c>
      <c r="H34" s="102">
        <v>0</v>
      </c>
      <c r="I34" s="140"/>
    </row>
    <row r="35" spans="1:9" s="15" customFormat="1" ht="25.5">
      <c r="A35" s="87"/>
      <c r="B35" s="53" t="s">
        <v>118</v>
      </c>
      <c r="C35" s="87" t="s">
        <v>215</v>
      </c>
      <c r="D35" s="88">
        <v>4.5</v>
      </c>
      <c r="E35" s="88">
        <v>4.5</v>
      </c>
      <c r="F35" s="88">
        <v>0</v>
      </c>
      <c r="G35" s="86">
        <f t="shared" si="2"/>
        <v>0</v>
      </c>
      <c r="H35" s="102">
        <v>0</v>
      </c>
      <c r="I35" s="140"/>
    </row>
    <row r="36" spans="1:9" ht="14.25" customHeight="1">
      <c r="A36" s="41" t="s">
        <v>112</v>
      </c>
      <c r="B36" s="36" t="s">
        <v>105</v>
      </c>
      <c r="C36" s="41"/>
      <c r="D36" s="85">
        <f>D37</f>
        <v>144.9</v>
      </c>
      <c r="E36" s="85">
        <f>E37</f>
        <v>144.9</v>
      </c>
      <c r="F36" s="85">
        <f>F37</f>
        <v>100.6</v>
      </c>
      <c r="G36" s="86">
        <f t="shared" si="2"/>
        <v>0.6942719116632159</v>
      </c>
      <c r="H36" s="102">
        <f t="shared" si="3"/>
        <v>0.6942719116632159</v>
      </c>
      <c r="I36" s="140"/>
    </row>
    <row r="37" spans="1:9" ht="38.25">
      <c r="A37" s="152" t="s">
        <v>113</v>
      </c>
      <c r="B37" s="160" t="s">
        <v>171</v>
      </c>
      <c r="C37" s="165" t="s">
        <v>271</v>
      </c>
      <c r="D37" s="35">
        <v>144.9</v>
      </c>
      <c r="E37" s="35">
        <v>144.9</v>
      </c>
      <c r="F37" s="35">
        <v>100.6</v>
      </c>
      <c r="G37" s="86">
        <f t="shared" si="2"/>
        <v>0.6942719116632159</v>
      </c>
      <c r="H37" s="102">
        <f t="shared" si="3"/>
        <v>0.6942719116632159</v>
      </c>
      <c r="I37" s="140"/>
    </row>
    <row r="38" spans="1:9" ht="25.5" hidden="1">
      <c r="A38" s="41" t="s">
        <v>76</v>
      </c>
      <c r="B38" s="36" t="s">
        <v>39</v>
      </c>
      <c r="C38" s="41"/>
      <c r="D38" s="85">
        <f aca="true" t="shared" si="4" ref="D38:F39">D39</f>
        <v>0</v>
      </c>
      <c r="E38" s="85">
        <f t="shared" si="4"/>
        <v>0</v>
      </c>
      <c r="F38" s="85">
        <f t="shared" si="4"/>
        <v>0</v>
      </c>
      <c r="G38" s="86" t="e">
        <f t="shared" si="2"/>
        <v>#DIV/0!</v>
      </c>
      <c r="H38" s="102" t="e">
        <f t="shared" si="3"/>
        <v>#DIV/0!</v>
      </c>
      <c r="I38" s="140"/>
    </row>
    <row r="39" spans="1:9" ht="12.75" hidden="1">
      <c r="A39" s="152" t="s">
        <v>114</v>
      </c>
      <c r="B39" s="160" t="s">
        <v>107</v>
      </c>
      <c r="C39" s="165"/>
      <c r="D39" s="35">
        <f t="shared" si="4"/>
        <v>0</v>
      </c>
      <c r="E39" s="35">
        <f t="shared" si="4"/>
        <v>0</v>
      </c>
      <c r="F39" s="35">
        <f t="shared" si="4"/>
        <v>0</v>
      </c>
      <c r="G39" s="86" t="e">
        <f t="shared" si="2"/>
        <v>#DIV/0!</v>
      </c>
      <c r="H39" s="102" t="e">
        <f t="shared" si="3"/>
        <v>#DIV/0!</v>
      </c>
      <c r="I39" s="140"/>
    </row>
    <row r="40" spans="1:9" s="15" customFormat="1" ht="54.75" customHeight="1" hidden="1">
      <c r="A40" s="87"/>
      <c r="B40" s="53" t="s">
        <v>204</v>
      </c>
      <c r="C40" s="87" t="s">
        <v>203</v>
      </c>
      <c r="D40" s="88">
        <v>0</v>
      </c>
      <c r="E40" s="88">
        <v>0</v>
      </c>
      <c r="F40" s="88">
        <v>0</v>
      </c>
      <c r="G40" s="86" t="e">
        <f t="shared" si="2"/>
        <v>#DIV/0!</v>
      </c>
      <c r="H40" s="102" t="e">
        <f t="shared" si="3"/>
        <v>#DIV/0!</v>
      </c>
      <c r="I40" s="140"/>
    </row>
    <row r="41" spans="1:9" s="15" customFormat="1" ht="18.75" customHeight="1" hidden="1">
      <c r="A41" s="41" t="s">
        <v>77</v>
      </c>
      <c r="B41" s="36" t="s">
        <v>41</v>
      </c>
      <c r="C41" s="41"/>
      <c r="D41" s="85">
        <f>D42</f>
        <v>0</v>
      </c>
      <c r="E41" s="85">
        <f>E42</f>
        <v>0</v>
      </c>
      <c r="F41" s="85">
        <f>F42</f>
        <v>0</v>
      </c>
      <c r="G41" s="86" t="e">
        <f t="shared" si="2"/>
        <v>#DIV/0!</v>
      </c>
      <c r="H41" s="102" t="e">
        <f t="shared" si="3"/>
        <v>#DIV/0!</v>
      </c>
      <c r="I41" s="140"/>
    </row>
    <row r="42" spans="1:9" s="15" customFormat="1" ht="27" customHeight="1" hidden="1">
      <c r="A42" s="150" t="s">
        <v>78</v>
      </c>
      <c r="B42" s="63" t="s">
        <v>127</v>
      </c>
      <c r="C42" s="165"/>
      <c r="D42" s="35">
        <v>0</v>
      </c>
      <c r="E42" s="35">
        <v>0</v>
      </c>
      <c r="F42" s="35">
        <v>0</v>
      </c>
      <c r="G42" s="86" t="e">
        <f t="shared" si="2"/>
        <v>#DIV/0!</v>
      </c>
      <c r="H42" s="102" t="e">
        <f t="shared" si="3"/>
        <v>#DIV/0!</v>
      </c>
      <c r="I42" s="140"/>
    </row>
    <row r="43" spans="1:9" s="15" customFormat="1" ht="32.25" customHeight="1" hidden="1">
      <c r="A43" s="87"/>
      <c r="B43" s="56" t="s">
        <v>127</v>
      </c>
      <c r="C43" s="87" t="s">
        <v>284</v>
      </c>
      <c r="D43" s="88">
        <v>0</v>
      </c>
      <c r="E43" s="88">
        <v>0</v>
      </c>
      <c r="F43" s="88">
        <v>0</v>
      </c>
      <c r="G43" s="86" t="e">
        <f t="shared" si="2"/>
        <v>#DIV/0!</v>
      </c>
      <c r="H43" s="102" t="e">
        <f t="shared" si="3"/>
        <v>#DIV/0!</v>
      </c>
      <c r="I43" s="140"/>
    </row>
    <row r="44" spans="1:9" ht="25.5">
      <c r="A44" s="41" t="s">
        <v>79</v>
      </c>
      <c r="B44" s="36" t="s">
        <v>42</v>
      </c>
      <c r="C44" s="41"/>
      <c r="D44" s="85">
        <f>D45</f>
        <v>171.4</v>
      </c>
      <c r="E44" s="85">
        <f>E45</f>
        <v>147.4</v>
      </c>
      <c r="F44" s="85">
        <f>F45</f>
        <v>142.4</v>
      </c>
      <c r="G44" s="86">
        <f t="shared" si="2"/>
        <v>0.8308051341890315</v>
      </c>
      <c r="H44" s="102">
        <f t="shared" si="3"/>
        <v>0.966078697421981</v>
      </c>
      <c r="I44" s="140"/>
    </row>
    <row r="45" spans="1:9" ht="12.75">
      <c r="A45" s="152" t="s">
        <v>45</v>
      </c>
      <c r="B45" s="160" t="s">
        <v>46</v>
      </c>
      <c r="C45" s="165"/>
      <c r="D45" s="35">
        <f>D46+D47+D49+D48</f>
        <v>171.4</v>
      </c>
      <c r="E45" s="35">
        <f>E46+E47+E49+E48</f>
        <v>147.4</v>
      </c>
      <c r="F45" s="35">
        <f>F46+F47+F49+F48</f>
        <v>142.4</v>
      </c>
      <c r="G45" s="86">
        <f t="shared" si="2"/>
        <v>0.8308051341890315</v>
      </c>
      <c r="H45" s="102">
        <f t="shared" si="3"/>
        <v>0.966078697421981</v>
      </c>
      <c r="I45" s="140"/>
    </row>
    <row r="46" spans="1:9" s="15" customFormat="1" ht="12.75">
      <c r="A46" s="87"/>
      <c r="B46" s="53" t="s">
        <v>181</v>
      </c>
      <c r="C46" s="87" t="s">
        <v>260</v>
      </c>
      <c r="D46" s="88">
        <v>96</v>
      </c>
      <c r="E46" s="88">
        <v>72</v>
      </c>
      <c r="F46" s="88">
        <v>72</v>
      </c>
      <c r="G46" s="86">
        <f t="shared" si="2"/>
        <v>0.75</v>
      </c>
      <c r="H46" s="102">
        <f t="shared" si="3"/>
        <v>1</v>
      </c>
      <c r="I46" s="140"/>
    </row>
    <row r="47" spans="1:9" s="15" customFormat="1" ht="20.25" customHeight="1" hidden="1">
      <c r="A47" s="87"/>
      <c r="B47" s="53" t="s">
        <v>265</v>
      </c>
      <c r="C47" s="87" t="s">
        <v>261</v>
      </c>
      <c r="D47" s="88">
        <v>0</v>
      </c>
      <c r="E47" s="88">
        <v>0</v>
      </c>
      <c r="F47" s="88">
        <v>0</v>
      </c>
      <c r="G47" s="86" t="e">
        <f t="shared" si="2"/>
        <v>#DIV/0!</v>
      </c>
      <c r="H47" s="102">
        <v>0</v>
      </c>
      <c r="I47" s="140"/>
    </row>
    <row r="48" spans="1:9" s="15" customFormat="1" ht="20.25" customHeight="1" hidden="1">
      <c r="A48" s="87"/>
      <c r="B48" s="53" t="s">
        <v>375</v>
      </c>
      <c r="C48" s="87" t="s">
        <v>374</v>
      </c>
      <c r="D48" s="88">
        <v>0</v>
      </c>
      <c r="E48" s="88">
        <v>0</v>
      </c>
      <c r="F48" s="88">
        <v>0</v>
      </c>
      <c r="G48" s="86" t="e">
        <f t="shared" si="2"/>
        <v>#DIV/0!</v>
      </c>
      <c r="H48" s="102">
        <v>0</v>
      </c>
      <c r="I48" s="140"/>
    </row>
    <row r="49" spans="1:9" s="15" customFormat="1" ht="28.5" customHeight="1">
      <c r="A49" s="87"/>
      <c r="B49" s="53" t="s">
        <v>183</v>
      </c>
      <c r="C49" s="87" t="s">
        <v>266</v>
      </c>
      <c r="D49" s="88">
        <v>75.4</v>
      </c>
      <c r="E49" s="88">
        <v>75.4</v>
      </c>
      <c r="F49" s="88">
        <v>70.4</v>
      </c>
      <c r="G49" s="86">
        <f t="shared" si="2"/>
        <v>0.9336870026525199</v>
      </c>
      <c r="H49" s="102">
        <f t="shared" si="3"/>
        <v>0.9336870026525199</v>
      </c>
      <c r="I49" s="140"/>
    </row>
    <row r="50" spans="1:9" s="15" customFormat="1" ht="20.25" customHeight="1" hidden="1">
      <c r="A50" s="87"/>
      <c r="B50" s="53"/>
      <c r="C50" s="87"/>
      <c r="D50" s="88"/>
      <c r="E50" s="88"/>
      <c r="F50" s="88"/>
      <c r="G50" s="86" t="e">
        <f t="shared" si="2"/>
        <v>#DIV/0!</v>
      </c>
      <c r="H50" s="102" t="e">
        <f t="shared" si="3"/>
        <v>#DIV/0!</v>
      </c>
      <c r="I50" s="140"/>
    </row>
    <row r="51" spans="1:9" ht="18.75" customHeight="1">
      <c r="A51" s="41" t="s">
        <v>130</v>
      </c>
      <c r="B51" s="36" t="s">
        <v>128</v>
      </c>
      <c r="C51" s="41"/>
      <c r="D51" s="85">
        <f>D53</f>
        <v>1</v>
      </c>
      <c r="E51" s="85">
        <f>E53</f>
        <v>1</v>
      </c>
      <c r="F51" s="85">
        <f>F53</f>
        <v>0.3</v>
      </c>
      <c r="G51" s="86">
        <f t="shared" si="2"/>
        <v>0.3</v>
      </c>
      <c r="H51" s="102">
        <f t="shared" si="3"/>
        <v>0.3</v>
      </c>
      <c r="I51" s="140"/>
    </row>
    <row r="52" spans="1:9" ht="35.25" customHeight="1">
      <c r="A52" s="152" t="s">
        <v>124</v>
      </c>
      <c r="B52" s="160" t="s">
        <v>131</v>
      </c>
      <c r="C52" s="165"/>
      <c r="D52" s="35">
        <f>D53</f>
        <v>1</v>
      </c>
      <c r="E52" s="35">
        <f>E53</f>
        <v>1</v>
      </c>
      <c r="F52" s="35">
        <f>F53</f>
        <v>0.3</v>
      </c>
      <c r="G52" s="86">
        <f t="shared" si="2"/>
        <v>0.3</v>
      </c>
      <c r="H52" s="102">
        <f t="shared" si="3"/>
        <v>0.3</v>
      </c>
      <c r="I52" s="140"/>
    </row>
    <row r="53" spans="1:9" s="15" customFormat="1" ht="31.5" customHeight="1">
      <c r="A53" s="44"/>
      <c r="B53" s="53" t="s">
        <v>274</v>
      </c>
      <c r="C53" s="87" t="s">
        <v>267</v>
      </c>
      <c r="D53" s="88">
        <v>1</v>
      </c>
      <c r="E53" s="88">
        <v>1</v>
      </c>
      <c r="F53" s="88">
        <v>0.3</v>
      </c>
      <c r="G53" s="86">
        <f t="shared" si="2"/>
        <v>0.3</v>
      </c>
      <c r="H53" s="102">
        <f t="shared" si="3"/>
        <v>0.3</v>
      </c>
      <c r="I53" s="140"/>
    </row>
    <row r="54" spans="1:9" ht="12.75" hidden="1">
      <c r="A54" s="41" t="s">
        <v>47</v>
      </c>
      <c r="B54" s="36" t="s">
        <v>48</v>
      </c>
      <c r="C54" s="41"/>
      <c r="D54" s="85">
        <f aca="true" t="shared" si="5" ref="D54:F55">D55</f>
        <v>0</v>
      </c>
      <c r="E54" s="85">
        <f t="shared" si="5"/>
        <v>0</v>
      </c>
      <c r="F54" s="85">
        <f t="shared" si="5"/>
        <v>0</v>
      </c>
      <c r="G54" s="86" t="e">
        <f t="shared" si="2"/>
        <v>#DIV/0!</v>
      </c>
      <c r="H54" s="102" t="e">
        <f t="shared" si="3"/>
        <v>#DIV/0!</v>
      </c>
      <c r="I54" s="140"/>
    </row>
    <row r="55" spans="1:9" ht="12.75" hidden="1">
      <c r="A55" s="152" t="s">
        <v>52</v>
      </c>
      <c r="B55" s="160" t="s">
        <v>53</v>
      </c>
      <c r="C55" s="165"/>
      <c r="D55" s="35">
        <f t="shared" si="5"/>
        <v>0</v>
      </c>
      <c r="E55" s="35">
        <f t="shared" si="5"/>
        <v>0</v>
      </c>
      <c r="F55" s="35">
        <f t="shared" si="5"/>
        <v>0</v>
      </c>
      <c r="G55" s="86" t="e">
        <f t="shared" si="2"/>
        <v>#DIV/0!</v>
      </c>
      <c r="H55" s="102" t="e">
        <f t="shared" si="3"/>
        <v>#DIV/0!</v>
      </c>
      <c r="I55" s="140"/>
    </row>
    <row r="56" spans="1:9" s="15" customFormat="1" ht="27" customHeight="1" hidden="1">
      <c r="A56" s="87"/>
      <c r="B56" s="53" t="s">
        <v>268</v>
      </c>
      <c r="C56" s="87" t="s">
        <v>269</v>
      </c>
      <c r="D56" s="88">
        <v>0</v>
      </c>
      <c r="E56" s="88">
        <v>0</v>
      </c>
      <c r="F56" s="88">
        <v>0</v>
      </c>
      <c r="G56" s="86" t="e">
        <f t="shared" si="2"/>
        <v>#DIV/0!</v>
      </c>
      <c r="H56" s="102" t="e">
        <f t="shared" si="3"/>
        <v>#DIV/0!</v>
      </c>
      <c r="I56" s="140"/>
    </row>
    <row r="57" spans="1:9" ht="15.75" customHeight="1">
      <c r="A57" s="41">
        <v>1000</v>
      </c>
      <c r="B57" s="36" t="s">
        <v>62</v>
      </c>
      <c r="C57" s="41"/>
      <c r="D57" s="85">
        <f>D58</f>
        <v>50.9</v>
      </c>
      <c r="E57" s="85">
        <f>E58</f>
        <v>35.9</v>
      </c>
      <c r="F57" s="85">
        <f>F58</f>
        <v>13.5</v>
      </c>
      <c r="G57" s="86">
        <f t="shared" si="2"/>
        <v>0.26522593320235754</v>
      </c>
      <c r="H57" s="102">
        <f t="shared" si="3"/>
        <v>0.3760445682451254</v>
      </c>
      <c r="I57" s="140"/>
    </row>
    <row r="58" spans="1:9" ht="12.75">
      <c r="A58" s="152" t="s">
        <v>63</v>
      </c>
      <c r="B58" s="160" t="s">
        <v>186</v>
      </c>
      <c r="C58" s="165" t="s">
        <v>63</v>
      </c>
      <c r="D58" s="35">
        <v>50.9</v>
      </c>
      <c r="E58" s="35">
        <v>35.9</v>
      </c>
      <c r="F58" s="35">
        <v>13.5</v>
      </c>
      <c r="G58" s="86">
        <f t="shared" si="2"/>
        <v>0.26522593320235754</v>
      </c>
      <c r="H58" s="102">
        <f t="shared" si="3"/>
        <v>0.3760445682451254</v>
      </c>
      <c r="I58" s="140"/>
    </row>
    <row r="59" spans="1:9" ht="12.75">
      <c r="A59" s="41"/>
      <c r="B59" s="36" t="s">
        <v>101</v>
      </c>
      <c r="C59" s="41"/>
      <c r="D59" s="35">
        <f>D60</f>
        <v>2025.9</v>
      </c>
      <c r="E59" s="35">
        <f>E60</f>
        <v>1920.9</v>
      </c>
      <c r="F59" s="35">
        <f>F60</f>
        <v>1764.4</v>
      </c>
      <c r="G59" s="86">
        <f t="shared" si="2"/>
        <v>0.8709215657238758</v>
      </c>
      <c r="H59" s="102">
        <f t="shared" si="3"/>
        <v>0.9185277734395335</v>
      </c>
      <c r="I59" s="140"/>
    </row>
    <row r="60" spans="1:9" s="15" customFormat="1" ht="25.5">
      <c r="A60" s="87"/>
      <c r="B60" s="53" t="s">
        <v>102</v>
      </c>
      <c r="C60" s="87" t="s">
        <v>202</v>
      </c>
      <c r="D60" s="88">
        <v>2025.9</v>
      </c>
      <c r="E60" s="88">
        <v>1920.9</v>
      </c>
      <c r="F60" s="88">
        <v>1764.4</v>
      </c>
      <c r="G60" s="86">
        <f t="shared" si="2"/>
        <v>0.8709215657238758</v>
      </c>
      <c r="H60" s="102">
        <f t="shared" si="3"/>
        <v>0.9185277734395335</v>
      </c>
      <c r="I60" s="140"/>
    </row>
    <row r="61" spans="1:8" ht="18" customHeight="1">
      <c r="A61" s="152"/>
      <c r="B61" s="64" t="s">
        <v>69</v>
      </c>
      <c r="C61" s="89"/>
      <c r="D61" s="90">
        <f>D31+D36+D38+D44+D53+D54+D57+D59+D41</f>
        <v>4156.6</v>
      </c>
      <c r="E61" s="90">
        <f>E31+E36+E38+E44+E53+E54+E57+E59+E41</f>
        <v>3812.2000000000003</v>
      </c>
      <c r="F61" s="90">
        <f>F31+F36+F38+F44+F53+F54+F57+F59+F41</f>
        <v>3245.8</v>
      </c>
      <c r="G61" s="86">
        <f t="shared" si="2"/>
        <v>0.7808786027041331</v>
      </c>
      <c r="H61" s="102">
        <f t="shared" si="3"/>
        <v>0.8514243743770001</v>
      </c>
    </row>
    <row r="62" spans="1:8" ht="12.75">
      <c r="A62" s="153"/>
      <c r="B62" s="160" t="s">
        <v>84</v>
      </c>
      <c r="C62" s="165"/>
      <c r="D62" s="92">
        <f>D59</f>
        <v>2025.9</v>
      </c>
      <c r="E62" s="92">
        <f>E59</f>
        <v>1920.9</v>
      </c>
      <c r="F62" s="92">
        <f>F59</f>
        <v>1764.4</v>
      </c>
      <c r="G62" s="86">
        <f t="shared" si="2"/>
        <v>0.8709215657238758</v>
      </c>
      <c r="H62" s="102">
        <f t="shared" si="3"/>
        <v>0.9185277734395335</v>
      </c>
    </row>
    <row r="63" ht="12.75">
      <c r="A63" s="66"/>
    </row>
    <row r="64" ht="12.75">
      <c r="A64" s="66"/>
    </row>
    <row r="65" spans="1:6" ht="15">
      <c r="A65" s="66"/>
      <c r="B65" s="72" t="s">
        <v>94</v>
      </c>
      <c r="C65" s="93"/>
      <c r="F65" s="67">
        <v>1079.3</v>
      </c>
    </row>
    <row r="66" spans="1:3" ht="15">
      <c r="A66" s="66"/>
      <c r="B66" s="72"/>
      <c r="C66" s="93"/>
    </row>
    <row r="67" spans="1:3" ht="15">
      <c r="A67" s="66"/>
      <c r="B67" s="72" t="s">
        <v>85</v>
      </c>
      <c r="C67" s="93"/>
    </row>
    <row r="68" spans="1:3" ht="15">
      <c r="A68" s="66"/>
      <c r="B68" s="72" t="s">
        <v>86</v>
      </c>
      <c r="C68" s="93"/>
    </row>
    <row r="69" spans="1:3" ht="15">
      <c r="A69" s="66"/>
      <c r="B69" s="72"/>
      <c r="C69" s="93"/>
    </row>
    <row r="70" spans="1:3" ht="15">
      <c r="A70" s="66"/>
      <c r="B70" s="72" t="s">
        <v>87</v>
      </c>
      <c r="C70" s="93"/>
    </row>
    <row r="71" spans="1:3" ht="15">
      <c r="A71" s="66"/>
      <c r="B71" s="72" t="s">
        <v>88</v>
      </c>
      <c r="C71" s="93"/>
    </row>
    <row r="72" spans="1:3" ht="15">
      <c r="A72" s="66"/>
      <c r="B72" s="72"/>
      <c r="C72" s="93"/>
    </row>
    <row r="73" spans="1:3" ht="15">
      <c r="A73" s="66"/>
      <c r="B73" s="72" t="s">
        <v>89</v>
      </c>
      <c r="C73" s="93"/>
    </row>
    <row r="74" spans="1:3" ht="15">
      <c r="A74" s="66"/>
      <c r="B74" s="72" t="s">
        <v>90</v>
      </c>
      <c r="C74" s="93"/>
    </row>
    <row r="75" spans="1:3" ht="15">
      <c r="A75" s="66"/>
      <c r="B75" s="72"/>
      <c r="C75" s="93"/>
    </row>
    <row r="76" spans="1:3" ht="15">
      <c r="A76" s="66"/>
      <c r="B76" s="72" t="s">
        <v>91</v>
      </c>
      <c r="C76" s="93"/>
    </row>
    <row r="77" spans="1:3" ht="15">
      <c r="A77" s="66"/>
      <c r="B77" s="72" t="s">
        <v>92</v>
      </c>
      <c r="C77" s="93"/>
    </row>
    <row r="78" ht="12.75">
      <c r="A78" s="66"/>
    </row>
    <row r="79" ht="12.75">
      <c r="A79" s="66"/>
    </row>
    <row r="80" spans="1:8" ht="15">
      <c r="A80" s="66"/>
      <c r="B80" s="72" t="s">
        <v>93</v>
      </c>
      <c r="C80" s="93"/>
      <c r="F80" s="68">
        <f>F65+F26-F61</f>
        <v>212</v>
      </c>
      <c r="H80" s="68"/>
    </row>
    <row r="81" ht="12.75">
      <c r="A81" s="66"/>
    </row>
    <row r="82" ht="12.75">
      <c r="A82" s="66"/>
    </row>
    <row r="83" spans="1:3" ht="15">
      <c r="A83" s="66"/>
      <c r="B83" s="72" t="s">
        <v>95</v>
      </c>
      <c r="C83" s="93"/>
    </row>
    <row r="84" spans="1:3" ht="15">
      <c r="A84" s="66"/>
      <c r="B84" s="72" t="s">
        <v>96</v>
      </c>
      <c r="C84" s="93"/>
    </row>
    <row r="85" spans="1:3" ht="15">
      <c r="A85" s="66"/>
      <c r="B85" s="72" t="s">
        <v>97</v>
      </c>
      <c r="C85" s="93"/>
    </row>
    <row r="86" ht="12.75">
      <c r="A86" s="66"/>
    </row>
    <row r="87" ht="12.75">
      <c r="A87" s="66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1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2">
      <selection activeCell="F19" sqref="F18:F19"/>
    </sheetView>
  </sheetViews>
  <sheetFormatPr defaultColWidth="9.140625" defaultRowHeight="12.75"/>
  <cols>
    <col min="1" max="1" width="9.57421875" style="67" customWidth="1"/>
    <col min="2" max="2" width="35.421875" style="67" customWidth="1"/>
    <col min="3" max="3" width="9.57421875" style="66" hidden="1" customWidth="1"/>
    <col min="4" max="5" width="9.57421875" style="67" customWidth="1"/>
    <col min="6" max="6" width="10.8515625" style="67" customWidth="1"/>
    <col min="7" max="7" width="9.57421875" style="67" customWidth="1"/>
    <col min="8" max="8" width="11.57421875" style="67" customWidth="1"/>
    <col min="9" max="16384" width="9.140625" style="1" customWidth="1"/>
  </cols>
  <sheetData>
    <row r="1" spans="1:8" s="5" customFormat="1" ht="53.25" customHeight="1">
      <c r="A1" s="175" t="s">
        <v>402</v>
      </c>
      <c r="B1" s="175"/>
      <c r="C1" s="175"/>
      <c r="D1" s="175"/>
      <c r="E1" s="175"/>
      <c r="F1" s="175"/>
      <c r="G1" s="175"/>
      <c r="H1" s="175"/>
    </row>
    <row r="2" spans="1:8" ht="12.75" customHeight="1">
      <c r="A2" s="79"/>
      <c r="B2" s="204" t="s">
        <v>3</v>
      </c>
      <c r="C2" s="100"/>
      <c r="D2" s="198" t="s">
        <v>4</v>
      </c>
      <c r="E2" s="170" t="s">
        <v>394</v>
      </c>
      <c r="F2" s="198" t="s">
        <v>5</v>
      </c>
      <c r="G2" s="198" t="s">
        <v>149</v>
      </c>
      <c r="H2" s="170" t="s">
        <v>395</v>
      </c>
    </row>
    <row r="3" spans="1:8" ht="18.75" customHeight="1">
      <c r="A3" s="149"/>
      <c r="B3" s="205"/>
      <c r="C3" s="101"/>
      <c r="D3" s="199"/>
      <c r="E3" s="171"/>
      <c r="F3" s="199"/>
      <c r="G3" s="203"/>
      <c r="H3" s="171"/>
    </row>
    <row r="4" spans="1:8" ht="18.75" customHeight="1">
      <c r="A4" s="149"/>
      <c r="B4" s="162" t="s">
        <v>83</v>
      </c>
      <c r="C4" s="80"/>
      <c r="D4" s="146">
        <f>D5+D6+D7+D8+D9+D10+D11+D12+D13+D14+D15+D16+D17+D18+D19</f>
        <v>4082.9</v>
      </c>
      <c r="E4" s="146">
        <f>E5+E6+E7+E8+E9+E10+E11+E12+E13+E14+E15+E16+E17+E18+E19</f>
        <v>3743</v>
      </c>
      <c r="F4" s="146">
        <f>F5+F6+F7+F8+F9+F10+F11+F12+F13+F14+F15+F16+F17+F18+F19</f>
        <v>4366.299999999999</v>
      </c>
      <c r="G4" s="154">
        <f>F4/D4</f>
        <v>1.0694114477454748</v>
      </c>
      <c r="H4" s="154">
        <f>F4/E4</f>
        <v>1.1665241784664706</v>
      </c>
    </row>
    <row r="5" spans="1:8" ht="18.75" customHeight="1">
      <c r="A5" s="149"/>
      <c r="B5" s="160" t="s">
        <v>7</v>
      </c>
      <c r="C5" s="165"/>
      <c r="D5" s="35">
        <v>120</v>
      </c>
      <c r="E5" s="35">
        <v>80</v>
      </c>
      <c r="F5" s="35">
        <v>107.1</v>
      </c>
      <c r="G5" s="81">
        <f aca="true" t="shared" si="0" ref="G5:G27">F5/D5</f>
        <v>0.8925</v>
      </c>
      <c r="H5" s="81">
        <f aca="true" t="shared" si="1" ref="H5:H27">F5/E5</f>
        <v>1.3387499999999999</v>
      </c>
    </row>
    <row r="6" spans="1:8" ht="18.75" customHeight="1">
      <c r="A6" s="149"/>
      <c r="B6" s="160" t="s">
        <v>299</v>
      </c>
      <c r="C6" s="165"/>
      <c r="D6" s="35">
        <v>1042.9</v>
      </c>
      <c r="E6" s="35">
        <v>780</v>
      </c>
      <c r="F6" s="35">
        <v>1070.5</v>
      </c>
      <c r="G6" s="81">
        <f t="shared" si="0"/>
        <v>1.0264646658356504</v>
      </c>
      <c r="H6" s="81">
        <f t="shared" si="1"/>
        <v>1.3724358974358974</v>
      </c>
    </row>
    <row r="7" spans="1:8" ht="16.5" customHeight="1">
      <c r="A7" s="149"/>
      <c r="B7" s="160" t="s">
        <v>9</v>
      </c>
      <c r="C7" s="165"/>
      <c r="D7" s="35">
        <v>300</v>
      </c>
      <c r="E7" s="35">
        <v>295</v>
      </c>
      <c r="F7" s="35">
        <v>292.9</v>
      </c>
      <c r="G7" s="81">
        <f t="shared" si="0"/>
        <v>0.9763333333333333</v>
      </c>
      <c r="H7" s="81">
        <f t="shared" si="1"/>
        <v>0.9928813559322033</v>
      </c>
    </row>
    <row r="8" spans="1:8" ht="18" customHeight="1">
      <c r="A8" s="149"/>
      <c r="B8" s="160" t="s">
        <v>10</v>
      </c>
      <c r="C8" s="165"/>
      <c r="D8" s="35">
        <v>140</v>
      </c>
      <c r="E8" s="35">
        <v>110</v>
      </c>
      <c r="F8" s="35">
        <v>115.4</v>
      </c>
      <c r="G8" s="81">
        <f t="shared" si="0"/>
        <v>0.8242857142857143</v>
      </c>
      <c r="H8" s="81">
        <f t="shared" si="1"/>
        <v>1.049090909090909</v>
      </c>
    </row>
    <row r="9" spans="1:8" ht="17.25" customHeight="1">
      <c r="A9" s="149"/>
      <c r="B9" s="160" t="s">
        <v>11</v>
      </c>
      <c r="C9" s="165"/>
      <c r="D9" s="35">
        <v>2470</v>
      </c>
      <c r="E9" s="35">
        <v>2470</v>
      </c>
      <c r="F9" s="35">
        <v>2708</v>
      </c>
      <c r="G9" s="81">
        <f t="shared" si="0"/>
        <v>1.0963562753036438</v>
      </c>
      <c r="H9" s="81">
        <f t="shared" si="1"/>
        <v>1.0963562753036438</v>
      </c>
    </row>
    <row r="10" spans="1:8" ht="14.25" customHeight="1">
      <c r="A10" s="149"/>
      <c r="B10" s="160" t="s">
        <v>108</v>
      </c>
      <c r="C10" s="165"/>
      <c r="D10" s="35">
        <v>10</v>
      </c>
      <c r="E10" s="35">
        <v>8</v>
      </c>
      <c r="F10" s="35">
        <v>72.4</v>
      </c>
      <c r="G10" s="81">
        <f t="shared" si="0"/>
        <v>7.24</v>
      </c>
      <c r="H10" s="81">
        <f t="shared" si="1"/>
        <v>9.05</v>
      </c>
    </row>
    <row r="11" spans="1:8" ht="20.25" customHeight="1">
      <c r="A11" s="149"/>
      <c r="B11" s="160" t="s">
        <v>12</v>
      </c>
      <c r="C11" s="165"/>
      <c r="D11" s="35">
        <v>0</v>
      </c>
      <c r="E11" s="35">
        <v>0</v>
      </c>
      <c r="F11" s="35">
        <v>0</v>
      </c>
      <c r="G11" s="81">
        <v>0</v>
      </c>
      <c r="H11" s="81">
        <v>0</v>
      </c>
    </row>
    <row r="12" spans="1:8" ht="18.75" customHeight="1">
      <c r="A12" s="149"/>
      <c r="B12" s="160" t="s">
        <v>13</v>
      </c>
      <c r="C12" s="165"/>
      <c r="D12" s="35">
        <v>0</v>
      </c>
      <c r="E12" s="35">
        <v>0</v>
      </c>
      <c r="F12" s="35">
        <v>0</v>
      </c>
      <c r="G12" s="81">
        <v>0</v>
      </c>
      <c r="H12" s="81">
        <v>0</v>
      </c>
    </row>
    <row r="13" spans="1:8" ht="17.25" customHeight="1">
      <c r="A13" s="149"/>
      <c r="B13" s="160" t="s">
        <v>14</v>
      </c>
      <c r="C13" s="165"/>
      <c r="D13" s="35">
        <v>0</v>
      </c>
      <c r="E13" s="35">
        <v>0</v>
      </c>
      <c r="F13" s="35">
        <v>0</v>
      </c>
      <c r="G13" s="81">
        <v>0</v>
      </c>
      <c r="H13" s="81">
        <v>0</v>
      </c>
    </row>
    <row r="14" spans="1:8" ht="15" customHeight="1">
      <c r="A14" s="149"/>
      <c r="B14" s="160" t="s">
        <v>16</v>
      </c>
      <c r="C14" s="165"/>
      <c r="D14" s="35">
        <v>0</v>
      </c>
      <c r="E14" s="35">
        <v>0</v>
      </c>
      <c r="F14" s="35">
        <v>0</v>
      </c>
      <c r="G14" s="81">
        <v>0</v>
      </c>
      <c r="H14" s="81">
        <v>0</v>
      </c>
    </row>
    <row r="15" spans="1:8" ht="18" customHeight="1">
      <c r="A15" s="149"/>
      <c r="B15" s="160" t="s">
        <v>17</v>
      </c>
      <c r="C15" s="165"/>
      <c r="D15" s="35">
        <v>0</v>
      </c>
      <c r="E15" s="35">
        <v>0</v>
      </c>
      <c r="F15" s="35">
        <v>0</v>
      </c>
      <c r="G15" s="81">
        <v>0</v>
      </c>
      <c r="H15" s="81">
        <v>0</v>
      </c>
    </row>
    <row r="16" spans="1:8" ht="27.75" customHeight="1">
      <c r="A16" s="149"/>
      <c r="B16" s="160" t="s">
        <v>18</v>
      </c>
      <c r="C16" s="165"/>
      <c r="D16" s="35">
        <v>0</v>
      </c>
      <c r="E16" s="35">
        <v>0</v>
      </c>
      <c r="F16" s="35">
        <v>0</v>
      </c>
      <c r="G16" s="81">
        <v>0</v>
      </c>
      <c r="H16" s="81">
        <v>0</v>
      </c>
    </row>
    <row r="17" spans="1:8" ht="28.5" customHeight="1">
      <c r="A17" s="149"/>
      <c r="B17" s="160" t="s">
        <v>20</v>
      </c>
      <c r="C17" s="165"/>
      <c r="D17" s="35">
        <v>0</v>
      </c>
      <c r="E17" s="35">
        <v>0</v>
      </c>
      <c r="F17" s="35">
        <v>0</v>
      </c>
      <c r="G17" s="81">
        <v>0</v>
      </c>
      <c r="H17" s="81">
        <v>0</v>
      </c>
    </row>
    <row r="18" spans="1:8" ht="18.75" customHeight="1">
      <c r="A18" s="149"/>
      <c r="B18" s="160" t="s">
        <v>122</v>
      </c>
      <c r="C18" s="165"/>
      <c r="D18" s="35">
        <v>0</v>
      </c>
      <c r="E18" s="35">
        <v>0</v>
      </c>
      <c r="F18" s="35">
        <v>0</v>
      </c>
      <c r="G18" s="81">
        <v>0</v>
      </c>
      <c r="H18" s="81">
        <v>0</v>
      </c>
    </row>
    <row r="19" spans="1:8" ht="16.5" customHeight="1">
      <c r="A19" s="149"/>
      <c r="B19" s="160" t="s">
        <v>23</v>
      </c>
      <c r="C19" s="165"/>
      <c r="D19" s="35">
        <v>0</v>
      </c>
      <c r="E19" s="35">
        <v>0</v>
      </c>
      <c r="F19" s="35"/>
      <c r="G19" s="81">
        <v>0</v>
      </c>
      <c r="H19" s="81">
        <v>0</v>
      </c>
    </row>
    <row r="20" spans="1:8" ht="32.25" customHeight="1">
      <c r="A20" s="149"/>
      <c r="B20" s="36" t="s">
        <v>82</v>
      </c>
      <c r="C20" s="41"/>
      <c r="D20" s="35">
        <f>D21+D22+D23+D24+D25</f>
        <v>994.7</v>
      </c>
      <c r="E20" s="35">
        <f>E21+E22+E23+E24+E25</f>
        <v>758.2</v>
      </c>
      <c r="F20" s="35">
        <f>F21+F22+F23+F24+F25</f>
        <v>190.1</v>
      </c>
      <c r="G20" s="81">
        <f t="shared" si="0"/>
        <v>0.19111289836131495</v>
      </c>
      <c r="H20" s="81">
        <f t="shared" si="1"/>
        <v>0.2507254022685307</v>
      </c>
    </row>
    <row r="21" spans="1:8" ht="15">
      <c r="A21" s="149"/>
      <c r="B21" s="160" t="s">
        <v>25</v>
      </c>
      <c r="C21" s="165"/>
      <c r="D21" s="35">
        <v>130.4</v>
      </c>
      <c r="E21" s="35">
        <v>97.8</v>
      </c>
      <c r="F21" s="35">
        <v>84.5</v>
      </c>
      <c r="G21" s="81">
        <f t="shared" si="0"/>
        <v>0.6480061349693251</v>
      </c>
      <c r="H21" s="81">
        <f t="shared" si="1"/>
        <v>0.8640081799591002</v>
      </c>
    </row>
    <row r="22" spans="1:8" ht="18.75" customHeight="1">
      <c r="A22" s="149"/>
      <c r="B22" s="160" t="s">
        <v>103</v>
      </c>
      <c r="C22" s="165"/>
      <c r="D22" s="35">
        <v>144.9</v>
      </c>
      <c r="E22" s="35">
        <v>120.8</v>
      </c>
      <c r="F22" s="35">
        <v>105.6</v>
      </c>
      <c r="G22" s="81">
        <f t="shared" si="0"/>
        <v>0.7287784679089027</v>
      </c>
      <c r="H22" s="81">
        <f t="shared" si="1"/>
        <v>0.8741721854304636</v>
      </c>
    </row>
    <row r="23" spans="1:8" ht="29.25" customHeight="1">
      <c r="A23" s="149"/>
      <c r="B23" s="160" t="s">
        <v>68</v>
      </c>
      <c r="C23" s="165"/>
      <c r="D23" s="35">
        <v>719.4</v>
      </c>
      <c r="E23" s="35">
        <v>539.6</v>
      </c>
      <c r="F23" s="35">
        <v>0</v>
      </c>
      <c r="G23" s="81">
        <v>0</v>
      </c>
      <c r="H23" s="81">
        <f t="shared" si="1"/>
        <v>0</v>
      </c>
    </row>
    <row r="24" spans="1:8" ht="42.75" customHeight="1">
      <c r="A24" s="149"/>
      <c r="B24" s="160" t="s">
        <v>28</v>
      </c>
      <c r="C24" s="165"/>
      <c r="D24" s="35">
        <v>0</v>
      </c>
      <c r="E24" s="35">
        <v>0</v>
      </c>
      <c r="F24" s="35">
        <v>0</v>
      </c>
      <c r="G24" s="81">
        <v>0</v>
      </c>
      <c r="H24" s="81">
        <v>0</v>
      </c>
    </row>
    <row r="25" spans="1:8" ht="28.5" customHeight="1" thickBot="1">
      <c r="A25" s="149"/>
      <c r="B25" s="82" t="s">
        <v>157</v>
      </c>
      <c r="C25" s="83"/>
      <c r="D25" s="35">
        <v>0</v>
      </c>
      <c r="E25" s="35">
        <v>0</v>
      </c>
      <c r="F25" s="35">
        <v>0</v>
      </c>
      <c r="G25" s="81">
        <v>0</v>
      </c>
      <c r="H25" s="81">
        <v>0</v>
      </c>
    </row>
    <row r="26" spans="1:8" ht="18.75" customHeight="1">
      <c r="A26" s="149"/>
      <c r="B26" s="38" t="s">
        <v>29</v>
      </c>
      <c r="C26" s="84"/>
      <c r="D26" s="161">
        <f>D4+D20</f>
        <v>5077.6</v>
      </c>
      <c r="E26" s="161">
        <f>E4+E20</f>
        <v>4501.2</v>
      </c>
      <c r="F26" s="161">
        <f>F4+F20</f>
        <v>4556.4</v>
      </c>
      <c r="G26" s="81">
        <f t="shared" si="0"/>
        <v>0.8973530801953677</v>
      </c>
      <c r="H26" s="81">
        <f t="shared" si="1"/>
        <v>1.0122633964276193</v>
      </c>
    </row>
    <row r="27" spans="1:8" ht="15.75" customHeight="1">
      <c r="A27" s="149"/>
      <c r="B27" s="160" t="s">
        <v>109</v>
      </c>
      <c r="C27" s="165"/>
      <c r="D27" s="35">
        <f>D4</f>
        <v>4082.9</v>
      </c>
      <c r="E27" s="35">
        <f>E4</f>
        <v>3743</v>
      </c>
      <c r="F27" s="35">
        <f>F4</f>
        <v>4366.299999999999</v>
      </c>
      <c r="G27" s="81">
        <f t="shared" si="0"/>
        <v>1.0694114477454748</v>
      </c>
      <c r="H27" s="81">
        <f t="shared" si="1"/>
        <v>1.1665241784664706</v>
      </c>
    </row>
    <row r="28" spans="1:8" ht="12.75">
      <c r="A28" s="178"/>
      <c r="B28" s="200"/>
      <c r="C28" s="200"/>
      <c r="D28" s="200"/>
      <c r="E28" s="200"/>
      <c r="F28" s="200"/>
      <c r="G28" s="200"/>
      <c r="H28" s="201"/>
    </row>
    <row r="29" spans="1:8" ht="15" customHeight="1">
      <c r="A29" s="202" t="s">
        <v>161</v>
      </c>
      <c r="B29" s="181" t="s">
        <v>30</v>
      </c>
      <c r="C29" s="173" t="s">
        <v>198</v>
      </c>
      <c r="D29" s="177" t="s">
        <v>4</v>
      </c>
      <c r="E29" s="170" t="s">
        <v>394</v>
      </c>
      <c r="F29" s="170" t="s">
        <v>5</v>
      </c>
      <c r="G29" s="198" t="s">
        <v>149</v>
      </c>
      <c r="H29" s="170" t="s">
        <v>395</v>
      </c>
    </row>
    <row r="30" spans="1:8" ht="20.25" customHeight="1">
      <c r="A30" s="202"/>
      <c r="B30" s="181"/>
      <c r="C30" s="174"/>
      <c r="D30" s="177"/>
      <c r="E30" s="171"/>
      <c r="F30" s="171"/>
      <c r="G30" s="203"/>
      <c r="H30" s="171"/>
    </row>
    <row r="31" spans="1:8" ht="27.75" customHeight="1">
      <c r="A31" s="41" t="s">
        <v>70</v>
      </c>
      <c r="B31" s="36" t="s">
        <v>31</v>
      </c>
      <c r="C31" s="41"/>
      <c r="D31" s="85">
        <f>D32+D33+D34</f>
        <v>2718.3999999999996</v>
      </c>
      <c r="E31" s="85">
        <f>E32+E33+E34</f>
        <v>2147.6</v>
      </c>
      <c r="F31" s="85">
        <f>F32+F33+F34</f>
        <v>1886.8</v>
      </c>
      <c r="G31" s="86">
        <f>F31/D31</f>
        <v>0.6940847557386699</v>
      </c>
      <c r="H31" s="102">
        <f>F31/E31</f>
        <v>0.8785621158502515</v>
      </c>
    </row>
    <row r="32" spans="1:9" ht="71.25" customHeight="1">
      <c r="A32" s="152" t="s">
        <v>73</v>
      </c>
      <c r="B32" s="160" t="s">
        <v>165</v>
      </c>
      <c r="C32" s="165" t="s">
        <v>73</v>
      </c>
      <c r="D32" s="35">
        <v>2703.2</v>
      </c>
      <c r="E32" s="35">
        <v>2132.4</v>
      </c>
      <c r="F32" s="35">
        <v>1886.8</v>
      </c>
      <c r="G32" s="86">
        <f aca="true" t="shared" si="2" ref="G32:G61">F32/D32</f>
        <v>0.6979875702870673</v>
      </c>
      <c r="H32" s="102">
        <f aca="true" t="shared" si="3" ref="H32:H61">F32/E32</f>
        <v>0.8848246107672106</v>
      </c>
      <c r="I32" s="140"/>
    </row>
    <row r="33" spans="1:8" ht="19.5" customHeight="1">
      <c r="A33" s="152" t="s">
        <v>75</v>
      </c>
      <c r="B33" s="160" t="s">
        <v>36</v>
      </c>
      <c r="C33" s="165" t="s">
        <v>75</v>
      </c>
      <c r="D33" s="35">
        <v>10</v>
      </c>
      <c r="E33" s="35">
        <v>10</v>
      </c>
      <c r="F33" s="35">
        <v>0</v>
      </c>
      <c r="G33" s="86">
        <f t="shared" si="2"/>
        <v>0</v>
      </c>
      <c r="H33" s="102">
        <f t="shared" si="3"/>
        <v>0</v>
      </c>
    </row>
    <row r="34" spans="1:8" ht="23.25" customHeight="1">
      <c r="A34" s="152" t="s">
        <v>132</v>
      </c>
      <c r="B34" s="160" t="s">
        <v>129</v>
      </c>
      <c r="C34" s="165"/>
      <c r="D34" s="35">
        <f>D35</f>
        <v>5.2</v>
      </c>
      <c r="E34" s="35">
        <f>E35</f>
        <v>5.2</v>
      </c>
      <c r="F34" s="35">
        <f>F35</f>
        <v>0</v>
      </c>
      <c r="G34" s="86">
        <f t="shared" si="2"/>
        <v>0</v>
      </c>
      <c r="H34" s="102">
        <f t="shared" si="3"/>
        <v>0</v>
      </c>
    </row>
    <row r="35" spans="1:8" s="15" customFormat="1" ht="26.25" customHeight="1">
      <c r="A35" s="87"/>
      <c r="B35" s="53" t="s">
        <v>214</v>
      </c>
      <c r="C35" s="87" t="s">
        <v>215</v>
      </c>
      <c r="D35" s="88">
        <v>5.2</v>
      </c>
      <c r="E35" s="88">
        <v>5.2</v>
      </c>
      <c r="F35" s="88">
        <v>0</v>
      </c>
      <c r="G35" s="86">
        <f t="shared" si="2"/>
        <v>0</v>
      </c>
      <c r="H35" s="102">
        <f t="shared" si="3"/>
        <v>0</v>
      </c>
    </row>
    <row r="36" spans="1:8" ht="18.75" customHeight="1">
      <c r="A36" s="41" t="s">
        <v>112</v>
      </c>
      <c r="B36" s="36" t="s">
        <v>105</v>
      </c>
      <c r="C36" s="41"/>
      <c r="D36" s="85">
        <f>D37</f>
        <v>144.9</v>
      </c>
      <c r="E36" s="85">
        <f>E37</f>
        <v>144.9</v>
      </c>
      <c r="F36" s="85">
        <f>F37</f>
        <v>105.6</v>
      </c>
      <c r="G36" s="86">
        <f t="shared" si="2"/>
        <v>0.7287784679089027</v>
      </c>
      <c r="H36" s="102">
        <f t="shared" si="3"/>
        <v>0.7287784679089027</v>
      </c>
    </row>
    <row r="37" spans="1:8" ht="48" customHeight="1">
      <c r="A37" s="152" t="s">
        <v>113</v>
      </c>
      <c r="B37" s="160" t="s">
        <v>171</v>
      </c>
      <c r="C37" s="165" t="s">
        <v>271</v>
      </c>
      <c r="D37" s="35">
        <v>144.9</v>
      </c>
      <c r="E37" s="35">
        <v>144.9</v>
      </c>
      <c r="F37" s="35">
        <v>105.6</v>
      </c>
      <c r="G37" s="86">
        <f t="shared" si="2"/>
        <v>0.7287784679089027</v>
      </c>
      <c r="H37" s="102">
        <f t="shared" si="3"/>
        <v>0.7287784679089027</v>
      </c>
    </row>
    <row r="38" spans="1:8" ht="30" customHeight="1" hidden="1">
      <c r="A38" s="41" t="s">
        <v>76</v>
      </c>
      <c r="B38" s="36" t="s">
        <v>39</v>
      </c>
      <c r="C38" s="41"/>
      <c r="D38" s="85">
        <f aca="true" t="shared" si="4" ref="D38:F39">D39</f>
        <v>0</v>
      </c>
      <c r="E38" s="85">
        <f t="shared" si="4"/>
        <v>0</v>
      </c>
      <c r="F38" s="85">
        <f t="shared" si="4"/>
        <v>0</v>
      </c>
      <c r="G38" s="86" t="e">
        <f t="shared" si="2"/>
        <v>#DIV/0!</v>
      </c>
      <c r="H38" s="102" t="e">
        <f t="shared" si="3"/>
        <v>#DIV/0!</v>
      </c>
    </row>
    <row r="39" spans="1:8" ht="18" customHeight="1" hidden="1">
      <c r="A39" s="152" t="s">
        <v>114</v>
      </c>
      <c r="B39" s="160" t="s">
        <v>107</v>
      </c>
      <c r="C39" s="165"/>
      <c r="D39" s="35">
        <f t="shared" si="4"/>
        <v>0</v>
      </c>
      <c r="E39" s="35">
        <f t="shared" si="4"/>
        <v>0</v>
      </c>
      <c r="F39" s="35">
        <f t="shared" si="4"/>
        <v>0</v>
      </c>
      <c r="G39" s="86" t="e">
        <f t="shared" si="2"/>
        <v>#DIV/0!</v>
      </c>
      <c r="H39" s="102" t="e">
        <f t="shared" si="3"/>
        <v>#DIV/0!</v>
      </c>
    </row>
    <row r="40" spans="1:8" ht="54.75" customHeight="1" hidden="1">
      <c r="A40" s="152"/>
      <c r="B40" s="160" t="s">
        <v>275</v>
      </c>
      <c r="C40" s="165" t="s">
        <v>276</v>
      </c>
      <c r="D40" s="35">
        <v>0</v>
      </c>
      <c r="E40" s="35">
        <v>0</v>
      </c>
      <c r="F40" s="35">
        <v>0</v>
      </c>
      <c r="G40" s="86" t="e">
        <f t="shared" si="2"/>
        <v>#DIV/0!</v>
      </c>
      <c r="H40" s="102" t="e">
        <f t="shared" si="3"/>
        <v>#DIV/0!</v>
      </c>
    </row>
    <row r="41" spans="1:8" ht="16.5" customHeight="1">
      <c r="A41" s="41" t="s">
        <v>77</v>
      </c>
      <c r="B41" s="36" t="s">
        <v>41</v>
      </c>
      <c r="C41" s="41"/>
      <c r="D41" s="85">
        <f aca="true" t="shared" si="5" ref="D41:F42">D42</f>
        <v>19</v>
      </c>
      <c r="E41" s="85">
        <f t="shared" si="5"/>
        <v>19</v>
      </c>
      <c r="F41" s="85">
        <f t="shared" si="5"/>
        <v>19</v>
      </c>
      <c r="G41" s="86">
        <f t="shared" si="2"/>
        <v>1</v>
      </c>
      <c r="H41" s="102">
        <f t="shared" si="3"/>
        <v>1</v>
      </c>
    </row>
    <row r="42" spans="1:8" ht="27.75" customHeight="1">
      <c r="A42" s="150" t="s">
        <v>78</v>
      </c>
      <c r="B42" s="63" t="s">
        <v>127</v>
      </c>
      <c r="C42" s="165"/>
      <c r="D42" s="35">
        <f t="shared" si="5"/>
        <v>19</v>
      </c>
      <c r="E42" s="35">
        <f t="shared" si="5"/>
        <v>19</v>
      </c>
      <c r="F42" s="35">
        <f t="shared" si="5"/>
        <v>19</v>
      </c>
      <c r="G42" s="86">
        <f t="shared" si="2"/>
        <v>1</v>
      </c>
      <c r="H42" s="102">
        <f t="shared" si="3"/>
        <v>1</v>
      </c>
    </row>
    <row r="43" spans="1:8" ht="27" customHeight="1">
      <c r="A43" s="87"/>
      <c r="B43" s="56" t="s">
        <v>127</v>
      </c>
      <c r="C43" s="87" t="s">
        <v>303</v>
      </c>
      <c r="D43" s="88">
        <v>19</v>
      </c>
      <c r="E43" s="88">
        <v>19</v>
      </c>
      <c r="F43" s="88">
        <v>19</v>
      </c>
      <c r="G43" s="86">
        <f t="shared" si="2"/>
        <v>1</v>
      </c>
      <c r="H43" s="102">
        <f t="shared" si="3"/>
        <v>1</v>
      </c>
    </row>
    <row r="44" spans="1:8" ht="31.5" customHeight="1">
      <c r="A44" s="41" t="s">
        <v>79</v>
      </c>
      <c r="B44" s="36" t="s">
        <v>42</v>
      </c>
      <c r="C44" s="41"/>
      <c r="D44" s="85">
        <f>D45</f>
        <v>257.09999999999997</v>
      </c>
      <c r="E44" s="85">
        <f>E45</f>
        <v>214.79999999999998</v>
      </c>
      <c r="F44" s="85">
        <f>F45</f>
        <v>197.39999999999998</v>
      </c>
      <c r="G44" s="86">
        <f t="shared" si="2"/>
        <v>0.7677946324387398</v>
      </c>
      <c r="H44" s="102">
        <f t="shared" si="3"/>
        <v>0.9189944134078212</v>
      </c>
    </row>
    <row r="45" spans="1:8" ht="19.5" customHeight="1">
      <c r="A45" s="152" t="s">
        <v>45</v>
      </c>
      <c r="B45" s="160" t="s">
        <v>46</v>
      </c>
      <c r="C45" s="165"/>
      <c r="D45" s="35">
        <f>D46+D47+D49+D48</f>
        <v>257.09999999999997</v>
      </c>
      <c r="E45" s="35">
        <f>E46+E47+E49+E48</f>
        <v>214.79999999999998</v>
      </c>
      <c r="F45" s="35">
        <f>F46+F47+F49+F48</f>
        <v>197.39999999999998</v>
      </c>
      <c r="G45" s="86">
        <f t="shared" si="2"/>
        <v>0.7677946324387398</v>
      </c>
      <c r="H45" s="102">
        <f t="shared" si="3"/>
        <v>0.9189944134078212</v>
      </c>
    </row>
    <row r="46" spans="1:8" s="15" customFormat="1" ht="20.25" customHeight="1">
      <c r="A46" s="87"/>
      <c r="B46" s="53" t="s">
        <v>100</v>
      </c>
      <c r="C46" s="87" t="s">
        <v>260</v>
      </c>
      <c r="D46" s="88">
        <v>230</v>
      </c>
      <c r="E46" s="88">
        <v>193.7</v>
      </c>
      <c r="F46" s="88">
        <v>193.7</v>
      </c>
      <c r="G46" s="86">
        <f t="shared" si="2"/>
        <v>0.8421739130434782</v>
      </c>
      <c r="H46" s="102">
        <f t="shared" si="3"/>
        <v>1</v>
      </c>
    </row>
    <row r="47" spans="1:8" s="15" customFormat="1" ht="16.5" customHeight="1">
      <c r="A47" s="87"/>
      <c r="B47" s="53" t="s">
        <v>265</v>
      </c>
      <c r="C47" s="87" t="s">
        <v>261</v>
      </c>
      <c r="D47" s="88">
        <v>3.7</v>
      </c>
      <c r="E47" s="88">
        <v>3.7</v>
      </c>
      <c r="F47" s="88">
        <v>3.7</v>
      </c>
      <c r="G47" s="86">
        <f t="shared" si="2"/>
        <v>1</v>
      </c>
      <c r="H47" s="102">
        <v>0</v>
      </c>
    </row>
    <row r="48" spans="1:8" s="15" customFormat="1" ht="16.5" customHeight="1">
      <c r="A48" s="87"/>
      <c r="B48" s="53" t="s">
        <v>375</v>
      </c>
      <c r="C48" s="87" t="s">
        <v>374</v>
      </c>
      <c r="D48" s="88">
        <v>1.9</v>
      </c>
      <c r="E48" s="88">
        <v>1.9</v>
      </c>
      <c r="F48" s="88">
        <v>0</v>
      </c>
      <c r="G48" s="86">
        <f t="shared" si="2"/>
        <v>0</v>
      </c>
      <c r="H48" s="102">
        <v>0</v>
      </c>
    </row>
    <row r="49" spans="1:8" s="15" customFormat="1" ht="30" customHeight="1">
      <c r="A49" s="87"/>
      <c r="B49" s="53" t="s">
        <v>183</v>
      </c>
      <c r="C49" s="87" t="s">
        <v>266</v>
      </c>
      <c r="D49" s="88">
        <v>21.5</v>
      </c>
      <c r="E49" s="88">
        <v>15.5</v>
      </c>
      <c r="F49" s="88">
        <v>0</v>
      </c>
      <c r="G49" s="86">
        <f t="shared" si="2"/>
        <v>0</v>
      </c>
      <c r="H49" s="102">
        <f t="shared" si="3"/>
        <v>0</v>
      </c>
    </row>
    <row r="50" spans="1:8" ht="18" customHeight="1">
      <c r="A50" s="80" t="s">
        <v>130</v>
      </c>
      <c r="B50" s="36" t="s">
        <v>128</v>
      </c>
      <c r="C50" s="41"/>
      <c r="D50" s="35">
        <f>D52</f>
        <v>1</v>
      </c>
      <c r="E50" s="35">
        <f>E52</f>
        <v>1</v>
      </c>
      <c r="F50" s="35">
        <f>F52</f>
        <v>0.5</v>
      </c>
      <c r="G50" s="86">
        <f t="shared" si="2"/>
        <v>0.5</v>
      </c>
      <c r="H50" s="102">
        <f t="shared" si="3"/>
        <v>0.5</v>
      </c>
    </row>
    <row r="51" spans="1:8" ht="36" customHeight="1">
      <c r="A51" s="151" t="s">
        <v>124</v>
      </c>
      <c r="B51" s="160" t="s">
        <v>131</v>
      </c>
      <c r="C51" s="165"/>
      <c r="D51" s="35">
        <f>D52</f>
        <v>1</v>
      </c>
      <c r="E51" s="35">
        <f>E52</f>
        <v>1</v>
      </c>
      <c r="F51" s="35">
        <f>F52</f>
        <v>0.5</v>
      </c>
      <c r="G51" s="86">
        <f t="shared" si="2"/>
        <v>0.5</v>
      </c>
      <c r="H51" s="102">
        <f t="shared" si="3"/>
        <v>0.5</v>
      </c>
    </row>
    <row r="52" spans="1:8" s="15" customFormat="1" ht="26.25" customHeight="1">
      <c r="A52" s="87"/>
      <c r="B52" s="53" t="s">
        <v>274</v>
      </c>
      <c r="C52" s="87" t="s">
        <v>267</v>
      </c>
      <c r="D52" s="88">
        <v>1</v>
      </c>
      <c r="E52" s="88">
        <v>1</v>
      </c>
      <c r="F52" s="88">
        <v>0.5</v>
      </c>
      <c r="G52" s="86">
        <f t="shared" si="2"/>
        <v>0.5</v>
      </c>
      <c r="H52" s="102">
        <f t="shared" si="3"/>
        <v>0.5</v>
      </c>
    </row>
    <row r="53" spans="1:8" ht="18" customHeight="1" hidden="1">
      <c r="A53" s="41" t="s">
        <v>47</v>
      </c>
      <c r="B53" s="36" t="s">
        <v>48</v>
      </c>
      <c r="C53" s="41"/>
      <c r="D53" s="35">
        <f aca="true" t="shared" si="6" ref="D53:F54">D54</f>
        <v>0</v>
      </c>
      <c r="E53" s="35">
        <f t="shared" si="6"/>
        <v>0</v>
      </c>
      <c r="F53" s="35">
        <f t="shared" si="6"/>
        <v>0</v>
      </c>
      <c r="G53" s="86" t="e">
        <f t="shared" si="2"/>
        <v>#DIV/0!</v>
      </c>
      <c r="H53" s="102" t="e">
        <f t="shared" si="3"/>
        <v>#DIV/0!</v>
      </c>
    </row>
    <row r="54" spans="1:8" ht="23.25" customHeight="1" hidden="1">
      <c r="A54" s="152" t="s">
        <v>52</v>
      </c>
      <c r="B54" s="160" t="s">
        <v>121</v>
      </c>
      <c r="C54" s="165"/>
      <c r="D54" s="35">
        <f t="shared" si="6"/>
        <v>0</v>
      </c>
      <c r="E54" s="35">
        <f t="shared" si="6"/>
        <v>0</v>
      </c>
      <c r="F54" s="35">
        <f t="shared" si="6"/>
        <v>0</v>
      </c>
      <c r="G54" s="86" t="e">
        <f t="shared" si="2"/>
        <v>#DIV/0!</v>
      </c>
      <c r="H54" s="102" t="e">
        <f t="shared" si="3"/>
        <v>#DIV/0!</v>
      </c>
    </row>
    <row r="55" spans="1:8" s="15" customFormat="1" ht="31.5" customHeight="1" hidden="1">
      <c r="A55" s="87"/>
      <c r="B55" s="53" t="s">
        <v>268</v>
      </c>
      <c r="C55" s="87" t="s">
        <v>269</v>
      </c>
      <c r="D55" s="88">
        <v>0</v>
      </c>
      <c r="E55" s="88">
        <v>0</v>
      </c>
      <c r="F55" s="88">
        <v>0</v>
      </c>
      <c r="G55" s="86" t="e">
        <f t="shared" si="2"/>
        <v>#DIV/0!</v>
      </c>
      <c r="H55" s="102" t="e">
        <f t="shared" si="3"/>
        <v>#DIV/0!</v>
      </c>
    </row>
    <row r="56" spans="1:8" ht="18.75" customHeight="1">
      <c r="A56" s="41">
        <v>1000</v>
      </c>
      <c r="B56" s="36" t="s">
        <v>62</v>
      </c>
      <c r="C56" s="41"/>
      <c r="D56" s="35">
        <f>D57</f>
        <v>55</v>
      </c>
      <c r="E56" s="35">
        <f>E57</f>
        <v>55</v>
      </c>
      <c r="F56" s="35">
        <f>F57</f>
        <v>55</v>
      </c>
      <c r="G56" s="86">
        <f t="shared" si="2"/>
        <v>1</v>
      </c>
      <c r="H56" s="102">
        <f t="shared" si="3"/>
        <v>1</v>
      </c>
    </row>
    <row r="57" spans="1:8" ht="18.75" customHeight="1">
      <c r="A57" s="152">
        <v>1001</v>
      </c>
      <c r="B57" s="160" t="s">
        <v>186</v>
      </c>
      <c r="C57" s="165" t="s">
        <v>63</v>
      </c>
      <c r="D57" s="35">
        <v>55</v>
      </c>
      <c r="E57" s="35">
        <v>55</v>
      </c>
      <c r="F57" s="35">
        <v>55</v>
      </c>
      <c r="G57" s="86">
        <f t="shared" si="2"/>
        <v>1</v>
      </c>
      <c r="H57" s="102">
        <f t="shared" si="3"/>
        <v>1</v>
      </c>
    </row>
    <row r="58" spans="1:8" ht="18.75" customHeight="1">
      <c r="A58" s="41"/>
      <c r="B58" s="36" t="s">
        <v>101</v>
      </c>
      <c r="C58" s="41"/>
      <c r="D58" s="85">
        <f>D59</f>
        <v>2137.9</v>
      </c>
      <c r="E58" s="85">
        <f>E59</f>
        <v>2005</v>
      </c>
      <c r="F58" s="85">
        <f>F59</f>
        <v>1989.3</v>
      </c>
      <c r="G58" s="86">
        <f t="shared" si="2"/>
        <v>0.93049253940783</v>
      </c>
      <c r="H58" s="102">
        <f t="shared" si="3"/>
        <v>0.9921695760598503</v>
      </c>
    </row>
    <row r="59" spans="1:8" s="15" customFormat="1" ht="29.25" customHeight="1">
      <c r="A59" s="87"/>
      <c r="B59" s="53" t="s">
        <v>102</v>
      </c>
      <c r="C59" s="87" t="s">
        <v>202</v>
      </c>
      <c r="D59" s="88">
        <v>2137.9</v>
      </c>
      <c r="E59" s="88">
        <v>2005</v>
      </c>
      <c r="F59" s="88">
        <v>1989.3</v>
      </c>
      <c r="G59" s="86">
        <f t="shared" si="2"/>
        <v>0.93049253940783</v>
      </c>
      <c r="H59" s="102">
        <f t="shared" si="3"/>
        <v>0.9921695760598503</v>
      </c>
    </row>
    <row r="60" spans="1:8" ht="21.75" customHeight="1">
      <c r="A60" s="152"/>
      <c r="B60" s="64" t="s">
        <v>69</v>
      </c>
      <c r="C60" s="89"/>
      <c r="D60" s="90">
        <f>D31+D36+D38+D41+D44+D50+D53+D56+D58</f>
        <v>5333.299999999999</v>
      </c>
      <c r="E60" s="90">
        <f>E31+E36+E38+E41+E44+E50+E53+E56+E58</f>
        <v>4587.3</v>
      </c>
      <c r="F60" s="90">
        <f>F31+F36+F38+F41+F44+F50+F53+F56+F58</f>
        <v>4253.599999999999</v>
      </c>
      <c r="G60" s="86">
        <f t="shared" si="2"/>
        <v>0.7975549847186545</v>
      </c>
      <c r="H60" s="102">
        <f t="shared" si="3"/>
        <v>0.9272556841715168</v>
      </c>
    </row>
    <row r="61" spans="1:8" ht="25.5" customHeight="1">
      <c r="A61" s="153"/>
      <c r="B61" s="63" t="s">
        <v>84</v>
      </c>
      <c r="C61" s="163"/>
      <c r="D61" s="96">
        <f>D58</f>
        <v>2137.9</v>
      </c>
      <c r="E61" s="96">
        <f>E58</f>
        <v>2005</v>
      </c>
      <c r="F61" s="96">
        <f>F58</f>
        <v>1989.3</v>
      </c>
      <c r="G61" s="86">
        <f t="shared" si="2"/>
        <v>0.93049253940783</v>
      </c>
      <c r="H61" s="102">
        <f t="shared" si="3"/>
        <v>0.9921695760598503</v>
      </c>
    </row>
    <row r="62" ht="12.75">
      <c r="A62" s="66"/>
    </row>
    <row r="63" ht="12.75">
      <c r="A63" s="66"/>
    </row>
    <row r="64" spans="1:6" ht="15">
      <c r="A64" s="66"/>
      <c r="B64" s="72" t="s">
        <v>94</v>
      </c>
      <c r="C64" s="93"/>
      <c r="F64" s="67">
        <v>285.8</v>
      </c>
    </row>
    <row r="65" spans="1:3" ht="15">
      <c r="A65" s="66"/>
      <c r="B65" s="72"/>
      <c r="C65" s="93"/>
    </row>
    <row r="66" spans="1:3" ht="15">
      <c r="A66" s="66"/>
      <c r="B66" s="72" t="s">
        <v>85</v>
      </c>
      <c r="C66" s="93"/>
    </row>
    <row r="67" spans="1:3" ht="15">
      <c r="A67" s="66"/>
      <c r="B67" s="72" t="s">
        <v>86</v>
      </c>
      <c r="C67" s="93"/>
    </row>
    <row r="68" spans="1:3" ht="15">
      <c r="A68" s="66"/>
      <c r="B68" s="72"/>
      <c r="C68" s="93"/>
    </row>
    <row r="69" spans="1:3" ht="15">
      <c r="A69" s="66"/>
      <c r="B69" s="72" t="s">
        <v>87</v>
      </c>
      <c r="C69" s="93"/>
    </row>
    <row r="70" spans="1:3" ht="15">
      <c r="A70" s="66"/>
      <c r="B70" s="72" t="s">
        <v>88</v>
      </c>
      <c r="C70" s="93"/>
    </row>
    <row r="71" spans="1:3" ht="15">
      <c r="A71" s="66"/>
      <c r="B71" s="72"/>
      <c r="C71" s="93"/>
    </row>
    <row r="72" spans="1:3" ht="15">
      <c r="A72" s="66"/>
      <c r="B72" s="72" t="s">
        <v>89</v>
      </c>
      <c r="C72" s="93"/>
    </row>
    <row r="73" spans="1:3" ht="15">
      <c r="A73" s="66"/>
      <c r="B73" s="72" t="s">
        <v>90</v>
      </c>
      <c r="C73" s="93"/>
    </row>
    <row r="74" spans="1:3" ht="15">
      <c r="A74" s="66"/>
      <c r="B74" s="72"/>
      <c r="C74" s="93"/>
    </row>
    <row r="75" spans="1:3" ht="15">
      <c r="A75" s="66"/>
      <c r="B75" s="72" t="s">
        <v>91</v>
      </c>
      <c r="C75" s="93"/>
    </row>
    <row r="76" spans="1:3" ht="15">
      <c r="A76" s="66"/>
      <c r="B76" s="72" t="s">
        <v>92</v>
      </c>
      <c r="C76" s="93"/>
    </row>
    <row r="77" ht="12.75">
      <c r="A77" s="66"/>
    </row>
    <row r="78" ht="12.75">
      <c r="A78" s="66"/>
    </row>
    <row r="79" spans="1:8" ht="15">
      <c r="A79" s="66"/>
      <c r="B79" s="72" t="s">
        <v>93</v>
      </c>
      <c r="C79" s="93"/>
      <c r="F79" s="68">
        <f>F64+F26-F60</f>
        <v>588.6000000000004</v>
      </c>
      <c r="H79" s="68"/>
    </row>
    <row r="80" ht="12.75">
      <c r="A80" s="66"/>
    </row>
    <row r="81" ht="12.75">
      <c r="A81" s="66"/>
    </row>
    <row r="82" spans="1:3" ht="15">
      <c r="A82" s="66"/>
      <c r="B82" s="72" t="s">
        <v>95</v>
      </c>
      <c r="C82" s="93"/>
    </row>
    <row r="83" spans="1:3" ht="15">
      <c r="A83" s="66"/>
      <c r="B83" s="72" t="s">
        <v>96</v>
      </c>
      <c r="C83" s="93"/>
    </row>
    <row r="84" spans="1:3" ht="15">
      <c r="A84" s="66"/>
      <c r="B84" s="72" t="s">
        <v>97</v>
      </c>
      <c r="C84" s="93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6.421875" style="98" customWidth="1"/>
    <col min="2" max="2" width="37.28125" style="98" customWidth="1"/>
    <col min="3" max="3" width="10.28125" style="99" hidden="1" customWidth="1"/>
    <col min="4" max="5" width="12.421875" style="98" customWidth="1"/>
    <col min="6" max="6" width="11.7109375" style="98" customWidth="1"/>
    <col min="7" max="7" width="10.00390625" style="98" customWidth="1"/>
    <col min="8" max="8" width="11.00390625" style="98" customWidth="1"/>
    <col min="9" max="9" width="9.140625" style="24" customWidth="1"/>
    <col min="10" max="16384" width="9.140625" style="2" customWidth="1"/>
  </cols>
  <sheetData>
    <row r="1" spans="1:9" s="4" customFormat="1" ht="66" customHeight="1">
      <c r="A1" s="206" t="s">
        <v>403</v>
      </c>
      <c r="B1" s="206"/>
      <c r="C1" s="206"/>
      <c r="D1" s="206"/>
      <c r="E1" s="206"/>
      <c r="F1" s="206"/>
      <c r="G1" s="206"/>
      <c r="H1" s="206"/>
      <c r="I1" s="33"/>
    </row>
    <row r="2" spans="1:9" s="1" customFormat="1" ht="12.75" customHeight="1">
      <c r="A2" s="79"/>
      <c r="B2" s="181" t="s">
        <v>3</v>
      </c>
      <c r="C2" s="80"/>
      <c r="D2" s="177" t="s">
        <v>4</v>
      </c>
      <c r="E2" s="170" t="s">
        <v>394</v>
      </c>
      <c r="F2" s="177" t="s">
        <v>5</v>
      </c>
      <c r="G2" s="198" t="s">
        <v>149</v>
      </c>
      <c r="H2" s="170" t="s">
        <v>395</v>
      </c>
      <c r="I2" s="23"/>
    </row>
    <row r="3" spans="1:9" s="1" customFormat="1" ht="19.5" customHeight="1">
      <c r="A3" s="149"/>
      <c r="B3" s="181"/>
      <c r="C3" s="80"/>
      <c r="D3" s="177"/>
      <c r="E3" s="171"/>
      <c r="F3" s="177"/>
      <c r="G3" s="199"/>
      <c r="H3" s="171"/>
      <c r="I3" s="23"/>
    </row>
    <row r="4" spans="1:9" s="1" customFormat="1" ht="18" customHeight="1">
      <c r="A4" s="149"/>
      <c r="B4" s="162" t="s">
        <v>83</v>
      </c>
      <c r="C4" s="80"/>
      <c r="D4" s="155">
        <f>D5+D6+D7+D8+D9+D10+D11+D12+D13+D14+D15+D16+D17+D18+D19+D20</f>
        <v>3056.3</v>
      </c>
      <c r="E4" s="155">
        <f>E5+E6+E7+E8+E9+E10+E11+E12+E13+E14+E15+E16+E17+E18+E19+E20</f>
        <v>2743.7</v>
      </c>
      <c r="F4" s="155">
        <f>F5+F6+F7+F8+F9+F10+F11+F12+F13+F14+F15+F16+F17+F18+F19+F20</f>
        <v>3288.4</v>
      </c>
      <c r="G4" s="154">
        <f aca="true" t="shared" si="0" ref="G4:G10">F4/D4</f>
        <v>1.0759414978896051</v>
      </c>
      <c r="H4" s="154">
        <f aca="true" t="shared" si="1" ref="H4:H10">F4/E4</f>
        <v>1.1985275358093088</v>
      </c>
      <c r="I4" s="23"/>
    </row>
    <row r="5" spans="1:9" s="1" customFormat="1" ht="15">
      <c r="A5" s="149"/>
      <c r="B5" s="160" t="s">
        <v>7</v>
      </c>
      <c r="C5" s="165"/>
      <c r="D5" s="95">
        <v>155</v>
      </c>
      <c r="E5" s="95">
        <v>100</v>
      </c>
      <c r="F5" s="95">
        <v>114.7</v>
      </c>
      <c r="G5" s="81">
        <f t="shared" si="0"/>
        <v>0.74</v>
      </c>
      <c r="H5" s="81">
        <f t="shared" si="1"/>
        <v>1.147</v>
      </c>
      <c r="I5" s="23"/>
    </row>
    <row r="6" spans="1:9" s="1" customFormat="1" ht="15">
      <c r="A6" s="149"/>
      <c r="B6" s="160" t="s">
        <v>299</v>
      </c>
      <c r="C6" s="165"/>
      <c r="D6" s="95">
        <v>1211.3</v>
      </c>
      <c r="E6" s="95">
        <v>965.7</v>
      </c>
      <c r="F6" s="95">
        <v>1005.4</v>
      </c>
      <c r="G6" s="81">
        <f t="shared" si="0"/>
        <v>0.8300173367456452</v>
      </c>
      <c r="H6" s="81">
        <f t="shared" si="1"/>
        <v>1.0411100755928342</v>
      </c>
      <c r="I6" s="23"/>
    </row>
    <row r="7" spans="1:9" s="1" customFormat="1" ht="15">
      <c r="A7" s="149"/>
      <c r="B7" s="160" t="s">
        <v>9</v>
      </c>
      <c r="C7" s="165"/>
      <c r="D7" s="95">
        <v>330</v>
      </c>
      <c r="E7" s="95">
        <v>330</v>
      </c>
      <c r="F7" s="95">
        <v>360.3</v>
      </c>
      <c r="G7" s="81">
        <f t="shared" si="0"/>
        <v>1.0918181818181818</v>
      </c>
      <c r="H7" s="81">
        <f t="shared" si="1"/>
        <v>1.0918181818181818</v>
      </c>
      <c r="I7" s="23"/>
    </row>
    <row r="8" spans="1:9" s="1" customFormat="1" ht="15">
      <c r="A8" s="149"/>
      <c r="B8" s="160" t="s">
        <v>10</v>
      </c>
      <c r="C8" s="165"/>
      <c r="D8" s="95">
        <v>150</v>
      </c>
      <c r="E8" s="95">
        <v>140</v>
      </c>
      <c r="F8" s="95">
        <v>143.2</v>
      </c>
      <c r="G8" s="81">
        <f t="shared" si="0"/>
        <v>0.9546666666666666</v>
      </c>
      <c r="H8" s="81">
        <f t="shared" si="1"/>
        <v>1.0228571428571427</v>
      </c>
      <c r="I8" s="23"/>
    </row>
    <row r="9" spans="1:9" s="1" customFormat="1" ht="15">
      <c r="A9" s="149"/>
      <c r="B9" s="160" t="s">
        <v>11</v>
      </c>
      <c r="C9" s="165"/>
      <c r="D9" s="95">
        <v>1200</v>
      </c>
      <c r="E9" s="95">
        <v>1200</v>
      </c>
      <c r="F9" s="95">
        <v>1565.4</v>
      </c>
      <c r="G9" s="81">
        <f t="shared" si="0"/>
        <v>1.3045</v>
      </c>
      <c r="H9" s="81">
        <f t="shared" si="1"/>
        <v>1.3045</v>
      </c>
      <c r="I9" s="23"/>
    </row>
    <row r="10" spans="1:9" s="1" customFormat="1" ht="15">
      <c r="A10" s="149"/>
      <c r="B10" s="160" t="s">
        <v>108</v>
      </c>
      <c r="C10" s="165"/>
      <c r="D10" s="95">
        <v>10</v>
      </c>
      <c r="E10" s="95">
        <v>8</v>
      </c>
      <c r="F10" s="95">
        <v>27.4</v>
      </c>
      <c r="G10" s="81">
        <f t="shared" si="0"/>
        <v>2.7399999999999998</v>
      </c>
      <c r="H10" s="81">
        <f t="shared" si="1"/>
        <v>3.425</v>
      </c>
      <c r="I10" s="23"/>
    </row>
    <row r="11" spans="1:9" s="1" customFormat="1" ht="15">
      <c r="A11" s="149"/>
      <c r="B11" s="160" t="s">
        <v>12</v>
      </c>
      <c r="C11" s="165"/>
      <c r="D11" s="95">
        <v>0</v>
      </c>
      <c r="E11" s="95">
        <v>0</v>
      </c>
      <c r="F11" s="95">
        <v>0</v>
      </c>
      <c r="G11" s="81">
        <v>0</v>
      </c>
      <c r="H11" s="81">
        <v>0</v>
      </c>
      <c r="I11" s="23"/>
    </row>
    <row r="12" spans="1:9" s="1" customFormat="1" ht="15">
      <c r="A12" s="149"/>
      <c r="B12" s="160" t="s">
        <v>13</v>
      </c>
      <c r="C12" s="165"/>
      <c r="D12" s="95">
        <v>0</v>
      </c>
      <c r="E12" s="95">
        <v>0</v>
      </c>
      <c r="F12" s="95">
        <v>0</v>
      </c>
      <c r="G12" s="81">
        <v>0</v>
      </c>
      <c r="H12" s="81">
        <v>0</v>
      </c>
      <c r="I12" s="23"/>
    </row>
    <row r="13" spans="1:9" s="1" customFormat="1" ht="15">
      <c r="A13" s="149"/>
      <c r="B13" s="160" t="s">
        <v>14</v>
      </c>
      <c r="C13" s="165"/>
      <c r="D13" s="95">
        <v>0</v>
      </c>
      <c r="E13" s="95">
        <v>0</v>
      </c>
      <c r="F13" s="95">
        <v>0</v>
      </c>
      <c r="G13" s="81">
        <v>0</v>
      </c>
      <c r="H13" s="81">
        <v>0</v>
      </c>
      <c r="I13" s="23"/>
    </row>
    <row r="14" spans="1:9" s="1" customFormat="1" ht="15">
      <c r="A14" s="149"/>
      <c r="B14" s="160" t="s">
        <v>16</v>
      </c>
      <c r="C14" s="165"/>
      <c r="D14" s="95">
        <v>0</v>
      </c>
      <c r="E14" s="95">
        <v>0</v>
      </c>
      <c r="F14" s="95">
        <v>0</v>
      </c>
      <c r="G14" s="81">
        <v>0</v>
      </c>
      <c r="H14" s="81">
        <v>0</v>
      </c>
      <c r="I14" s="23"/>
    </row>
    <row r="15" spans="1:9" s="1" customFormat="1" ht="15">
      <c r="A15" s="149"/>
      <c r="B15" s="160" t="s">
        <v>17</v>
      </c>
      <c r="C15" s="165"/>
      <c r="D15" s="95">
        <v>0</v>
      </c>
      <c r="E15" s="95">
        <v>0</v>
      </c>
      <c r="F15" s="95">
        <v>0</v>
      </c>
      <c r="G15" s="81">
        <v>0</v>
      </c>
      <c r="H15" s="81">
        <v>0</v>
      </c>
      <c r="I15" s="23"/>
    </row>
    <row r="16" spans="1:9" s="1" customFormat="1" ht="42" customHeight="1">
      <c r="A16" s="149"/>
      <c r="B16" s="160" t="s">
        <v>115</v>
      </c>
      <c r="C16" s="165"/>
      <c r="D16" s="95">
        <v>0</v>
      </c>
      <c r="E16" s="95">
        <v>0</v>
      </c>
      <c r="F16" s="95">
        <v>0</v>
      </c>
      <c r="G16" s="81">
        <v>0</v>
      </c>
      <c r="H16" s="81">
        <v>0</v>
      </c>
      <c r="I16" s="23"/>
    </row>
    <row r="17" spans="1:9" s="1" customFormat="1" ht="34.5" customHeight="1">
      <c r="A17" s="149"/>
      <c r="B17" s="160" t="s">
        <v>119</v>
      </c>
      <c r="C17" s="165"/>
      <c r="D17" s="95">
        <v>0</v>
      </c>
      <c r="E17" s="95">
        <v>0</v>
      </c>
      <c r="F17" s="95">
        <v>72</v>
      </c>
      <c r="G17" s="81">
        <v>0</v>
      </c>
      <c r="H17" s="81">
        <v>0</v>
      </c>
      <c r="I17" s="23"/>
    </row>
    <row r="18" spans="1:9" s="1" customFormat="1" ht="15">
      <c r="A18" s="149"/>
      <c r="B18" s="160" t="s">
        <v>20</v>
      </c>
      <c r="C18" s="165"/>
      <c r="D18" s="95">
        <v>0</v>
      </c>
      <c r="E18" s="95">
        <v>0</v>
      </c>
      <c r="F18" s="95">
        <v>0</v>
      </c>
      <c r="G18" s="81">
        <v>0</v>
      </c>
      <c r="H18" s="81">
        <v>0</v>
      </c>
      <c r="I18" s="23"/>
    </row>
    <row r="19" spans="1:9" s="1" customFormat="1" ht="15">
      <c r="A19" s="149"/>
      <c r="B19" s="160" t="s">
        <v>122</v>
      </c>
      <c r="C19" s="165"/>
      <c r="D19" s="95">
        <v>0</v>
      </c>
      <c r="E19" s="95">
        <v>0</v>
      </c>
      <c r="F19" s="95">
        <v>0</v>
      </c>
      <c r="G19" s="81">
        <v>0</v>
      </c>
      <c r="H19" s="81">
        <v>0</v>
      </c>
      <c r="I19" s="23"/>
    </row>
    <row r="20" spans="1:9" s="1" customFormat="1" ht="15">
      <c r="A20" s="149"/>
      <c r="B20" s="160" t="s">
        <v>23</v>
      </c>
      <c r="C20" s="165"/>
      <c r="D20" s="95">
        <v>0</v>
      </c>
      <c r="E20" s="95">
        <v>0</v>
      </c>
      <c r="F20" s="95"/>
      <c r="G20" s="81">
        <v>0</v>
      </c>
      <c r="H20" s="81">
        <v>0</v>
      </c>
      <c r="I20" s="23"/>
    </row>
    <row r="21" spans="1:9" s="1" customFormat="1" ht="30.75" customHeight="1">
      <c r="A21" s="149"/>
      <c r="B21" s="36" t="s">
        <v>82</v>
      </c>
      <c r="C21" s="41"/>
      <c r="D21" s="95">
        <f>D22+D23+D24+D25+D26</f>
        <v>1103.6</v>
      </c>
      <c r="E21" s="95">
        <f>E22+E23+E24+E25+E26</f>
        <v>839.9</v>
      </c>
      <c r="F21" s="95">
        <f>F22+F23+F24+F25+F26</f>
        <v>187.2</v>
      </c>
      <c r="G21" s="81">
        <f>F21/D21</f>
        <v>0.16962667633200434</v>
      </c>
      <c r="H21" s="81">
        <f>F21/E21</f>
        <v>0.22288367662817002</v>
      </c>
      <c r="I21" s="23"/>
    </row>
    <row r="22" spans="1:9" s="1" customFormat="1" ht="15">
      <c r="A22" s="149"/>
      <c r="B22" s="160" t="s">
        <v>25</v>
      </c>
      <c r="C22" s="165"/>
      <c r="D22" s="95">
        <v>618.1</v>
      </c>
      <c r="E22" s="95">
        <v>463.6</v>
      </c>
      <c r="F22" s="95">
        <v>85.5</v>
      </c>
      <c r="G22" s="81">
        <f>F22/D22</f>
        <v>0.13832713153211454</v>
      </c>
      <c r="H22" s="81">
        <f>F22/E22</f>
        <v>0.1844262295081967</v>
      </c>
      <c r="I22" s="23"/>
    </row>
    <row r="23" spans="1:9" s="1" customFormat="1" ht="15">
      <c r="A23" s="149"/>
      <c r="B23" s="160" t="s">
        <v>103</v>
      </c>
      <c r="C23" s="165"/>
      <c r="D23" s="95">
        <v>144.9</v>
      </c>
      <c r="E23" s="95">
        <v>120.8</v>
      </c>
      <c r="F23" s="95">
        <v>101.7</v>
      </c>
      <c r="G23" s="81">
        <f>F23/D23</f>
        <v>0.7018633540372671</v>
      </c>
      <c r="H23" s="81">
        <f>F23/E23</f>
        <v>0.8418874172185431</v>
      </c>
      <c r="I23" s="23"/>
    </row>
    <row r="24" spans="1:9" s="1" customFormat="1" ht="15">
      <c r="A24" s="149"/>
      <c r="B24" s="160" t="s">
        <v>68</v>
      </c>
      <c r="C24" s="165"/>
      <c r="D24" s="95">
        <v>340.6</v>
      </c>
      <c r="E24" s="95">
        <v>255.5</v>
      </c>
      <c r="F24" s="95">
        <v>0</v>
      </c>
      <c r="G24" s="81">
        <v>0</v>
      </c>
      <c r="H24" s="81">
        <v>0</v>
      </c>
      <c r="I24" s="23"/>
    </row>
    <row r="25" spans="1:9" s="1" customFormat="1" ht="30.75" customHeight="1" thickBot="1">
      <c r="A25" s="149"/>
      <c r="B25" s="82" t="s">
        <v>157</v>
      </c>
      <c r="C25" s="83"/>
      <c r="D25" s="95">
        <v>0</v>
      </c>
      <c r="E25" s="95">
        <v>0</v>
      </c>
      <c r="F25" s="95">
        <v>0</v>
      </c>
      <c r="G25" s="81">
        <v>0</v>
      </c>
      <c r="H25" s="81">
        <v>0</v>
      </c>
      <c r="I25" s="23"/>
    </row>
    <row r="26" spans="1:9" s="1" customFormat="1" ht="42.75" customHeight="1">
      <c r="A26" s="149"/>
      <c r="B26" s="160" t="s">
        <v>28</v>
      </c>
      <c r="C26" s="165"/>
      <c r="D26" s="95">
        <v>0</v>
      </c>
      <c r="E26" s="95">
        <v>0</v>
      </c>
      <c r="F26" s="95">
        <v>0</v>
      </c>
      <c r="G26" s="81">
        <v>0</v>
      </c>
      <c r="H26" s="81">
        <v>0</v>
      </c>
      <c r="I26" s="23"/>
    </row>
    <row r="27" spans="1:9" s="1" customFormat="1" ht="21" customHeight="1">
      <c r="A27" s="149"/>
      <c r="B27" s="38" t="s">
        <v>29</v>
      </c>
      <c r="C27" s="84"/>
      <c r="D27" s="94">
        <f>D4+D21</f>
        <v>4159.9</v>
      </c>
      <c r="E27" s="94">
        <f>E4+E21</f>
        <v>3583.6</v>
      </c>
      <c r="F27" s="94">
        <f>F4+F21</f>
        <v>3475.6</v>
      </c>
      <c r="G27" s="81">
        <f>F27/D27</f>
        <v>0.8355008533858987</v>
      </c>
      <c r="H27" s="81">
        <f>F27/E27</f>
        <v>0.9698627078915057</v>
      </c>
      <c r="I27" s="23"/>
    </row>
    <row r="28" spans="1:9" s="1" customFormat="1" ht="21" customHeight="1">
      <c r="A28" s="149"/>
      <c r="B28" s="160" t="s">
        <v>109</v>
      </c>
      <c r="C28" s="165"/>
      <c r="D28" s="95">
        <f>D4</f>
        <v>3056.3</v>
      </c>
      <c r="E28" s="95">
        <f>E4</f>
        <v>2743.7</v>
      </c>
      <c r="F28" s="95">
        <f>F4</f>
        <v>3288.4</v>
      </c>
      <c r="G28" s="81">
        <f>F28/D28</f>
        <v>1.0759414978896051</v>
      </c>
      <c r="H28" s="81">
        <f>F28/E28</f>
        <v>1.1985275358093088</v>
      </c>
      <c r="I28" s="23"/>
    </row>
    <row r="29" spans="1:9" s="1" customFormat="1" ht="12.75">
      <c r="A29" s="178"/>
      <c r="B29" s="200"/>
      <c r="C29" s="200"/>
      <c r="D29" s="200"/>
      <c r="E29" s="200"/>
      <c r="F29" s="200"/>
      <c r="G29" s="200"/>
      <c r="H29" s="201"/>
      <c r="I29" s="23"/>
    </row>
    <row r="30" spans="1:9" s="1" customFormat="1" ht="15" customHeight="1">
      <c r="A30" s="202" t="s">
        <v>161</v>
      </c>
      <c r="B30" s="181" t="s">
        <v>30</v>
      </c>
      <c r="C30" s="173" t="s">
        <v>198</v>
      </c>
      <c r="D30" s="177" t="s">
        <v>4</v>
      </c>
      <c r="E30" s="170" t="s">
        <v>394</v>
      </c>
      <c r="F30" s="170" t="s">
        <v>5</v>
      </c>
      <c r="G30" s="198" t="s">
        <v>149</v>
      </c>
      <c r="H30" s="170" t="s">
        <v>395</v>
      </c>
      <c r="I30" s="23"/>
    </row>
    <row r="31" spans="1:9" s="1" customFormat="1" ht="15" customHeight="1">
      <c r="A31" s="202"/>
      <c r="B31" s="181"/>
      <c r="C31" s="174"/>
      <c r="D31" s="177"/>
      <c r="E31" s="171"/>
      <c r="F31" s="171"/>
      <c r="G31" s="199"/>
      <c r="H31" s="171"/>
      <c r="I31" s="23"/>
    </row>
    <row r="32" spans="1:9" s="1" customFormat="1" ht="12.75">
      <c r="A32" s="41" t="s">
        <v>70</v>
      </c>
      <c r="B32" s="36" t="s">
        <v>31</v>
      </c>
      <c r="C32" s="41"/>
      <c r="D32" s="85">
        <f>D33+D34+D35</f>
        <v>1902.9</v>
      </c>
      <c r="E32" s="85">
        <f>E33+E34+E35</f>
        <v>1485.9</v>
      </c>
      <c r="F32" s="85">
        <f>F33+F34+F35</f>
        <v>1431.4</v>
      </c>
      <c r="G32" s="86">
        <f>F32/D32</f>
        <v>0.7522202953386936</v>
      </c>
      <c r="H32" s="86">
        <f>F32/E32</f>
        <v>0.9633218924557507</v>
      </c>
      <c r="I32" s="23"/>
    </row>
    <row r="33" spans="1:9" s="1" customFormat="1" ht="80.25" customHeight="1">
      <c r="A33" s="152" t="s">
        <v>73</v>
      </c>
      <c r="B33" s="160" t="s">
        <v>165</v>
      </c>
      <c r="C33" s="165" t="s">
        <v>73</v>
      </c>
      <c r="D33" s="35">
        <v>1887.7</v>
      </c>
      <c r="E33" s="35">
        <v>1470.7</v>
      </c>
      <c r="F33" s="35">
        <v>1431.4</v>
      </c>
      <c r="G33" s="86">
        <f aca="true" t="shared" si="2" ref="G33:G63">F33/D33</f>
        <v>0.7582772686337872</v>
      </c>
      <c r="H33" s="86">
        <f aca="true" t="shared" si="3" ref="H33:H63">F33/E33</f>
        <v>0.9732780308696539</v>
      </c>
      <c r="I33" s="23"/>
    </row>
    <row r="34" spans="1:9" s="1" customFormat="1" ht="18.75" customHeight="1">
      <c r="A34" s="152" t="s">
        <v>75</v>
      </c>
      <c r="B34" s="160" t="s">
        <v>36</v>
      </c>
      <c r="C34" s="165" t="s">
        <v>75</v>
      </c>
      <c r="D34" s="35">
        <v>10</v>
      </c>
      <c r="E34" s="35">
        <v>10</v>
      </c>
      <c r="F34" s="35">
        <v>0</v>
      </c>
      <c r="G34" s="86">
        <f t="shared" si="2"/>
        <v>0</v>
      </c>
      <c r="H34" s="86">
        <f t="shared" si="3"/>
        <v>0</v>
      </c>
      <c r="I34" s="23"/>
    </row>
    <row r="35" spans="1:9" s="1" customFormat="1" ht="12.75">
      <c r="A35" s="152" t="s">
        <v>132</v>
      </c>
      <c r="B35" s="160" t="s">
        <v>125</v>
      </c>
      <c r="C35" s="165"/>
      <c r="D35" s="35">
        <f>D36+D37</f>
        <v>5.2</v>
      </c>
      <c r="E35" s="35">
        <f>E36+E37</f>
        <v>5.2</v>
      </c>
      <c r="F35" s="35">
        <f>F36+F37</f>
        <v>0</v>
      </c>
      <c r="G35" s="86">
        <f t="shared" si="2"/>
        <v>0</v>
      </c>
      <c r="H35" s="86">
        <f t="shared" si="3"/>
        <v>0</v>
      </c>
      <c r="I35" s="23"/>
    </row>
    <row r="36" spans="1:9" s="15" customFormat="1" ht="30.75" customHeight="1">
      <c r="A36" s="87"/>
      <c r="B36" s="53" t="s">
        <v>214</v>
      </c>
      <c r="C36" s="87" t="s">
        <v>215</v>
      </c>
      <c r="D36" s="88">
        <v>5.2</v>
      </c>
      <c r="E36" s="88">
        <v>5.2</v>
      </c>
      <c r="F36" s="88">
        <v>0</v>
      </c>
      <c r="G36" s="86">
        <f t="shared" si="2"/>
        <v>0</v>
      </c>
      <c r="H36" s="86">
        <f t="shared" si="3"/>
        <v>0</v>
      </c>
      <c r="I36" s="30"/>
    </row>
    <row r="37" spans="1:9" s="15" customFormat="1" ht="39" customHeight="1" hidden="1">
      <c r="A37" s="87"/>
      <c r="B37" s="53" t="s">
        <v>278</v>
      </c>
      <c r="C37" s="87" t="s">
        <v>277</v>
      </c>
      <c r="D37" s="88">
        <v>0</v>
      </c>
      <c r="E37" s="88">
        <v>0</v>
      </c>
      <c r="F37" s="88">
        <v>0</v>
      </c>
      <c r="G37" s="86" t="e">
        <f t="shared" si="2"/>
        <v>#DIV/0!</v>
      </c>
      <c r="H37" s="86" t="e">
        <f t="shared" si="3"/>
        <v>#DIV/0!</v>
      </c>
      <c r="I37" s="30"/>
    </row>
    <row r="38" spans="1:9" s="1" customFormat="1" ht="18" customHeight="1">
      <c r="A38" s="41" t="s">
        <v>112</v>
      </c>
      <c r="B38" s="36" t="s">
        <v>105</v>
      </c>
      <c r="C38" s="41"/>
      <c r="D38" s="85">
        <f>D39</f>
        <v>144.9</v>
      </c>
      <c r="E38" s="85">
        <f>E39</f>
        <v>144.9</v>
      </c>
      <c r="F38" s="85">
        <f>F39</f>
        <v>101.7</v>
      </c>
      <c r="G38" s="86">
        <f t="shared" si="2"/>
        <v>0.7018633540372671</v>
      </c>
      <c r="H38" s="86">
        <f t="shared" si="3"/>
        <v>0.7018633540372671</v>
      </c>
      <c r="I38" s="23"/>
    </row>
    <row r="39" spans="1:9" s="1" customFormat="1" ht="54" customHeight="1">
      <c r="A39" s="152" t="s">
        <v>113</v>
      </c>
      <c r="B39" s="160" t="s">
        <v>171</v>
      </c>
      <c r="C39" s="165" t="s">
        <v>271</v>
      </c>
      <c r="D39" s="35">
        <v>144.9</v>
      </c>
      <c r="E39" s="35">
        <v>144.9</v>
      </c>
      <c r="F39" s="35">
        <v>101.7</v>
      </c>
      <c r="G39" s="86">
        <f t="shared" si="2"/>
        <v>0.7018633540372671</v>
      </c>
      <c r="H39" s="86">
        <f t="shared" si="3"/>
        <v>0.7018633540372671</v>
      </c>
      <c r="I39" s="23"/>
    </row>
    <row r="40" spans="1:9" s="1" customFormat="1" ht="25.5" hidden="1">
      <c r="A40" s="41" t="s">
        <v>76</v>
      </c>
      <c r="B40" s="36" t="s">
        <v>39</v>
      </c>
      <c r="C40" s="41"/>
      <c r="D40" s="85">
        <f aca="true" t="shared" si="4" ref="D40:F41">D41</f>
        <v>0</v>
      </c>
      <c r="E40" s="85">
        <f t="shared" si="4"/>
        <v>0</v>
      </c>
      <c r="F40" s="85">
        <f t="shared" si="4"/>
        <v>0</v>
      </c>
      <c r="G40" s="86" t="e">
        <f t="shared" si="2"/>
        <v>#DIV/0!</v>
      </c>
      <c r="H40" s="86" t="e">
        <f t="shared" si="3"/>
        <v>#DIV/0!</v>
      </c>
      <c r="I40" s="23"/>
    </row>
    <row r="41" spans="1:9" s="1" customFormat="1" ht="12.75" hidden="1">
      <c r="A41" s="152" t="s">
        <v>114</v>
      </c>
      <c r="B41" s="160" t="s">
        <v>107</v>
      </c>
      <c r="C41" s="165"/>
      <c r="D41" s="35">
        <f>D42</f>
        <v>0</v>
      </c>
      <c r="E41" s="35">
        <f>E42</f>
        <v>0</v>
      </c>
      <c r="F41" s="35">
        <f t="shared" si="4"/>
        <v>0</v>
      </c>
      <c r="G41" s="86" t="e">
        <f t="shared" si="2"/>
        <v>#DIV/0!</v>
      </c>
      <c r="H41" s="86" t="e">
        <f t="shared" si="3"/>
        <v>#DIV/0!</v>
      </c>
      <c r="I41" s="23"/>
    </row>
    <row r="42" spans="1:9" s="15" customFormat="1" ht="54" customHeight="1" hidden="1">
      <c r="A42" s="87"/>
      <c r="B42" s="53" t="s">
        <v>206</v>
      </c>
      <c r="C42" s="87" t="s">
        <v>205</v>
      </c>
      <c r="D42" s="88">
        <v>0</v>
      </c>
      <c r="E42" s="88">
        <v>0</v>
      </c>
      <c r="F42" s="88">
        <v>0</v>
      </c>
      <c r="G42" s="86" t="e">
        <f t="shared" si="2"/>
        <v>#DIV/0!</v>
      </c>
      <c r="H42" s="86" t="e">
        <f t="shared" si="3"/>
        <v>#DIV/0!</v>
      </c>
      <c r="I42" s="30"/>
    </row>
    <row r="43" spans="1:9" s="15" customFormat="1" ht="28.5" customHeight="1" hidden="1">
      <c r="A43" s="41" t="s">
        <v>77</v>
      </c>
      <c r="B43" s="36" t="s">
        <v>41</v>
      </c>
      <c r="C43" s="41"/>
      <c r="D43" s="85">
        <f aca="true" t="shared" si="5" ref="D43:F44">D44</f>
        <v>0</v>
      </c>
      <c r="E43" s="85">
        <f t="shared" si="5"/>
        <v>0</v>
      </c>
      <c r="F43" s="85">
        <f t="shared" si="5"/>
        <v>0</v>
      </c>
      <c r="G43" s="86" t="e">
        <f t="shared" si="2"/>
        <v>#DIV/0!</v>
      </c>
      <c r="H43" s="86" t="e">
        <f t="shared" si="3"/>
        <v>#DIV/0!</v>
      </c>
      <c r="I43" s="30"/>
    </row>
    <row r="44" spans="1:9" s="15" customFormat="1" ht="37.5" customHeight="1" hidden="1">
      <c r="A44" s="150" t="s">
        <v>78</v>
      </c>
      <c r="B44" s="63" t="s">
        <v>127</v>
      </c>
      <c r="C44" s="165"/>
      <c r="D44" s="35">
        <f t="shared" si="5"/>
        <v>0</v>
      </c>
      <c r="E44" s="35">
        <f t="shared" si="5"/>
        <v>0</v>
      </c>
      <c r="F44" s="35">
        <f t="shared" si="5"/>
        <v>0</v>
      </c>
      <c r="G44" s="86" t="e">
        <f t="shared" si="2"/>
        <v>#DIV/0!</v>
      </c>
      <c r="H44" s="86" t="e">
        <f t="shared" si="3"/>
        <v>#DIV/0!</v>
      </c>
      <c r="I44" s="30"/>
    </row>
    <row r="45" spans="1:9" s="15" customFormat="1" ht="42.75" customHeight="1" hidden="1">
      <c r="A45" s="87"/>
      <c r="B45" s="56" t="s">
        <v>127</v>
      </c>
      <c r="C45" s="87" t="s">
        <v>284</v>
      </c>
      <c r="D45" s="88">
        <v>0</v>
      </c>
      <c r="E45" s="88">
        <f>0</f>
        <v>0</v>
      </c>
      <c r="F45" s="88">
        <v>0</v>
      </c>
      <c r="G45" s="86" t="e">
        <f t="shared" si="2"/>
        <v>#DIV/0!</v>
      </c>
      <c r="H45" s="86" t="e">
        <f t="shared" si="3"/>
        <v>#DIV/0!</v>
      </c>
      <c r="I45" s="30"/>
    </row>
    <row r="46" spans="1:9" s="1" customFormat="1" ht="25.5">
      <c r="A46" s="41" t="s">
        <v>79</v>
      </c>
      <c r="B46" s="36" t="s">
        <v>42</v>
      </c>
      <c r="C46" s="41"/>
      <c r="D46" s="85">
        <f>D47</f>
        <v>350.1</v>
      </c>
      <c r="E46" s="85">
        <f>E47</f>
        <v>313.1</v>
      </c>
      <c r="F46" s="85">
        <f>F47</f>
        <v>313.1</v>
      </c>
      <c r="G46" s="86">
        <f t="shared" si="2"/>
        <v>0.8943159097400742</v>
      </c>
      <c r="H46" s="86">
        <f t="shared" si="3"/>
        <v>1</v>
      </c>
      <c r="I46" s="23"/>
    </row>
    <row r="47" spans="1:9" s="1" customFormat="1" ht="12.75">
      <c r="A47" s="152" t="s">
        <v>45</v>
      </c>
      <c r="B47" s="160" t="s">
        <v>46</v>
      </c>
      <c r="C47" s="165"/>
      <c r="D47" s="35">
        <f>D48+D49+D51+D50</f>
        <v>350.1</v>
      </c>
      <c r="E47" s="35">
        <f>E48+E49+E51+E50</f>
        <v>313.1</v>
      </c>
      <c r="F47" s="35">
        <f>F48+F49+F51+F50</f>
        <v>313.1</v>
      </c>
      <c r="G47" s="86">
        <f t="shared" si="2"/>
        <v>0.8943159097400742</v>
      </c>
      <c r="H47" s="86">
        <f t="shared" si="3"/>
        <v>1</v>
      </c>
      <c r="I47" s="23"/>
    </row>
    <row r="48" spans="1:9" s="15" customFormat="1" ht="12.75">
      <c r="A48" s="87"/>
      <c r="B48" s="53" t="s">
        <v>100</v>
      </c>
      <c r="C48" s="87" t="s">
        <v>260</v>
      </c>
      <c r="D48" s="88">
        <v>253.7</v>
      </c>
      <c r="E48" s="88">
        <v>216.7</v>
      </c>
      <c r="F48" s="88">
        <v>216.7</v>
      </c>
      <c r="G48" s="86">
        <f t="shared" si="2"/>
        <v>0.8541584548679543</v>
      </c>
      <c r="H48" s="86">
        <f t="shared" si="3"/>
        <v>1</v>
      </c>
      <c r="I48" s="30"/>
    </row>
    <row r="49" spans="1:9" s="15" customFormat="1" ht="12.75">
      <c r="A49" s="87"/>
      <c r="B49" s="53" t="s">
        <v>265</v>
      </c>
      <c r="C49" s="87" t="s">
        <v>261</v>
      </c>
      <c r="D49" s="88">
        <v>17.5</v>
      </c>
      <c r="E49" s="88">
        <v>17.5</v>
      </c>
      <c r="F49" s="88">
        <v>17.5</v>
      </c>
      <c r="G49" s="86">
        <f t="shared" si="2"/>
        <v>1</v>
      </c>
      <c r="H49" s="86">
        <v>0</v>
      </c>
      <c r="I49" s="30"/>
    </row>
    <row r="50" spans="1:9" s="15" customFormat="1" ht="12.75" hidden="1">
      <c r="A50" s="87"/>
      <c r="B50" s="53" t="s">
        <v>375</v>
      </c>
      <c r="C50" s="87" t="s">
        <v>374</v>
      </c>
      <c r="D50" s="88">
        <v>0</v>
      </c>
      <c r="E50" s="88">
        <v>0</v>
      </c>
      <c r="F50" s="88">
        <v>0</v>
      </c>
      <c r="G50" s="86" t="e">
        <f t="shared" si="2"/>
        <v>#DIV/0!</v>
      </c>
      <c r="H50" s="86">
        <v>0</v>
      </c>
      <c r="I50" s="30"/>
    </row>
    <row r="51" spans="1:9" s="15" customFormat="1" ht="31.5" customHeight="1">
      <c r="A51" s="87"/>
      <c r="B51" s="53" t="s">
        <v>183</v>
      </c>
      <c r="C51" s="87" t="s">
        <v>266</v>
      </c>
      <c r="D51" s="88">
        <v>78.9</v>
      </c>
      <c r="E51" s="88">
        <v>78.9</v>
      </c>
      <c r="F51" s="88">
        <v>78.9</v>
      </c>
      <c r="G51" s="86">
        <f t="shared" si="2"/>
        <v>1</v>
      </c>
      <c r="H51" s="86">
        <f t="shared" si="3"/>
        <v>1</v>
      </c>
      <c r="I51" s="30"/>
    </row>
    <row r="52" spans="1:9" s="1" customFormat="1" ht="12.75">
      <c r="A52" s="57" t="s">
        <v>130</v>
      </c>
      <c r="B52" s="164" t="s">
        <v>128</v>
      </c>
      <c r="C52" s="57"/>
      <c r="D52" s="85">
        <f>D54</f>
        <v>1</v>
      </c>
      <c r="E52" s="85">
        <f>E54</f>
        <v>1</v>
      </c>
      <c r="F52" s="85">
        <f>F54</f>
        <v>0.5</v>
      </c>
      <c r="G52" s="86">
        <f t="shared" si="2"/>
        <v>0.5</v>
      </c>
      <c r="H52" s="86">
        <f t="shared" si="3"/>
        <v>0.5</v>
      </c>
      <c r="I52" s="23"/>
    </row>
    <row r="53" spans="1:9" s="1" customFormat="1" ht="25.5">
      <c r="A53" s="150" t="s">
        <v>124</v>
      </c>
      <c r="B53" s="160" t="s">
        <v>131</v>
      </c>
      <c r="C53" s="165"/>
      <c r="D53" s="35">
        <f>D54</f>
        <v>1</v>
      </c>
      <c r="E53" s="35">
        <f>E54</f>
        <v>1</v>
      </c>
      <c r="F53" s="35">
        <f>F54</f>
        <v>0.5</v>
      </c>
      <c r="G53" s="86">
        <f t="shared" si="2"/>
        <v>0.5</v>
      </c>
      <c r="H53" s="86">
        <f t="shared" si="3"/>
        <v>0.5</v>
      </c>
      <c r="I53" s="23"/>
    </row>
    <row r="54" spans="1:9" s="15" customFormat="1" ht="31.5" customHeight="1">
      <c r="A54" s="87"/>
      <c r="B54" s="53" t="s">
        <v>274</v>
      </c>
      <c r="C54" s="87" t="s">
        <v>267</v>
      </c>
      <c r="D54" s="88">
        <v>1</v>
      </c>
      <c r="E54" s="88">
        <v>1</v>
      </c>
      <c r="F54" s="88">
        <v>0.5</v>
      </c>
      <c r="G54" s="86">
        <f t="shared" si="2"/>
        <v>0.5</v>
      </c>
      <c r="H54" s="86">
        <f t="shared" si="3"/>
        <v>0.5</v>
      </c>
      <c r="I54" s="30"/>
    </row>
    <row r="55" spans="1:9" s="1" customFormat="1" ht="12.75" hidden="1">
      <c r="A55" s="41" t="s">
        <v>47</v>
      </c>
      <c r="B55" s="36" t="s">
        <v>48</v>
      </c>
      <c r="C55" s="41"/>
      <c r="D55" s="85">
        <f aca="true" t="shared" si="6" ref="D55:F56">D56</f>
        <v>0</v>
      </c>
      <c r="E55" s="85">
        <f t="shared" si="6"/>
        <v>0</v>
      </c>
      <c r="F55" s="85">
        <f t="shared" si="6"/>
        <v>0</v>
      </c>
      <c r="G55" s="86" t="e">
        <f t="shared" si="2"/>
        <v>#DIV/0!</v>
      </c>
      <c r="H55" s="86" t="e">
        <f t="shared" si="3"/>
        <v>#DIV/0!</v>
      </c>
      <c r="I55" s="23"/>
    </row>
    <row r="56" spans="1:9" s="1" customFormat="1" ht="12.75" hidden="1">
      <c r="A56" s="152" t="s">
        <v>52</v>
      </c>
      <c r="B56" s="160" t="s">
        <v>53</v>
      </c>
      <c r="C56" s="165"/>
      <c r="D56" s="35">
        <f t="shared" si="6"/>
        <v>0</v>
      </c>
      <c r="E56" s="35">
        <f t="shared" si="6"/>
        <v>0</v>
      </c>
      <c r="F56" s="35">
        <f t="shared" si="6"/>
        <v>0</v>
      </c>
      <c r="G56" s="86" t="e">
        <f t="shared" si="2"/>
        <v>#DIV/0!</v>
      </c>
      <c r="H56" s="86" t="e">
        <f t="shared" si="3"/>
        <v>#DIV/0!</v>
      </c>
      <c r="I56" s="23"/>
    </row>
    <row r="57" spans="1:9" s="15" customFormat="1" ht="40.5" customHeight="1" hidden="1">
      <c r="A57" s="87"/>
      <c r="B57" s="53" t="s">
        <v>268</v>
      </c>
      <c r="C57" s="87" t="s">
        <v>269</v>
      </c>
      <c r="D57" s="88">
        <v>0</v>
      </c>
      <c r="E57" s="88">
        <v>0</v>
      </c>
      <c r="F57" s="88">
        <v>0</v>
      </c>
      <c r="G57" s="86" t="e">
        <f t="shared" si="2"/>
        <v>#DIV/0!</v>
      </c>
      <c r="H57" s="86" t="e">
        <f t="shared" si="3"/>
        <v>#DIV/0!</v>
      </c>
      <c r="I57" s="30"/>
    </row>
    <row r="58" spans="1:9" s="1" customFormat="1" ht="12.75">
      <c r="A58" s="41">
        <v>1000</v>
      </c>
      <c r="B58" s="36" t="s">
        <v>62</v>
      </c>
      <c r="C58" s="41"/>
      <c r="D58" s="85">
        <f>D59</f>
        <v>18</v>
      </c>
      <c r="E58" s="85">
        <f>E59</f>
        <v>15</v>
      </c>
      <c r="F58" s="85">
        <f>F59</f>
        <v>13.5</v>
      </c>
      <c r="G58" s="86">
        <f t="shared" si="2"/>
        <v>0.75</v>
      </c>
      <c r="H58" s="86">
        <f t="shared" si="3"/>
        <v>0.9</v>
      </c>
      <c r="I58" s="23"/>
    </row>
    <row r="59" spans="1:9" s="1" customFormat="1" ht="12.75">
      <c r="A59" s="152">
        <v>1001</v>
      </c>
      <c r="B59" s="160" t="s">
        <v>186</v>
      </c>
      <c r="C59" s="165" t="s">
        <v>63</v>
      </c>
      <c r="D59" s="35">
        <v>18</v>
      </c>
      <c r="E59" s="35">
        <v>15</v>
      </c>
      <c r="F59" s="35">
        <v>13.5</v>
      </c>
      <c r="G59" s="86">
        <f t="shared" si="2"/>
        <v>0.75</v>
      </c>
      <c r="H59" s="86">
        <f t="shared" si="3"/>
        <v>0.9</v>
      </c>
      <c r="I59" s="23"/>
    </row>
    <row r="60" spans="1:9" s="1" customFormat="1" ht="12.75">
      <c r="A60" s="41"/>
      <c r="B60" s="36" t="s">
        <v>101</v>
      </c>
      <c r="C60" s="41"/>
      <c r="D60" s="35">
        <f>D61</f>
        <v>2695.2</v>
      </c>
      <c r="E60" s="35">
        <f>E61</f>
        <v>2419.6</v>
      </c>
      <c r="F60" s="35">
        <f>F61</f>
        <v>2281.8</v>
      </c>
      <c r="G60" s="86">
        <f t="shared" si="2"/>
        <v>0.8466162065894925</v>
      </c>
      <c r="H60" s="86">
        <f t="shared" si="3"/>
        <v>0.9430484377583073</v>
      </c>
      <c r="I60" s="23"/>
    </row>
    <row r="61" spans="1:9" s="15" customFormat="1" ht="25.5" customHeight="1">
      <c r="A61" s="87"/>
      <c r="B61" s="53" t="s">
        <v>102</v>
      </c>
      <c r="C61" s="87"/>
      <c r="D61" s="88">
        <v>2695.2</v>
      </c>
      <c r="E61" s="88">
        <v>2419.6</v>
      </c>
      <c r="F61" s="88">
        <v>2281.8</v>
      </c>
      <c r="G61" s="86">
        <f t="shared" si="2"/>
        <v>0.8466162065894925</v>
      </c>
      <c r="H61" s="86">
        <f t="shared" si="3"/>
        <v>0.9430484377583073</v>
      </c>
      <c r="I61" s="30"/>
    </row>
    <row r="62" spans="1:9" s="11" customFormat="1" ht="15.75">
      <c r="A62" s="41"/>
      <c r="B62" s="64" t="s">
        <v>69</v>
      </c>
      <c r="C62" s="89"/>
      <c r="D62" s="90">
        <f>D32+D38+D40+D46+D55+D52+D58+D60+D43</f>
        <v>5112.1</v>
      </c>
      <c r="E62" s="90">
        <f>E32+E38+E40+E46+E55+E52+E58+E60+E43</f>
        <v>4379.5</v>
      </c>
      <c r="F62" s="90">
        <f>F32+F38+F40+F46+F55+F52+F58+F60+F43</f>
        <v>4142</v>
      </c>
      <c r="G62" s="86">
        <f t="shared" si="2"/>
        <v>0.8102345415778252</v>
      </c>
      <c r="H62" s="86">
        <f t="shared" si="3"/>
        <v>0.9457700650759219</v>
      </c>
      <c r="I62" s="31"/>
    </row>
    <row r="63" spans="1:9" s="1" customFormat="1" ht="12.75">
      <c r="A63" s="153"/>
      <c r="B63" s="160" t="s">
        <v>84</v>
      </c>
      <c r="C63" s="165"/>
      <c r="D63" s="96">
        <f>D60</f>
        <v>2695.2</v>
      </c>
      <c r="E63" s="96">
        <f>E60</f>
        <v>2419.6</v>
      </c>
      <c r="F63" s="96">
        <f>F60</f>
        <v>2281.8</v>
      </c>
      <c r="G63" s="86">
        <f t="shared" si="2"/>
        <v>0.8466162065894925</v>
      </c>
      <c r="H63" s="86">
        <f t="shared" si="3"/>
        <v>0.9430484377583073</v>
      </c>
      <c r="I63" s="23"/>
    </row>
    <row r="64" spans="1:9" s="1" customFormat="1" ht="12.75">
      <c r="A64" s="66"/>
      <c r="B64" s="67"/>
      <c r="C64" s="66"/>
      <c r="D64" s="67"/>
      <c r="E64" s="67"/>
      <c r="F64" s="67"/>
      <c r="G64" s="67"/>
      <c r="H64" s="67"/>
      <c r="I64" s="23"/>
    </row>
    <row r="65" spans="1:9" s="1" customFormat="1" ht="12.75">
      <c r="A65" s="66"/>
      <c r="B65" s="67"/>
      <c r="C65" s="66"/>
      <c r="D65" s="67"/>
      <c r="E65" s="67"/>
      <c r="F65" s="67"/>
      <c r="G65" s="67"/>
      <c r="H65" s="67"/>
      <c r="I65" s="23"/>
    </row>
    <row r="66" spans="1:9" s="1" customFormat="1" ht="15">
      <c r="A66" s="66"/>
      <c r="B66" s="72" t="s">
        <v>94</v>
      </c>
      <c r="C66" s="93"/>
      <c r="D66" s="67"/>
      <c r="E66" s="67"/>
      <c r="F66" s="67">
        <v>1000.1</v>
      </c>
      <c r="G66" s="67"/>
      <c r="H66" s="67"/>
      <c r="I66" s="23"/>
    </row>
    <row r="67" spans="1:9" s="1" customFormat="1" ht="15">
      <c r="A67" s="66"/>
      <c r="B67" s="72"/>
      <c r="C67" s="93"/>
      <c r="D67" s="67"/>
      <c r="E67" s="67"/>
      <c r="F67" s="67"/>
      <c r="G67" s="67"/>
      <c r="H67" s="67"/>
      <c r="I67" s="23"/>
    </row>
    <row r="68" spans="1:9" s="1" customFormat="1" ht="15">
      <c r="A68" s="66"/>
      <c r="B68" s="72" t="s">
        <v>85</v>
      </c>
      <c r="C68" s="93"/>
      <c r="D68" s="67"/>
      <c r="E68" s="67"/>
      <c r="F68" s="67"/>
      <c r="G68" s="67"/>
      <c r="H68" s="67"/>
      <c r="I68" s="23"/>
    </row>
    <row r="69" spans="1:9" s="1" customFormat="1" ht="15">
      <c r="A69" s="66"/>
      <c r="B69" s="72" t="s">
        <v>86</v>
      </c>
      <c r="C69" s="93"/>
      <c r="D69" s="67"/>
      <c r="E69" s="67"/>
      <c r="F69" s="67"/>
      <c r="G69" s="67"/>
      <c r="H69" s="67"/>
      <c r="I69" s="23"/>
    </row>
    <row r="70" spans="1:9" s="1" customFormat="1" ht="15">
      <c r="A70" s="66"/>
      <c r="B70" s="72"/>
      <c r="C70" s="93"/>
      <c r="D70" s="67"/>
      <c r="E70" s="67"/>
      <c r="F70" s="67"/>
      <c r="G70" s="67"/>
      <c r="H70" s="67"/>
      <c r="I70" s="23"/>
    </row>
    <row r="71" spans="1:9" s="1" customFormat="1" ht="15">
      <c r="A71" s="66"/>
      <c r="B71" s="72" t="s">
        <v>87</v>
      </c>
      <c r="C71" s="93"/>
      <c r="D71" s="67"/>
      <c r="E71" s="67"/>
      <c r="F71" s="67"/>
      <c r="G71" s="67"/>
      <c r="H71" s="67"/>
      <c r="I71" s="23"/>
    </row>
    <row r="72" spans="1:9" s="1" customFormat="1" ht="15">
      <c r="A72" s="66"/>
      <c r="B72" s="72" t="s">
        <v>88</v>
      </c>
      <c r="C72" s="93"/>
      <c r="D72" s="67"/>
      <c r="E72" s="67"/>
      <c r="F72" s="67"/>
      <c r="G72" s="67"/>
      <c r="H72" s="67"/>
      <c r="I72" s="23"/>
    </row>
    <row r="73" spans="1:9" s="1" customFormat="1" ht="15">
      <c r="A73" s="66"/>
      <c r="B73" s="72"/>
      <c r="C73" s="93"/>
      <c r="D73" s="67"/>
      <c r="E73" s="67"/>
      <c r="F73" s="67"/>
      <c r="G73" s="67"/>
      <c r="H73" s="67"/>
      <c r="I73" s="23"/>
    </row>
    <row r="74" spans="1:9" s="1" customFormat="1" ht="15">
      <c r="A74" s="66"/>
      <c r="B74" s="72" t="s">
        <v>89</v>
      </c>
      <c r="C74" s="93"/>
      <c r="D74" s="67"/>
      <c r="E74" s="67"/>
      <c r="F74" s="67"/>
      <c r="G74" s="67"/>
      <c r="H74" s="67"/>
      <c r="I74" s="23"/>
    </row>
    <row r="75" spans="1:9" s="1" customFormat="1" ht="15">
      <c r="A75" s="66"/>
      <c r="B75" s="72" t="s">
        <v>90</v>
      </c>
      <c r="C75" s="93"/>
      <c r="D75" s="67"/>
      <c r="E75" s="67"/>
      <c r="F75" s="67"/>
      <c r="G75" s="67"/>
      <c r="H75" s="67"/>
      <c r="I75" s="23"/>
    </row>
    <row r="76" spans="1:9" s="1" customFormat="1" ht="15">
      <c r="A76" s="66"/>
      <c r="B76" s="72"/>
      <c r="C76" s="93"/>
      <c r="D76" s="67"/>
      <c r="E76" s="67"/>
      <c r="F76" s="67"/>
      <c r="G76" s="67"/>
      <c r="H76" s="67"/>
      <c r="I76" s="23"/>
    </row>
    <row r="77" spans="1:9" s="1" customFormat="1" ht="15">
      <c r="A77" s="66"/>
      <c r="B77" s="72" t="s">
        <v>91</v>
      </c>
      <c r="C77" s="93"/>
      <c r="D77" s="67"/>
      <c r="E77" s="67"/>
      <c r="F77" s="67"/>
      <c r="G77" s="67"/>
      <c r="H77" s="67"/>
      <c r="I77" s="23"/>
    </row>
    <row r="78" spans="1:9" s="1" customFormat="1" ht="15">
      <c r="A78" s="66"/>
      <c r="B78" s="72" t="s">
        <v>92</v>
      </c>
      <c r="C78" s="93"/>
      <c r="D78" s="67"/>
      <c r="E78" s="67"/>
      <c r="F78" s="67"/>
      <c r="G78" s="67"/>
      <c r="H78" s="67"/>
      <c r="I78" s="23"/>
    </row>
    <row r="79" spans="1:9" s="1" customFormat="1" ht="12.75">
      <c r="A79" s="66"/>
      <c r="B79" s="67"/>
      <c r="C79" s="66"/>
      <c r="D79" s="67"/>
      <c r="E79" s="67"/>
      <c r="F79" s="67"/>
      <c r="G79" s="67"/>
      <c r="H79" s="67"/>
      <c r="I79" s="23"/>
    </row>
    <row r="80" spans="1:9" s="1" customFormat="1" ht="12.75">
      <c r="A80" s="66"/>
      <c r="B80" s="67"/>
      <c r="C80" s="66"/>
      <c r="D80" s="67"/>
      <c r="E80" s="67"/>
      <c r="F80" s="67"/>
      <c r="G80" s="67"/>
      <c r="H80" s="67"/>
      <c r="I80" s="23"/>
    </row>
    <row r="81" spans="1:9" s="1" customFormat="1" ht="15">
      <c r="A81" s="66"/>
      <c r="B81" s="72" t="s">
        <v>93</v>
      </c>
      <c r="C81" s="93"/>
      <c r="D81" s="67"/>
      <c r="E81" s="67"/>
      <c r="F81" s="97">
        <f>F66+F27-F62</f>
        <v>333.6999999999998</v>
      </c>
      <c r="G81" s="67"/>
      <c r="H81" s="97"/>
      <c r="I81" s="23"/>
    </row>
    <row r="82" spans="1:9" s="1" customFormat="1" ht="12.75">
      <c r="A82" s="66"/>
      <c r="B82" s="67"/>
      <c r="C82" s="66"/>
      <c r="D82" s="67"/>
      <c r="E82" s="67"/>
      <c r="F82" s="67"/>
      <c r="G82" s="67"/>
      <c r="H82" s="67"/>
      <c r="I82" s="23"/>
    </row>
    <row r="83" spans="1:9" s="1" customFormat="1" ht="12.75">
      <c r="A83" s="66"/>
      <c r="B83" s="67"/>
      <c r="C83" s="66"/>
      <c r="D83" s="67"/>
      <c r="E83" s="67"/>
      <c r="F83" s="67"/>
      <c r="G83" s="67"/>
      <c r="H83" s="67"/>
      <c r="I83" s="23"/>
    </row>
    <row r="84" spans="1:9" s="1" customFormat="1" ht="15">
      <c r="A84" s="66"/>
      <c r="B84" s="72" t="s">
        <v>95</v>
      </c>
      <c r="C84" s="93"/>
      <c r="D84" s="67"/>
      <c r="E84" s="67"/>
      <c r="F84" s="67"/>
      <c r="G84" s="67"/>
      <c r="H84" s="67"/>
      <c r="I84" s="23"/>
    </row>
    <row r="85" spans="1:9" s="1" customFormat="1" ht="15">
      <c r="A85" s="66"/>
      <c r="B85" s="72" t="s">
        <v>96</v>
      </c>
      <c r="C85" s="93"/>
      <c r="D85" s="67"/>
      <c r="E85" s="67"/>
      <c r="F85" s="67"/>
      <c r="G85" s="67"/>
      <c r="H85" s="67"/>
      <c r="I85" s="23"/>
    </row>
    <row r="86" spans="1:9" s="1" customFormat="1" ht="15">
      <c r="A86" s="66"/>
      <c r="B86" s="72" t="s">
        <v>97</v>
      </c>
      <c r="C86" s="93"/>
      <c r="D86" s="67"/>
      <c r="E86" s="67"/>
      <c r="F86" s="67"/>
      <c r="G86" s="67"/>
      <c r="H86" s="67"/>
      <c r="I86" s="23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7.28125" style="67" customWidth="1"/>
    <col min="2" max="2" width="36.00390625" style="67" customWidth="1"/>
    <col min="3" max="3" width="11.57421875" style="66" hidden="1" customWidth="1"/>
    <col min="4" max="5" width="12.7109375" style="67" customWidth="1"/>
    <col min="6" max="7" width="11.421875" style="67" customWidth="1"/>
    <col min="8" max="8" width="10.7109375" style="67" customWidth="1"/>
    <col min="9" max="9" width="9.140625" style="23" customWidth="1"/>
    <col min="10" max="16384" width="9.140625" style="1" customWidth="1"/>
  </cols>
  <sheetData>
    <row r="1" spans="1:9" s="5" customFormat="1" ht="60" customHeight="1">
      <c r="A1" s="175" t="s">
        <v>404</v>
      </c>
      <c r="B1" s="175"/>
      <c r="C1" s="175"/>
      <c r="D1" s="175"/>
      <c r="E1" s="175"/>
      <c r="F1" s="175"/>
      <c r="G1" s="175"/>
      <c r="H1" s="175"/>
      <c r="I1" s="32"/>
    </row>
    <row r="2" spans="1:8" ht="12.75" customHeight="1">
      <c r="A2" s="79"/>
      <c r="B2" s="181" t="s">
        <v>3</v>
      </c>
      <c r="C2" s="80"/>
      <c r="D2" s="177" t="s">
        <v>4</v>
      </c>
      <c r="E2" s="170" t="s">
        <v>394</v>
      </c>
      <c r="F2" s="177" t="s">
        <v>5</v>
      </c>
      <c r="G2" s="198" t="s">
        <v>149</v>
      </c>
      <c r="H2" s="170" t="s">
        <v>395</v>
      </c>
    </row>
    <row r="3" spans="1:8" ht="28.5" customHeight="1">
      <c r="A3" s="149"/>
      <c r="B3" s="181"/>
      <c r="C3" s="80"/>
      <c r="D3" s="177"/>
      <c r="E3" s="171"/>
      <c r="F3" s="177"/>
      <c r="G3" s="199"/>
      <c r="H3" s="171"/>
    </row>
    <row r="4" spans="1:8" ht="15.75" customHeight="1">
      <c r="A4" s="149"/>
      <c r="B4" s="162" t="s">
        <v>83</v>
      </c>
      <c r="C4" s="80"/>
      <c r="D4" s="146">
        <f>D5+D6+D7+D8+D9+D10+D11+D12+D13+D14+D15+D16+D17+D18+D19</f>
        <v>2476.3</v>
      </c>
      <c r="E4" s="146">
        <f>E5+E6+E7+E8+E9+E10+E11+E12+E13+E14+E15+E16+E17+E18+E19</f>
        <v>2191</v>
      </c>
      <c r="F4" s="146">
        <f>F5+F6+F7+F8+F9+F10+F11+F12+F13+F14+F15+F16+F17+F18+F19</f>
        <v>3054.6</v>
      </c>
      <c r="G4" s="154">
        <f>F4/D4</f>
        <v>1.233533901385131</v>
      </c>
      <c r="H4" s="154">
        <f>F4/E4</f>
        <v>1.3941579187585578</v>
      </c>
    </row>
    <row r="5" spans="1:8" ht="15">
      <c r="A5" s="149"/>
      <c r="B5" s="160" t="s">
        <v>7</v>
      </c>
      <c r="C5" s="165"/>
      <c r="D5" s="35">
        <v>66</v>
      </c>
      <c r="E5" s="35">
        <v>48</v>
      </c>
      <c r="F5" s="35">
        <v>46.6</v>
      </c>
      <c r="G5" s="81">
        <f aca="true" t="shared" si="0" ref="G5:G27">F5/D5</f>
        <v>0.706060606060606</v>
      </c>
      <c r="H5" s="81">
        <f aca="true" t="shared" si="1" ref="H5:H27">F5/E5</f>
        <v>0.9708333333333333</v>
      </c>
    </row>
    <row r="6" spans="1:8" ht="15">
      <c r="A6" s="149"/>
      <c r="B6" s="160" t="s">
        <v>299</v>
      </c>
      <c r="C6" s="165"/>
      <c r="D6" s="35">
        <v>590.3</v>
      </c>
      <c r="E6" s="35">
        <v>441</v>
      </c>
      <c r="F6" s="35">
        <v>603.9</v>
      </c>
      <c r="G6" s="81">
        <f t="shared" si="0"/>
        <v>1.0230391326444181</v>
      </c>
      <c r="H6" s="81">
        <f t="shared" si="1"/>
        <v>1.3693877551020408</v>
      </c>
    </row>
    <row r="7" spans="1:8" ht="15">
      <c r="A7" s="149"/>
      <c r="B7" s="160" t="s">
        <v>9</v>
      </c>
      <c r="C7" s="165"/>
      <c r="D7" s="35">
        <v>270</v>
      </c>
      <c r="E7" s="35">
        <v>270</v>
      </c>
      <c r="F7" s="35">
        <v>270</v>
      </c>
      <c r="G7" s="81">
        <f t="shared" si="0"/>
        <v>1</v>
      </c>
      <c r="H7" s="81">
        <f t="shared" si="1"/>
        <v>1</v>
      </c>
    </row>
    <row r="8" spans="1:8" ht="15">
      <c r="A8" s="149"/>
      <c r="B8" s="160" t="s">
        <v>10</v>
      </c>
      <c r="C8" s="165"/>
      <c r="D8" s="35">
        <v>160</v>
      </c>
      <c r="E8" s="35">
        <v>100</v>
      </c>
      <c r="F8" s="35">
        <v>152.1</v>
      </c>
      <c r="G8" s="81">
        <f t="shared" si="0"/>
        <v>0.9506249999999999</v>
      </c>
      <c r="H8" s="81">
        <f t="shared" si="1"/>
        <v>1.521</v>
      </c>
    </row>
    <row r="9" spans="1:8" ht="15">
      <c r="A9" s="149"/>
      <c r="B9" s="160" t="s">
        <v>11</v>
      </c>
      <c r="C9" s="165"/>
      <c r="D9" s="35">
        <v>1380</v>
      </c>
      <c r="E9" s="35">
        <v>1326</v>
      </c>
      <c r="F9" s="35">
        <v>1963.5</v>
      </c>
      <c r="G9" s="81">
        <f t="shared" si="0"/>
        <v>1.4228260869565217</v>
      </c>
      <c r="H9" s="81">
        <f t="shared" si="1"/>
        <v>1.4807692307692308</v>
      </c>
    </row>
    <row r="10" spans="1:8" ht="15">
      <c r="A10" s="149"/>
      <c r="B10" s="160" t="s">
        <v>108</v>
      </c>
      <c r="C10" s="165"/>
      <c r="D10" s="35">
        <v>10</v>
      </c>
      <c r="E10" s="35">
        <v>6</v>
      </c>
      <c r="F10" s="35">
        <v>18.5</v>
      </c>
      <c r="G10" s="81">
        <f t="shared" si="0"/>
        <v>1.85</v>
      </c>
      <c r="H10" s="81">
        <f t="shared" si="1"/>
        <v>3.0833333333333335</v>
      </c>
    </row>
    <row r="11" spans="1:8" ht="15">
      <c r="A11" s="149"/>
      <c r="B11" s="160" t="s">
        <v>12</v>
      </c>
      <c r="C11" s="165"/>
      <c r="D11" s="35">
        <v>0</v>
      </c>
      <c r="E11" s="35">
        <v>0</v>
      </c>
      <c r="F11" s="35">
        <v>0</v>
      </c>
      <c r="G11" s="81">
        <v>0</v>
      </c>
      <c r="H11" s="81">
        <v>0</v>
      </c>
    </row>
    <row r="12" spans="1:8" ht="15">
      <c r="A12" s="149"/>
      <c r="B12" s="160" t="s">
        <v>13</v>
      </c>
      <c r="C12" s="165"/>
      <c r="D12" s="35">
        <v>0</v>
      </c>
      <c r="E12" s="35">
        <v>0</v>
      </c>
      <c r="F12" s="35">
        <v>0</v>
      </c>
      <c r="G12" s="81">
        <v>0</v>
      </c>
      <c r="H12" s="81">
        <v>0</v>
      </c>
    </row>
    <row r="13" spans="1:8" ht="15">
      <c r="A13" s="149"/>
      <c r="B13" s="160" t="s">
        <v>14</v>
      </c>
      <c r="C13" s="165"/>
      <c r="D13" s="35">
        <v>0</v>
      </c>
      <c r="E13" s="35">
        <v>0</v>
      </c>
      <c r="F13" s="35">
        <v>0</v>
      </c>
      <c r="G13" s="81">
        <v>0</v>
      </c>
      <c r="H13" s="81">
        <v>0</v>
      </c>
    </row>
    <row r="14" spans="1:8" ht="15">
      <c r="A14" s="149"/>
      <c r="B14" s="160" t="s">
        <v>16</v>
      </c>
      <c r="C14" s="165"/>
      <c r="D14" s="35">
        <v>0</v>
      </c>
      <c r="E14" s="35">
        <v>0</v>
      </c>
      <c r="F14" s="35">
        <v>0</v>
      </c>
      <c r="G14" s="81">
        <v>0</v>
      </c>
      <c r="H14" s="81">
        <v>0</v>
      </c>
    </row>
    <row r="15" spans="1:8" ht="15">
      <c r="A15" s="149"/>
      <c r="B15" s="160" t="s">
        <v>17</v>
      </c>
      <c r="C15" s="165"/>
      <c r="D15" s="35">
        <v>0</v>
      </c>
      <c r="E15" s="35">
        <v>0</v>
      </c>
      <c r="F15" s="35">
        <v>0</v>
      </c>
      <c r="G15" s="81">
        <v>0</v>
      </c>
      <c r="H15" s="81">
        <v>0</v>
      </c>
    </row>
    <row r="16" spans="1:8" ht="25.5">
      <c r="A16" s="149"/>
      <c r="B16" s="160" t="s">
        <v>18</v>
      </c>
      <c r="C16" s="165"/>
      <c r="D16" s="35">
        <v>0</v>
      </c>
      <c r="E16" s="35">
        <v>0</v>
      </c>
      <c r="F16" s="35">
        <v>0</v>
      </c>
      <c r="G16" s="81">
        <v>0</v>
      </c>
      <c r="H16" s="81">
        <v>0</v>
      </c>
    </row>
    <row r="17" spans="1:8" ht="15">
      <c r="A17" s="149"/>
      <c r="B17" s="160" t="s">
        <v>348</v>
      </c>
      <c r="C17" s="165"/>
      <c r="D17" s="35">
        <v>0</v>
      </c>
      <c r="E17" s="35">
        <v>0</v>
      </c>
      <c r="F17" s="35">
        <v>0</v>
      </c>
      <c r="G17" s="81">
        <v>0</v>
      </c>
      <c r="H17" s="81">
        <v>0</v>
      </c>
    </row>
    <row r="18" spans="1:8" ht="15">
      <c r="A18" s="149"/>
      <c r="B18" s="160" t="s">
        <v>122</v>
      </c>
      <c r="C18" s="165"/>
      <c r="D18" s="35">
        <v>0</v>
      </c>
      <c r="E18" s="35">
        <v>0</v>
      </c>
      <c r="F18" s="35">
        <v>0</v>
      </c>
      <c r="G18" s="81">
        <v>0</v>
      </c>
      <c r="H18" s="81">
        <v>0</v>
      </c>
    </row>
    <row r="19" spans="1:8" ht="15">
      <c r="A19" s="149"/>
      <c r="B19" s="160" t="s">
        <v>23</v>
      </c>
      <c r="C19" s="165"/>
      <c r="D19" s="35">
        <v>0</v>
      </c>
      <c r="E19" s="35">
        <v>0</v>
      </c>
      <c r="F19" s="35">
        <v>0</v>
      </c>
      <c r="G19" s="81">
        <v>0</v>
      </c>
      <c r="H19" s="81">
        <v>0</v>
      </c>
    </row>
    <row r="20" spans="1:8" ht="25.5">
      <c r="A20" s="149"/>
      <c r="B20" s="36" t="s">
        <v>82</v>
      </c>
      <c r="C20" s="41"/>
      <c r="D20" s="35">
        <f>D21+D22+D23+D25+D24</f>
        <v>1166</v>
      </c>
      <c r="E20" s="35">
        <f>E21+E22+E23+E25+E24</f>
        <v>886.5999999999999</v>
      </c>
      <c r="F20" s="35">
        <f>F21+F22+F23+F25+F24</f>
        <v>172</v>
      </c>
      <c r="G20" s="81">
        <f t="shared" si="0"/>
        <v>0.14751286449399656</v>
      </c>
      <c r="H20" s="81">
        <f t="shared" si="1"/>
        <v>0.19399954883825854</v>
      </c>
    </row>
    <row r="21" spans="1:8" ht="15">
      <c r="A21" s="149"/>
      <c r="B21" s="160" t="s">
        <v>25</v>
      </c>
      <c r="C21" s="165"/>
      <c r="D21" s="35">
        <v>1021.1</v>
      </c>
      <c r="E21" s="35">
        <v>765.8</v>
      </c>
      <c r="F21" s="35">
        <v>76.9</v>
      </c>
      <c r="G21" s="81">
        <f t="shared" si="0"/>
        <v>0.07531093918323377</v>
      </c>
      <c r="H21" s="81">
        <f t="shared" si="1"/>
        <v>0.10041786367197703</v>
      </c>
    </row>
    <row r="22" spans="1:8" ht="15">
      <c r="A22" s="149"/>
      <c r="B22" s="160" t="s">
        <v>103</v>
      </c>
      <c r="C22" s="165"/>
      <c r="D22" s="35">
        <v>144.9</v>
      </c>
      <c r="E22" s="35">
        <v>120.8</v>
      </c>
      <c r="F22" s="35">
        <v>95.1</v>
      </c>
      <c r="G22" s="81">
        <f t="shared" si="0"/>
        <v>0.6563146997929606</v>
      </c>
      <c r="H22" s="81">
        <f t="shared" si="1"/>
        <v>0.787251655629139</v>
      </c>
    </row>
    <row r="23" spans="1:8" ht="15">
      <c r="A23" s="149"/>
      <c r="B23" s="160" t="s">
        <v>68</v>
      </c>
      <c r="C23" s="165"/>
      <c r="D23" s="35">
        <v>0</v>
      </c>
      <c r="E23" s="35">
        <v>0</v>
      </c>
      <c r="F23" s="35">
        <v>0</v>
      </c>
      <c r="G23" s="81">
        <v>0</v>
      </c>
      <c r="H23" s="81">
        <v>0</v>
      </c>
    </row>
    <row r="24" spans="1:8" ht="32.25" customHeight="1" thickBot="1">
      <c r="A24" s="149"/>
      <c r="B24" s="82" t="s">
        <v>157</v>
      </c>
      <c r="C24" s="83"/>
      <c r="D24" s="35">
        <v>0</v>
      </c>
      <c r="E24" s="35">
        <v>0</v>
      </c>
      <c r="F24" s="35">
        <v>0</v>
      </c>
      <c r="G24" s="81">
        <v>0</v>
      </c>
      <c r="H24" s="81">
        <v>0</v>
      </c>
    </row>
    <row r="25" spans="1:8" ht="25.5">
      <c r="A25" s="149"/>
      <c r="B25" s="160" t="s">
        <v>28</v>
      </c>
      <c r="C25" s="165"/>
      <c r="D25" s="35">
        <v>0</v>
      </c>
      <c r="E25" s="35">
        <v>0</v>
      </c>
      <c r="F25" s="35">
        <v>0</v>
      </c>
      <c r="G25" s="81">
        <v>0</v>
      </c>
      <c r="H25" s="81">
        <v>0</v>
      </c>
    </row>
    <row r="26" spans="1:8" ht="18.75">
      <c r="A26" s="149"/>
      <c r="B26" s="38" t="s">
        <v>29</v>
      </c>
      <c r="C26" s="84"/>
      <c r="D26" s="161">
        <f>D4+D20</f>
        <v>3642.3</v>
      </c>
      <c r="E26" s="161">
        <f>E4+E20</f>
        <v>3077.6</v>
      </c>
      <c r="F26" s="161">
        <f>F4+F20</f>
        <v>3226.6</v>
      </c>
      <c r="G26" s="81">
        <f t="shared" si="0"/>
        <v>0.8858688191527331</v>
      </c>
      <c r="H26" s="81">
        <f t="shared" si="1"/>
        <v>1.0484143488432545</v>
      </c>
    </row>
    <row r="27" spans="1:8" ht="15">
      <c r="A27" s="149"/>
      <c r="B27" s="160" t="s">
        <v>109</v>
      </c>
      <c r="C27" s="165"/>
      <c r="D27" s="35">
        <f>D4</f>
        <v>2476.3</v>
      </c>
      <c r="E27" s="35">
        <f>E4</f>
        <v>2191</v>
      </c>
      <c r="F27" s="35">
        <f>F4</f>
        <v>3054.6</v>
      </c>
      <c r="G27" s="81">
        <f t="shared" si="0"/>
        <v>1.233533901385131</v>
      </c>
      <c r="H27" s="81">
        <f t="shared" si="1"/>
        <v>1.3941579187585578</v>
      </c>
    </row>
    <row r="28" spans="1:8" ht="12.75">
      <c r="A28" s="178"/>
      <c r="B28" s="185"/>
      <c r="C28" s="185"/>
      <c r="D28" s="185"/>
      <c r="E28" s="185"/>
      <c r="F28" s="185"/>
      <c r="G28" s="185"/>
      <c r="H28" s="186"/>
    </row>
    <row r="29" spans="1:8" ht="17.25" customHeight="1">
      <c r="A29" s="176" t="s">
        <v>161</v>
      </c>
      <c r="B29" s="181" t="s">
        <v>30</v>
      </c>
      <c r="C29" s="173" t="s">
        <v>198</v>
      </c>
      <c r="D29" s="168" t="s">
        <v>4</v>
      </c>
      <c r="E29" s="170" t="s">
        <v>394</v>
      </c>
      <c r="F29" s="207" t="s">
        <v>5</v>
      </c>
      <c r="G29" s="198" t="s">
        <v>149</v>
      </c>
      <c r="H29" s="170" t="s">
        <v>396</v>
      </c>
    </row>
    <row r="30" spans="1:8" ht="15" customHeight="1">
      <c r="A30" s="176"/>
      <c r="B30" s="181"/>
      <c r="C30" s="174"/>
      <c r="D30" s="168"/>
      <c r="E30" s="171"/>
      <c r="F30" s="208"/>
      <c r="G30" s="199"/>
      <c r="H30" s="171"/>
    </row>
    <row r="31" spans="1:8" ht="25.5">
      <c r="A31" s="41" t="s">
        <v>70</v>
      </c>
      <c r="B31" s="36" t="s">
        <v>31</v>
      </c>
      <c r="C31" s="41"/>
      <c r="D31" s="85">
        <f>D32+D33+D34</f>
        <v>2040.8000000000002</v>
      </c>
      <c r="E31" s="85">
        <f>E32+E33+E34</f>
        <v>1598.5</v>
      </c>
      <c r="F31" s="85">
        <f>F32+F33+F34</f>
        <v>1273.5</v>
      </c>
      <c r="G31" s="86">
        <f>F31/D31</f>
        <v>0.6240199921599372</v>
      </c>
      <c r="H31" s="86">
        <f>F31/E31</f>
        <v>0.7966843916171411</v>
      </c>
    </row>
    <row r="32" spans="1:8" ht="63.75" customHeight="1">
      <c r="A32" s="152" t="s">
        <v>73</v>
      </c>
      <c r="B32" s="160" t="s">
        <v>165</v>
      </c>
      <c r="C32" s="165" t="s">
        <v>73</v>
      </c>
      <c r="D32" s="35">
        <v>2021.4</v>
      </c>
      <c r="E32" s="35">
        <v>1579.1</v>
      </c>
      <c r="F32" s="35">
        <v>1273.5</v>
      </c>
      <c r="G32" s="86">
        <f aca="true" t="shared" si="2" ref="G32:G61">F32/D32</f>
        <v>0.6300089047195013</v>
      </c>
      <c r="H32" s="86">
        <f aca="true" t="shared" si="3" ref="H32:H61">F32/E32</f>
        <v>0.8064720410360332</v>
      </c>
    </row>
    <row r="33" spans="1:8" ht="12.75">
      <c r="A33" s="152" t="s">
        <v>75</v>
      </c>
      <c r="B33" s="160" t="s">
        <v>36</v>
      </c>
      <c r="C33" s="165" t="s">
        <v>75</v>
      </c>
      <c r="D33" s="35">
        <v>10</v>
      </c>
      <c r="E33" s="35">
        <v>10</v>
      </c>
      <c r="F33" s="35">
        <v>0</v>
      </c>
      <c r="G33" s="86">
        <f t="shared" si="2"/>
        <v>0</v>
      </c>
      <c r="H33" s="86">
        <f t="shared" si="3"/>
        <v>0</v>
      </c>
    </row>
    <row r="34" spans="1:8" ht="12.75">
      <c r="A34" s="152" t="s">
        <v>132</v>
      </c>
      <c r="B34" s="160" t="s">
        <v>129</v>
      </c>
      <c r="C34" s="165"/>
      <c r="D34" s="35">
        <f>D35+D36</f>
        <v>9.4</v>
      </c>
      <c r="E34" s="35">
        <f>E35+E36</f>
        <v>9.4</v>
      </c>
      <c r="F34" s="35">
        <v>0</v>
      </c>
      <c r="G34" s="86">
        <f t="shared" si="2"/>
        <v>0</v>
      </c>
      <c r="H34" s="86">
        <v>0</v>
      </c>
    </row>
    <row r="35" spans="1:9" s="15" customFormat="1" ht="25.5">
      <c r="A35" s="87"/>
      <c r="B35" s="53" t="s">
        <v>118</v>
      </c>
      <c r="C35" s="87" t="s">
        <v>215</v>
      </c>
      <c r="D35" s="88">
        <v>4.4</v>
      </c>
      <c r="E35" s="88">
        <v>4.4</v>
      </c>
      <c r="F35" s="88">
        <v>0</v>
      </c>
      <c r="G35" s="86">
        <f t="shared" si="2"/>
        <v>0</v>
      </c>
      <c r="H35" s="86">
        <v>0</v>
      </c>
      <c r="I35" s="30"/>
    </row>
    <row r="36" spans="1:9" s="15" customFormat="1" ht="45.75" customHeight="1">
      <c r="A36" s="87"/>
      <c r="B36" s="53" t="s">
        <v>213</v>
      </c>
      <c r="C36" s="87" t="s">
        <v>216</v>
      </c>
      <c r="D36" s="88">
        <v>5</v>
      </c>
      <c r="E36" s="88">
        <v>5</v>
      </c>
      <c r="F36" s="88">
        <v>0</v>
      </c>
      <c r="G36" s="86">
        <f t="shared" si="2"/>
        <v>0</v>
      </c>
      <c r="H36" s="86">
        <f t="shared" si="3"/>
        <v>0</v>
      </c>
      <c r="I36" s="30"/>
    </row>
    <row r="37" spans="1:8" ht="25.5" customHeight="1">
      <c r="A37" s="41" t="s">
        <v>112</v>
      </c>
      <c r="B37" s="36" t="s">
        <v>105</v>
      </c>
      <c r="C37" s="41"/>
      <c r="D37" s="85">
        <f>D38</f>
        <v>144.9</v>
      </c>
      <c r="E37" s="85">
        <f>E38</f>
        <v>144.9</v>
      </c>
      <c r="F37" s="85">
        <f>F38</f>
        <v>95.1</v>
      </c>
      <c r="G37" s="86">
        <f t="shared" si="2"/>
        <v>0.6563146997929606</v>
      </c>
      <c r="H37" s="86">
        <f t="shared" si="3"/>
        <v>0.6563146997929606</v>
      </c>
    </row>
    <row r="38" spans="1:8" ht="38.25">
      <c r="A38" s="152" t="s">
        <v>113</v>
      </c>
      <c r="B38" s="160" t="s">
        <v>171</v>
      </c>
      <c r="C38" s="165" t="s">
        <v>271</v>
      </c>
      <c r="D38" s="35">
        <v>144.9</v>
      </c>
      <c r="E38" s="35">
        <v>144.9</v>
      </c>
      <c r="F38" s="35">
        <v>95.1</v>
      </c>
      <c r="G38" s="86">
        <f t="shared" si="2"/>
        <v>0.6563146997929606</v>
      </c>
      <c r="H38" s="86">
        <f t="shared" si="3"/>
        <v>0.6563146997929606</v>
      </c>
    </row>
    <row r="39" spans="1:8" ht="25.5" hidden="1">
      <c r="A39" s="41" t="s">
        <v>76</v>
      </c>
      <c r="B39" s="36" t="s">
        <v>39</v>
      </c>
      <c r="C39" s="41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86" t="e">
        <f t="shared" si="2"/>
        <v>#DIV/0!</v>
      </c>
      <c r="H39" s="86" t="e">
        <f t="shared" si="3"/>
        <v>#DIV/0!</v>
      </c>
    </row>
    <row r="40" spans="1:8" ht="12.75" hidden="1">
      <c r="A40" s="152" t="s">
        <v>114</v>
      </c>
      <c r="B40" s="160" t="s">
        <v>107</v>
      </c>
      <c r="C40" s="165"/>
      <c r="D40" s="35">
        <f t="shared" si="4"/>
        <v>0</v>
      </c>
      <c r="E40" s="35">
        <f t="shared" si="4"/>
        <v>0</v>
      </c>
      <c r="F40" s="35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9" s="15" customFormat="1" ht="38.25" hidden="1">
      <c r="A41" s="87"/>
      <c r="B41" s="53" t="s">
        <v>116</v>
      </c>
      <c r="C41" s="87" t="s">
        <v>207</v>
      </c>
      <c r="D41" s="88">
        <v>0</v>
      </c>
      <c r="E41" s="88">
        <v>0</v>
      </c>
      <c r="F41" s="88">
        <v>0</v>
      </c>
      <c r="G41" s="86" t="e">
        <f t="shared" si="2"/>
        <v>#DIV/0!</v>
      </c>
      <c r="H41" s="86" t="e">
        <f t="shared" si="3"/>
        <v>#DIV/0!</v>
      </c>
      <c r="I41" s="30"/>
    </row>
    <row r="42" spans="1:9" s="15" customFormat="1" ht="12.75">
      <c r="A42" s="41" t="s">
        <v>77</v>
      </c>
      <c r="B42" s="36" t="s">
        <v>41</v>
      </c>
      <c r="C42" s="41"/>
      <c r="D42" s="85">
        <f aca="true" t="shared" si="5" ref="D42:F43">D43</f>
        <v>3.8</v>
      </c>
      <c r="E42" s="85">
        <f t="shared" si="5"/>
        <v>3.8</v>
      </c>
      <c r="F42" s="85">
        <f t="shared" si="5"/>
        <v>3.8</v>
      </c>
      <c r="G42" s="86">
        <f t="shared" si="2"/>
        <v>1</v>
      </c>
      <c r="H42" s="86">
        <f t="shared" si="3"/>
        <v>1</v>
      </c>
      <c r="I42" s="30"/>
    </row>
    <row r="43" spans="1:9" s="15" customFormat="1" ht="31.5" customHeight="1">
      <c r="A43" s="150" t="s">
        <v>78</v>
      </c>
      <c r="B43" s="63" t="s">
        <v>127</v>
      </c>
      <c r="C43" s="165"/>
      <c r="D43" s="35">
        <f t="shared" si="5"/>
        <v>3.8</v>
      </c>
      <c r="E43" s="35">
        <f t="shared" si="5"/>
        <v>3.8</v>
      </c>
      <c r="F43" s="35">
        <f t="shared" si="5"/>
        <v>3.8</v>
      </c>
      <c r="G43" s="86">
        <f t="shared" si="2"/>
        <v>1</v>
      </c>
      <c r="H43" s="86">
        <f t="shared" si="3"/>
        <v>1</v>
      </c>
      <c r="I43" s="30"/>
    </row>
    <row r="44" spans="1:9" s="15" customFormat="1" ht="33" customHeight="1">
      <c r="A44" s="87"/>
      <c r="B44" s="56" t="s">
        <v>127</v>
      </c>
      <c r="C44" s="87" t="s">
        <v>303</v>
      </c>
      <c r="D44" s="88">
        <v>3.8</v>
      </c>
      <c r="E44" s="88">
        <v>3.8</v>
      </c>
      <c r="F44" s="88">
        <v>3.8</v>
      </c>
      <c r="G44" s="86">
        <f t="shared" si="2"/>
        <v>1</v>
      </c>
      <c r="H44" s="86">
        <f t="shared" si="3"/>
        <v>1</v>
      </c>
      <c r="I44" s="30"/>
    </row>
    <row r="45" spans="1:8" ht="25.5">
      <c r="A45" s="41" t="s">
        <v>79</v>
      </c>
      <c r="B45" s="36" t="s">
        <v>42</v>
      </c>
      <c r="C45" s="41"/>
      <c r="D45" s="85">
        <f>D46</f>
        <v>292</v>
      </c>
      <c r="E45" s="85">
        <f>E46</f>
        <v>288.1</v>
      </c>
      <c r="F45" s="85">
        <f>F46</f>
        <v>288.1</v>
      </c>
      <c r="G45" s="86">
        <f t="shared" si="2"/>
        <v>0.9866438356164384</v>
      </c>
      <c r="H45" s="86">
        <f t="shared" si="3"/>
        <v>1</v>
      </c>
    </row>
    <row r="46" spans="1:8" ht="12.75">
      <c r="A46" s="152" t="s">
        <v>45</v>
      </c>
      <c r="B46" s="160" t="s">
        <v>46</v>
      </c>
      <c r="C46" s="165"/>
      <c r="D46" s="35">
        <f>D47+D48+D50+D49</f>
        <v>292</v>
      </c>
      <c r="E46" s="35">
        <f>E47+E48+E50+E49</f>
        <v>288.1</v>
      </c>
      <c r="F46" s="35">
        <f>F47+F48+F50+F49</f>
        <v>288.1</v>
      </c>
      <c r="G46" s="86">
        <f t="shared" si="2"/>
        <v>0.9866438356164384</v>
      </c>
      <c r="H46" s="86">
        <f t="shared" si="3"/>
        <v>1</v>
      </c>
    </row>
    <row r="47" spans="1:9" s="15" customFormat="1" ht="12.75">
      <c r="A47" s="87"/>
      <c r="B47" s="53" t="s">
        <v>100</v>
      </c>
      <c r="C47" s="87" t="s">
        <v>260</v>
      </c>
      <c r="D47" s="88">
        <v>260</v>
      </c>
      <c r="E47" s="88">
        <v>256.1</v>
      </c>
      <c r="F47" s="88">
        <v>256.1</v>
      </c>
      <c r="G47" s="86">
        <f t="shared" si="2"/>
        <v>0.9850000000000001</v>
      </c>
      <c r="H47" s="86">
        <f t="shared" si="3"/>
        <v>1</v>
      </c>
      <c r="I47" s="30"/>
    </row>
    <row r="48" spans="1:9" s="15" customFormat="1" ht="22.5" customHeight="1">
      <c r="A48" s="87"/>
      <c r="B48" s="53" t="s">
        <v>265</v>
      </c>
      <c r="C48" s="87" t="s">
        <v>261</v>
      </c>
      <c r="D48" s="88">
        <v>7</v>
      </c>
      <c r="E48" s="88">
        <v>7</v>
      </c>
      <c r="F48" s="88">
        <v>7</v>
      </c>
      <c r="G48" s="86">
        <f t="shared" si="2"/>
        <v>1</v>
      </c>
      <c r="H48" s="86">
        <v>0</v>
      </c>
      <c r="I48" s="30"/>
    </row>
    <row r="49" spans="1:9" s="15" customFormat="1" ht="22.5" customHeight="1" hidden="1">
      <c r="A49" s="87"/>
      <c r="B49" s="53" t="s">
        <v>375</v>
      </c>
      <c r="C49" s="87" t="s">
        <v>374</v>
      </c>
      <c r="D49" s="88">
        <v>0</v>
      </c>
      <c r="E49" s="88">
        <v>0</v>
      </c>
      <c r="F49" s="88">
        <v>0</v>
      </c>
      <c r="G49" s="86" t="e">
        <f t="shared" si="2"/>
        <v>#DIV/0!</v>
      </c>
      <c r="H49" s="86">
        <v>0</v>
      </c>
      <c r="I49" s="30"/>
    </row>
    <row r="50" spans="1:9" s="15" customFormat="1" ht="29.25" customHeight="1">
      <c r="A50" s="87"/>
      <c r="B50" s="53" t="s">
        <v>183</v>
      </c>
      <c r="C50" s="87" t="s">
        <v>266</v>
      </c>
      <c r="D50" s="88">
        <v>25</v>
      </c>
      <c r="E50" s="88">
        <v>25</v>
      </c>
      <c r="F50" s="88">
        <v>25</v>
      </c>
      <c r="G50" s="86">
        <f t="shared" si="2"/>
        <v>1</v>
      </c>
      <c r="H50" s="86">
        <f t="shared" si="3"/>
        <v>1</v>
      </c>
      <c r="I50" s="30"/>
    </row>
    <row r="51" spans="1:8" ht="27" customHeight="1">
      <c r="A51" s="57" t="s">
        <v>130</v>
      </c>
      <c r="B51" s="164" t="s">
        <v>128</v>
      </c>
      <c r="C51" s="57"/>
      <c r="D51" s="35">
        <f aca="true" t="shared" si="6" ref="D51:F52">D52</f>
        <v>1.1</v>
      </c>
      <c r="E51" s="35">
        <f t="shared" si="6"/>
        <v>1.1</v>
      </c>
      <c r="F51" s="35">
        <f t="shared" si="6"/>
        <v>1.1</v>
      </c>
      <c r="G51" s="86">
        <f t="shared" si="2"/>
        <v>1</v>
      </c>
      <c r="H51" s="86">
        <f t="shared" si="3"/>
        <v>1</v>
      </c>
    </row>
    <row r="52" spans="1:8" ht="29.25" customHeight="1">
      <c r="A52" s="150" t="s">
        <v>124</v>
      </c>
      <c r="B52" s="63" t="s">
        <v>131</v>
      </c>
      <c r="C52" s="163"/>
      <c r="D52" s="35">
        <f t="shared" si="6"/>
        <v>1.1</v>
      </c>
      <c r="E52" s="35">
        <f t="shared" si="6"/>
        <v>1.1</v>
      </c>
      <c r="F52" s="35">
        <f t="shared" si="6"/>
        <v>1.1</v>
      </c>
      <c r="G52" s="86">
        <f t="shared" si="2"/>
        <v>1</v>
      </c>
      <c r="H52" s="86">
        <f t="shared" si="3"/>
        <v>1</v>
      </c>
    </row>
    <row r="53" spans="1:9" s="15" customFormat="1" ht="30.75" customHeight="1">
      <c r="A53" s="87"/>
      <c r="B53" s="53" t="s">
        <v>274</v>
      </c>
      <c r="C53" s="87" t="s">
        <v>267</v>
      </c>
      <c r="D53" s="88">
        <v>1.1</v>
      </c>
      <c r="E53" s="88">
        <v>1.1</v>
      </c>
      <c r="F53" s="88">
        <v>1.1</v>
      </c>
      <c r="G53" s="86">
        <f t="shared" si="2"/>
        <v>1</v>
      </c>
      <c r="H53" s="86">
        <f t="shared" si="3"/>
        <v>1</v>
      </c>
      <c r="I53" s="30"/>
    </row>
    <row r="54" spans="1:8" ht="17.25" customHeight="1" hidden="1">
      <c r="A54" s="41" t="s">
        <v>47</v>
      </c>
      <c r="B54" s="36" t="s">
        <v>48</v>
      </c>
      <c r="C54" s="41"/>
      <c r="D54" s="85">
        <f aca="true" t="shared" si="7" ref="D54:F55">D55</f>
        <v>0</v>
      </c>
      <c r="E54" s="85">
        <f t="shared" si="7"/>
        <v>0</v>
      </c>
      <c r="F54" s="85">
        <f t="shared" si="7"/>
        <v>0</v>
      </c>
      <c r="G54" s="86" t="e">
        <f t="shared" si="2"/>
        <v>#DIV/0!</v>
      </c>
      <c r="H54" s="86" t="e">
        <f t="shared" si="3"/>
        <v>#DIV/0!</v>
      </c>
    </row>
    <row r="55" spans="1:8" ht="18" customHeight="1" hidden="1">
      <c r="A55" s="152" t="s">
        <v>52</v>
      </c>
      <c r="B55" s="160" t="s">
        <v>53</v>
      </c>
      <c r="C55" s="165"/>
      <c r="D55" s="35">
        <f t="shared" si="7"/>
        <v>0</v>
      </c>
      <c r="E55" s="35">
        <f t="shared" si="7"/>
        <v>0</v>
      </c>
      <c r="F55" s="35">
        <f t="shared" si="7"/>
        <v>0</v>
      </c>
      <c r="G55" s="86" t="e">
        <f t="shared" si="2"/>
        <v>#DIV/0!</v>
      </c>
      <c r="H55" s="86" t="e">
        <f t="shared" si="3"/>
        <v>#DIV/0!</v>
      </c>
    </row>
    <row r="56" spans="1:9" s="15" customFormat="1" ht="30.75" customHeight="1" hidden="1">
      <c r="A56" s="87"/>
      <c r="B56" s="53" t="s">
        <v>268</v>
      </c>
      <c r="C56" s="87" t="s">
        <v>269</v>
      </c>
      <c r="D56" s="88">
        <v>0</v>
      </c>
      <c r="E56" s="88">
        <v>0</v>
      </c>
      <c r="F56" s="88">
        <v>0</v>
      </c>
      <c r="G56" s="86" t="e">
        <f t="shared" si="2"/>
        <v>#DIV/0!</v>
      </c>
      <c r="H56" s="86" t="e">
        <f t="shared" si="3"/>
        <v>#DIV/0!</v>
      </c>
      <c r="I56" s="30"/>
    </row>
    <row r="57" spans="1:9" s="15" customFormat="1" ht="24" customHeight="1">
      <c r="A57" s="41">
        <v>1001</v>
      </c>
      <c r="B57" s="36" t="s">
        <v>186</v>
      </c>
      <c r="C57" s="165" t="s">
        <v>358</v>
      </c>
      <c r="D57" s="35">
        <v>40.1</v>
      </c>
      <c r="E57" s="35">
        <v>40.1</v>
      </c>
      <c r="F57" s="35">
        <v>40.1</v>
      </c>
      <c r="G57" s="86">
        <f t="shared" si="2"/>
        <v>1</v>
      </c>
      <c r="H57" s="86">
        <f t="shared" si="3"/>
        <v>1</v>
      </c>
      <c r="I57" s="30"/>
    </row>
    <row r="58" spans="1:8" ht="12.75">
      <c r="A58" s="41"/>
      <c r="B58" s="36" t="s">
        <v>101</v>
      </c>
      <c r="C58" s="41"/>
      <c r="D58" s="85">
        <f>D59</f>
        <v>1151.1</v>
      </c>
      <c r="E58" s="85">
        <f>E59</f>
        <v>1061.8</v>
      </c>
      <c r="F58" s="85">
        <f>F59</f>
        <v>835.3</v>
      </c>
      <c r="G58" s="86">
        <f t="shared" si="2"/>
        <v>0.7256537225262792</v>
      </c>
      <c r="H58" s="86">
        <f t="shared" si="3"/>
        <v>0.7866829911471087</v>
      </c>
    </row>
    <row r="59" spans="1:9" s="15" customFormat="1" ht="25.5">
      <c r="A59" s="87"/>
      <c r="B59" s="53" t="s">
        <v>102</v>
      </c>
      <c r="C59" s="87" t="s">
        <v>202</v>
      </c>
      <c r="D59" s="88">
        <v>1151.1</v>
      </c>
      <c r="E59" s="88">
        <v>1061.8</v>
      </c>
      <c r="F59" s="88">
        <v>835.3</v>
      </c>
      <c r="G59" s="86">
        <f t="shared" si="2"/>
        <v>0.7256537225262792</v>
      </c>
      <c r="H59" s="86">
        <f t="shared" si="3"/>
        <v>0.7866829911471087</v>
      </c>
      <c r="I59" s="30"/>
    </row>
    <row r="60" spans="1:8" ht="22.5" customHeight="1">
      <c r="A60" s="152"/>
      <c r="B60" s="64" t="s">
        <v>69</v>
      </c>
      <c r="C60" s="89"/>
      <c r="D60" s="90">
        <f>D31+D37+D39+D45+D51+D54+D58+D57+D42</f>
        <v>3673.8</v>
      </c>
      <c r="E60" s="90">
        <f>E31+E37+E39+E45+E51+E54+E58+E57+E42</f>
        <v>3138.2999999999997</v>
      </c>
      <c r="F60" s="90">
        <f>F31+F37+F39+F45+F51+F54+F58+F57+F42</f>
        <v>2536.9999999999995</v>
      </c>
      <c r="G60" s="86">
        <f t="shared" si="2"/>
        <v>0.6905656268713593</v>
      </c>
      <c r="H60" s="86">
        <f t="shared" si="3"/>
        <v>0.8083994519325749</v>
      </c>
    </row>
    <row r="61" spans="1:8" ht="15">
      <c r="A61" s="91"/>
      <c r="B61" s="160" t="s">
        <v>84</v>
      </c>
      <c r="C61" s="165"/>
      <c r="D61" s="92">
        <f>D58</f>
        <v>1151.1</v>
      </c>
      <c r="E61" s="92">
        <f>E58</f>
        <v>1061.8</v>
      </c>
      <c r="F61" s="92">
        <f>F58</f>
        <v>835.3</v>
      </c>
      <c r="G61" s="86">
        <f t="shared" si="2"/>
        <v>0.7256537225262792</v>
      </c>
      <c r="H61" s="86">
        <f t="shared" si="3"/>
        <v>0.7866829911471087</v>
      </c>
    </row>
    <row r="64" spans="2:6" ht="15">
      <c r="B64" s="72" t="s">
        <v>94</v>
      </c>
      <c r="C64" s="93"/>
      <c r="F64" s="67">
        <v>115.1</v>
      </c>
    </row>
    <row r="65" spans="2:3" ht="15">
      <c r="B65" s="72"/>
      <c r="C65" s="93"/>
    </row>
    <row r="66" spans="2:3" ht="15">
      <c r="B66" s="72" t="s">
        <v>85</v>
      </c>
      <c r="C66" s="93"/>
    </row>
    <row r="67" spans="2:3" ht="15">
      <c r="B67" s="72" t="s">
        <v>86</v>
      </c>
      <c r="C67" s="93"/>
    </row>
    <row r="68" spans="2:3" ht="15">
      <c r="B68" s="72"/>
      <c r="C68" s="93"/>
    </row>
    <row r="69" spans="2:3" ht="15">
      <c r="B69" s="72" t="s">
        <v>87</v>
      </c>
      <c r="C69" s="93"/>
    </row>
    <row r="70" spans="2:3" ht="15">
      <c r="B70" s="72" t="s">
        <v>88</v>
      </c>
      <c r="C70" s="93"/>
    </row>
    <row r="71" spans="2:3" ht="15">
      <c r="B71" s="72"/>
      <c r="C71" s="93"/>
    </row>
    <row r="72" spans="2:3" ht="15">
      <c r="B72" s="72" t="s">
        <v>89</v>
      </c>
      <c r="C72" s="93"/>
    </row>
    <row r="73" spans="2:3" ht="15">
      <c r="B73" s="72" t="s">
        <v>90</v>
      </c>
      <c r="C73" s="93"/>
    </row>
    <row r="74" spans="2:3" ht="15">
      <c r="B74" s="72"/>
      <c r="C74" s="93"/>
    </row>
    <row r="75" spans="2:3" ht="15">
      <c r="B75" s="72" t="s">
        <v>91</v>
      </c>
      <c r="C75" s="93"/>
    </row>
    <row r="76" spans="2:3" ht="15">
      <c r="B76" s="72" t="s">
        <v>92</v>
      </c>
      <c r="C76" s="93"/>
    </row>
    <row r="79" spans="2:8" ht="15">
      <c r="B79" s="72" t="s">
        <v>93</v>
      </c>
      <c r="C79" s="93"/>
      <c r="F79" s="68">
        <f>F64+F26-F60</f>
        <v>804.7000000000003</v>
      </c>
      <c r="H79" s="68"/>
    </row>
    <row r="82" spans="2:3" ht="15">
      <c r="B82" s="72" t="s">
        <v>95</v>
      </c>
      <c r="C82" s="93"/>
    </row>
    <row r="83" spans="2:3" ht="15">
      <c r="B83" s="72" t="s">
        <v>96</v>
      </c>
      <c r="C83" s="93"/>
    </row>
    <row r="84" spans="2:3" ht="15">
      <c r="B84" s="72" t="s">
        <v>97</v>
      </c>
      <c r="C84" s="93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50"/>
  <sheetViews>
    <sheetView tabSelected="1" zoomScalePageLayoutView="0" workbookViewId="0" topLeftCell="A127">
      <selection activeCell="E145" sqref="E145"/>
    </sheetView>
  </sheetViews>
  <sheetFormatPr defaultColWidth="9.140625" defaultRowHeight="12.75"/>
  <cols>
    <col min="1" max="1" width="5.8515625" style="66" customWidth="1"/>
    <col min="2" max="2" width="44.00390625" style="67" customWidth="1"/>
    <col min="3" max="3" width="14.00390625" style="67" customWidth="1"/>
    <col min="4" max="4" width="14.421875" style="67" customWidth="1"/>
    <col min="5" max="5" width="13.7109375" style="67" customWidth="1"/>
    <col min="6" max="6" width="14.28125" style="70" customWidth="1"/>
    <col min="7" max="7" width="11.00390625" style="70" customWidth="1"/>
    <col min="8" max="16384" width="9.140625" style="23" customWidth="1"/>
  </cols>
  <sheetData>
    <row r="1" spans="1:7" s="25" customFormat="1" ht="57.75" customHeight="1">
      <c r="A1" s="175" t="s">
        <v>405</v>
      </c>
      <c r="B1" s="175"/>
      <c r="C1" s="175"/>
      <c r="D1" s="175"/>
      <c r="E1" s="175"/>
      <c r="F1" s="175"/>
      <c r="G1" s="175"/>
    </row>
    <row r="2" spans="1:7" ht="15" customHeight="1">
      <c r="A2" s="210"/>
      <c r="B2" s="181" t="s">
        <v>3</v>
      </c>
      <c r="C2" s="177" t="s">
        <v>4</v>
      </c>
      <c r="D2" s="170" t="s">
        <v>394</v>
      </c>
      <c r="E2" s="177" t="s">
        <v>5</v>
      </c>
      <c r="F2" s="170" t="s">
        <v>149</v>
      </c>
      <c r="G2" s="170" t="s">
        <v>395</v>
      </c>
    </row>
    <row r="3" spans="1:7" ht="18" customHeight="1">
      <c r="A3" s="211"/>
      <c r="B3" s="181"/>
      <c r="C3" s="177"/>
      <c r="D3" s="171"/>
      <c r="E3" s="177"/>
      <c r="F3" s="171"/>
      <c r="G3" s="171"/>
    </row>
    <row r="4" spans="1:7" ht="14.25">
      <c r="A4" s="153"/>
      <c r="B4" s="162" t="s">
        <v>83</v>
      </c>
      <c r="C4" s="146">
        <f>C5+C6+C7+C8+C9+C10+C11+C12+C13+C14+C15+C16+C17+C18+C19+C20+C21+C23</f>
        <v>229321</v>
      </c>
      <c r="D4" s="146">
        <f>D5+D6+D7+D8+D9+D10+D11+D12+D13+D14+D15+D16+D17+D18+D19+D20+D21+D23</f>
        <v>173244.30000000002</v>
      </c>
      <c r="E4" s="146">
        <f>E5+E6+E7+E8+E9+E10+E11+E12+E13+E14+E15+E16+E17+E18+E19+E20+E21+E23</f>
        <v>183815.99999999997</v>
      </c>
      <c r="F4" s="157">
        <f>E4/C4</f>
        <v>0.8015663633073289</v>
      </c>
      <c r="G4" s="157">
        <f>E4/D4</f>
        <v>1.0610219210675327</v>
      </c>
    </row>
    <row r="5" spans="1:7" ht="15">
      <c r="A5" s="153"/>
      <c r="B5" s="160" t="s">
        <v>7</v>
      </c>
      <c r="C5" s="35">
        <v>144100</v>
      </c>
      <c r="D5" s="35">
        <v>102930</v>
      </c>
      <c r="E5" s="35">
        <v>101155.5</v>
      </c>
      <c r="F5" s="34">
        <f aca="true" t="shared" si="0" ref="F5:F36">E5/C5</f>
        <v>0.7019812630117974</v>
      </c>
      <c r="G5" s="34">
        <f aca="true" t="shared" si="1" ref="G5:G36">E5/D5</f>
        <v>0.9827601282424949</v>
      </c>
    </row>
    <row r="6" spans="1:7" ht="15">
      <c r="A6" s="153"/>
      <c r="B6" s="160" t="s">
        <v>8</v>
      </c>
      <c r="C6" s="35">
        <v>19500</v>
      </c>
      <c r="D6" s="35">
        <v>15700</v>
      </c>
      <c r="E6" s="35">
        <v>15715.4</v>
      </c>
      <c r="F6" s="34">
        <f t="shared" si="0"/>
        <v>0.8059179487179488</v>
      </c>
      <c r="G6" s="34">
        <f t="shared" si="1"/>
        <v>1.0009808917197451</v>
      </c>
    </row>
    <row r="7" spans="1:7" ht="15">
      <c r="A7" s="153"/>
      <c r="B7" s="160" t="s">
        <v>9</v>
      </c>
      <c r="C7" s="35">
        <v>5940</v>
      </c>
      <c r="D7" s="35">
        <v>5210</v>
      </c>
      <c r="E7" s="35">
        <v>8674.1</v>
      </c>
      <c r="F7" s="34">
        <f t="shared" si="0"/>
        <v>1.4602861952861954</v>
      </c>
      <c r="G7" s="34">
        <f t="shared" si="1"/>
        <v>1.6648944337811902</v>
      </c>
    </row>
    <row r="8" spans="1:7" ht="15">
      <c r="A8" s="153"/>
      <c r="B8" s="160" t="s">
        <v>299</v>
      </c>
      <c r="C8" s="35">
        <v>11915.1</v>
      </c>
      <c r="D8" s="35">
        <v>9015.2</v>
      </c>
      <c r="E8" s="35">
        <v>11699.9</v>
      </c>
      <c r="F8" s="34">
        <f t="shared" si="0"/>
        <v>0.9819388842728973</v>
      </c>
      <c r="G8" s="34">
        <f t="shared" si="1"/>
        <v>1.2977970538645842</v>
      </c>
    </row>
    <row r="9" spans="1:7" ht="15">
      <c r="A9" s="153"/>
      <c r="B9" s="160" t="s">
        <v>10</v>
      </c>
      <c r="C9" s="35">
        <v>6300</v>
      </c>
      <c r="D9" s="35">
        <v>5280</v>
      </c>
      <c r="E9" s="35">
        <v>5659.5</v>
      </c>
      <c r="F9" s="34">
        <f t="shared" si="0"/>
        <v>0.8983333333333333</v>
      </c>
      <c r="G9" s="34">
        <f t="shared" si="1"/>
        <v>1.071875</v>
      </c>
    </row>
    <row r="10" spans="1:7" ht="15">
      <c r="A10" s="153"/>
      <c r="B10" s="160" t="s">
        <v>11</v>
      </c>
      <c r="C10" s="35">
        <v>22206.5</v>
      </c>
      <c r="D10" s="35">
        <v>18610.5</v>
      </c>
      <c r="E10" s="35">
        <v>21154.8</v>
      </c>
      <c r="F10" s="34">
        <f t="shared" si="0"/>
        <v>0.9526399927949024</v>
      </c>
      <c r="G10" s="34">
        <f t="shared" si="1"/>
        <v>1.1367131458047877</v>
      </c>
    </row>
    <row r="11" spans="1:7" ht="15">
      <c r="A11" s="153"/>
      <c r="B11" s="160" t="s">
        <v>108</v>
      </c>
      <c r="C11" s="35">
        <v>3485</v>
      </c>
      <c r="D11" s="35">
        <v>2946</v>
      </c>
      <c r="E11" s="35">
        <v>3113.4</v>
      </c>
      <c r="F11" s="34">
        <f t="shared" si="0"/>
        <v>0.8933715925394549</v>
      </c>
      <c r="G11" s="34">
        <f t="shared" si="1"/>
        <v>1.0568228105906314</v>
      </c>
    </row>
    <row r="12" spans="1:7" ht="15">
      <c r="A12" s="153"/>
      <c r="B12" s="160" t="s">
        <v>12</v>
      </c>
      <c r="C12" s="35">
        <v>0</v>
      </c>
      <c r="D12" s="35">
        <v>0</v>
      </c>
      <c r="E12" s="35">
        <v>0</v>
      </c>
      <c r="F12" s="34">
        <v>0</v>
      </c>
      <c r="G12" s="34">
        <v>0</v>
      </c>
    </row>
    <row r="13" spans="1:7" ht="15">
      <c r="A13" s="153"/>
      <c r="B13" s="160" t="s">
        <v>13</v>
      </c>
      <c r="C13" s="35">
        <v>8161</v>
      </c>
      <c r="D13" s="35">
        <v>7041</v>
      </c>
      <c r="E13" s="35">
        <v>7851.3</v>
      </c>
      <c r="F13" s="34">
        <f t="shared" si="0"/>
        <v>0.9620512192133317</v>
      </c>
      <c r="G13" s="34">
        <f t="shared" si="1"/>
        <v>1.1150830847890925</v>
      </c>
    </row>
    <row r="14" spans="1:7" ht="15">
      <c r="A14" s="153"/>
      <c r="B14" s="160" t="s">
        <v>14</v>
      </c>
      <c r="C14" s="35">
        <v>2000</v>
      </c>
      <c r="D14" s="35">
        <v>1650</v>
      </c>
      <c r="E14" s="35">
        <v>1720.1</v>
      </c>
      <c r="F14" s="34">
        <f t="shared" si="0"/>
        <v>0.86005</v>
      </c>
      <c r="G14" s="34">
        <f t="shared" si="1"/>
        <v>1.0424848484848483</v>
      </c>
    </row>
    <row r="15" spans="1:7" ht="15">
      <c r="A15" s="153"/>
      <c r="B15" s="160" t="s">
        <v>15</v>
      </c>
      <c r="C15" s="35">
        <v>0</v>
      </c>
      <c r="D15" s="35">
        <v>0</v>
      </c>
      <c r="E15" s="35">
        <v>30.8</v>
      </c>
      <c r="F15" s="34">
        <v>0</v>
      </c>
      <c r="G15" s="34">
        <v>0</v>
      </c>
    </row>
    <row r="16" spans="1:7" ht="15">
      <c r="A16" s="153"/>
      <c r="B16" s="160" t="s">
        <v>16</v>
      </c>
      <c r="C16" s="35">
        <v>400</v>
      </c>
      <c r="D16" s="35">
        <v>300</v>
      </c>
      <c r="E16" s="35">
        <v>295.1</v>
      </c>
      <c r="F16" s="34">
        <f t="shared" si="0"/>
        <v>0.73775</v>
      </c>
      <c r="G16" s="34">
        <f t="shared" si="1"/>
        <v>0.9836666666666667</v>
      </c>
    </row>
    <row r="17" spans="1:7" ht="15">
      <c r="A17" s="153"/>
      <c r="B17" s="160" t="s">
        <v>17</v>
      </c>
      <c r="C17" s="35">
        <v>1139.9</v>
      </c>
      <c r="D17" s="35">
        <v>800</v>
      </c>
      <c r="E17" s="35">
        <v>725.4</v>
      </c>
      <c r="F17" s="34">
        <f t="shared" si="0"/>
        <v>0.6363716115448723</v>
      </c>
      <c r="G17" s="34">
        <f t="shared" si="1"/>
        <v>0.90675</v>
      </c>
    </row>
    <row r="18" spans="1:7" ht="15" hidden="1">
      <c r="A18" s="153"/>
      <c r="B18" s="160" t="s">
        <v>18</v>
      </c>
      <c r="C18" s="35"/>
      <c r="D18" s="35"/>
      <c r="E18" s="35"/>
      <c r="F18" s="34">
        <v>0</v>
      </c>
      <c r="G18" s="34">
        <v>0</v>
      </c>
    </row>
    <row r="19" spans="1:7" ht="15">
      <c r="A19" s="153"/>
      <c r="B19" s="160" t="s">
        <v>19</v>
      </c>
      <c r="C19" s="35">
        <v>1482.5</v>
      </c>
      <c r="D19" s="35">
        <v>1482.5</v>
      </c>
      <c r="E19" s="35">
        <v>1985.1</v>
      </c>
      <c r="F19" s="34">
        <v>0</v>
      </c>
      <c r="G19" s="34">
        <v>0</v>
      </c>
    </row>
    <row r="20" spans="1:7" ht="15">
      <c r="A20" s="153"/>
      <c r="B20" s="160" t="s">
        <v>347</v>
      </c>
      <c r="C20" s="35">
        <v>806</v>
      </c>
      <c r="D20" s="35">
        <v>806</v>
      </c>
      <c r="E20" s="35">
        <v>2122</v>
      </c>
      <c r="F20" s="34">
        <f t="shared" si="0"/>
        <v>2.632754342431762</v>
      </c>
      <c r="G20" s="34">
        <f t="shared" si="1"/>
        <v>2.632754342431762</v>
      </c>
    </row>
    <row r="21" spans="1:7" ht="15">
      <c r="A21" s="153"/>
      <c r="B21" s="160" t="s">
        <v>21</v>
      </c>
      <c r="C21" s="35">
        <v>1885</v>
      </c>
      <c r="D21" s="35">
        <v>1473.1</v>
      </c>
      <c r="E21" s="35">
        <v>1914.4</v>
      </c>
      <c r="F21" s="34">
        <f t="shared" si="0"/>
        <v>1.0155968169761274</v>
      </c>
      <c r="G21" s="34">
        <f t="shared" si="1"/>
        <v>1.2995723304595752</v>
      </c>
    </row>
    <row r="22" spans="1:7" ht="15">
      <c r="A22" s="153"/>
      <c r="B22" s="160" t="s">
        <v>22</v>
      </c>
      <c r="C22" s="35">
        <v>600</v>
      </c>
      <c r="D22" s="35">
        <v>425</v>
      </c>
      <c r="E22" s="35">
        <v>468.9</v>
      </c>
      <c r="F22" s="34">
        <f t="shared" si="0"/>
        <v>0.7815</v>
      </c>
      <c r="G22" s="34">
        <f t="shared" si="1"/>
        <v>1.1032941176470588</v>
      </c>
    </row>
    <row r="23" spans="1:7" ht="15">
      <c r="A23" s="153"/>
      <c r="B23" s="160" t="s">
        <v>23</v>
      </c>
      <c r="C23" s="35">
        <f>МР!D23+'МО г.Ртищево'!D19+'Кр-звезда'!D19+Макарово!D20+Октябрьский!D19+Салтыковка!D19+Урусово!D20+'Ш-Голицыно'!D19</f>
        <v>0</v>
      </c>
      <c r="D23" s="35">
        <v>0</v>
      </c>
      <c r="E23" s="35">
        <v>-0.8</v>
      </c>
      <c r="F23" s="34">
        <v>0</v>
      </c>
      <c r="G23" s="34">
        <v>0</v>
      </c>
    </row>
    <row r="24" spans="1:7" ht="25.5">
      <c r="A24" s="153"/>
      <c r="B24" s="36" t="s">
        <v>82</v>
      </c>
      <c r="C24" s="35">
        <f>C25+C26+C28+C31+C29+C32+C30</f>
        <v>491156.3</v>
      </c>
      <c r="D24" s="35">
        <f>D25+D26+D28+D31+D29+D32+D30</f>
        <v>367946.5</v>
      </c>
      <c r="E24" s="35">
        <f>E25+E26+E28+E31+E29+E32+E30</f>
        <v>340928.4</v>
      </c>
      <c r="F24" s="34">
        <f t="shared" si="0"/>
        <v>0.6941342297757354</v>
      </c>
      <c r="G24" s="34">
        <f t="shared" si="1"/>
        <v>0.9265705747982383</v>
      </c>
    </row>
    <row r="25" spans="1:7" ht="21" customHeight="1">
      <c r="A25" s="153"/>
      <c r="B25" s="160" t="s">
        <v>25</v>
      </c>
      <c r="C25" s="35">
        <f>МР!D25+'МО г.Ртищево'!D21+'Кр-звезда'!D21+Макарово!D22+Октябрьский!D21+Салтыковка!D21+Урусово!D22+'Ш-Голицыно'!D21</f>
        <v>87010.80000000002</v>
      </c>
      <c r="D25" s="35">
        <f>МР!E25+'МО г.Ртищево'!E21+'Кр-звезда'!E21+Макарово!E22+Октябрьский!E21+Салтыковка!E21+Урусово!E22+'Ш-Голицыно'!E21</f>
        <v>65258.200000000004</v>
      </c>
      <c r="E25" s="35">
        <f>МР!F25+'МО г.Ртищево'!F21+'Кр-звезда'!F21+Макарово!F22+Октябрьский!F21+Салтыковка!F21+Урусово!F22+'Ш-Голицыно'!F21</f>
        <v>64738.6</v>
      </c>
      <c r="F25" s="34">
        <f t="shared" si="0"/>
        <v>0.744029476800581</v>
      </c>
      <c r="G25" s="34">
        <f t="shared" si="1"/>
        <v>0.992037782225069</v>
      </c>
    </row>
    <row r="26" spans="1:7" ht="23.25" customHeight="1">
      <c r="A26" s="153"/>
      <c r="B26" s="160" t="s">
        <v>26</v>
      </c>
      <c r="C26" s="35">
        <f>МР!D26+C27</f>
        <v>359114.60000000003</v>
      </c>
      <c r="D26" s="35">
        <f>МР!E26+D27</f>
        <v>272869.7</v>
      </c>
      <c r="E26" s="35">
        <f>МР!F26+E27</f>
        <v>253626.5</v>
      </c>
      <c r="F26" s="34">
        <f t="shared" si="0"/>
        <v>0.7062550506161542</v>
      </c>
      <c r="G26" s="34">
        <f t="shared" si="1"/>
        <v>0.9294784287152439</v>
      </c>
    </row>
    <row r="27" spans="1:7" ht="23.25" customHeight="1">
      <c r="A27" s="153"/>
      <c r="B27" s="160" t="s">
        <v>162</v>
      </c>
      <c r="C27" s="35">
        <f>'Кр-звезда'!D23+Макарово!D23+Октябрьский!D22+Салтыковка!D22+Урусово!D23+'Ш-Голицыно'!D22</f>
        <v>869.4</v>
      </c>
      <c r="D27" s="35">
        <f>'Кр-звезда'!E23+Макарово!E23+Октябрьский!E22+Салтыковка!E22+Урусово!E23+'Ш-Голицыно'!E22</f>
        <v>724.8</v>
      </c>
      <c r="E27" s="35">
        <f>'Кр-звезда'!F23+Макарово!F23+Октябрьский!F22+Салтыковка!F22+Урусово!F23+'Ш-Голицыно'!F22</f>
        <v>592.8</v>
      </c>
      <c r="F27" s="34">
        <f t="shared" si="0"/>
        <v>0.6818495514147688</v>
      </c>
      <c r="G27" s="34">
        <f t="shared" si="1"/>
        <v>0.8178807947019867</v>
      </c>
    </row>
    <row r="28" spans="1:7" ht="22.5" customHeight="1">
      <c r="A28" s="153"/>
      <c r="B28" s="160" t="s">
        <v>27</v>
      </c>
      <c r="C28" s="35">
        <f>МР!D27+'МО г.Ртищево'!D22+'МО г.Ртищево'!D23</f>
        <v>21717.6</v>
      </c>
      <c r="D28" s="35">
        <f>МР!E27+'МО г.Ртищево'!E22+'МО г.Ртищево'!E23</f>
        <v>9183.6</v>
      </c>
      <c r="E28" s="35">
        <f>МР!F27+'МО г.Ртищево'!F22+'МО г.Ртищево'!F23</f>
        <v>8628.9</v>
      </c>
      <c r="F28" s="34">
        <f t="shared" si="0"/>
        <v>0.3973229086086861</v>
      </c>
      <c r="G28" s="34">
        <v>0</v>
      </c>
    </row>
    <row r="29" spans="1:7" ht="15.75" customHeight="1">
      <c r="A29" s="153"/>
      <c r="B29" s="160" t="s">
        <v>68</v>
      </c>
      <c r="C29" s="35">
        <f>МР!D29+'МО г.Ртищево'!D24+'Кр-звезда'!D22+Макарово!D24+Октябрьский!D23+Салтыковка!D23+Урусово!D24+'Ш-Голицыно'!D23+МР!D31+МР!D30+МР!D32</f>
        <v>16816.8</v>
      </c>
      <c r="D29" s="35">
        <f>МР!E29+'МО г.Ртищево'!E24+'Кр-звезда'!E22+Макарово!E24+Октябрьский!E23+Салтыковка!E23+Урусово!E24+'Ш-Голицыно'!E23+МР!E31+МР!E30+МР!E32</f>
        <v>14138.5</v>
      </c>
      <c r="E29" s="35">
        <f>МР!F29+'МО г.Ртищево'!F24+'Кр-звезда'!F22+Макарово!F24+Октябрьский!F23+Салтыковка!F23+Урусово!F24+'Ш-Голицыно'!F23+МР!F31+МР!F30+МР!F32</f>
        <v>12226.4</v>
      </c>
      <c r="F29" s="34">
        <f t="shared" si="0"/>
        <v>0.7270348698920127</v>
      </c>
      <c r="G29" s="34">
        <f t="shared" si="1"/>
        <v>0.8647593450507479</v>
      </c>
    </row>
    <row r="30" spans="1:7" ht="77.25" customHeight="1">
      <c r="A30" s="153"/>
      <c r="B30" s="160" t="s">
        <v>380</v>
      </c>
      <c r="C30" s="35">
        <f>МР!D33</f>
        <v>7732</v>
      </c>
      <c r="D30" s="35">
        <f>МР!E33</f>
        <v>7732</v>
      </c>
      <c r="E30" s="35">
        <f>МР!F33</f>
        <v>2943.5</v>
      </c>
      <c r="F30" s="34">
        <f t="shared" si="0"/>
        <v>0.3806906363166063</v>
      </c>
      <c r="G30" s="34">
        <f t="shared" si="1"/>
        <v>0.3806906363166063</v>
      </c>
    </row>
    <row r="31" spans="1:7" ht="28.5" customHeight="1">
      <c r="A31" s="153"/>
      <c r="B31" s="160" t="s">
        <v>377</v>
      </c>
      <c r="C31" s="35">
        <f>МР!D34</f>
        <v>6.4</v>
      </c>
      <c r="D31" s="35">
        <f>МР!E34</f>
        <v>6.4</v>
      </c>
      <c r="E31" s="35">
        <f>МР!F34</f>
        <v>6.4</v>
      </c>
      <c r="F31" s="34">
        <f t="shared" si="0"/>
        <v>1</v>
      </c>
      <c r="G31" s="34">
        <f t="shared" si="1"/>
        <v>1</v>
      </c>
    </row>
    <row r="32" spans="1:7" ht="33" customHeight="1" thickBot="1">
      <c r="A32" s="153"/>
      <c r="B32" s="37" t="s">
        <v>157</v>
      </c>
      <c r="C32" s="35">
        <f>МР!D35+'Кр-звезда'!D25+Макарово!D26+Октябрьский!D25+Салтыковка!D25+Урусово!D25+'Ш-Голицыно'!D24</f>
        <v>-1241.9</v>
      </c>
      <c r="D32" s="35">
        <f>МР!E35+'Кр-звезда'!E25+Макарово!E26+Октябрьский!E25+Салтыковка!E25+Урусово!E25+'Ш-Голицыно'!E24</f>
        <v>-1241.9</v>
      </c>
      <c r="E32" s="35">
        <f>МР!F35+'Кр-звезда'!F25+Макарово!F26+Октябрьский!F25+Салтыковка!F25+Урусово!F25+'Ш-Голицыно'!F24</f>
        <v>-1241.9</v>
      </c>
      <c r="F32" s="34">
        <f t="shared" si="0"/>
        <v>1</v>
      </c>
      <c r="G32" s="34">
        <f t="shared" si="1"/>
        <v>1</v>
      </c>
    </row>
    <row r="33" spans="1:7" ht="18.75">
      <c r="A33" s="153"/>
      <c r="B33" s="38" t="s">
        <v>29</v>
      </c>
      <c r="C33" s="161">
        <f>C4+C24</f>
        <v>720477.3</v>
      </c>
      <c r="D33" s="161">
        <f>D4+D24</f>
        <v>541190.8</v>
      </c>
      <c r="E33" s="161">
        <f>E4+E24</f>
        <v>524744.4</v>
      </c>
      <c r="F33" s="34">
        <f t="shared" si="0"/>
        <v>0.7283288453362792</v>
      </c>
      <c r="G33" s="34">
        <f t="shared" si="1"/>
        <v>0.9696107176988227</v>
      </c>
    </row>
    <row r="34" spans="1:7" ht="15.75">
      <c r="A34" s="153"/>
      <c r="B34" s="39" t="s">
        <v>282</v>
      </c>
      <c r="C34" s="161">
        <v>21525.5</v>
      </c>
      <c r="D34" s="35">
        <v>18673.7</v>
      </c>
      <c r="E34" s="161">
        <v>13704.4</v>
      </c>
      <c r="F34" s="34">
        <f t="shared" si="0"/>
        <v>0.6366588464844022</v>
      </c>
      <c r="G34" s="34">
        <f t="shared" si="1"/>
        <v>0.7338877672876827</v>
      </c>
    </row>
    <row r="35" spans="1:7" ht="37.5">
      <c r="A35" s="153"/>
      <c r="B35" s="40" t="s">
        <v>283</v>
      </c>
      <c r="C35" s="161">
        <f>C33-C34</f>
        <v>698951.8</v>
      </c>
      <c r="D35" s="161">
        <f>D33-D34</f>
        <v>522517.10000000003</v>
      </c>
      <c r="E35" s="161">
        <f>E33-E34</f>
        <v>511040</v>
      </c>
      <c r="F35" s="34">
        <f t="shared" si="0"/>
        <v>0.731151990738131</v>
      </c>
      <c r="G35" s="34">
        <f t="shared" si="1"/>
        <v>0.9780349772284964</v>
      </c>
    </row>
    <row r="36" spans="1:7" ht="15">
      <c r="A36" s="153"/>
      <c r="B36" s="160" t="s">
        <v>109</v>
      </c>
      <c r="C36" s="35">
        <f>C4</f>
        <v>229321</v>
      </c>
      <c r="D36" s="35">
        <f>D4</f>
        <v>173244.30000000002</v>
      </c>
      <c r="E36" s="35">
        <f>E4</f>
        <v>183815.99999999997</v>
      </c>
      <c r="F36" s="34">
        <f t="shared" si="0"/>
        <v>0.8015663633073289</v>
      </c>
      <c r="G36" s="34">
        <f t="shared" si="1"/>
        <v>1.0610219210675327</v>
      </c>
    </row>
    <row r="37" spans="1:7" ht="12.75">
      <c r="A37" s="209"/>
      <c r="B37" s="185"/>
      <c r="C37" s="185"/>
      <c r="D37" s="185"/>
      <c r="E37" s="185"/>
      <c r="F37" s="185"/>
      <c r="G37" s="186"/>
    </row>
    <row r="38" spans="1:7" ht="15" customHeight="1">
      <c r="A38" s="202" t="s">
        <v>161</v>
      </c>
      <c r="B38" s="181" t="s">
        <v>30</v>
      </c>
      <c r="C38" s="168" t="s">
        <v>4</v>
      </c>
      <c r="D38" s="170" t="s">
        <v>394</v>
      </c>
      <c r="E38" s="168" t="s">
        <v>5</v>
      </c>
      <c r="F38" s="170" t="s">
        <v>149</v>
      </c>
      <c r="G38" s="170" t="s">
        <v>395</v>
      </c>
    </row>
    <row r="39" spans="1:7" ht="13.5" customHeight="1">
      <c r="A39" s="202"/>
      <c r="B39" s="181"/>
      <c r="C39" s="168"/>
      <c r="D39" s="171"/>
      <c r="E39" s="168"/>
      <c r="F39" s="171"/>
      <c r="G39" s="171"/>
    </row>
    <row r="40" spans="1:7" ht="21" customHeight="1">
      <c r="A40" s="41" t="s">
        <v>70</v>
      </c>
      <c r="B40" s="36" t="s">
        <v>31</v>
      </c>
      <c r="C40" s="42">
        <f>C41+C42+C44+C46+C47+C45+C43</f>
        <v>61071.60000000001</v>
      </c>
      <c r="D40" s="42">
        <f>D41+D42+D44+D46+D47+D45+D43</f>
        <v>56100.8</v>
      </c>
      <c r="E40" s="42">
        <f>E41+E42+E44+E46+E47+E45+E43</f>
        <v>48364.899999999994</v>
      </c>
      <c r="F40" s="43">
        <f>E40/C40</f>
        <v>0.79193766005803</v>
      </c>
      <c r="G40" s="43">
        <f>E40/D40</f>
        <v>0.8621071357271196</v>
      </c>
    </row>
    <row r="41" spans="1:7" s="26" customFormat="1" ht="13.5">
      <c r="A41" s="44" t="s">
        <v>72</v>
      </c>
      <c r="B41" s="45" t="s">
        <v>32</v>
      </c>
      <c r="C41" s="46">
        <f>МР!D42+'МО г.Ртищево'!D33</f>
        <v>1542</v>
      </c>
      <c r="D41" s="46">
        <f>МР!E42+'МО г.Ртищево'!E33</f>
        <v>1325.8</v>
      </c>
      <c r="E41" s="46">
        <f>МР!F42+'МО г.Ртищево'!F33</f>
        <v>1236.3000000000002</v>
      </c>
      <c r="F41" s="43">
        <f aca="true" t="shared" si="2" ref="F41:F113">E41/C41</f>
        <v>0.8017509727626461</v>
      </c>
      <c r="G41" s="43">
        <f aca="true" t="shared" si="3" ref="G41:G113">E41/D41</f>
        <v>0.932493588776588</v>
      </c>
    </row>
    <row r="42" spans="1:7" s="26" customFormat="1" ht="13.5">
      <c r="A42" s="44" t="s">
        <v>73</v>
      </c>
      <c r="B42" s="45" t="s">
        <v>33</v>
      </c>
      <c r="C42" s="46">
        <f>МР!D43+'Кр-звезда'!D33+Макарово!D33+Октябрьский!D32+Салтыковка!D32+Урусово!D33+'Ш-Голицыно'!D32+'МО г.Ртищево'!D34</f>
        <v>31977.400000000005</v>
      </c>
      <c r="D42" s="46">
        <f>МР!E43+'Кр-звезда'!E33+Макарово!E33+Октябрьский!E32+Салтыковка!E32+Урусово!E33+'Ш-Голицыно'!E32+'МО г.Ртищево'!E34</f>
        <v>28547.2</v>
      </c>
      <c r="E42" s="46">
        <f>МР!F43+'Кр-звезда'!F33+Макарово!F33+Октябрьский!F32+Салтыковка!F32+Урусово!F33+'Ш-Голицыно'!F32+'МО г.Ртищево'!F34</f>
        <v>26730.9</v>
      </c>
      <c r="F42" s="43">
        <f t="shared" si="2"/>
        <v>0.8359310012696466</v>
      </c>
      <c r="G42" s="43">
        <f t="shared" si="3"/>
        <v>0.936375546463401</v>
      </c>
    </row>
    <row r="43" spans="1:7" s="26" customFormat="1" ht="13.5">
      <c r="A43" s="44" t="s">
        <v>327</v>
      </c>
      <c r="B43" s="45" t="s">
        <v>333</v>
      </c>
      <c r="C43" s="46">
        <f>МР!D45</f>
        <v>9.8</v>
      </c>
      <c r="D43" s="46">
        <f>МР!E45</f>
        <v>9.8</v>
      </c>
      <c r="E43" s="46">
        <f>МР!F45</f>
        <v>9.8</v>
      </c>
      <c r="F43" s="43">
        <v>0</v>
      </c>
      <c r="G43" s="43">
        <v>0</v>
      </c>
    </row>
    <row r="44" spans="1:7" s="26" customFormat="1" ht="13.5">
      <c r="A44" s="44" t="s">
        <v>74</v>
      </c>
      <c r="B44" s="45" t="s">
        <v>35</v>
      </c>
      <c r="C44" s="46">
        <f>МР!D46</f>
        <v>6460.5</v>
      </c>
      <c r="D44" s="46">
        <f>МР!E46</f>
        <v>5533.6</v>
      </c>
      <c r="E44" s="46">
        <f>МР!F46</f>
        <v>5163.5</v>
      </c>
      <c r="F44" s="43">
        <f t="shared" si="2"/>
        <v>0.7992415447720764</v>
      </c>
      <c r="G44" s="43">
        <f t="shared" si="3"/>
        <v>0.9331176810756108</v>
      </c>
    </row>
    <row r="45" spans="1:7" ht="25.5" hidden="1">
      <c r="A45" s="152" t="s">
        <v>208</v>
      </c>
      <c r="B45" s="160" t="s">
        <v>209</v>
      </c>
      <c r="C45" s="47">
        <f>МР!D47</f>
        <v>0</v>
      </c>
      <c r="D45" s="47">
        <f>МР!E47</f>
        <v>0</v>
      </c>
      <c r="E45" s="47">
        <f>МР!F47</f>
        <v>0</v>
      </c>
      <c r="F45" s="43" t="e">
        <f t="shared" si="2"/>
        <v>#DIV/0!</v>
      </c>
      <c r="G45" s="43" t="e">
        <f t="shared" si="3"/>
        <v>#DIV/0!</v>
      </c>
    </row>
    <row r="46" spans="1:7" s="26" customFormat="1" ht="13.5">
      <c r="A46" s="44" t="s">
        <v>75</v>
      </c>
      <c r="B46" s="45" t="s">
        <v>36</v>
      </c>
      <c r="C46" s="46">
        <f>МР!D48+'МО г.Ртищево'!D35+'Кр-звезда'!D34+Макарово!D34+Октябрьский!D33+Салтыковка!D33+Урусово!D34+'Ш-Голицыно'!D33</f>
        <v>360</v>
      </c>
      <c r="D46" s="46">
        <f>МР!E48+'МО г.Ртищево'!E35+'Кр-звезда'!E34+Макарово!E34+Октябрьский!E33+Салтыковка!E33+Урусово!E34+'Ш-Голицыно'!E33</f>
        <v>282.5</v>
      </c>
      <c r="E46" s="46">
        <f>МР!F48+'МО г.Ртищево'!F35+'Кр-звезда'!F34+Макарово!F34+Октябрьский!F33+Салтыковка!F33+Урусово!F34+'Ш-Голицыно'!F33</f>
        <v>0</v>
      </c>
      <c r="F46" s="43">
        <f t="shared" si="2"/>
        <v>0</v>
      </c>
      <c r="G46" s="43">
        <f t="shared" si="3"/>
        <v>0</v>
      </c>
    </row>
    <row r="47" spans="1:7" s="26" customFormat="1" ht="13.5">
      <c r="A47" s="44" t="s">
        <v>132</v>
      </c>
      <c r="B47" s="45" t="s">
        <v>37</v>
      </c>
      <c r="C47" s="46">
        <f>C48++C49+C50+C51+C52+C53+C54+C55+C56</f>
        <v>20721.9</v>
      </c>
      <c r="D47" s="46">
        <f>D48++D49+D50+D51+D52+D53+D54+D55+D56</f>
        <v>20401.9</v>
      </c>
      <c r="E47" s="46">
        <f>E48++E49+E50+E51+E52+E53+E54+E55+E56</f>
        <v>15224.399999999998</v>
      </c>
      <c r="F47" s="43">
        <f t="shared" si="2"/>
        <v>0.7347009685405295</v>
      </c>
      <c r="G47" s="43">
        <f t="shared" si="3"/>
        <v>0.746224616334753</v>
      </c>
    </row>
    <row r="48" spans="1:7" ht="12.75">
      <c r="A48" s="152"/>
      <c r="B48" s="160" t="s">
        <v>154</v>
      </c>
      <c r="C48" s="47">
        <f>МР!D50+'МО г.Ртищево'!D37</f>
        <v>6784.2</v>
      </c>
      <c r="D48" s="47">
        <f>МР!E50+'МО г.Ртищево'!E37</f>
        <v>6701.8</v>
      </c>
      <c r="E48" s="47">
        <f>МР!F50+'МО г.Ртищево'!F37</f>
        <v>6694.9</v>
      </c>
      <c r="F48" s="43">
        <f t="shared" si="2"/>
        <v>0.9868370625865982</v>
      </c>
      <c r="G48" s="43">
        <f t="shared" si="3"/>
        <v>0.9989704258557401</v>
      </c>
    </row>
    <row r="49" spans="1:7" ht="12.75">
      <c r="A49" s="152"/>
      <c r="B49" s="160" t="s">
        <v>38</v>
      </c>
      <c r="C49" s="47">
        <f>'Кр-звезда'!D36+Макарово!D36+Октябрьский!D35+Салтыковка!D35+Урусово!D36+'Ш-Голицыно'!D35+МР!D52+'МО г.Ртищево'!D41</f>
        <v>133.1</v>
      </c>
      <c r="D49" s="47">
        <f>'Кр-звезда'!E36+Макарово!E36+Октябрьский!E35+Салтыковка!E35+Урусово!E36+'Ш-Голицыно'!E35+МР!E52+'МО г.Ртищево'!E41</f>
        <v>133.1</v>
      </c>
      <c r="E49" s="47">
        <f>'Кр-звезда'!F36+Макарово!F36+Октябрьский!F35+Салтыковка!F35+Урусово!F36+'Ш-Голицыно'!F35+МР!F52+'МО г.Ртищево'!F41</f>
        <v>104.9</v>
      </c>
      <c r="F49" s="43">
        <f t="shared" si="2"/>
        <v>0.7881292261457552</v>
      </c>
      <c r="G49" s="43">
        <f t="shared" si="3"/>
        <v>0.7881292261457552</v>
      </c>
    </row>
    <row r="50" spans="1:7" ht="12.75">
      <c r="A50" s="152"/>
      <c r="B50" s="160" t="s">
        <v>110</v>
      </c>
      <c r="C50" s="47">
        <f>МР!D53</f>
        <v>194</v>
      </c>
      <c r="D50" s="47">
        <f>МР!E53</f>
        <v>164</v>
      </c>
      <c r="E50" s="47">
        <f>МР!F53</f>
        <v>44.6</v>
      </c>
      <c r="F50" s="43">
        <f t="shared" si="2"/>
        <v>0.22989690721649486</v>
      </c>
      <c r="G50" s="43">
        <f t="shared" si="3"/>
        <v>0.27195121951219514</v>
      </c>
    </row>
    <row r="51" spans="1:7" ht="25.5">
      <c r="A51" s="152"/>
      <c r="B51" s="160" t="s">
        <v>289</v>
      </c>
      <c r="C51" s="47">
        <f>МР!D54+'МО г.Ртищево'!D43</f>
        <v>10760.9</v>
      </c>
      <c r="D51" s="47">
        <f>МР!E54+'МО г.Ртищево'!E43</f>
        <v>10581.8</v>
      </c>
      <c r="E51" s="47">
        <f>МР!F54+'МО г.Ртищево'!F43</f>
        <v>5720.7</v>
      </c>
      <c r="F51" s="43">
        <f t="shared" si="2"/>
        <v>0.5316191024914273</v>
      </c>
      <c r="G51" s="43">
        <f t="shared" si="3"/>
        <v>0.5406169082764747</v>
      </c>
    </row>
    <row r="52" spans="1:7" ht="20.25" customHeight="1">
      <c r="A52" s="152"/>
      <c r="B52" s="160" t="s">
        <v>288</v>
      </c>
      <c r="C52" s="48">
        <f>'МО г.Ртищево'!D44</f>
        <v>180</v>
      </c>
      <c r="D52" s="48">
        <f>'МО г.Ртищево'!E44</f>
        <v>151.5</v>
      </c>
      <c r="E52" s="48">
        <f>'МО г.Ртищево'!F44</f>
        <v>151.5</v>
      </c>
      <c r="F52" s="43">
        <f t="shared" si="2"/>
        <v>0.8416666666666667</v>
      </c>
      <c r="G52" s="43">
        <f t="shared" si="3"/>
        <v>1</v>
      </c>
    </row>
    <row r="53" spans="1:7" ht="26.25" customHeight="1">
      <c r="A53" s="152"/>
      <c r="B53" s="49" t="s">
        <v>290</v>
      </c>
      <c r="C53" s="48">
        <f>МР!D56+'МО г.Ртищево'!D42</f>
        <v>1201.8</v>
      </c>
      <c r="D53" s="48">
        <f>МР!E56+'МО г.Ртищево'!E42</f>
        <v>1201.8</v>
      </c>
      <c r="E53" s="48">
        <f>МР!F56+'МО г.Ртищево'!F42</f>
        <v>1184.3999999999999</v>
      </c>
      <c r="F53" s="43">
        <f t="shared" si="2"/>
        <v>0.9855217174238641</v>
      </c>
      <c r="G53" s="43">
        <f t="shared" si="3"/>
        <v>0.9855217174238641</v>
      </c>
    </row>
    <row r="54" spans="1:7" ht="26.25" customHeight="1">
      <c r="A54" s="152"/>
      <c r="B54" s="49" t="s">
        <v>357</v>
      </c>
      <c r="C54" s="48">
        <f>МР!D57+Макарово!D37</f>
        <v>1267.9</v>
      </c>
      <c r="D54" s="48">
        <f>МР!E57+Макарово!E37</f>
        <v>1267.9</v>
      </c>
      <c r="E54" s="48">
        <f>МР!F57+Макарово!F37</f>
        <v>1128.4</v>
      </c>
      <c r="F54" s="43">
        <f t="shared" si="2"/>
        <v>0.8899755501222494</v>
      </c>
      <c r="G54" s="43">
        <f t="shared" si="3"/>
        <v>0.8899755501222494</v>
      </c>
    </row>
    <row r="55" spans="1:7" ht="66.75" customHeight="1">
      <c r="A55" s="50"/>
      <c r="B55" s="49" t="s">
        <v>385</v>
      </c>
      <c r="C55" s="51">
        <f>'МО г.Ртищево'!D45</f>
        <v>195</v>
      </c>
      <c r="D55" s="51">
        <f>'МО г.Ртищево'!E45</f>
        <v>195</v>
      </c>
      <c r="E55" s="51">
        <f>'МО г.Ртищево'!F45</f>
        <v>195</v>
      </c>
      <c r="F55" s="43">
        <f t="shared" si="2"/>
        <v>1</v>
      </c>
      <c r="G55" s="43">
        <f t="shared" si="3"/>
        <v>1</v>
      </c>
    </row>
    <row r="56" spans="1:7" ht="42.75" customHeight="1">
      <c r="A56" s="50"/>
      <c r="B56" s="49" t="s">
        <v>213</v>
      </c>
      <c r="C56" s="51">
        <f>'Ш-Голицыно'!D36</f>
        <v>5</v>
      </c>
      <c r="D56" s="51">
        <f>'Ш-Голицыно'!E36</f>
        <v>5</v>
      </c>
      <c r="E56" s="51">
        <f>'Ш-Голицыно'!F36</f>
        <v>0</v>
      </c>
      <c r="F56" s="43">
        <f t="shared" si="2"/>
        <v>0</v>
      </c>
      <c r="G56" s="43">
        <f t="shared" si="3"/>
        <v>0</v>
      </c>
    </row>
    <row r="57" spans="1:7" ht="21" customHeight="1">
      <c r="A57" s="139" t="s">
        <v>112</v>
      </c>
      <c r="B57" s="36" t="s">
        <v>105</v>
      </c>
      <c r="C57" s="52">
        <f>C58</f>
        <v>869.4</v>
      </c>
      <c r="D57" s="52">
        <f>D58</f>
        <v>869.4</v>
      </c>
      <c r="E57" s="52">
        <f>E58</f>
        <v>592.8</v>
      </c>
      <c r="F57" s="43">
        <f t="shared" si="2"/>
        <v>0.6818495514147688</v>
      </c>
      <c r="G57" s="43">
        <f t="shared" si="3"/>
        <v>0.6818495514147688</v>
      </c>
    </row>
    <row r="58" spans="1:7" s="26" customFormat="1" ht="27">
      <c r="A58" s="44" t="s">
        <v>113</v>
      </c>
      <c r="B58" s="45" t="s">
        <v>106</v>
      </c>
      <c r="C58" s="46">
        <f>'Кр-звезда'!D38+Макарово!D39+Октябрьский!D37+Салтыковка!D37+Урусово!D39+'Ш-Голицыно'!D38</f>
        <v>869.4</v>
      </c>
      <c r="D58" s="46">
        <f>'Кр-звезда'!E38+Макарово!E39+Октябрьский!E37+Салтыковка!E37+Урусово!E39+'Ш-Голицыно'!E38</f>
        <v>869.4</v>
      </c>
      <c r="E58" s="46">
        <f>'Кр-звезда'!F38+Макарово!F39+Октябрьский!F37+Салтыковка!F37+Урусово!F39+'Ш-Голицыно'!F38</f>
        <v>592.8</v>
      </c>
      <c r="F58" s="43">
        <f t="shared" si="2"/>
        <v>0.6818495514147688</v>
      </c>
      <c r="G58" s="43">
        <f t="shared" si="3"/>
        <v>0.6818495514147688</v>
      </c>
    </row>
    <row r="59" spans="1:7" ht="21" customHeight="1">
      <c r="A59" s="41" t="s">
        <v>76</v>
      </c>
      <c r="B59" s="36" t="s">
        <v>39</v>
      </c>
      <c r="C59" s="52">
        <f>C60</f>
        <v>828.5</v>
      </c>
      <c r="D59" s="52">
        <f>D60</f>
        <v>701.5</v>
      </c>
      <c r="E59" s="52">
        <f>E60</f>
        <v>504.2</v>
      </c>
      <c r="F59" s="43">
        <f t="shared" si="2"/>
        <v>0.6085697042848521</v>
      </c>
      <c r="G59" s="43">
        <f t="shared" si="3"/>
        <v>0.7187455452601568</v>
      </c>
    </row>
    <row r="60" spans="1:7" s="26" customFormat="1" ht="30" customHeight="1">
      <c r="A60" s="44" t="s">
        <v>160</v>
      </c>
      <c r="B60" s="45" t="s">
        <v>194</v>
      </c>
      <c r="C60" s="46">
        <f>C61+C62+C63+C64+C65</f>
        <v>828.5</v>
      </c>
      <c r="D60" s="46">
        <f>D61+D62+D63+D64+D65</f>
        <v>701.5</v>
      </c>
      <c r="E60" s="46">
        <f>E61+E62+E63+E64+E65</f>
        <v>504.2</v>
      </c>
      <c r="F60" s="43">
        <f t="shared" si="2"/>
        <v>0.6085697042848521</v>
      </c>
      <c r="G60" s="43">
        <f t="shared" si="3"/>
        <v>0.7187455452601568</v>
      </c>
    </row>
    <row r="61" spans="1:7" ht="53.25" customHeight="1">
      <c r="A61" s="152"/>
      <c r="B61" s="53" t="s">
        <v>247</v>
      </c>
      <c r="C61" s="47">
        <f>'МО г.Ртищево'!D50</f>
        <v>10</v>
      </c>
      <c r="D61" s="47">
        <f>'МО г.Ртищево'!E50</f>
        <v>10</v>
      </c>
      <c r="E61" s="47">
        <f>'МО г.Ртищево'!F50</f>
        <v>0</v>
      </c>
      <c r="F61" s="43">
        <f t="shared" si="2"/>
        <v>0</v>
      </c>
      <c r="G61" s="43">
        <v>0</v>
      </c>
    </row>
    <row r="62" spans="1:7" ht="53.25" customHeight="1">
      <c r="A62" s="152"/>
      <c r="B62" s="53" t="s">
        <v>242</v>
      </c>
      <c r="C62" s="47">
        <f>'МО г.Ртищево'!D48</f>
        <v>100</v>
      </c>
      <c r="D62" s="47">
        <f>'МО г.Ртищево'!E48</f>
        <v>100</v>
      </c>
      <c r="E62" s="47">
        <f>'МО г.Ртищево'!F48</f>
        <v>0</v>
      </c>
      <c r="F62" s="43">
        <f t="shared" si="2"/>
        <v>0</v>
      </c>
      <c r="G62" s="43">
        <v>0</v>
      </c>
    </row>
    <row r="63" spans="1:7" ht="50.25" customHeight="1">
      <c r="A63" s="152"/>
      <c r="B63" s="53" t="s">
        <v>245</v>
      </c>
      <c r="C63" s="47">
        <f>'МО г.Ртищево'!D49</f>
        <v>518.5</v>
      </c>
      <c r="D63" s="47">
        <f>'МО г.Ртищево'!E49</f>
        <v>391.5</v>
      </c>
      <c r="E63" s="47">
        <f>'МО г.Ртищево'!F49</f>
        <v>374.5</v>
      </c>
      <c r="F63" s="43">
        <f t="shared" si="2"/>
        <v>0.7222757955641272</v>
      </c>
      <c r="G63" s="43">
        <f t="shared" si="3"/>
        <v>0.9565772669220945</v>
      </c>
    </row>
    <row r="64" spans="1:7" ht="49.5" customHeight="1">
      <c r="A64" s="152"/>
      <c r="B64" s="53" t="s">
        <v>304</v>
      </c>
      <c r="C64" s="47">
        <f>МР!D62</f>
        <v>140</v>
      </c>
      <c r="D64" s="47">
        <f>МР!E62</f>
        <v>140</v>
      </c>
      <c r="E64" s="47">
        <f>МР!F62</f>
        <v>69.9</v>
      </c>
      <c r="F64" s="43">
        <f t="shared" si="2"/>
        <v>0.49928571428571433</v>
      </c>
      <c r="G64" s="43">
        <f t="shared" si="3"/>
        <v>0.49928571428571433</v>
      </c>
    </row>
    <row r="65" spans="1:7" ht="41.25" customHeight="1">
      <c r="A65" s="152"/>
      <c r="B65" s="53" t="s">
        <v>335</v>
      </c>
      <c r="C65" s="47">
        <f>МР!D63</f>
        <v>60</v>
      </c>
      <c r="D65" s="47">
        <f>МР!E63</f>
        <v>60</v>
      </c>
      <c r="E65" s="47">
        <f>МР!F63</f>
        <v>59.8</v>
      </c>
      <c r="F65" s="43">
        <f t="shared" si="2"/>
        <v>0.9966666666666666</v>
      </c>
      <c r="G65" s="43">
        <f t="shared" si="3"/>
        <v>0.9966666666666666</v>
      </c>
    </row>
    <row r="66" spans="1:7" ht="22.5" customHeight="1">
      <c r="A66" s="41" t="s">
        <v>77</v>
      </c>
      <c r="B66" s="36" t="s">
        <v>41</v>
      </c>
      <c r="C66" s="52">
        <f>C67+C74</f>
        <v>31276.9</v>
      </c>
      <c r="D66" s="52">
        <f>D67+D74</f>
        <v>30369.5</v>
      </c>
      <c r="E66" s="52">
        <f>E67+E74</f>
        <v>11812.4</v>
      </c>
      <c r="F66" s="43">
        <f t="shared" si="2"/>
        <v>0.3776717002004674</v>
      </c>
      <c r="G66" s="43">
        <f t="shared" si="3"/>
        <v>0.38895602495925186</v>
      </c>
    </row>
    <row r="67" spans="1:7" s="26" customFormat="1" ht="26.25" customHeight="1">
      <c r="A67" s="44" t="s">
        <v>123</v>
      </c>
      <c r="B67" s="45" t="s">
        <v>292</v>
      </c>
      <c r="C67" s="46">
        <f>C68+C69+C71+C72+C70+C73</f>
        <v>31028.100000000002</v>
      </c>
      <c r="D67" s="46">
        <f>D68+D69+D71+D72+D70+D73</f>
        <v>30120.7</v>
      </c>
      <c r="E67" s="46">
        <f>E68+E69+E71+E72+E70+E73</f>
        <v>11654.9</v>
      </c>
      <c r="F67" s="43">
        <f t="shared" si="2"/>
        <v>0.3756240311201781</v>
      </c>
      <c r="G67" s="43">
        <f t="shared" si="3"/>
        <v>0.3869398785552792</v>
      </c>
    </row>
    <row r="68" spans="1:7" ht="89.25" customHeight="1">
      <c r="A68" s="152"/>
      <c r="B68" s="54" t="s">
        <v>221</v>
      </c>
      <c r="C68" s="47">
        <f>МР!D69</f>
        <v>12534</v>
      </c>
      <c r="D68" s="47">
        <f>МР!E69</f>
        <v>12534</v>
      </c>
      <c r="E68" s="47">
        <f>МР!F69</f>
        <v>0</v>
      </c>
      <c r="F68" s="43">
        <f t="shared" si="2"/>
        <v>0</v>
      </c>
      <c r="G68" s="43">
        <v>0</v>
      </c>
    </row>
    <row r="69" spans="1:7" ht="42" customHeight="1">
      <c r="A69" s="41"/>
      <c r="B69" s="54" t="s">
        <v>249</v>
      </c>
      <c r="C69" s="47">
        <f>'МО г.Ртищево'!D55</f>
        <v>900</v>
      </c>
      <c r="D69" s="47">
        <f>'МО г.Ртищево'!E55</f>
        <v>900</v>
      </c>
      <c r="E69" s="47">
        <f>'МО г.Ртищево'!F55</f>
        <v>900</v>
      </c>
      <c r="F69" s="43">
        <f t="shared" si="2"/>
        <v>1</v>
      </c>
      <c r="G69" s="43">
        <f t="shared" si="3"/>
        <v>1</v>
      </c>
    </row>
    <row r="70" spans="1:7" ht="42" customHeight="1">
      <c r="A70" s="41"/>
      <c r="B70" s="54" t="s">
        <v>379</v>
      </c>
      <c r="C70" s="47">
        <f>МР!D70</f>
        <v>1670</v>
      </c>
      <c r="D70" s="47">
        <f>МР!E70</f>
        <v>1670</v>
      </c>
      <c r="E70" s="47">
        <f>МР!F70</f>
        <v>1670</v>
      </c>
      <c r="F70" s="43">
        <f t="shared" si="2"/>
        <v>1</v>
      </c>
      <c r="G70" s="43">
        <f t="shared" si="3"/>
        <v>1</v>
      </c>
    </row>
    <row r="71" spans="1:7" ht="42" customHeight="1">
      <c r="A71" s="41"/>
      <c r="B71" s="54" t="s">
        <v>363</v>
      </c>
      <c r="C71" s="47">
        <f>МР!D72+'МО г.Ртищево'!D56</f>
        <v>7543.4</v>
      </c>
      <c r="D71" s="47">
        <f>МР!E72+'МО г.Ртищево'!E56</f>
        <v>6636</v>
      </c>
      <c r="E71" s="47">
        <f>МР!F72+'МО г.Ртищево'!F56</f>
        <v>3590</v>
      </c>
      <c r="F71" s="43">
        <f t="shared" si="2"/>
        <v>0.4759127184028422</v>
      </c>
      <c r="G71" s="43">
        <f t="shared" si="3"/>
        <v>0.5409885473176612</v>
      </c>
    </row>
    <row r="72" spans="1:7" ht="48.75" customHeight="1">
      <c r="A72" s="41"/>
      <c r="B72" s="53" t="s">
        <v>361</v>
      </c>
      <c r="C72" s="47">
        <f>МР!D73</f>
        <v>8100.7</v>
      </c>
      <c r="D72" s="47">
        <f>МР!E73</f>
        <v>8100.7</v>
      </c>
      <c r="E72" s="47">
        <f>МР!F73</f>
        <v>5214.9</v>
      </c>
      <c r="F72" s="43">
        <f t="shared" si="2"/>
        <v>0.6437591813053193</v>
      </c>
      <c r="G72" s="43">
        <f t="shared" si="3"/>
        <v>0.6437591813053193</v>
      </c>
    </row>
    <row r="73" spans="1:7" ht="48.75" customHeight="1">
      <c r="A73" s="41"/>
      <c r="B73" s="53" t="s">
        <v>388</v>
      </c>
      <c r="C73" s="47">
        <f>'МО г.Ртищево'!D54</f>
        <v>280</v>
      </c>
      <c r="D73" s="47">
        <f>'МО г.Ртищево'!E54</f>
        <v>280</v>
      </c>
      <c r="E73" s="47">
        <f>'МО г.Ртищево'!F54</f>
        <v>280</v>
      </c>
      <c r="F73" s="43">
        <f t="shared" si="2"/>
        <v>1</v>
      </c>
      <c r="G73" s="43">
        <f t="shared" si="3"/>
        <v>1</v>
      </c>
    </row>
    <row r="74" spans="1:7" s="26" customFormat="1" ht="28.5" customHeight="1">
      <c r="A74" s="44" t="s">
        <v>78</v>
      </c>
      <c r="B74" s="55" t="s">
        <v>210</v>
      </c>
      <c r="C74" s="46">
        <f>C75+C76+C77</f>
        <v>248.8</v>
      </c>
      <c r="D74" s="46">
        <f>D75+D76+D77</f>
        <v>248.8</v>
      </c>
      <c r="E74" s="46">
        <f>E75+E76+E77</f>
        <v>157.5</v>
      </c>
      <c r="F74" s="43">
        <f t="shared" si="2"/>
        <v>0.6330385852090031</v>
      </c>
      <c r="G74" s="43">
        <f t="shared" si="3"/>
        <v>0.6330385852090031</v>
      </c>
    </row>
    <row r="75" spans="1:7" ht="28.5" customHeight="1">
      <c r="A75" s="41"/>
      <c r="B75" s="56" t="s">
        <v>127</v>
      </c>
      <c r="C75" s="47">
        <f>МР!D76+'Кр-звезда'!D45+Макарово!D45+Октябрьский!D43+Салтыковка!D43+Урусово!D45+'Ш-Голицыно'!D44</f>
        <v>141</v>
      </c>
      <c r="D75" s="47">
        <f>МР!E76+'Кр-звезда'!E45+Макарово!E45+Октябрьский!E43+Салтыковка!E43+Урусово!E45+'Ш-Голицыно'!E44</f>
        <v>141</v>
      </c>
      <c r="E75" s="47">
        <f>МР!F76+'Кр-звезда'!F45+Макарово!F45+Октябрьский!F43+Салтыковка!F43+Урусово!F45+'Ш-Голицыно'!F44</f>
        <v>49.699999999999996</v>
      </c>
      <c r="F75" s="43">
        <f t="shared" si="2"/>
        <v>0.35248226950354605</v>
      </c>
      <c r="G75" s="43">
        <f t="shared" si="3"/>
        <v>0.35248226950354605</v>
      </c>
    </row>
    <row r="76" spans="1:7" ht="46.5" customHeight="1">
      <c r="A76" s="41"/>
      <c r="B76" s="56" t="s">
        <v>366</v>
      </c>
      <c r="C76" s="47">
        <f>МР!D77</f>
        <v>99.8</v>
      </c>
      <c r="D76" s="47">
        <f>МР!E77</f>
        <v>99.8</v>
      </c>
      <c r="E76" s="47">
        <f>МР!F77</f>
        <v>99.8</v>
      </c>
      <c r="F76" s="43">
        <f t="shared" si="2"/>
        <v>1</v>
      </c>
      <c r="G76" s="43">
        <f t="shared" si="3"/>
        <v>1</v>
      </c>
    </row>
    <row r="77" spans="1:7" ht="46.5" customHeight="1">
      <c r="A77" s="41"/>
      <c r="B77" s="56" t="s">
        <v>213</v>
      </c>
      <c r="C77" s="47">
        <f>'Кр-звезда'!D44</f>
        <v>8</v>
      </c>
      <c r="D77" s="47">
        <f>'Кр-звезда'!E44</f>
        <v>8</v>
      </c>
      <c r="E77" s="47">
        <f>'Кр-звезда'!F44</f>
        <v>8</v>
      </c>
      <c r="F77" s="43">
        <f t="shared" si="2"/>
        <v>1</v>
      </c>
      <c r="G77" s="43">
        <f t="shared" si="3"/>
        <v>1</v>
      </c>
    </row>
    <row r="78" spans="1:7" ht="27" customHeight="1">
      <c r="A78" s="57" t="s">
        <v>79</v>
      </c>
      <c r="B78" s="164" t="s">
        <v>42</v>
      </c>
      <c r="C78" s="52">
        <f>C79+C83+C89</f>
        <v>36761.8</v>
      </c>
      <c r="D78" s="52">
        <f>D79+D83+D89</f>
        <v>32415.200000000004</v>
      </c>
      <c r="E78" s="52">
        <f>E79+E83+E89</f>
        <v>27771.4</v>
      </c>
      <c r="F78" s="43">
        <f t="shared" si="2"/>
        <v>0.755441790119091</v>
      </c>
      <c r="G78" s="43">
        <f t="shared" si="3"/>
        <v>0.8567400478787729</v>
      </c>
    </row>
    <row r="79" spans="1:7" s="26" customFormat="1" ht="13.5">
      <c r="A79" s="44" t="s">
        <v>80</v>
      </c>
      <c r="B79" s="45" t="s">
        <v>43</v>
      </c>
      <c r="C79" s="46">
        <f>C80+C81+C82</f>
        <v>4889.8</v>
      </c>
      <c r="D79" s="46">
        <f>D80+D81+D82</f>
        <v>4190.400000000001</v>
      </c>
      <c r="E79" s="46">
        <f>E80+E81+E82</f>
        <v>2705</v>
      </c>
      <c r="F79" s="43">
        <f t="shared" si="2"/>
        <v>0.5531923596057098</v>
      </c>
      <c r="G79" s="43">
        <f t="shared" si="3"/>
        <v>0.6455231004200076</v>
      </c>
    </row>
    <row r="80" spans="1:7" ht="27.75" customHeight="1">
      <c r="A80" s="152"/>
      <c r="B80" s="160" t="s">
        <v>179</v>
      </c>
      <c r="C80" s="47">
        <f>МР!D84+'МО г.Ртищево'!D66</f>
        <v>3583</v>
      </c>
      <c r="D80" s="47">
        <f>МР!E84+'МО г.Ртищево'!E66</f>
        <v>2883.6000000000004</v>
      </c>
      <c r="E80" s="47">
        <f>МР!F84+'МО г.Ртищево'!F66</f>
        <v>1398.2</v>
      </c>
      <c r="F80" s="43">
        <f t="shared" si="2"/>
        <v>0.39023164945576333</v>
      </c>
      <c r="G80" s="43">
        <f t="shared" si="3"/>
        <v>0.4848800110972395</v>
      </c>
    </row>
    <row r="81" spans="1:7" ht="42.75" customHeight="1">
      <c r="A81" s="152"/>
      <c r="B81" s="160" t="s">
        <v>314</v>
      </c>
      <c r="C81" s="47">
        <f>'МО г.Ртищево'!D61</f>
        <v>680.6</v>
      </c>
      <c r="D81" s="47">
        <f>'МО г.Ртищево'!E61</f>
        <v>680.6</v>
      </c>
      <c r="E81" s="47">
        <f>'МО г.Ртищево'!F61</f>
        <v>680.6</v>
      </c>
      <c r="F81" s="43">
        <f t="shared" si="2"/>
        <v>1</v>
      </c>
      <c r="G81" s="43">
        <f t="shared" si="3"/>
        <v>1</v>
      </c>
    </row>
    <row r="82" spans="1:7" ht="42.75" customHeight="1">
      <c r="A82" s="152"/>
      <c r="B82" s="160" t="s">
        <v>237</v>
      </c>
      <c r="C82" s="47">
        <f>'МО г.Ртищево'!D67</f>
        <v>626.2</v>
      </c>
      <c r="D82" s="47">
        <f>'МО г.Ртищево'!E67</f>
        <v>626.2</v>
      </c>
      <c r="E82" s="47">
        <f>'МО г.Ртищево'!F67</f>
        <v>626.2</v>
      </c>
      <c r="F82" s="43">
        <f t="shared" si="2"/>
        <v>1</v>
      </c>
      <c r="G82" s="43">
        <f t="shared" si="3"/>
        <v>1</v>
      </c>
    </row>
    <row r="83" spans="1:7" s="26" customFormat="1" ht="21" customHeight="1">
      <c r="A83" s="44" t="s">
        <v>81</v>
      </c>
      <c r="B83" s="45" t="s">
        <v>293</v>
      </c>
      <c r="C83" s="46">
        <f>C86+C84+C87+C88</f>
        <v>6523.1</v>
      </c>
      <c r="D83" s="46">
        <f>D86+D84+D87+D88</f>
        <v>6274.6</v>
      </c>
      <c r="E83" s="46">
        <f>E86+E84+E87+E88</f>
        <v>5323.5</v>
      </c>
      <c r="F83" s="43">
        <f t="shared" si="2"/>
        <v>0.816099707194432</v>
      </c>
      <c r="G83" s="43">
        <f t="shared" si="3"/>
        <v>0.8484206164536384</v>
      </c>
    </row>
    <row r="84" spans="1:7" s="26" customFormat="1" ht="29.25" customHeight="1">
      <c r="A84" s="44"/>
      <c r="B84" s="160" t="s">
        <v>279</v>
      </c>
      <c r="C84" s="47">
        <f>МР!D86</f>
        <v>4500</v>
      </c>
      <c r="D84" s="47">
        <f>МР!E86</f>
        <v>4251.5</v>
      </c>
      <c r="E84" s="47">
        <f>МР!F86</f>
        <v>3931.5</v>
      </c>
      <c r="F84" s="43">
        <f t="shared" si="2"/>
        <v>0.8736666666666667</v>
      </c>
      <c r="G84" s="43">
        <f t="shared" si="3"/>
        <v>0.9247324473715159</v>
      </c>
    </row>
    <row r="85" spans="1:7" ht="60" customHeight="1">
      <c r="A85" s="152"/>
      <c r="B85" s="58" t="s">
        <v>356</v>
      </c>
      <c r="C85" s="47">
        <f>МР!D87</f>
        <v>4500</v>
      </c>
      <c r="D85" s="47">
        <f>МР!E87</f>
        <v>4251.5</v>
      </c>
      <c r="E85" s="47">
        <f>МР!F87</f>
        <v>3931.5</v>
      </c>
      <c r="F85" s="43">
        <f t="shared" si="2"/>
        <v>0.8736666666666667</v>
      </c>
      <c r="G85" s="43">
        <f t="shared" si="3"/>
        <v>0.9247324473715159</v>
      </c>
    </row>
    <row r="86" spans="1:7" ht="32.25" customHeight="1">
      <c r="A86" s="152"/>
      <c r="B86" s="160" t="s">
        <v>308</v>
      </c>
      <c r="C86" s="47">
        <f>МР!D89+МР!D88</f>
        <v>1393.1</v>
      </c>
      <c r="D86" s="47">
        <f>МР!E89+МР!E88</f>
        <v>1393.1</v>
      </c>
      <c r="E86" s="47">
        <f>МР!F89+МР!F88</f>
        <v>1392</v>
      </c>
      <c r="F86" s="43">
        <f t="shared" si="2"/>
        <v>0.9992103940851339</v>
      </c>
      <c r="G86" s="43">
        <f t="shared" si="3"/>
        <v>0.9992103940851339</v>
      </c>
    </row>
    <row r="87" spans="1:7" ht="49.5" customHeight="1">
      <c r="A87" s="152"/>
      <c r="B87" s="160" t="s">
        <v>383</v>
      </c>
      <c r="C87" s="47">
        <f>МР!D90</f>
        <v>30</v>
      </c>
      <c r="D87" s="47">
        <f>МР!E90</f>
        <v>30</v>
      </c>
      <c r="E87" s="47">
        <f>МР!F90</f>
        <v>0</v>
      </c>
      <c r="F87" s="43">
        <f t="shared" si="2"/>
        <v>0</v>
      </c>
      <c r="G87" s="43">
        <f t="shared" si="3"/>
        <v>0</v>
      </c>
    </row>
    <row r="88" spans="1:7" ht="25.5" customHeight="1">
      <c r="A88" s="152"/>
      <c r="B88" s="160" t="s">
        <v>392</v>
      </c>
      <c r="C88" s="47">
        <f>'МО г.Ртищево'!D68</f>
        <v>600</v>
      </c>
      <c r="D88" s="47">
        <f>'МО г.Ртищево'!E68</f>
        <v>600</v>
      </c>
      <c r="E88" s="47">
        <f>'МО г.Ртищево'!F68</f>
        <v>0</v>
      </c>
      <c r="F88" s="43">
        <v>0</v>
      </c>
      <c r="G88" s="43">
        <v>0</v>
      </c>
    </row>
    <row r="89" spans="1:7" s="26" customFormat="1" ht="21" customHeight="1">
      <c r="A89" s="44" t="s">
        <v>45</v>
      </c>
      <c r="B89" s="59" t="s">
        <v>281</v>
      </c>
      <c r="C89" s="46">
        <f>C90+C97+C99+C100+C98</f>
        <v>25348.9</v>
      </c>
      <c r="D89" s="46">
        <f>D90+D97+D99+D100+D98</f>
        <v>21950.200000000004</v>
      </c>
      <c r="E89" s="46">
        <f>E90+E97+E99+E100+E98</f>
        <v>19742.9</v>
      </c>
      <c r="F89" s="43">
        <f t="shared" si="2"/>
        <v>0.7788464193712548</v>
      </c>
      <c r="G89" s="43">
        <f t="shared" si="3"/>
        <v>0.8994405517945165</v>
      </c>
    </row>
    <row r="90" spans="1:7" ht="30.75" customHeight="1">
      <c r="A90" s="152"/>
      <c r="B90" s="60" t="s">
        <v>280</v>
      </c>
      <c r="C90" s="47">
        <f>C91+C93+C94+C95+C96+C92</f>
        <v>900</v>
      </c>
      <c r="D90" s="47">
        <f>D91+D93+D94+D95+D96+D92</f>
        <v>900</v>
      </c>
      <c r="E90" s="47">
        <f>E91+E93+E94+E95+E96+E92</f>
        <v>386.79999999999995</v>
      </c>
      <c r="F90" s="43">
        <f t="shared" si="2"/>
        <v>0.4297777777777777</v>
      </c>
      <c r="G90" s="43">
        <f t="shared" si="3"/>
        <v>0.4297777777777777</v>
      </c>
    </row>
    <row r="91" spans="1:7" ht="23.25" customHeight="1">
      <c r="A91" s="152"/>
      <c r="B91" s="58" t="s">
        <v>294</v>
      </c>
      <c r="C91" s="47">
        <f>'МО г.Ртищево'!D70</f>
        <v>350</v>
      </c>
      <c r="D91" s="47">
        <f>'МО г.Ртищево'!E70</f>
        <v>350</v>
      </c>
      <c r="E91" s="47">
        <f>'МО г.Ртищево'!F70</f>
        <v>162.9</v>
      </c>
      <c r="F91" s="43">
        <f t="shared" si="2"/>
        <v>0.46542857142857147</v>
      </c>
      <c r="G91" s="43">
        <v>0</v>
      </c>
    </row>
    <row r="92" spans="1:7" ht="30" customHeight="1">
      <c r="A92" s="152"/>
      <c r="B92" s="58" t="s">
        <v>373</v>
      </c>
      <c r="C92" s="47">
        <f>'МО г.Ртищево'!D71</f>
        <v>250</v>
      </c>
      <c r="D92" s="47">
        <f>'МО г.Ртищево'!E71</f>
        <v>250</v>
      </c>
      <c r="E92" s="47">
        <f>'МО г.Ртищево'!F71</f>
        <v>99.9</v>
      </c>
      <c r="F92" s="43">
        <f t="shared" si="2"/>
        <v>0.3996</v>
      </c>
      <c r="G92" s="43">
        <v>0</v>
      </c>
    </row>
    <row r="93" spans="1:7" ht="23.25" customHeight="1">
      <c r="A93" s="152"/>
      <c r="B93" s="58" t="s">
        <v>295</v>
      </c>
      <c r="C93" s="47">
        <f>'МО г.Ртищево'!D72</f>
        <v>50</v>
      </c>
      <c r="D93" s="47">
        <f>'МО г.Ртищево'!E72</f>
        <v>50</v>
      </c>
      <c r="E93" s="47">
        <f>'МО г.Ртищево'!F72</f>
        <v>0</v>
      </c>
      <c r="F93" s="43">
        <f t="shared" si="2"/>
        <v>0</v>
      </c>
      <c r="G93" s="43">
        <v>0</v>
      </c>
    </row>
    <row r="94" spans="1:7" ht="30.75" customHeight="1">
      <c r="A94" s="152"/>
      <c r="B94" s="58" t="s">
        <v>296</v>
      </c>
      <c r="C94" s="47">
        <f>'МО г.Ртищево'!D73</f>
        <v>100</v>
      </c>
      <c r="D94" s="47">
        <f>'МО г.Ртищево'!E73</f>
        <v>100</v>
      </c>
      <c r="E94" s="47">
        <f>'МО г.Ртищево'!F73</f>
        <v>99</v>
      </c>
      <c r="F94" s="43">
        <f t="shared" si="2"/>
        <v>0.99</v>
      </c>
      <c r="G94" s="43">
        <v>0</v>
      </c>
    </row>
    <row r="95" spans="1:7" ht="20.25" customHeight="1">
      <c r="A95" s="152"/>
      <c r="B95" s="58" t="s">
        <v>297</v>
      </c>
      <c r="C95" s="47">
        <f>'МО г.Ртищево'!D74</f>
        <v>100</v>
      </c>
      <c r="D95" s="47">
        <f>'МО г.Ртищево'!E74</f>
        <v>100</v>
      </c>
      <c r="E95" s="47">
        <f>'МО г.Ртищево'!F74</f>
        <v>0</v>
      </c>
      <c r="F95" s="43">
        <f t="shared" si="2"/>
        <v>0</v>
      </c>
      <c r="G95" s="43">
        <v>0</v>
      </c>
    </row>
    <row r="96" spans="1:7" ht="19.5" customHeight="1">
      <c r="A96" s="152"/>
      <c r="B96" s="58" t="s">
        <v>298</v>
      </c>
      <c r="C96" s="47">
        <f>'МО г.Ртищево'!D75</f>
        <v>50</v>
      </c>
      <c r="D96" s="47">
        <f>'МО г.Ртищево'!E75</f>
        <v>50</v>
      </c>
      <c r="E96" s="47">
        <f>'МО г.Ртищево'!F75</f>
        <v>25</v>
      </c>
      <c r="F96" s="43">
        <f t="shared" si="2"/>
        <v>0.5</v>
      </c>
      <c r="G96" s="43">
        <f t="shared" si="3"/>
        <v>0.5</v>
      </c>
    </row>
    <row r="97" spans="1:7" ht="21" customHeight="1">
      <c r="A97" s="152"/>
      <c r="B97" s="60" t="s">
        <v>181</v>
      </c>
      <c r="C97" s="47">
        <f>'МО г.Ртищево'!D76+'Кр-звезда'!D48+Макарово!D48+Октябрьский!D46+Салтыковка!D46+Урусово!D48+'Ш-Голицыно'!D47</f>
        <v>12100.7</v>
      </c>
      <c r="D97" s="47">
        <f>'МО г.Ртищево'!E76+'Кр-звезда'!E48+Макарово!E48+Октябрьский!E46+Салтыковка!E46+Урусово!E48+'Ш-Голицыно'!E47</f>
        <v>11244.800000000003</v>
      </c>
      <c r="E97" s="47">
        <f>'МО г.Ртищево'!F76+'Кр-звезда'!F48+Макарово!F48+Октябрьский!F46+Салтыковка!F46+Урусово!F48+'Ш-Голицыно'!F47</f>
        <v>9645.800000000003</v>
      </c>
      <c r="F97" s="43">
        <f t="shared" si="2"/>
        <v>0.7971274389084931</v>
      </c>
      <c r="G97" s="43">
        <f t="shared" si="3"/>
        <v>0.85780093910074</v>
      </c>
    </row>
    <row r="98" spans="1:7" ht="21" customHeight="1">
      <c r="A98" s="152"/>
      <c r="B98" s="60" t="s">
        <v>375</v>
      </c>
      <c r="C98" s="47">
        <f>'Кр-звезда'!D50+Макарово!D50+Октябрьский!D48+Салтыковка!D48+Урусово!D50+'Ш-Голицыно'!D49</f>
        <v>11.9</v>
      </c>
      <c r="D98" s="47">
        <f>'Кр-звезда'!E50+Макарово!E50+Октябрьский!E48+Салтыковка!E48+Урусово!E50+'Ш-Голицыно'!E49</f>
        <v>11.9</v>
      </c>
      <c r="E98" s="47">
        <f>'Кр-звезда'!F50+Макарово!F50+Октябрьский!F48+Салтыковка!F48+Урусово!F50+'Ш-Голицыно'!F49</f>
        <v>0</v>
      </c>
      <c r="F98" s="43">
        <f t="shared" si="2"/>
        <v>0</v>
      </c>
      <c r="G98" s="43">
        <v>0</v>
      </c>
    </row>
    <row r="99" spans="1:7" ht="21" customHeight="1">
      <c r="A99" s="152"/>
      <c r="B99" s="60" t="s">
        <v>265</v>
      </c>
      <c r="C99" s="47">
        <f>'Кр-звезда'!D49+Макарово!D49+Октябрьский!D47+Салтыковка!D47+Урусово!D49+'Ш-Голицыно'!D48</f>
        <v>43.2</v>
      </c>
      <c r="D99" s="47">
        <f>'Кр-звезда'!E49+Макарово!E49+Октябрьский!E47+Салтыковка!E47+Урусово!E49+'Ш-Голицыно'!E48</f>
        <v>43.2</v>
      </c>
      <c r="E99" s="47">
        <f>'Кр-звезда'!F49+Макарово!F49+Октябрьский!F47+Салтыковка!F47+Урусово!F49+'Ш-Голицыно'!F48</f>
        <v>28.2</v>
      </c>
      <c r="F99" s="43">
        <f t="shared" si="2"/>
        <v>0.6527777777777777</v>
      </c>
      <c r="G99" s="43">
        <v>0</v>
      </c>
    </row>
    <row r="100" spans="1:7" ht="21" customHeight="1">
      <c r="A100" s="152"/>
      <c r="B100" s="60" t="s">
        <v>183</v>
      </c>
      <c r="C100" s="47">
        <f>'МО г.Ртищево'!D77+'Кр-звезда'!D51+Макарово!D51+Октябрьский!D49+Салтыковка!D49+Урусово!D51+'Ш-Голицыно'!D50</f>
        <v>12293.099999999999</v>
      </c>
      <c r="D100" s="47">
        <f>'МО г.Ртищево'!E77+'Кр-звезда'!E51+Макарово!E51+Октябрьский!E49+Салтыковка!E49+Урусово!E51+'Ш-Голицыно'!E50</f>
        <v>9750.3</v>
      </c>
      <c r="E100" s="47">
        <f>'МО г.Ртищево'!F77+'Кр-звезда'!F51+Макарово!F51+Октябрьский!F49+Салтыковка!F49+Урусово!F51+'Ш-Голицыно'!F50</f>
        <v>9682.1</v>
      </c>
      <c r="F100" s="43">
        <f t="shared" si="2"/>
        <v>0.7876044285005411</v>
      </c>
      <c r="G100" s="43">
        <f t="shared" si="3"/>
        <v>0.9930053434253306</v>
      </c>
    </row>
    <row r="101" spans="1:7" ht="21.75" customHeight="1">
      <c r="A101" s="57" t="s">
        <v>130</v>
      </c>
      <c r="B101" s="164" t="s">
        <v>128</v>
      </c>
      <c r="C101" s="52">
        <f>C102</f>
        <v>6.1</v>
      </c>
      <c r="D101" s="52">
        <f>D102</f>
        <v>6.1</v>
      </c>
      <c r="E101" s="52">
        <f>E102</f>
        <v>4.1</v>
      </c>
      <c r="F101" s="43">
        <f t="shared" si="2"/>
        <v>0.6721311475409836</v>
      </c>
      <c r="G101" s="43">
        <f t="shared" si="3"/>
        <v>0.6721311475409836</v>
      </c>
    </row>
    <row r="102" spans="1:7" ht="25.5" customHeight="1">
      <c r="A102" s="61" t="s">
        <v>124</v>
      </c>
      <c r="B102" s="62" t="s">
        <v>274</v>
      </c>
      <c r="C102" s="47">
        <f>'Кр-звезда'!D53+Макарово!D53+Октябрьский!D52+Салтыковка!D51+Урусово!D53+'Ш-Голицыно'!D52</f>
        <v>6.1</v>
      </c>
      <c r="D102" s="47">
        <f>'Кр-звезда'!E53+Макарово!E53+Октябрьский!E52+Салтыковка!E51+Урусово!E53+'Ш-Голицыно'!E52</f>
        <v>6.1</v>
      </c>
      <c r="E102" s="47">
        <f>'Кр-звезда'!F53+Макарово!F53+Октябрьский!F52+Салтыковка!F51+Урусово!F53+'Ш-Голицыно'!F52</f>
        <v>4.1</v>
      </c>
      <c r="F102" s="43">
        <f t="shared" si="2"/>
        <v>0.6721311475409836</v>
      </c>
      <c r="G102" s="43">
        <f t="shared" si="3"/>
        <v>0.6721311475409836</v>
      </c>
    </row>
    <row r="103" spans="1:7" ht="18" customHeight="1">
      <c r="A103" s="41" t="s">
        <v>47</v>
      </c>
      <c r="B103" s="36" t="s">
        <v>48</v>
      </c>
      <c r="C103" s="52">
        <f>C104+C105+C106+C107</f>
        <v>467250.3</v>
      </c>
      <c r="D103" s="52">
        <f>D104+D105+D106+D107</f>
        <v>371863.4</v>
      </c>
      <c r="E103" s="52">
        <f>E104+E105+E106+E107</f>
        <v>341796.7</v>
      </c>
      <c r="F103" s="43">
        <f t="shared" si="2"/>
        <v>0.7315066464376803</v>
      </c>
      <c r="G103" s="43">
        <f t="shared" si="3"/>
        <v>0.9191458476419029</v>
      </c>
    </row>
    <row r="104" spans="1:7" ht="12.75">
      <c r="A104" s="152" t="s">
        <v>49</v>
      </c>
      <c r="B104" s="160" t="s">
        <v>50</v>
      </c>
      <c r="C104" s="47">
        <f>МР!D97</f>
        <v>142090.5</v>
      </c>
      <c r="D104" s="47">
        <f>МР!E97</f>
        <v>113792.9</v>
      </c>
      <c r="E104" s="47">
        <f>МР!F97</f>
        <v>106253.7</v>
      </c>
      <c r="F104" s="43">
        <f t="shared" si="2"/>
        <v>0.7477889091811205</v>
      </c>
      <c r="G104" s="43">
        <f t="shared" si="3"/>
        <v>0.9337463057888498</v>
      </c>
    </row>
    <row r="105" spans="1:7" ht="12.75">
      <c r="A105" s="152" t="s">
        <v>51</v>
      </c>
      <c r="B105" s="160" t="s">
        <v>153</v>
      </c>
      <c r="C105" s="47">
        <f>МР!D99+'МО г.Ртищево'!D79</f>
        <v>299754.4</v>
      </c>
      <c r="D105" s="47">
        <f>МР!E99+'МО г.Ртищево'!E79</f>
        <v>234632.30000000002</v>
      </c>
      <c r="E105" s="47">
        <f>МР!F99+'МО г.Ртищево'!F79</f>
        <v>214699.9</v>
      </c>
      <c r="F105" s="43">
        <f t="shared" si="2"/>
        <v>0.7162527055482755</v>
      </c>
      <c r="G105" s="43">
        <f t="shared" si="3"/>
        <v>0.9150483543825807</v>
      </c>
    </row>
    <row r="106" spans="1:7" ht="12.75">
      <c r="A106" s="152" t="s">
        <v>52</v>
      </c>
      <c r="B106" s="160" t="s">
        <v>53</v>
      </c>
      <c r="C106" s="47">
        <f>МР!D100+'Кр-звезда'!D57+Макарово!D57+Октябрьский!D56+Салтыковка!D55+Урусово!D57+'Ш-Голицыно'!D56</f>
        <v>5597.8</v>
      </c>
      <c r="D106" s="47">
        <f>МР!E100+'Кр-звезда'!E57+Макарово!E57+Октябрьский!E56+Салтыковка!E55+Урусово!E57+'Ш-Голицыно'!E56</f>
        <v>5566.3</v>
      </c>
      <c r="E106" s="47">
        <f>МР!F100+'Кр-звезда'!F57+Макарово!F57+Октябрьский!F56+Салтыковка!F55+Урусово!F57+'Ш-Голицыно'!F56</f>
        <v>4110.7</v>
      </c>
      <c r="F106" s="43">
        <f t="shared" si="2"/>
        <v>0.7343420629533031</v>
      </c>
      <c r="G106" s="43">
        <f t="shared" si="3"/>
        <v>0.7384977453604727</v>
      </c>
    </row>
    <row r="107" spans="1:7" ht="12.75">
      <c r="A107" s="152" t="s">
        <v>54</v>
      </c>
      <c r="B107" s="160" t="s">
        <v>55</v>
      </c>
      <c r="C107" s="47">
        <f>МР!D102</f>
        <v>19807.6</v>
      </c>
      <c r="D107" s="47">
        <f>МР!E102</f>
        <v>17871.9</v>
      </c>
      <c r="E107" s="47">
        <f>МР!F102</f>
        <v>16732.4</v>
      </c>
      <c r="F107" s="43">
        <f t="shared" si="2"/>
        <v>0.8447464609543813</v>
      </c>
      <c r="G107" s="43">
        <f t="shared" si="3"/>
        <v>0.9362406906932111</v>
      </c>
    </row>
    <row r="108" spans="1:7" ht="12.75">
      <c r="A108" s="152"/>
      <c r="B108" s="160" t="s">
        <v>56</v>
      </c>
      <c r="C108" s="47">
        <f>МР!D103</f>
        <v>500</v>
      </c>
      <c r="D108" s="47">
        <f>МР!E103</f>
        <v>390</v>
      </c>
      <c r="E108" s="47">
        <f>МР!F103</f>
        <v>245.7</v>
      </c>
      <c r="F108" s="43">
        <f t="shared" si="2"/>
        <v>0.4914</v>
      </c>
      <c r="G108" s="43">
        <f t="shared" si="3"/>
        <v>0.63</v>
      </c>
    </row>
    <row r="109" spans="1:7" ht="12.75">
      <c r="A109" s="41" t="s">
        <v>57</v>
      </c>
      <c r="B109" s="36" t="s">
        <v>158</v>
      </c>
      <c r="C109" s="52">
        <f>C110+C111</f>
        <v>62994.1</v>
      </c>
      <c r="D109" s="52">
        <f>D110+D111</f>
        <v>52149</v>
      </c>
      <c r="E109" s="52">
        <f>E110+E111</f>
        <v>48918.700000000004</v>
      </c>
      <c r="F109" s="43">
        <f t="shared" si="2"/>
        <v>0.7765600270501524</v>
      </c>
      <c r="G109" s="43">
        <f t="shared" si="3"/>
        <v>0.9380563385683331</v>
      </c>
    </row>
    <row r="110" spans="1:7" ht="12.75">
      <c r="A110" s="152" t="s">
        <v>58</v>
      </c>
      <c r="B110" s="160" t="s">
        <v>59</v>
      </c>
      <c r="C110" s="47">
        <f>МР!D105</f>
        <v>59833.7</v>
      </c>
      <c r="D110" s="47">
        <f>МР!E105</f>
        <v>49527.6</v>
      </c>
      <c r="E110" s="47">
        <f>МР!F105</f>
        <v>46656.9</v>
      </c>
      <c r="F110" s="43">
        <f t="shared" si="2"/>
        <v>0.7797762799225186</v>
      </c>
      <c r="G110" s="43">
        <f t="shared" si="3"/>
        <v>0.9420383786010225</v>
      </c>
    </row>
    <row r="111" spans="1:7" ht="12.75">
      <c r="A111" s="152" t="s">
        <v>60</v>
      </c>
      <c r="B111" s="160" t="s">
        <v>111</v>
      </c>
      <c r="C111" s="47">
        <f>МР!D106</f>
        <v>3160.4</v>
      </c>
      <c r="D111" s="47">
        <f>МР!E106</f>
        <v>2621.4</v>
      </c>
      <c r="E111" s="47">
        <f>МР!F106</f>
        <v>2261.8</v>
      </c>
      <c r="F111" s="43">
        <f t="shared" si="2"/>
        <v>0.7156689026705481</v>
      </c>
      <c r="G111" s="43">
        <f t="shared" si="3"/>
        <v>0.8628213931486992</v>
      </c>
    </row>
    <row r="112" spans="1:7" ht="16.5" customHeight="1">
      <c r="A112" s="41" t="s">
        <v>61</v>
      </c>
      <c r="B112" s="36" t="s">
        <v>62</v>
      </c>
      <c r="C112" s="52">
        <f>C113+C114+C115+C117+C116+C118+C119</f>
        <v>17969.5</v>
      </c>
      <c r="D112" s="52">
        <f>D113+D114+D115+D117+D116+D118+D119</f>
        <v>16744.2</v>
      </c>
      <c r="E112" s="52">
        <f>E113+E114+E115+E117+E116+E118+E119</f>
        <v>12287.699999999999</v>
      </c>
      <c r="F112" s="43">
        <f t="shared" si="2"/>
        <v>0.6838086758117922</v>
      </c>
      <c r="G112" s="43">
        <f t="shared" si="3"/>
        <v>0.7338481384598845</v>
      </c>
    </row>
    <row r="113" spans="1:7" ht="12.75">
      <c r="A113" s="152" t="s">
        <v>63</v>
      </c>
      <c r="B113" s="63" t="s">
        <v>226</v>
      </c>
      <c r="C113" s="47">
        <f>МР!D109+'МО г.Ртищево'!D81+'Кр-звезда'!D59+Октябрьский!D58+Салтыковка!D57+Урусово!D59+'Ш-Голицыно'!D57</f>
        <v>1482.7</v>
      </c>
      <c r="D113" s="47">
        <f>МР!E109+'МО г.Ртищево'!E81+'Кр-звезда'!E59+Октябрьский!E58+Салтыковка!E57+Урусово!E59+'Ш-Голицыно'!E57</f>
        <v>1364.7</v>
      </c>
      <c r="E113" s="47">
        <f>МР!F109+'МО г.Ртищево'!F81+'Кр-звезда'!F59+Октябрьский!F58+Салтыковка!F57+Урусово!F59+'Ш-Голицыно'!F57</f>
        <v>1337.1999999999998</v>
      </c>
      <c r="F113" s="43">
        <f t="shared" si="2"/>
        <v>0.9018682133944829</v>
      </c>
      <c r="G113" s="43">
        <f t="shared" si="3"/>
        <v>0.9798490510734958</v>
      </c>
    </row>
    <row r="114" spans="1:7" ht="38.25">
      <c r="A114" s="152" t="s">
        <v>64</v>
      </c>
      <c r="B114" s="63" t="s">
        <v>187</v>
      </c>
      <c r="C114" s="47">
        <f>МР!D111</f>
        <v>12749.3</v>
      </c>
      <c r="D114" s="47">
        <f>МР!E111</f>
        <v>12011</v>
      </c>
      <c r="E114" s="47">
        <f>МР!F111</f>
        <v>7724.2</v>
      </c>
      <c r="F114" s="43">
        <f aca="true" t="shared" si="4" ref="F114:F127">E114/C114</f>
        <v>0.6058528703536665</v>
      </c>
      <c r="G114" s="43">
        <f aca="true" t="shared" si="5" ref="G114:G127">E114/D114</f>
        <v>0.6430938306552327</v>
      </c>
    </row>
    <row r="115" spans="1:7" ht="63.75">
      <c r="A115" s="152"/>
      <c r="B115" s="160" t="s">
        <v>188</v>
      </c>
      <c r="C115" s="47">
        <f>МР!D110</f>
        <v>87.4</v>
      </c>
      <c r="D115" s="47">
        <f>МР!E110</f>
        <v>87.4</v>
      </c>
      <c r="E115" s="47">
        <f>МР!F110</f>
        <v>87.3</v>
      </c>
      <c r="F115" s="43">
        <f t="shared" si="4"/>
        <v>0.9988558352402745</v>
      </c>
      <c r="G115" s="43">
        <f t="shared" si="5"/>
        <v>0.9988558352402745</v>
      </c>
    </row>
    <row r="116" spans="1:7" ht="27.75" customHeight="1">
      <c r="A116" s="152"/>
      <c r="B116" s="160" t="s">
        <v>309</v>
      </c>
      <c r="C116" s="47">
        <f>МР!D114</f>
        <v>60</v>
      </c>
      <c r="D116" s="47">
        <f>МР!E114</f>
        <v>60</v>
      </c>
      <c r="E116" s="47">
        <f>МР!F114</f>
        <v>50</v>
      </c>
      <c r="F116" s="43">
        <f t="shared" si="4"/>
        <v>0.8333333333333334</v>
      </c>
      <c r="G116" s="43">
        <f t="shared" si="5"/>
        <v>0.8333333333333334</v>
      </c>
    </row>
    <row r="117" spans="1:7" ht="51">
      <c r="A117" s="152" t="s">
        <v>65</v>
      </c>
      <c r="B117" s="160" t="s">
        <v>117</v>
      </c>
      <c r="C117" s="47">
        <f>МР!D117</f>
        <v>3183.9</v>
      </c>
      <c r="D117" s="47">
        <f>МР!E117</f>
        <v>2814.9</v>
      </c>
      <c r="E117" s="47">
        <f>МР!F117</f>
        <v>2787.5</v>
      </c>
      <c r="F117" s="43">
        <f t="shared" si="4"/>
        <v>0.8754986023430383</v>
      </c>
      <c r="G117" s="43">
        <f t="shared" si="5"/>
        <v>0.9902660840527194</v>
      </c>
    </row>
    <row r="118" spans="1:7" ht="38.25">
      <c r="A118" s="152"/>
      <c r="B118" s="160" t="s">
        <v>390</v>
      </c>
      <c r="C118" s="47">
        <f>МР!D115</f>
        <v>132.3</v>
      </c>
      <c r="D118" s="47">
        <f>МР!E115</f>
        <v>132.3</v>
      </c>
      <c r="E118" s="47">
        <f>МР!F115</f>
        <v>101.9</v>
      </c>
      <c r="F118" s="43">
        <f t="shared" si="4"/>
        <v>0.7702191987906274</v>
      </c>
      <c r="G118" s="43">
        <f t="shared" si="5"/>
        <v>0.7702191987906274</v>
      </c>
    </row>
    <row r="119" spans="1:7" ht="51">
      <c r="A119" s="152"/>
      <c r="B119" s="160" t="s">
        <v>323</v>
      </c>
      <c r="C119" s="47">
        <f>МР!D116</f>
        <v>273.9</v>
      </c>
      <c r="D119" s="47">
        <f>МР!E116</f>
        <v>273.9</v>
      </c>
      <c r="E119" s="47">
        <f>МР!F116</f>
        <v>199.6</v>
      </c>
      <c r="F119" s="43">
        <f t="shared" si="4"/>
        <v>0.728733114275283</v>
      </c>
      <c r="G119" s="43">
        <f t="shared" si="5"/>
        <v>0.728733114275283</v>
      </c>
    </row>
    <row r="120" spans="1:7" ht="21" customHeight="1">
      <c r="A120" s="57" t="s">
        <v>66</v>
      </c>
      <c r="B120" s="164" t="s">
        <v>133</v>
      </c>
      <c r="C120" s="52">
        <f>C121+C122</f>
        <v>27101.1</v>
      </c>
      <c r="D120" s="52">
        <f>D121+D122</f>
        <v>22742.1</v>
      </c>
      <c r="E120" s="52">
        <f>E121+E122</f>
        <v>19161.3</v>
      </c>
      <c r="F120" s="43">
        <f t="shared" si="4"/>
        <v>0.70703034194184</v>
      </c>
      <c r="G120" s="43">
        <f t="shared" si="5"/>
        <v>0.8425475219966494</v>
      </c>
    </row>
    <row r="121" spans="1:7" ht="15.75" customHeight="1">
      <c r="A121" s="152" t="s">
        <v>67</v>
      </c>
      <c r="B121" s="160" t="s">
        <v>134</v>
      </c>
      <c r="C121" s="47">
        <f>'МО г.Ртищево'!D83</f>
        <v>26520</v>
      </c>
      <c r="D121" s="47">
        <f>'МО г.Ртищево'!E83</f>
        <v>22301.8</v>
      </c>
      <c r="E121" s="47">
        <f>'МО г.Ртищево'!F83</f>
        <v>18807.1</v>
      </c>
      <c r="F121" s="43">
        <f t="shared" si="4"/>
        <v>0.7091666666666666</v>
      </c>
      <c r="G121" s="43">
        <f t="shared" si="5"/>
        <v>0.8432996439749257</v>
      </c>
    </row>
    <row r="122" spans="1:7" ht="18.75" customHeight="1">
      <c r="A122" s="152" t="s">
        <v>135</v>
      </c>
      <c r="B122" s="160" t="s">
        <v>136</v>
      </c>
      <c r="C122" s="47">
        <f>МР!D120</f>
        <v>581.1</v>
      </c>
      <c r="D122" s="47">
        <f>МР!E120</f>
        <v>440.3</v>
      </c>
      <c r="E122" s="47">
        <f>МР!F120</f>
        <v>354.2</v>
      </c>
      <c r="F122" s="43">
        <f t="shared" si="4"/>
        <v>0.60953364309069</v>
      </c>
      <c r="G122" s="43">
        <f t="shared" si="5"/>
        <v>0.8044515103338632</v>
      </c>
    </row>
    <row r="123" spans="1:7" ht="21.75" customHeight="1">
      <c r="A123" s="57" t="s">
        <v>137</v>
      </c>
      <c r="B123" s="164" t="s">
        <v>138</v>
      </c>
      <c r="C123" s="52">
        <f>C124</f>
        <v>267.1</v>
      </c>
      <c r="D123" s="52">
        <f>D124</f>
        <v>244.1</v>
      </c>
      <c r="E123" s="52">
        <f>E124</f>
        <v>166.7</v>
      </c>
      <c r="F123" s="43">
        <f t="shared" si="4"/>
        <v>0.6241108199176337</v>
      </c>
      <c r="G123" s="43">
        <f t="shared" si="5"/>
        <v>0.6829168373617369</v>
      </c>
    </row>
    <row r="124" spans="1:7" ht="12.75">
      <c r="A124" s="152" t="s">
        <v>139</v>
      </c>
      <c r="B124" s="160" t="s">
        <v>140</v>
      </c>
      <c r="C124" s="47">
        <f>МР!D123+'МО г.Ртищево'!D85</f>
        <v>267.1</v>
      </c>
      <c r="D124" s="47">
        <f>МР!E123+'МО г.Ртищево'!E85</f>
        <v>244.1</v>
      </c>
      <c r="E124" s="47">
        <f>МР!F123+'МО г.Ртищево'!F85</f>
        <v>166.7</v>
      </c>
      <c r="F124" s="43">
        <f t="shared" si="4"/>
        <v>0.6241108199176337</v>
      </c>
      <c r="G124" s="43">
        <f t="shared" si="5"/>
        <v>0.6829168373617369</v>
      </c>
    </row>
    <row r="125" spans="1:7" ht="32.25" customHeight="1">
      <c r="A125" s="57" t="s">
        <v>141</v>
      </c>
      <c r="B125" s="164" t="s">
        <v>142</v>
      </c>
      <c r="C125" s="52">
        <f>C126</f>
        <v>800</v>
      </c>
      <c r="D125" s="52">
        <f>D126</f>
        <v>702.8</v>
      </c>
      <c r="E125" s="52">
        <f>E126</f>
        <v>702.8</v>
      </c>
      <c r="F125" s="43">
        <f t="shared" si="4"/>
        <v>0.8785</v>
      </c>
      <c r="G125" s="43">
        <f t="shared" si="5"/>
        <v>1</v>
      </c>
    </row>
    <row r="126" spans="1:7" ht="15" customHeight="1">
      <c r="A126" s="152" t="s">
        <v>144</v>
      </c>
      <c r="B126" s="160" t="s">
        <v>143</v>
      </c>
      <c r="C126" s="47">
        <f>МР!D125</f>
        <v>800</v>
      </c>
      <c r="D126" s="47">
        <f>МР!E125</f>
        <v>702.8</v>
      </c>
      <c r="E126" s="47">
        <f>МР!F125</f>
        <v>702.8</v>
      </c>
      <c r="F126" s="43">
        <f t="shared" si="4"/>
        <v>0.8785</v>
      </c>
      <c r="G126" s="43">
        <f t="shared" si="5"/>
        <v>1</v>
      </c>
    </row>
    <row r="127" spans="1:7" ht="22.5" customHeight="1">
      <c r="A127" s="152"/>
      <c r="B127" s="64" t="s">
        <v>69</v>
      </c>
      <c r="C127" s="65">
        <f>C40+C101+C57+C59+C66+C78+C103+C109+C112+C120+C123+C125</f>
        <v>707196.3999999999</v>
      </c>
      <c r="D127" s="65">
        <f>D40+D101+D57+D59+D66+D78+D103+D109+D112+D120+D123+D125</f>
        <v>584908.1</v>
      </c>
      <c r="E127" s="65">
        <f>E40+E101+E57+E59+E66+E78+E103+E109+E112+E120+E123+E125</f>
        <v>512083.7</v>
      </c>
      <c r="F127" s="43">
        <f t="shared" si="4"/>
        <v>0.7241039405743582</v>
      </c>
      <c r="G127" s="43">
        <f t="shared" si="5"/>
        <v>0.875494287051248</v>
      </c>
    </row>
    <row r="128" spans="3:6" ht="12.75">
      <c r="C128" s="68"/>
      <c r="D128" s="68"/>
      <c r="E128" s="68"/>
      <c r="F128" s="69"/>
    </row>
    <row r="129" spans="3:6" ht="12.75">
      <c r="C129" s="68"/>
      <c r="D129" s="68"/>
      <c r="E129" s="68"/>
      <c r="F129" s="71"/>
    </row>
    <row r="130" spans="2:6" ht="15">
      <c r="B130" s="72" t="s">
        <v>94</v>
      </c>
      <c r="C130" s="68"/>
      <c r="D130" s="68"/>
      <c r="E130" s="68">
        <v>10032.6</v>
      </c>
      <c r="F130" s="73"/>
    </row>
    <row r="131" spans="2:6" ht="15">
      <c r="B131" s="72"/>
      <c r="C131" s="68"/>
      <c r="D131" s="68"/>
      <c r="E131" s="68"/>
      <c r="F131" s="73"/>
    </row>
    <row r="132" spans="2:6" ht="15">
      <c r="B132" s="72" t="s">
        <v>85</v>
      </c>
      <c r="C132" s="68"/>
      <c r="D132" s="68"/>
      <c r="E132" s="68"/>
      <c r="F132" s="73"/>
    </row>
    <row r="133" spans="2:7" ht="15">
      <c r="B133" s="72" t="s">
        <v>86</v>
      </c>
      <c r="C133" s="68"/>
      <c r="D133" s="68"/>
      <c r="E133" s="68"/>
      <c r="F133" s="73"/>
      <c r="G133" s="74"/>
    </row>
    <row r="134" spans="2:6" ht="15">
      <c r="B134" s="72"/>
      <c r="C134" s="68"/>
      <c r="D134" s="68"/>
      <c r="E134" s="68"/>
      <c r="F134" s="73"/>
    </row>
    <row r="135" spans="2:6" ht="15">
      <c r="B135" s="72" t="s">
        <v>87</v>
      </c>
      <c r="C135" s="68"/>
      <c r="D135" s="68"/>
      <c r="E135" s="68">
        <v>10000</v>
      </c>
      <c r="F135" s="73"/>
    </row>
    <row r="136" spans="2:7" ht="15">
      <c r="B136" s="72" t="s">
        <v>88</v>
      </c>
      <c r="C136" s="68"/>
      <c r="D136" s="68"/>
      <c r="E136" s="68"/>
      <c r="F136" s="73"/>
      <c r="G136" s="75"/>
    </row>
    <row r="137" spans="2:6" ht="15">
      <c r="B137" s="72"/>
      <c r="C137" s="68"/>
      <c r="D137" s="68"/>
      <c r="E137" s="68"/>
      <c r="F137" s="73"/>
    </row>
    <row r="138" spans="2:6" ht="15">
      <c r="B138" s="72" t="s">
        <v>89</v>
      </c>
      <c r="C138" s="68"/>
      <c r="D138" s="68"/>
      <c r="E138" s="68"/>
      <c r="F138" s="73"/>
    </row>
    <row r="139" spans="2:7" ht="15">
      <c r="B139" s="72" t="s">
        <v>90</v>
      </c>
      <c r="C139" s="68"/>
      <c r="D139" s="68"/>
      <c r="E139" s="68">
        <v>700</v>
      </c>
      <c r="F139" s="73"/>
      <c r="G139" s="76"/>
    </row>
    <row r="140" spans="2:6" ht="15">
      <c r="B140" s="72"/>
      <c r="C140" s="68"/>
      <c r="D140" s="68"/>
      <c r="E140" s="68"/>
      <c r="F140" s="73"/>
    </row>
    <row r="141" spans="2:6" ht="15">
      <c r="B141" s="72" t="s">
        <v>91</v>
      </c>
      <c r="C141" s="68"/>
      <c r="D141" s="68"/>
      <c r="E141" s="68"/>
      <c r="F141" s="73"/>
    </row>
    <row r="142" spans="1:7" ht="15">
      <c r="A142" s="67"/>
      <c r="B142" s="72" t="s">
        <v>92</v>
      </c>
      <c r="C142" s="68"/>
      <c r="D142" s="68"/>
      <c r="E142" s="68">
        <v>9000</v>
      </c>
      <c r="F142" s="73"/>
      <c r="G142" s="77"/>
    </row>
    <row r="143" spans="1:6" ht="12" customHeight="1" hidden="1">
      <c r="A143" s="67"/>
      <c r="B143" s="72"/>
      <c r="C143" s="68"/>
      <c r="D143" s="68"/>
      <c r="E143" s="68"/>
      <c r="F143" s="73"/>
    </row>
    <row r="144" spans="1:6" ht="5.25" customHeight="1" hidden="1">
      <c r="A144" s="67"/>
      <c r="B144" s="72"/>
      <c r="C144" s="68"/>
      <c r="D144" s="68"/>
      <c r="E144" s="68"/>
      <c r="F144" s="73"/>
    </row>
    <row r="145" spans="1:7" ht="45" customHeight="1">
      <c r="A145" s="67"/>
      <c r="B145" s="72" t="s">
        <v>93</v>
      </c>
      <c r="C145" s="68"/>
      <c r="D145" s="68"/>
      <c r="E145" s="68">
        <f>E130+E35-E127-E142-E139+E135</f>
        <v>9288.899999999965</v>
      </c>
      <c r="F145" s="73"/>
      <c r="G145" s="78"/>
    </row>
    <row r="146" spans="1:6" ht="12.75">
      <c r="A146" s="67"/>
      <c r="C146" s="68"/>
      <c r="D146" s="68"/>
      <c r="E146" s="68"/>
      <c r="F146" s="73"/>
    </row>
    <row r="147" spans="1:6" ht="12.75" hidden="1">
      <c r="A147" s="67"/>
      <c r="C147" s="68"/>
      <c r="D147" s="68"/>
      <c r="E147" s="68"/>
      <c r="F147" s="73"/>
    </row>
    <row r="148" spans="1:6" ht="15">
      <c r="A148" s="67"/>
      <c r="B148" s="72" t="s">
        <v>95</v>
      </c>
      <c r="C148" s="68"/>
      <c r="D148" s="68"/>
      <c r="E148" s="68"/>
      <c r="F148" s="73"/>
    </row>
    <row r="149" spans="1:6" ht="15">
      <c r="A149" s="67"/>
      <c r="B149" s="72" t="s">
        <v>96</v>
      </c>
      <c r="C149" s="68"/>
      <c r="D149" s="68"/>
      <c r="E149" s="68"/>
      <c r="F149" s="73"/>
    </row>
    <row r="150" spans="1:6" ht="15">
      <c r="A150" s="67"/>
      <c r="B150" s="72" t="s">
        <v>97</v>
      </c>
      <c r="C150" s="68"/>
      <c r="D150" s="68"/>
      <c r="E150" s="68"/>
      <c r="F150" s="73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7:G37"/>
    <mergeCell ref="F38:F39"/>
    <mergeCell ref="G38:G39"/>
    <mergeCell ref="A38:A39"/>
    <mergeCell ref="B38:B39"/>
    <mergeCell ref="C38:C39"/>
    <mergeCell ref="E38:E39"/>
    <mergeCell ref="D38:D39"/>
  </mergeCells>
  <printOptions/>
  <pageMargins left="0.7874015748031497" right="0.3937007874015748" top="0.5905511811023623" bottom="0.5905511811023623" header="0" footer="0"/>
  <pageSetup fitToHeight="6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2015-10-09T13:36:06Z</cp:lastPrinted>
  <dcterms:created xsi:type="dcterms:W3CDTF">1996-10-08T23:32:33Z</dcterms:created>
  <dcterms:modified xsi:type="dcterms:W3CDTF">2015-10-09T13:36:25Z</dcterms:modified>
  <cp:category/>
  <cp:version/>
  <cp:contentType/>
  <cp:contentStatus/>
</cp:coreProperties>
</file>