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8"/>
  </bookViews>
  <sheets>
    <sheet name="МР" sheetId="1" r:id="rId1"/>
    <sheet name="МО г.Ртищево" sheetId="2" r:id="rId2"/>
    <sheet name="Кр-звезда" sheetId="3" r:id="rId3"/>
    <sheet name="Макарово" sheetId="4" r:id="rId4"/>
    <sheet name="Октябрьский" sheetId="5" r:id="rId5"/>
    <sheet name="Салтыковка" sheetId="6" r:id="rId6"/>
    <sheet name="Урусово" sheetId="7" r:id="rId7"/>
    <sheet name="Ш-Голицыно" sheetId="8" r:id="rId8"/>
    <sheet name="Консолидация" sheetId="9" r:id="rId9"/>
  </sheets>
  <definedNames/>
  <calcPr fullCalcOnLoad="1"/>
</workbook>
</file>

<file path=xl/sharedStrings.xml><?xml version="1.0" encoding="utf-8"?>
<sst xmlns="http://schemas.openxmlformats.org/spreadsheetml/2006/main" count="1309" uniqueCount="411">
  <si>
    <t>Субсидия на капитальный ремонт и ремонт дворовых территорий многоквартирных домов, проездов к дво-ровым территориям многоквартирных домов населен-ных пунктов в рамках подпрограммы «Модернизация и развитие автомобильных дорог общего пользования регионального и межмуниципального значения Сара-товской области» за счет средств областного дорожно-го фонда</t>
  </si>
  <si>
    <t>Субсидия на капитальный ремонт и ремонт автомо-бильных дорог общего пользования населенных пунк-тов в рамках подпрограммы «Модернизация и развитие автомобильных дорог общего пользования региональ-ного и межмуниципального значения Саратовской об-ласти» за счет средств областного дорожного фонда</t>
  </si>
  <si>
    <t>ДОХОДЫ</t>
  </si>
  <si>
    <t>год. план</t>
  </si>
  <si>
    <t>исполнение</t>
  </si>
  <si>
    <t>% к год. плану</t>
  </si>
  <si>
    <t>Налог на доходы физ.лиц</t>
  </si>
  <si>
    <t>Единый налог на вменен.дох.</t>
  </si>
  <si>
    <t>Единый с/х налог</t>
  </si>
  <si>
    <t>Налог на имущество физ.лиц</t>
  </si>
  <si>
    <t>Земельный налог</t>
  </si>
  <si>
    <t>Задолж. и перерасч. по отмен.налогам</t>
  </si>
  <si>
    <t>Арендная плата за земли</t>
  </si>
  <si>
    <t>Доходы от сдачи в ар имущ.</t>
  </si>
  <si>
    <t>Доходы от перечисления части прибыли</t>
  </si>
  <si>
    <t>Проч.дох.от исп. имущ. (наем)</t>
  </si>
  <si>
    <t>Плат.за негат.возд.на окр.ср.</t>
  </si>
  <si>
    <t>Доходы от предпринимательской деятельности</t>
  </si>
  <si>
    <t>Доходы от оказ.пл.усл. (компенсация затрат )</t>
  </si>
  <si>
    <t>Доходы мест. бюдж. от продажи имущ.</t>
  </si>
  <si>
    <t>Штраф.,санкц, возм. ущерба, в т.ч.:</t>
  </si>
  <si>
    <t>Штрафы от ГРОВД</t>
  </si>
  <si>
    <t xml:space="preserve">Невыясненные поступления </t>
  </si>
  <si>
    <t>БЕЗВОЗМЕЗДНЫЕ ПЕРЕЧИСЛЕНИЯ</t>
  </si>
  <si>
    <t>Дотации</t>
  </si>
  <si>
    <t xml:space="preserve">Субвенции </t>
  </si>
  <si>
    <t>Субсидии</t>
  </si>
  <si>
    <t>ПРОЧИЕ БЕЗВОЗМЕЗДНЫЕ ПОСТУПЛЕНИЯ (спонсорская помощь)</t>
  </si>
  <si>
    <t>ИТОГО доходов</t>
  </si>
  <si>
    <t>РАСХОДЫ</t>
  </si>
  <si>
    <t>ОБЩЕГОСУДАРСТВЕННЫЕ ВОПРОСЫ</t>
  </si>
  <si>
    <t>Районное Собрание</t>
  </si>
  <si>
    <t>Центральный аппарат, в т.ч.</t>
  </si>
  <si>
    <t>Администрация МР</t>
  </si>
  <si>
    <t>Финансовые органы, в т.ч.</t>
  </si>
  <si>
    <t>Резервный фонд</t>
  </si>
  <si>
    <t>Другие общегосударственные вопросы, в т.ч.</t>
  </si>
  <si>
    <t>Уплата чл.взносов в Ассоциацию</t>
  </si>
  <si>
    <t>ПРАВООХРАНИТЕЛЬНАЯ ДЕЯТЕЛЬНОСТЬ</t>
  </si>
  <si>
    <t>Целевые программы</t>
  </si>
  <si>
    <t>НАЦИОНАЛЬНАЯ ЭКОНОМИКА</t>
  </si>
  <si>
    <t>ЖИЛИЩНО-КОММУНАЛЬНОЕ ХОЗЯЙСТВО</t>
  </si>
  <si>
    <t>Жилищное хозяйство, в т.ч.</t>
  </si>
  <si>
    <t>Коммунальное хозяйство, в т.ч.</t>
  </si>
  <si>
    <t>0503</t>
  </si>
  <si>
    <t>Благоустройство</t>
  </si>
  <si>
    <t>0700</t>
  </si>
  <si>
    <t>ОБРАЗОВАНИЕ</t>
  </si>
  <si>
    <t>0701</t>
  </si>
  <si>
    <t>0702</t>
  </si>
  <si>
    <t>0707</t>
  </si>
  <si>
    <t>Оздоровительные мероприятия</t>
  </si>
  <si>
    <t>0709</t>
  </si>
  <si>
    <t>0800</t>
  </si>
  <si>
    <t>0801</t>
  </si>
  <si>
    <t>Культура</t>
  </si>
  <si>
    <t>0804</t>
  </si>
  <si>
    <t>1000</t>
  </si>
  <si>
    <t>СОЦИАЛЬНАЯ ПОЛИТИКА</t>
  </si>
  <si>
    <t>1001</t>
  </si>
  <si>
    <t>1003</t>
  </si>
  <si>
    <t>1004</t>
  </si>
  <si>
    <t>1100</t>
  </si>
  <si>
    <t>1101</t>
  </si>
  <si>
    <t>Иные межбюджетные трансферты</t>
  </si>
  <si>
    <t>ИТОГО РАСХОДОВ</t>
  </si>
  <si>
    <t>0100</t>
  </si>
  <si>
    <t>0102</t>
  </si>
  <si>
    <t>0103</t>
  </si>
  <si>
    <t>0104</t>
  </si>
  <si>
    <t>0106</t>
  </si>
  <si>
    <t>0111</t>
  </si>
  <si>
    <t>0300</t>
  </si>
  <si>
    <t>0400</t>
  </si>
  <si>
    <t>0412</t>
  </si>
  <si>
    <t>0500</t>
  </si>
  <si>
    <t>0501</t>
  </si>
  <si>
    <t>0502</t>
  </si>
  <si>
    <t>БЕЗВОЗМЕЗДНЫЕ ПЕРЕЧИСЛЕНИЯ, в том числе:</t>
  </si>
  <si>
    <t xml:space="preserve">Налоговые и неналоговые доходы 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</si>
  <si>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</si>
  <si>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</si>
  <si>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</si>
  <si>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</si>
  <si>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</si>
  <si>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</si>
  <si>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</si>
  <si>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>-Погашен бюджетный кредит</t>
  </si>
  <si>
    <t xml:space="preserve">от кредитных организаций     </t>
  </si>
  <si>
    <t xml:space="preserve">-Изменение остатков        </t>
  </si>
  <si>
    <t>Ост на начало года</t>
  </si>
  <si>
    <t xml:space="preserve">Начальник финансового </t>
  </si>
  <si>
    <t>управления администрации</t>
  </si>
  <si>
    <t>Ртищевского муниципального района                                             М.А.Балашова</t>
  </si>
  <si>
    <t>Задолж. И перерасч. По отмен.налогам</t>
  </si>
  <si>
    <t>Проч.дох.от исп. Имущ. (наем)</t>
  </si>
  <si>
    <t xml:space="preserve">Уличное освещение </t>
  </si>
  <si>
    <t>МЕЖБЮДЖЕТНЫЕ ТРАНСФЕРТЫ</t>
  </si>
  <si>
    <t>Межбюджетные трансферты из бюджетов поселений бюджету МР</t>
  </si>
  <si>
    <t>Субвенции по воинскому учету</t>
  </si>
  <si>
    <t>Содержание главы МО</t>
  </si>
  <si>
    <t>НАЦИОНАЛЬНАЯ ОБОРОНА</t>
  </si>
  <si>
    <t>Первичный воинский учет на территориях, где отсутствуют воен.комиссариаты (субвенции)</t>
  </si>
  <si>
    <t>Обеспечение пожарной безопасности</t>
  </si>
  <si>
    <t>Госпошлина</t>
  </si>
  <si>
    <t>в том числе собственные доходы</t>
  </si>
  <si>
    <t>Другие вопросы в области культуры, в том числе:</t>
  </si>
  <si>
    <t>0200</t>
  </si>
  <si>
    <t>0203</t>
  </si>
  <si>
    <t>0310</t>
  </si>
  <si>
    <t>МЦП "Обеспечение первичных мер пожарной безопасности на территории Шило-Голицынского МО"</t>
  </si>
  <si>
    <t>Членские взносы в Ассоциацию ОМО Саратовской области</t>
  </si>
  <si>
    <t>Доходы от оказ.пл.усл.(компенсация затрат)</t>
  </si>
  <si>
    <t>Другие общегосударственные вопросы в т.ч.</t>
  </si>
  <si>
    <t>Оздоровительные мероприятия в т.ч.</t>
  </si>
  <si>
    <t>Штраф.,санкц, возм. Ущерба</t>
  </si>
  <si>
    <t>0409</t>
  </si>
  <si>
    <t>0605</t>
  </si>
  <si>
    <t xml:space="preserve">Другие общегосударственные вопросы </t>
  </si>
  <si>
    <t>Компенсация затрат</t>
  </si>
  <si>
    <t>Мероприятия по землеустройству и землепользованию</t>
  </si>
  <si>
    <t>ОХРАНА ОКРУЖАЮЩЕЙ СРЕДЫ</t>
  </si>
  <si>
    <t>Другие общегосударственные вопросы</t>
  </si>
  <si>
    <t>0600</t>
  </si>
  <si>
    <t>Другие вопросы в области охраны окружающей среды</t>
  </si>
  <si>
    <t>0113</t>
  </si>
  <si>
    <t>ФИЗИЧЕСКАЯ КУЛЬТУРА И СПОРТ</t>
  </si>
  <si>
    <t>Физическая культура</t>
  </si>
  <si>
    <t>1105</t>
  </si>
  <si>
    <t>Другие вопросы в области физической культуры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</si>
  <si>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</si>
  <si>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</si>
  <si>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</si>
  <si>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</si>
  <si>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</si>
  <si>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</si>
  <si>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Обслуживание внутреннего муниципального долга</t>
  </si>
  <si>
    <t>1301</t>
  </si>
  <si>
    <t>1400</t>
  </si>
  <si>
    <t>1401</t>
  </si>
  <si>
    <t>1403</t>
  </si>
  <si>
    <t xml:space="preserve">МЕЖБЮДЖЕТНЫЕ ТРАНСФЕРТЫ </t>
  </si>
  <si>
    <t>% к год.плану</t>
  </si>
  <si>
    <t>Иные межбюджетные трансферты на выполнение полномочий  (бюджету МР из бюджетов поселений)</t>
  </si>
  <si>
    <t>Дошкольное образование</t>
  </si>
  <si>
    <t>Общее образование</t>
  </si>
  <si>
    <t>Централизованная бухгалтерия и АХГР</t>
  </si>
  <si>
    <t>КУЛЬТУРА И КИНЕМАТОГРАФИЯ</t>
  </si>
  <si>
    <t>Возврат остатков субсидий, субвенций и иных</t>
  </si>
  <si>
    <t xml:space="preserve">КУЛЬТУРА </t>
  </si>
  <si>
    <t>Возврат остатков субсидий, субвенций и иных (219 + 218 коды)</t>
  </si>
  <si>
    <t>0314</t>
  </si>
  <si>
    <t>раздел</t>
  </si>
  <si>
    <t>Из них субвенции по воинскому учету:</t>
  </si>
  <si>
    <t>Классификация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</si>
  <si>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</si>
  <si>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</si>
  <si>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</si>
  <si>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Отдел по управл.имуществом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</si>
  <si>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</si>
  <si>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</si>
  <si>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</si>
  <si>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5220610</t>
  </si>
  <si>
    <t>5220611</t>
  </si>
  <si>
    <t>Субсидия на капитальный ремонт и ремонт автомо-бильных дорог общего пользования населенных пунктов в рамках подпрограммы «Модернизация и развитие автомобильных дорог общего пользования регионального и межмуниципального значения Саратовской об-ласти» за счет средств областного дорожного фонда</t>
  </si>
  <si>
    <t>Капитальный ремонт муниципального жилищного фонда</t>
  </si>
  <si>
    <t>Уличное освещение</t>
  </si>
  <si>
    <t>Прочие мероприятия по благоустройству</t>
  </si>
  <si>
    <t>Пенсионное обеспечение</t>
  </si>
  <si>
    <t>Предоставление гражданам субсидий на оплату жилого помещения и коммунальных услуг за счет средств областного бюджета</t>
  </si>
  <si>
    <t xml:space="preserve">Возмещение расходов на оплату жилого помещения и коммунальных услуг медицинским и фармацевтическим работникам, проживающим и работающим в сельской местности, рабочих поселках (поселках городского типа) </t>
  </si>
  <si>
    <t>МЦП "Обеспечение жильем молодых семей по Ртищевскому муниципальному  району Саратовской области "</t>
  </si>
  <si>
    <t>7951600  1003</t>
  </si>
  <si>
    <t>Обслуживание внутреннего государственного и муниципального долга</t>
  </si>
  <si>
    <t>Резервный фонд местной администрации</t>
  </si>
  <si>
    <t>Другие вопросы в области национальной безопасности и правоохранительной деятельности, в том числе:</t>
  </si>
  <si>
    <t>Дорожное хозяйство(дорожные фонды), в том числе:</t>
  </si>
  <si>
    <t>5210600</t>
  </si>
  <si>
    <t>классификация</t>
  </si>
  <si>
    <t>0013600</t>
  </si>
  <si>
    <t>МЦП "Обеспечение первичных мер пожарной безопасности на территории Краснозвездинского муниципального образования"</t>
  </si>
  <si>
    <t>7954201</t>
  </si>
  <si>
    <t>250</t>
  </si>
  <si>
    <t>7954203</t>
  </si>
  <si>
    <t>МЦП "Обеспечение первичных мер пожарной безопасности на территории Октябрьского муниципального образования"</t>
  </si>
  <si>
    <t>7954205</t>
  </si>
  <si>
    <t>МЦП "Обеспечение первичных мер пожарной безопасности на территории Урусовского муниципального образования"</t>
  </si>
  <si>
    <t>7954206</t>
  </si>
  <si>
    <t>0107</t>
  </si>
  <si>
    <t>Проведение выборов в представительные органы мунципального образования</t>
  </si>
  <si>
    <t>Другие вопросы в области национальной экономики, в том числе:</t>
  </si>
  <si>
    <t>Иные межбюджетные трансферты из областного бюджета (комплект книж.фондов)</t>
  </si>
  <si>
    <t>Оценка недвижимости, признание прав и регулирование отношений по муниципальной собственности</t>
  </si>
  <si>
    <t>Расходы на оплату членских взносов в ассоциации</t>
  </si>
  <si>
    <t>9148200</t>
  </si>
  <si>
    <t>054</t>
  </si>
  <si>
    <t>Расходы на обеспечение деятельности муниципальных казенных учреждений  (МУ "ЦБ",     МУ "АХГР")</t>
  </si>
  <si>
    <t>056</t>
  </si>
  <si>
    <t>Доплаты к пенсиям муниципальных служащих</t>
  </si>
  <si>
    <t>5107310  1003</t>
  </si>
  <si>
    <t>Прочие межбюджетные трансферты из бюджета муниципального района бюджетам поселений</t>
  </si>
  <si>
    <t>0402</t>
  </si>
  <si>
    <t>Подпрограмма " Энергосбережение и повышение энергоэффективности систем коммунальной инфраструктуры"</t>
  </si>
  <si>
    <t>7410000</t>
  </si>
  <si>
    <t>9510300</t>
  </si>
  <si>
    <t>Обеспечение мероприятий по переселению граждан из аварийного жилищного фонда</t>
  </si>
  <si>
    <t>Обеспечение мероприятий по переселению граждан из аварийного жилищного фонда (дополнит. площади)</t>
  </si>
  <si>
    <t>Обеспечение деятельности представительного органа муниципального образования</t>
  </si>
  <si>
    <t>7510000</t>
  </si>
  <si>
    <t>Подпрограмма "Обеспечение надежности и безопасности движения по автомобильным дорогам муниципального значения"</t>
  </si>
  <si>
    <t>Отлов и содержание безнадзорных животных</t>
  </si>
  <si>
    <t>Предоставление субсидий бюджетным учреждениям  (ФОК, Локомотив)</t>
  </si>
  <si>
    <t>Озеленение</t>
  </si>
  <si>
    <t>9910100</t>
  </si>
  <si>
    <t>Мероприятия в области молодежной политики муниципального образования</t>
  </si>
  <si>
    <t>9920200</t>
  </si>
  <si>
    <t>0105118</t>
  </si>
  <si>
    <t>7800002</t>
  </si>
  <si>
    <t>Муниципальная  программа "Обеспечение первичных мер пожарной безопасности на территории Макаровского муниципального образования"</t>
  </si>
  <si>
    <t>Экологическое оздоровление муниципального образования</t>
  </si>
  <si>
    <t>Муниципальная  программа "Обеспечение первичных мер пожарной безопасности на территории Салтыковского муниципального образования"</t>
  </si>
  <si>
    <t>7800004</t>
  </si>
  <si>
    <t>9148600</t>
  </si>
  <si>
    <t>В том числе внутренние обороты</t>
  </si>
  <si>
    <t>ИТОГО конс. доходы без оборотов</t>
  </si>
  <si>
    <t>9412000</t>
  </si>
  <si>
    <t>5209502  5209602</t>
  </si>
  <si>
    <t>Оплата за газ для поддержания вечного огня</t>
  </si>
  <si>
    <t>Дорожное хозяйство (дорожные фонды), в том числе</t>
  </si>
  <si>
    <t>Коммунальное хозяйство, в том числе:</t>
  </si>
  <si>
    <t>Акцизы на нефтепродукты</t>
  </si>
  <si>
    <t>Погашение задолженности по муниципальной целевой программе "Ремонт дорог общего пользования на территории муниципального образования г. Ртищево в 2013 году" - строительный контроль за строительством дорог</t>
  </si>
  <si>
    <t>9931001</t>
  </si>
  <si>
    <t>9932001</t>
  </si>
  <si>
    <t>Погашение задолженности по муниципальной целевой программе "Ремонт внутриквартальных проездов к дворовым территориям многоквартирных домов муниципального образования г. Ртищево в 2013 году" - строительный контроль за строительством дорог</t>
  </si>
  <si>
    <t>9414200</t>
  </si>
  <si>
    <t>7411003</t>
  </si>
  <si>
    <t>Погашение кредиторской задолженности по формированию схемы теплоснабжения</t>
  </si>
  <si>
    <t>Подпрограмма "Обеспечение жилыми помещениями молодых семей"</t>
  </si>
  <si>
    <t>7210000</t>
  </si>
  <si>
    <t>Обеспечение мероприятий по переселению граждан из аварийного жилищного фонда (остатки 2013 года)за счет средств фонда и обл. бюджета</t>
  </si>
  <si>
    <t>5209502</t>
  </si>
  <si>
    <t>5209602</t>
  </si>
  <si>
    <t>Обеспечение мероприятий по переселению граждан из аварийного жилищного фонда за счет средств областного бюджета</t>
  </si>
  <si>
    <t>Обеспечение мероприятий по переселению граждан из аварийного жилищного фонда за счет ср-в Фонда содействия и реформирования</t>
  </si>
  <si>
    <t>Субсидии (переселение )</t>
  </si>
  <si>
    <t>Обеспечение мероприятий по переселению граждан из аварийного жилищного фонда за счет средств местного бюджета</t>
  </si>
  <si>
    <t>5209602 010000</t>
  </si>
  <si>
    <t>Субсидии на мероприятия подпрограммы "Обеспечение жильем молодых семей"</t>
  </si>
  <si>
    <t>6115020</t>
  </si>
  <si>
    <t>6127570</t>
  </si>
  <si>
    <t>Возврат остатков 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</si>
  <si>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5209501</t>
  </si>
  <si>
    <t>Обеспечение мероприятий по капитальному ремонту многоквартирных домов за счет ГК-Фонд содействию реформированию ЖКХ</t>
  </si>
  <si>
    <t>Субсидии (кап. ремонт))</t>
  </si>
  <si>
    <t>0105</t>
  </si>
  <si>
    <t>0105120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</si>
  <si>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</si>
  <si>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0405</t>
  </si>
  <si>
    <t>Судебная система</t>
  </si>
  <si>
    <t>6317570</t>
  </si>
  <si>
    <t>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</si>
  <si>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5209601</t>
  </si>
  <si>
    <t>Обеспечение мероприятий по капитальному ремонту многоквартирных домов за счет средств местного бюджета</t>
  </si>
  <si>
    <t>Доходы мест. бюдж. от продажи имущ.зем</t>
  </si>
  <si>
    <t>Доходы мест. бюдж. от продажи земли.</t>
  </si>
  <si>
    <t>Доходы мест. бюдж. от продажи зем, имущ.</t>
  </si>
  <si>
    <t>Доходы мест.бюдж.от продажи имущ.зем</t>
  </si>
  <si>
    <t>6215020, 6205020</t>
  </si>
  <si>
    <t>9616000</t>
  </si>
  <si>
    <t xml:space="preserve">Доходы мест. бюдж. от продажи имущ.и земли </t>
  </si>
  <si>
    <t>Доходы мест. бюдж. от продажи имущ.земл</t>
  </si>
  <si>
    <t>план на I квартал</t>
  </si>
  <si>
    <t>% к плану I квартала.</t>
  </si>
  <si>
    <t>Молодежная политика и оздоровление детей</t>
  </si>
  <si>
    <t>Содержание мест захоронения</t>
  </si>
  <si>
    <t>перечисление остатков субсидий бюджетного учреждения 2014 года</t>
  </si>
  <si>
    <t>9140008200</t>
  </si>
  <si>
    <t>9530005310</t>
  </si>
  <si>
    <t>9530005330</t>
  </si>
  <si>
    <t>9530005340</t>
  </si>
  <si>
    <t>9530005350</t>
  </si>
  <si>
    <t>9930006400</t>
  </si>
  <si>
    <t>9610007100</t>
  </si>
  <si>
    <t>9930008100</t>
  </si>
  <si>
    <t>9390004200</t>
  </si>
  <si>
    <t>Расходы по исполнительным листам</t>
  </si>
  <si>
    <t>9910008510</t>
  </si>
  <si>
    <t>75301G0800</t>
  </si>
  <si>
    <t>Подпрограмма "Ремонт автомобильных дорог и искусственных сооружений на них в границах городских и сельских поселений"</t>
  </si>
  <si>
    <t>Обязательные платежи и (или) взносы собственников помещений многоквартирных домов за капитальный ремонт, согласно ЖК РФ ст. 158 ч. 1</t>
  </si>
  <si>
    <t>9510005150</t>
  </si>
  <si>
    <t>9510005110</t>
  </si>
  <si>
    <t>Ведомственная целевая программа "Комплексное благоустройство города Ртищево" на 2016 год, в том числе:</t>
  </si>
  <si>
    <t>Формовочная обрезка деревьев</t>
  </si>
  <si>
    <t>8000100820</t>
  </si>
  <si>
    <t>Приобретение и посадка цветочной рассады</t>
  </si>
  <si>
    <t>8000100830</t>
  </si>
  <si>
    <t>Спил отдельно стоящих аварийных деревьев</t>
  </si>
  <si>
    <t>8000100840</t>
  </si>
  <si>
    <t>Ликвидация несанкционированных свалок</t>
  </si>
  <si>
    <t>8000200850</t>
  </si>
  <si>
    <t>Обустройство городского пляжа</t>
  </si>
  <si>
    <t>8000300860</t>
  </si>
  <si>
    <t>8000400870</t>
  </si>
  <si>
    <t>Уборка территорий городских кладбищ</t>
  </si>
  <si>
    <t>8000600880</t>
  </si>
  <si>
    <t xml:space="preserve">Выполнение других обязательств муниципального образования </t>
  </si>
  <si>
    <t>9910008520      9910008510</t>
  </si>
  <si>
    <t>9400006600</t>
  </si>
  <si>
    <t>7510000000</t>
  </si>
  <si>
    <t>9930077Д00</t>
  </si>
  <si>
    <t>Проведение мероприятий по отлову и содержанию безнадзорных животных</t>
  </si>
  <si>
    <t>75302G0800</t>
  </si>
  <si>
    <t>Реализация основного мероприятия за счет средств муниципального дорожного фонда (собственные средства муниципального образования)</t>
  </si>
  <si>
    <t>75401D7300</t>
  </si>
  <si>
    <t>Капитальный ремонт, ремонт и содержание автомобильных дорог общего пользования местного значения, переданных из государственной собственности области в муниципальную собственность, за счет средств областного дорожного фонда</t>
  </si>
  <si>
    <t>9400006700</t>
  </si>
  <si>
    <t>9130077И00   9630077900</t>
  </si>
  <si>
    <t>Охрана семьи и детства  (Компенсация части родит.платы, опека несовершеннолетних)</t>
  </si>
  <si>
    <t>Дотация на выравнивание бюджетной обеспеченности поселений за счет субвенции на исполнение государственных полномочий по расчету и предоставлению дотаций поселениям</t>
  </si>
  <si>
    <t>1401 9810076100</t>
  </si>
  <si>
    <t>Дотация на выравнивание бюджетной обеспеченности поселений из районного фонда финансовой поддержки</t>
  </si>
  <si>
    <t>9810091000</t>
  </si>
  <si>
    <t>1403  9820092000</t>
  </si>
  <si>
    <t>Ведомственная целевая программа  "Комплексное благоустройство города Ртищево" на 2014 год</t>
  </si>
  <si>
    <t>Социальное обеспечение населения (субсидии гражданам)</t>
  </si>
  <si>
    <t>Межбюджетные трансферты бюджетам муниципальных районов области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</si>
  <si>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Функционирование высшего должностного лица субъекта Российской Федерации и муниципального образования</t>
  </si>
  <si>
    <t xml:space="preserve">Расходы на судебные издержки и исполнение судебных решений </t>
  </si>
  <si>
    <t>7510100К30</t>
  </si>
  <si>
    <t xml:space="preserve">Обустройство улично-дорожной сети дорожными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</t>
  </si>
  <si>
    <t>7510100К50</t>
  </si>
  <si>
    <t>Нанесение пешеходной дорожной разметки на улично-дорожную сеть</t>
  </si>
  <si>
    <t>0408</t>
  </si>
  <si>
    <t>Мероприятия государственной программы Российской Федерации «Доступная среда» на 2011-2020 годы</t>
  </si>
  <si>
    <t>Софинансирование мероприятия государственной программы Российской Федерации «Доступная среда» на 2011-2020 годы (местный бюджет)</t>
  </si>
  <si>
    <t>82001..270  04.35.01</t>
  </si>
  <si>
    <t>82001…270  01.00.00</t>
  </si>
  <si>
    <t>Подпрограмма "Градостроительное планирование развития территорий поселений Ртищевского муниципального района на 2014 - 2020 годы"</t>
  </si>
  <si>
    <t>Основное мероприятие "Разработка правил землепользования и застройки  территории Шило - Голицынского МО, за исключением с. Шило - Голицыно"</t>
  </si>
  <si>
    <t>721010000</t>
  </si>
  <si>
    <t>7210200000</t>
  </si>
  <si>
    <t>Основное мероприятие "Разработка правил землепользования и застройки территории Салтыковского МО, за исключением с. Салтыковка"</t>
  </si>
  <si>
    <t>7210300000</t>
  </si>
  <si>
    <t>Основное мероприятие "Разработка правил землепользования и застройки территории Макаровского МО, за исключением с. Макарово"</t>
  </si>
  <si>
    <t>7210400000</t>
  </si>
  <si>
    <t>Основное мероприятие "Разработка правил землепользования и застройки  территории Краснозвездинского МО, за исключением с. Красная Звезда"</t>
  </si>
  <si>
    <t>7210500000</t>
  </si>
  <si>
    <t>Основное мероприятие "Разработка правил землепользования и застройки  территории Октябрьского МО, за исключением п. Темп"</t>
  </si>
  <si>
    <t>7210600000</t>
  </si>
  <si>
    <t>Основное мероприятие "Разработка правил землепользования и застройки  территории Урусовского МО, за исключением п. Ртищевский"</t>
  </si>
  <si>
    <t>Основное мероприятие " Приобретение оборудования и программного обеспечения для ведения информационной системы обеспечения градостроительной деятельности"</t>
  </si>
  <si>
    <t>7210700000</t>
  </si>
  <si>
    <t>Реализация мероприятий муниципальных программ развития малого и среднего предпринимательства за счет средств местного бюджета</t>
  </si>
  <si>
    <t>77008L064А</t>
  </si>
  <si>
    <t>95101005110</t>
  </si>
  <si>
    <t>7240100000</t>
  </si>
  <si>
    <t>Подпрограмма "Градостроительное планирование развития территорий поселений Ртищевского муниципального района на 2014 - 2016 годы"                                              Основное мероприятие "Модернизация объектов водоснабжения и водоотведения" за счет полномочий, в том числе:</t>
  </si>
  <si>
    <t>7240100И80</t>
  </si>
  <si>
    <t>Выполнение работ по капитальному ремонту водозаборной скважины в пос.Стройиндустрия Ртищевского района Саратовской области</t>
  </si>
  <si>
    <t>7240100И90</t>
  </si>
  <si>
    <t>Выполнение работ по капитальному ремонту водозаборной скважины в с.Васильевка Ртищевского района Саратовской области</t>
  </si>
  <si>
    <t>Реализация основного мероприятия</t>
  </si>
  <si>
    <t>72401V0000</t>
  </si>
  <si>
    <t>0703</t>
  </si>
  <si>
    <t>Дополнительное образование</t>
  </si>
  <si>
    <t xml:space="preserve"> Социальное обеспечение населения</t>
  </si>
  <si>
    <t>Другие вопросы в области образования</t>
  </si>
  <si>
    <t>Подпрограмма "Обеспечение надежности и безопасности движения по автомобильным дорогам муниципального значения Ртищевского муниципального района на 2017-2020 годы"</t>
  </si>
  <si>
    <t>9140008600</t>
  </si>
  <si>
    <t>Приобретение и установка камер уличного видеонаблюдения</t>
  </si>
  <si>
    <t>7910300550</t>
  </si>
  <si>
    <t>Реализация комплексных мер по стимулированию участия населения в деятельности общественной организации «Народная дружина»</t>
  </si>
  <si>
    <t>7920100460</t>
  </si>
  <si>
    <t>7930200Б20</t>
  </si>
  <si>
    <t>Тематические публикации по пропаганде ЗОЖ, а также  проблемам профилактики наркомании, лечению и реабилитации наркозависимых в СМИ</t>
  </si>
  <si>
    <t>Создание и распространение антинаркотических буклетов, листовок и проспектов</t>
  </si>
  <si>
    <t>7930200Б30</t>
  </si>
  <si>
    <t>Капитальный  ремонт водозаборной скважины в Северо-Восточной части г.Ртищево</t>
  </si>
  <si>
    <t>7240100К020</t>
  </si>
  <si>
    <t>7240100К010</t>
  </si>
  <si>
    <t>Реконструкция очистных сооружений приема сточных вод на территории  г.Ртищево</t>
  </si>
  <si>
    <t>Основное мероприятие "Модернизация объектов водоснабжения и водоотведения", в том числе:</t>
  </si>
  <si>
    <t>8000500960</t>
  </si>
  <si>
    <t>Асфальтирование пешеходных дорожек на территории городского Парка культуры и отдыха</t>
  </si>
  <si>
    <t>8000500970</t>
  </si>
  <si>
    <t xml:space="preserve"> Укладка бордюрного камня на территории городского Парка культуры и отдыха</t>
  </si>
  <si>
    <t>Глава района</t>
  </si>
  <si>
    <t>Расходы на судебные издержки и исполнение судебных решений</t>
  </si>
  <si>
    <t>Отдел по управл.имуществом</t>
  </si>
  <si>
    <t>Выполнение других обязательств муниципального образования(отдел имущества)</t>
  </si>
  <si>
    <t>Подпрограмма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Ртищевского муниципального района Саратовской области на 2017 - 2020 годы"</t>
  </si>
  <si>
    <t>Подпрограмма "Осуществление профилактики правонарушений, усиление борьбы с преступностью на территории Ртищевского муниципального района на 2017-2020 годы"</t>
  </si>
  <si>
    <t>Подпрограмма "Осуществление противодействия злоупотреблению наркотическими и психотропными веществами и их незаконному обороту на территории Ртищевского муниципального района Саратовской области на 2017 – 2020 годы"</t>
  </si>
  <si>
    <t>Сельское хозяйство и рыболовство</t>
  </si>
  <si>
    <t>Транспорт</t>
  </si>
  <si>
    <t>Подпрограмма "Градостроительное планирование развития территорий поселений Ртищевского муниципального района на 2014 - 2016 годы" Основное мероприятие "Модернизация объектов водоснабжения и водоотведения" за счет полномочий, в том числе:</t>
  </si>
  <si>
    <t>Укладка бордюрного камня на территории городского Парка культуры и отдыха</t>
  </si>
  <si>
    <t>Патент</t>
  </si>
  <si>
    <t>Другие вопросы в области культуры</t>
  </si>
  <si>
    <t xml:space="preserve">СПРАВКА
об исполнении бюджета Ртищевского района
на 01.03.2017 г.
</t>
  </si>
  <si>
    <t xml:space="preserve">СПРАВКА
об исполнении бюджета МО г. Ртищево
на 01.03.2017г.
</t>
  </si>
  <si>
    <t xml:space="preserve">СПРАВКА
об исполнении бюджета Краснозвездинского МО
на 01.03.2017г.
</t>
  </si>
  <si>
    <t xml:space="preserve">СПРАВКА
об исполнении бюджета Макаровского МО
на 01.03.2017г.
</t>
  </si>
  <si>
    <t xml:space="preserve">СПРАВКА
об исполнении бюджета Октябрьского МО
на 01.03.2017г.
</t>
  </si>
  <si>
    <t xml:space="preserve">СПРАВКА
об исполнении бюджета Салтыковского МО
на 01.03.2017г.
</t>
  </si>
  <si>
    <t xml:space="preserve">СПРАВКА
об исполнении бюджета Урусовского МО
на 01.03.2017г.
</t>
  </si>
  <si>
    <t xml:space="preserve">СПРАВКА
об исполнении бюджета Шило-Голицинского МО
на 01.03.2017г.
</t>
  </si>
  <si>
    <t xml:space="preserve">СПРАВКА
об исполнении бюджета Ртищевского района (консолидация)
на 01.03.2017г.
</t>
  </si>
  <si>
    <t>15,0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</si>
</sst>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#,##0.0"/>
    <numFmt numFmtId="186" formatCode="0.0"/>
    <numFmt numFmtId="187" formatCode="#,##0.00&quot;р.&quot;"/>
    <numFmt numFmtId="188" formatCode="#,##0.000"/>
    <numFmt numFmtId="189" formatCode="#,##0.0000"/>
    <numFmt numFmtId="190" formatCode="#,##0.00000"/>
    <numFmt numFmtId="191" formatCode="_(* #,##0.000_);_(* \(#,##0.000\);_(* &quot;-&quot;??_);_(@_)"/>
    <numFmt numFmtId="192" formatCode="_(* #,##0.0_);_(* \(#,##0.0\);_(* &quot;-&quot;??_);_(@_)"/>
    <numFmt numFmtId="193" formatCode="_-* #,##0.0_р_._-;\-* #,##0.0_р_._-;_-* &quot;-&quot;?_р_._-;_-@_-"/>
    <numFmt numFmtId="194" formatCode="#,##0.00_р_."/>
    <numFmt numFmtId="195" formatCode="0000000"/>
    <numFmt numFmtId="196" formatCode="#,##0.00;[Red]\-#,##0.00;0.00"/>
    <numFmt numFmtId="197" formatCode="000000000"/>
    <numFmt numFmtId="198" formatCode="00\.00\.00"/>
    <numFmt numFmtId="199" formatCode="#,##0.0&quot;р.&quot;"/>
    <numFmt numFmtId="200" formatCode="#,##0.0_р_."/>
  </numFmts>
  <fonts count="43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2"/>
      <name val="Times New Roman"/>
      <family val="1"/>
    </font>
    <font>
      <b/>
      <i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4"/>
      <name val="Times New Roman"/>
      <family val="1"/>
    </font>
    <font>
      <sz val="14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85" fontId="2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9" fontId="2" fillId="0" borderId="0" xfId="0" applyNumberFormat="1" applyFont="1" applyFill="1" applyBorder="1" applyAlignment="1">
      <alignment horizontal="left" vertical="top" wrapText="1"/>
    </xf>
    <xf numFmtId="9" fontId="6" fillId="0" borderId="0" xfId="0" applyNumberFormat="1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/>
    </xf>
    <xf numFmtId="185" fontId="6" fillId="0" borderId="0" xfId="0" applyNumberFormat="1" applyFont="1" applyFill="1" applyBorder="1" applyAlignment="1">
      <alignment horizontal="left" vertical="top" wrapText="1"/>
    </xf>
    <xf numFmtId="9" fontId="6" fillId="0" borderId="10" xfId="0" applyNumberFormat="1" applyFont="1" applyFill="1" applyBorder="1" applyAlignment="1">
      <alignment horizontal="left" vertical="top" wrapText="1"/>
    </xf>
    <xf numFmtId="9" fontId="11" fillId="0" borderId="10" xfId="0" applyNumberFormat="1" applyFont="1" applyFill="1" applyBorder="1" applyAlignment="1">
      <alignment horizontal="left" vertical="top" wrapText="1"/>
    </xf>
    <xf numFmtId="9" fontId="11" fillId="0" borderId="0" xfId="0" applyNumberFormat="1" applyFont="1" applyFill="1" applyBorder="1" applyAlignment="1">
      <alignment horizontal="left" vertical="top" wrapText="1"/>
    </xf>
    <xf numFmtId="9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9" fontId="11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9" fontId="6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/>
    </xf>
    <xf numFmtId="0" fontId="0" fillId="24" borderId="0" xfId="0" applyFont="1" applyFill="1" applyAlignment="1">
      <alignment horizontal="left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left"/>
    </xf>
    <xf numFmtId="0" fontId="16" fillId="24" borderId="0" xfId="0" applyFont="1" applyFill="1" applyAlignment="1">
      <alignment horizontal="left"/>
    </xf>
    <xf numFmtId="0" fontId="0" fillId="0" borderId="0" xfId="0" applyFont="1" applyFill="1" applyAlignment="1">
      <alignment horizontal="center" wrapText="1"/>
    </xf>
    <xf numFmtId="49" fontId="13" fillId="0" borderId="0" xfId="0" applyNumberFormat="1" applyFont="1" applyFill="1" applyBorder="1" applyAlignment="1">
      <alignment horizontal="center"/>
    </xf>
    <xf numFmtId="0" fontId="0" fillId="24" borderId="0" xfId="0" applyFont="1" applyFill="1" applyAlignment="1">
      <alignment horizontal="left"/>
    </xf>
    <xf numFmtId="0" fontId="13" fillId="24" borderId="0" xfId="0" applyFont="1" applyFill="1" applyAlignment="1">
      <alignment horizontal="left"/>
    </xf>
    <xf numFmtId="0" fontId="9" fillId="24" borderId="0" xfId="0" applyFont="1" applyFill="1" applyAlignment="1">
      <alignment horizontal="left"/>
    </xf>
    <xf numFmtId="0" fontId="0" fillId="24" borderId="0" xfId="0" applyFont="1" applyFill="1" applyAlignment="1">
      <alignment horizontal="left"/>
    </xf>
    <xf numFmtId="0" fontId="0" fillId="24" borderId="0" xfId="0" applyFont="1" applyFill="1" applyAlignment="1">
      <alignment/>
    </xf>
    <xf numFmtId="0" fontId="5" fillId="24" borderId="0" xfId="0" applyFont="1" applyFill="1" applyAlignment="1">
      <alignment horizontal="left"/>
    </xf>
    <xf numFmtId="0" fontId="14" fillId="24" borderId="0" xfId="0" applyFont="1" applyFill="1" applyAlignment="1">
      <alignment horizontal="left"/>
    </xf>
    <xf numFmtId="0" fontId="18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horizontal="left" vertical="top" wrapText="1"/>
    </xf>
    <xf numFmtId="49" fontId="17" fillId="0" borderId="11" xfId="0" applyNumberFormat="1" applyFont="1" applyFill="1" applyBorder="1" applyAlignment="1">
      <alignment horizontal="left" vertical="top" wrapText="1"/>
    </xf>
    <xf numFmtId="185" fontId="3" fillId="0" borderId="11" xfId="0" applyNumberFormat="1" applyFont="1" applyFill="1" applyBorder="1" applyAlignment="1">
      <alignment horizontal="center" vertical="center" wrapText="1"/>
    </xf>
    <xf numFmtId="9" fontId="3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left" vertical="top" wrapText="1"/>
    </xf>
    <xf numFmtId="0" fontId="7" fillId="0" borderId="12" xfId="54" applyNumberFormat="1" applyFont="1" applyFill="1" applyBorder="1" applyAlignment="1" applyProtection="1">
      <alignment horizontal="left" vertical="center" wrapText="1"/>
      <protection hidden="1"/>
    </xf>
    <xf numFmtId="49" fontId="7" fillId="0" borderId="13" xfId="54" applyNumberFormat="1" applyFont="1" applyFill="1" applyBorder="1" applyAlignment="1" applyProtection="1">
      <alignment horizontal="left" vertical="center" wrapText="1"/>
      <protection hidden="1"/>
    </xf>
    <xf numFmtId="185" fontId="10" fillId="0" borderId="11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left" vertical="top" wrapText="1"/>
    </xf>
    <xf numFmtId="185" fontId="19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horizontal="left" vertical="top" wrapText="1"/>
    </xf>
    <xf numFmtId="49" fontId="22" fillId="0" borderId="11" xfId="0" applyNumberFormat="1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horizontal="left" vertical="top" wrapText="1"/>
    </xf>
    <xf numFmtId="49" fontId="17" fillId="0" borderId="11" xfId="0" applyNumberFormat="1" applyFont="1" applyFill="1" applyBorder="1" applyAlignment="1">
      <alignment horizontal="left" vertical="center" wrapText="1"/>
    </xf>
    <xf numFmtId="195" fontId="17" fillId="0" borderId="11" xfId="52" applyNumberFormat="1" applyFont="1" applyFill="1" applyBorder="1" applyAlignment="1" applyProtection="1">
      <alignment vertical="center" wrapText="1"/>
      <protection hidden="1"/>
    </xf>
    <xf numFmtId="49" fontId="17" fillId="0" borderId="11" xfId="52" applyNumberFormat="1" applyFont="1" applyFill="1" applyBorder="1" applyAlignment="1" applyProtection="1">
      <alignment vertical="center" wrapText="1"/>
      <protection hidden="1"/>
    </xf>
    <xf numFmtId="49" fontId="15" fillId="0" borderId="11" xfId="0" applyNumberFormat="1" applyFont="1" applyFill="1" applyBorder="1" applyAlignment="1">
      <alignment horizontal="left" vertical="center" wrapText="1"/>
    </xf>
    <xf numFmtId="195" fontId="17" fillId="0" borderId="11" xfId="52" applyNumberFormat="1" applyFont="1" applyFill="1" applyBorder="1" applyAlignment="1" applyProtection="1">
      <alignment wrapText="1"/>
      <protection hidden="1"/>
    </xf>
    <xf numFmtId="49" fontId="15" fillId="0" borderId="11" xfId="52" applyNumberFormat="1" applyFont="1" applyFill="1" applyBorder="1" applyAlignment="1" applyProtection="1">
      <alignment wrapText="1"/>
      <protection hidden="1"/>
    </xf>
    <xf numFmtId="195" fontId="15" fillId="0" borderId="11" xfId="52" applyNumberFormat="1" applyFont="1" applyFill="1" applyBorder="1" applyAlignment="1" applyProtection="1">
      <alignment wrapText="1"/>
      <protection hidden="1"/>
    </xf>
    <xf numFmtId="0" fontId="15" fillId="0" borderId="11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vertical="top" wrapText="1"/>
    </xf>
    <xf numFmtId="49" fontId="17" fillId="0" borderId="11" xfId="0" applyNumberFormat="1" applyFont="1" applyFill="1" applyBorder="1" applyAlignment="1">
      <alignment vertical="top" wrapText="1"/>
    </xf>
    <xf numFmtId="49" fontId="15" fillId="0" borderId="11" xfId="0" applyNumberFormat="1" applyFont="1" applyFill="1" applyBorder="1" applyAlignment="1">
      <alignment vertical="top" wrapText="1"/>
    </xf>
    <xf numFmtId="49" fontId="7" fillId="0" borderId="11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185" fontId="20" fillId="0" borderId="11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/>
    </xf>
    <xf numFmtId="49" fontId="18" fillId="0" borderId="0" xfId="0" applyNumberFormat="1" applyFont="1" applyFill="1" applyAlignment="1">
      <alignment horizontal="left"/>
    </xf>
    <xf numFmtId="185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/>
    </xf>
    <xf numFmtId="49" fontId="17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200" fontId="3" fillId="0" borderId="0" xfId="0" applyNumberFormat="1" applyFont="1" applyFill="1" applyAlignment="1">
      <alignment horizontal="center" vertical="center"/>
    </xf>
    <xf numFmtId="185" fontId="3" fillId="0" borderId="0" xfId="0" applyNumberFormat="1" applyFont="1" applyFill="1" applyAlignment="1">
      <alignment horizontal="center" vertical="center"/>
    </xf>
    <xf numFmtId="0" fontId="17" fillId="0" borderId="14" xfId="56" applyNumberFormat="1" applyFont="1" applyFill="1" applyBorder="1" applyAlignment="1" applyProtection="1">
      <alignment horizontal="left" wrapText="1"/>
      <protection hidden="1"/>
    </xf>
    <xf numFmtId="49" fontId="17" fillId="0" borderId="14" xfId="56" applyNumberFormat="1" applyFont="1" applyFill="1" applyBorder="1" applyAlignment="1" applyProtection="1">
      <alignment horizontal="left" wrapText="1"/>
      <protection hidden="1"/>
    </xf>
    <xf numFmtId="0" fontId="18" fillId="0" borderId="12" xfId="56" applyNumberFormat="1" applyFont="1" applyFill="1" applyBorder="1" applyAlignment="1" applyProtection="1">
      <alignment horizontal="left" wrapText="1"/>
      <protection hidden="1"/>
    </xf>
    <xf numFmtId="4" fontId="3" fillId="0" borderId="11" xfId="0" applyNumberFormat="1" applyFont="1" applyFill="1" applyBorder="1" applyAlignment="1">
      <alignment horizontal="center" vertical="center" wrapText="1"/>
    </xf>
    <xf numFmtId="9" fontId="10" fillId="0" borderId="11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left" vertical="top" wrapText="1"/>
    </xf>
    <xf numFmtId="0" fontId="15" fillId="0" borderId="11" xfId="0" applyNumberFormat="1" applyFont="1" applyFill="1" applyBorder="1" applyAlignment="1">
      <alignment horizontal="left" vertical="top" wrapText="1"/>
    </xf>
    <xf numFmtId="49" fontId="18" fillId="0" borderId="11" xfId="0" applyNumberFormat="1" applyFont="1" applyFill="1" applyBorder="1" applyAlignment="1">
      <alignment horizontal="left"/>
    </xf>
    <xf numFmtId="49" fontId="8" fillId="0" borderId="11" xfId="0" applyNumberFormat="1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left" vertical="top" wrapText="1"/>
    </xf>
    <xf numFmtId="185" fontId="3" fillId="0" borderId="11" xfId="0" applyNumberFormat="1" applyFont="1" applyFill="1" applyBorder="1" applyAlignment="1">
      <alignment horizontal="left" vertical="top" wrapText="1"/>
    </xf>
    <xf numFmtId="9" fontId="3" fillId="0" borderId="11" xfId="0" applyNumberFormat="1" applyFont="1" applyFill="1" applyBorder="1" applyAlignment="1">
      <alignment horizontal="righ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left" vertical="top" wrapText="1"/>
    </xf>
    <xf numFmtId="0" fontId="17" fillId="0" borderId="12" xfId="54" applyNumberFormat="1" applyFont="1" applyFill="1" applyBorder="1" applyAlignment="1" applyProtection="1">
      <alignment horizontal="left" wrapText="1"/>
      <protection hidden="1"/>
    </xf>
    <xf numFmtId="49" fontId="1" fillId="0" borderId="13" xfId="54" applyNumberFormat="1" applyFont="1" applyFill="1" applyBorder="1" applyAlignment="1" applyProtection="1">
      <alignment horizontal="left" wrapText="1"/>
      <protection hidden="1"/>
    </xf>
    <xf numFmtId="49" fontId="10" fillId="0" borderId="11" xfId="0" applyNumberFormat="1" applyFont="1" applyFill="1" applyBorder="1" applyAlignment="1">
      <alignment horizontal="left" vertical="top" wrapText="1"/>
    </xf>
    <xf numFmtId="185" fontId="10" fillId="0" borderId="11" xfId="0" applyNumberFormat="1" applyFont="1" applyFill="1" applyBorder="1" applyAlignment="1">
      <alignment horizontal="left" vertical="top" wrapText="1"/>
    </xf>
    <xf numFmtId="9" fontId="10" fillId="0" borderId="11" xfId="0" applyNumberFormat="1" applyFont="1" applyFill="1" applyBorder="1" applyAlignment="1">
      <alignment horizontal="right" vertical="top" wrapText="1"/>
    </xf>
    <xf numFmtId="49" fontId="12" fillId="0" borderId="11" xfId="0" applyNumberFormat="1" applyFont="1" applyFill="1" applyBorder="1" applyAlignment="1">
      <alignment horizontal="left" vertical="top" wrapText="1"/>
    </xf>
    <xf numFmtId="185" fontId="19" fillId="0" borderId="11" xfId="0" applyNumberFormat="1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left" vertical="center" wrapText="1"/>
    </xf>
    <xf numFmtId="185" fontId="10" fillId="0" borderId="11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49" fontId="17" fillId="0" borderId="11" xfId="0" applyNumberFormat="1" applyFont="1" applyFill="1" applyBorder="1" applyAlignment="1">
      <alignment horizontal="left"/>
    </xf>
    <xf numFmtId="185" fontId="20" fillId="0" borderId="11" xfId="0" applyNumberFormat="1" applyFont="1" applyFill="1" applyBorder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left"/>
    </xf>
    <xf numFmtId="185" fontId="20" fillId="0" borderId="0" xfId="0" applyNumberFormat="1" applyFont="1" applyFill="1" applyAlignment="1">
      <alignment horizontal="left"/>
    </xf>
    <xf numFmtId="0" fontId="0" fillId="0" borderId="11" xfId="0" applyFont="1" applyFill="1" applyBorder="1" applyAlignment="1">
      <alignment horizontal="left"/>
    </xf>
    <xf numFmtId="49" fontId="8" fillId="0" borderId="15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/>
    </xf>
    <xf numFmtId="49" fontId="8" fillId="0" borderId="16" xfId="0" applyNumberFormat="1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/>
    </xf>
    <xf numFmtId="49" fontId="11" fillId="0" borderId="11" xfId="0" applyNumberFormat="1" applyFont="1" applyFill="1" applyBorder="1" applyAlignment="1">
      <alignment horizontal="left" vertical="top" wrapText="1"/>
    </xf>
    <xf numFmtId="49" fontId="0" fillId="0" borderId="11" xfId="0" applyNumberFormat="1" applyFont="1" applyFill="1" applyBorder="1" applyAlignment="1">
      <alignment horizontal="left"/>
    </xf>
    <xf numFmtId="9" fontId="3" fillId="0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9" fontId="10" fillId="0" borderId="11" xfId="0" applyNumberFormat="1" applyFont="1" applyFill="1" applyBorder="1" applyAlignment="1">
      <alignment horizontal="left" vertical="top" wrapText="1"/>
    </xf>
    <xf numFmtId="49" fontId="8" fillId="0" borderId="15" xfId="0" applyNumberFormat="1" applyFont="1" applyFill="1" applyBorder="1" applyAlignment="1">
      <alignment horizontal="left" vertical="top" wrapText="1"/>
    </xf>
    <xf numFmtId="49" fontId="8" fillId="0" borderId="16" xfId="0" applyNumberFormat="1" applyFont="1" applyFill="1" applyBorder="1" applyAlignment="1">
      <alignment horizontal="left" vertical="top" wrapText="1"/>
    </xf>
    <xf numFmtId="185" fontId="20" fillId="0" borderId="11" xfId="0" applyNumberFormat="1" applyFont="1" applyFill="1" applyBorder="1" applyAlignment="1">
      <alignment horizontal="left" vertical="center"/>
    </xf>
    <xf numFmtId="9" fontId="3" fillId="0" borderId="11" xfId="0" applyNumberFormat="1" applyFont="1" applyFill="1" applyBorder="1" applyAlignment="1">
      <alignment horizontal="center" vertical="top" wrapText="1"/>
    </xf>
    <xf numFmtId="0" fontId="17" fillId="0" borderId="12" xfId="54" applyNumberFormat="1" applyFont="1" applyFill="1" applyBorder="1" applyAlignment="1" applyProtection="1">
      <alignment horizontal="left" vertical="center" wrapText="1"/>
      <protection hidden="1"/>
    </xf>
    <xf numFmtId="0" fontId="7" fillId="0" borderId="11" xfId="0" applyFont="1" applyFill="1" applyBorder="1" applyAlignment="1">
      <alignment horizontal="left" vertical="top" wrapText="1"/>
    </xf>
    <xf numFmtId="0" fontId="24" fillId="0" borderId="11" xfId="0" applyFont="1" applyFill="1" applyBorder="1" applyAlignment="1">
      <alignment horizontal="left" vertical="top" wrapText="1"/>
    </xf>
    <xf numFmtId="185" fontId="25" fillId="0" borderId="11" xfId="0" applyNumberFormat="1" applyFont="1" applyFill="1" applyBorder="1" applyAlignment="1">
      <alignment horizontal="right" vertical="center" wrapText="1"/>
    </xf>
    <xf numFmtId="185" fontId="3" fillId="0" borderId="11" xfId="0" applyNumberFormat="1" applyFont="1" applyFill="1" applyBorder="1" applyAlignment="1">
      <alignment horizontal="right" vertical="center" wrapText="1"/>
    </xf>
    <xf numFmtId="2" fontId="3" fillId="0" borderId="11" xfId="0" applyNumberFormat="1" applyFont="1" applyFill="1" applyBorder="1" applyAlignment="1">
      <alignment horizontal="right" vertical="top" wrapText="1"/>
    </xf>
    <xf numFmtId="185" fontId="10" fillId="0" borderId="11" xfId="0" applyNumberFormat="1" applyFont="1" applyFill="1" applyBorder="1" applyAlignment="1">
      <alignment horizontal="right" vertical="center" wrapText="1"/>
    </xf>
    <xf numFmtId="195" fontId="24" fillId="0" borderId="11" xfId="52" applyNumberFormat="1" applyFont="1" applyFill="1" applyBorder="1" applyAlignment="1" applyProtection="1">
      <alignment vertical="center" wrapText="1"/>
      <protection hidden="1"/>
    </xf>
    <xf numFmtId="185" fontId="19" fillId="0" borderId="11" xfId="0" applyNumberFormat="1" applyFont="1" applyFill="1" applyBorder="1" applyAlignment="1">
      <alignment horizontal="right" vertical="center" wrapText="1"/>
    </xf>
    <xf numFmtId="0" fontId="24" fillId="0" borderId="11" xfId="0" applyFont="1" applyFill="1" applyBorder="1" applyAlignment="1">
      <alignment vertical="top" wrapText="1"/>
    </xf>
    <xf numFmtId="0" fontId="15" fillId="0" borderId="11" xfId="0" applyFont="1" applyFill="1" applyBorder="1" applyAlignment="1">
      <alignment vertical="top" wrapText="1"/>
    </xf>
    <xf numFmtId="49" fontId="17" fillId="0" borderId="11" xfId="0" applyNumberFormat="1" applyFont="1" applyFill="1" applyBorder="1" applyAlignment="1">
      <alignment horizontal="left" wrapText="1"/>
    </xf>
    <xf numFmtId="0" fontId="17" fillId="0" borderId="11" xfId="0" applyFont="1" applyFill="1" applyBorder="1" applyAlignment="1">
      <alignment horizontal="left" wrapText="1"/>
    </xf>
    <xf numFmtId="9" fontId="1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185" fontId="20" fillId="0" borderId="0" xfId="0" applyNumberFormat="1" applyFont="1" applyFill="1" applyBorder="1" applyAlignment="1">
      <alignment horizontal="center"/>
    </xf>
    <xf numFmtId="185" fontId="20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186" fontId="3" fillId="0" borderId="0" xfId="0" applyNumberFormat="1" applyFont="1" applyFill="1" applyAlignment="1">
      <alignment horizontal="center"/>
    </xf>
    <xf numFmtId="185" fontId="3" fillId="0" borderId="0" xfId="0" applyNumberFormat="1" applyFont="1" applyFill="1" applyAlignment="1">
      <alignment horizontal="center"/>
    </xf>
    <xf numFmtId="186" fontId="3" fillId="0" borderId="11" xfId="0" applyNumberFormat="1" applyFont="1" applyFill="1" applyBorder="1" applyAlignment="1">
      <alignment horizontal="left" vertical="top" wrapText="1"/>
    </xf>
    <xf numFmtId="186" fontId="20" fillId="0" borderId="0" xfId="0" applyNumberFormat="1" applyFont="1" applyFill="1" applyAlignment="1">
      <alignment horizontal="left"/>
    </xf>
    <xf numFmtId="0" fontId="18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4" fontId="18" fillId="0" borderId="0" xfId="0" applyNumberFormat="1" applyFont="1" applyFill="1" applyAlignment="1">
      <alignment horizontal="left"/>
    </xf>
    <xf numFmtId="4" fontId="23" fillId="0" borderId="0" xfId="0" applyNumberFormat="1" applyFont="1" applyFill="1" applyAlignment="1">
      <alignment horizontal="left"/>
    </xf>
    <xf numFmtId="0" fontId="3" fillId="0" borderId="16" xfId="0" applyFont="1" applyFill="1" applyBorder="1" applyAlignment="1">
      <alignment horizontal="center" vertical="top" wrapText="1"/>
    </xf>
    <xf numFmtId="0" fontId="0" fillId="0" borderId="17" xfId="0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left" vertical="top" wrapText="1"/>
    </xf>
    <xf numFmtId="185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top" wrapText="1"/>
    </xf>
    <xf numFmtId="49" fontId="7" fillId="0" borderId="15" xfId="0" applyNumberFormat="1" applyFont="1" applyFill="1" applyBorder="1" applyAlignment="1">
      <alignment horizontal="center" vertical="top" wrapText="1"/>
    </xf>
    <xf numFmtId="49" fontId="7" fillId="0" borderId="16" xfId="0" applyNumberFormat="1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/>
    </xf>
    <xf numFmtId="0" fontId="0" fillId="0" borderId="19" xfId="0" applyFill="1" applyBorder="1" applyAlignment="1">
      <alignment/>
    </xf>
    <xf numFmtId="0" fontId="0" fillId="0" borderId="17" xfId="0" applyFill="1" applyBorder="1" applyAlignment="1">
      <alignment/>
    </xf>
    <xf numFmtId="0" fontId="18" fillId="0" borderId="11" xfId="0" applyFont="1" applyFill="1" applyBorder="1" applyAlignment="1">
      <alignment horizontal="left"/>
    </xf>
    <xf numFmtId="0" fontId="0" fillId="0" borderId="0" xfId="0" applyFont="1" applyFill="1" applyAlignment="1">
      <alignment horizontal="center" wrapText="1"/>
    </xf>
    <xf numFmtId="49" fontId="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49" fontId="17" fillId="0" borderId="11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left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left" vertical="top" wrapText="1"/>
    </xf>
    <xf numFmtId="49" fontId="8" fillId="0" borderId="15" xfId="0" applyNumberFormat="1" applyFont="1" applyFill="1" applyBorder="1" applyAlignment="1">
      <alignment horizontal="center" vertical="top" wrapText="1"/>
    </xf>
    <xf numFmtId="49" fontId="8" fillId="0" borderId="16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 horizontal="center" wrapText="1"/>
    </xf>
    <xf numFmtId="185" fontId="3" fillId="0" borderId="15" xfId="0" applyNumberFormat="1" applyFont="1" applyFill="1" applyBorder="1" applyAlignment="1">
      <alignment horizontal="center" vertical="top" wrapText="1"/>
    </xf>
    <xf numFmtId="185" fontId="3" fillId="0" borderId="16" xfId="0" applyNumberFormat="1" applyFont="1" applyFill="1" applyBorder="1" applyAlignment="1">
      <alignment horizontal="center" vertical="top" wrapText="1"/>
    </xf>
    <xf numFmtId="185" fontId="3" fillId="0" borderId="11" xfId="0" applyNumberFormat="1" applyFont="1" applyFill="1" applyBorder="1" applyAlignment="1">
      <alignment horizontal="left" vertical="top" wrapText="1"/>
    </xf>
    <xf numFmtId="49" fontId="18" fillId="0" borderId="11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4" xfId="53"/>
    <cellStyle name="Обычный 2 2" xfId="54"/>
    <cellStyle name="Обычный 3" xfId="55"/>
    <cellStyle name="Обычный_tmp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146"/>
  <sheetViews>
    <sheetView zoomScale="85" zoomScaleNormal="85" workbookViewId="0" topLeftCell="A1">
      <selection activeCell="F139" sqref="F139"/>
    </sheetView>
  </sheetViews>
  <sheetFormatPr defaultColWidth="9.140625" defaultRowHeight="12.75"/>
  <cols>
    <col min="1" max="1" width="6.57421875" style="75" customWidth="1"/>
    <col min="2" max="2" width="61.00390625" style="75" customWidth="1"/>
    <col min="3" max="3" width="15.7109375" style="76" hidden="1" customWidth="1"/>
    <col min="4" max="4" width="18.28125" style="78" customWidth="1"/>
    <col min="5" max="5" width="17.57421875" style="78" customWidth="1"/>
    <col min="6" max="6" width="15.28125" style="78" customWidth="1"/>
    <col min="7" max="7" width="13.8515625" style="78" customWidth="1"/>
    <col min="8" max="8" width="12.57421875" style="78" customWidth="1"/>
    <col min="9" max="9" width="12.57421875" style="1" customWidth="1"/>
    <col min="10" max="10" width="14.57421875" style="1" customWidth="1"/>
    <col min="11" max="11" width="7.140625" style="1" customWidth="1"/>
    <col min="12" max="12" width="17.57421875" style="1" customWidth="1"/>
    <col min="13" max="16384" width="9.140625" style="1" customWidth="1"/>
  </cols>
  <sheetData>
    <row r="1" spans="1:9" s="8" customFormat="1" ht="60" customHeight="1">
      <c r="A1" s="167" t="s">
        <v>401</v>
      </c>
      <c r="B1" s="167"/>
      <c r="C1" s="167"/>
      <c r="D1" s="167"/>
      <c r="E1" s="167"/>
      <c r="F1" s="167"/>
      <c r="G1" s="167"/>
      <c r="H1" s="167"/>
      <c r="I1" s="12"/>
    </row>
    <row r="2" spans="1:9" ht="12.75" customHeight="1">
      <c r="A2" s="177"/>
      <c r="B2" s="171" t="s">
        <v>2</v>
      </c>
      <c r="C2" s="172" t="s">
        <v>154</v>
      </c>
      <c r="D2" s="170" t="s">
        <v>3</v>
      </c>
      <c r="E2" s="165" t="s">
        <v>272</v>
      </c>
      <c r="F2" s="170" t="s">
        <v>4</v>
      </c>
      <c r="G2" s="170" t="s">
        <v>5</v>
      </c>
      <c r="H2" s="165" t="s">
        <v>273</v>
      </c>
      <c r="I2" s="13"/>
    </row>
    <row r="3" spans="1:9" ht="29.25" customHeight="1">
      <c r="A3" s="177"/>
      <c r="B3" s="171"/>
      <c r="C3" s="173"/>
      <c r="D3" s="170"/>
      <c r="E3" s="166"/>
      <c r="F3" s="170"/>
      <c r="G3" s="170"/>
      <c r="H3" s="166"/>
      <c r="I3" s="13"/>
    </row>
    <row r="4" spans="1:9" ht="24" customHeight="1">
      <c r="A4" s="43"/>
      <c r="B4" s="45" t="s">
        <v>79</v>
      </c>
      <c r="C4" s="46"/>
      <c r="D4" s="47">
        <f>D5+D6+D7+D8+D9+D10+D11+D12+D13+D14+D15+D16+D17+D18+D19+D20+D21+D23</f>
        <v>168170.5</v>
      </c>
      <c r="E4" s="47">
        <f>E5+E6+E7+E8+E9+E10+E11+E12+E13+E14+E15+E16+E17+E18+E19+E20+E21+E23</f>
        <v>35491.8</v>
      </c>
      <c r="F4" s="47">
        <f>F5+F6+F7+F8+F9+F10+F11+F12+F13+F14+F15+F16+F17+F18+F19+F20+F21+F23</f>
        <v>24357.300000000003</v>
      </c>
      <c r="G4" s="48">
        <f>F4/D4</f>
        <v>0.1448369363235526</v>
      </c>
      <c r="H4" s="48">
        <f>F4/E4</f>
        <v>0.68627964769327</v>
      </c>
      <c r="I4" s="14"/>
    </row>
    <row r="5" spans="1:9" ht="18.75">
      <c r="A5" s="43"/>
      <c r="B5" s="45" t="s">
        <v>6</v>
      </c>
      <c r="C5" s="46"/>
      <c r="D5" s="47">
        <v>108614.8</v>
      </c>
      <c r="E5" s="47">
        <v>23500</v>
      </c>
      <c r="F5" s="47">
        <v>15558.7</v>
      </c>
      <c r="G5" s="48">
        <f aca="true" t="shared" si="0" ref="G5:G35">F5/D5</f>
        <v>0.14324659254539898</v>
      </c>
      <c r="H5" s="48">
        <f aca="true" t="shared" si="1" ref="H5:H35">F5/E5</f>
        <v>0.662072340425532</v>
      </c>
      <c r="I5" s="14"/>
    </row>
    <row r="6" spans="1:9" ht="18.75">
      <c r="A6" s="43"/>
      <c r="B6" s="45" t="s">
        <v>7</v>
      </c>
      <c r="C6" s="46"/>
      <c r="D6" s="47">
        <v>19000</v>
      </c>
      <c r="E6" s="47">
        <v>4700</v>
      </c>
      <c r="F6" s="47">
        <v>4021.7</v>
      </c>
      <c r="G6" s="48">
        <f t="shared" si="0"/>
        <v>0.21166842105263156</v>
      </c>
      <c r="H6" s="48">
        <f t="shared" si="1"/>
        <v>0.8556808510638297</v>
      </c>
      <c r="I6" s="14"/>
    </row>
    <row r="7" spans="1:9" ht="18.75">
      <c r="A7" s="43"/>
      <c r="B7" s="45" t="s">
        <v>8</v>
      </c>
      <c r="C7" s="46"/>
      <c r="D7" s="47">
        <v>6481</v>
      </c>
      <c r="E7" s="47">
        <v>2000</v>
      </c>
      <c r="F7" s="47">
        <v>1229.4</v>
      </c>
      <c r="G7" s="48">
        <f t="shared" si="0"/>
        <v>0.1896929486190403</v>
      </c>
      <c r="H7" s="48">
        <f t="shared" si="1"/>
        <v>0.6147</v>
      </c>
      <c r="I7" s="14"/>
    </row>
    <row r="8" spans="1:9" ht="18.75">
      <c r="A8" s="43"/>
      <c r="B8" s="45" t="s">
        <v>9</v>
      </c>
      <c r="C8" s="46"/>
      <c r="D8" s="47">
        <v>0</v>
      </c>
      <c r="E8" s="47">
        <v>0</v>
      </c>
      <c r="F8" s="47">
        <v>0</v>
      </c>
      <c r="G8" s="48">
        <v>0</v>
      </c>
      <c r="H8" s="48">
        <v>0</v>
      </c>
      <c r="I8" s="14"/>
    </row>
    <row r="9" spans="1:9" ht="18.75">
      <c r="A9" s="43"/>
      <c r="B9" s="45" t="s">
        <v>230</v>
      </c>
      <c r="C9" s="46"/>
      <c r="D9" s="47">
        <v>23137.5</v>
      </c>
      <c r="E9" s="47">
        <v>3200</v>
      </c>
      <c r="F9" s="47">
        <v>1809.4</v>
      </c>
      <c r="G9" s="48">
        <f t="shared" si="0"/>
        <v>0.07820205294435441</v>
      </c>
      <c r="H9" s="48">
        <f t="shared" si="1"/>
        <v>0.5654375</v>
      </c>
      <c r="I9" s="14"/>
    </row>
    <row r="10" spans="1:9" ht="18.75">
      <c r="A10" s="43"/>
      <c r="B10" s="45" t="s">
        <v>10</v>
      </c>
      <c r="C10" s="46"/>
      <c r="D10" s="47">
        <v>0</v>
      </c>
      <c r="E10" s="47">
        <v>0</v>
      </c>
      <c r="F10" s="47">
        <v>0</v>
      </c>
      <c r="G10" s="48">
        <v>0</v>
      </c>
      <c r="H10" s="48">
        <v>0</v>
      </c>
      <c r="I10" s="14"/>
    </row>
    <row r="11" spans="1:9" ht="18.75">
      <c r="A11" s="43"/>
      <c r="B11" s="45" t="s">
        <v>104</v>
      </c>
      <c r="C11" s="46"/>
      <c r="D11" s="47">
        <v>4000</v>
      </c>
      <c r="E11" s="47">
        <v>700</v>
      </c>
      <c r="F11" s="47">
        <v>287.1</v>
      </c>
      <c r="G11" s="48">
        <f t="shared" si="0"/>
        <v>0.071775</v>
      </c>
      <c r="H11" s="48">
        <f t="shared" si="1"/>
        <v>0.4101428571428572</v>
      </c>
      <c r="I11" s="14"/>
    </row>
    <row r="12" spans="1:9" ht="18.75">
      <c r="A12" s="43"/>
      <c r="B12" s="45" t="s">
        <v>399</v>
      </c>
      <c r="C12" s="46"/>
      <c r="D12" s="47">
        <v>0</v>
      </c>
      <c r="E12" s="47">
        <v>0</v>
      </c>
      <c r="F12" s="47">
        <v>28</v>
      </c>
      <c r="G12" s="48">
        <v>0</v>
      </c>
      <c r="H12" s="48">
        <v>0</v>
      </c>
      <c r="I12" s="14"/>
    </row>
    <row r="13" spans="1:9" ht="18.75">
      <c r="A13" s="43"/>
      <c r="B13" s="45" t="s">
        <v>12</v>
      </c>
      <c r="C13" s="46"/>
      <c r="D13" s="47">
        <v>4100</v>
      </c>
      <c r="E13" s="47">
        <v>750</v>
      </c>
      <c r="F13" s="47">
        <v>718.4</v>
      </c>
      <c r="G13" s="48">
        <f t="shared" si="0"/>
        <v>0.17521951219512194</v>
      </c>
      <c r="H13" s="48">
        <f t="shared" si="1"/>
        <v>0.9578666666666666</v>
      </c>
      <c r="I13" s="14"/>
    </row>
    <row r="14" spans="1:9" ht="18.75">
      <c r="A14" s="43"/>
      <c r="B14" s="45" t="s">
        <v>13</v>
      </c>
      <c r="C14" s="46"/>
      <c r="D14" s="47">
        <v>500</v>
      </c>
      <c r="E14" s="47">
        <v>100</v>
      </c>
      <c r="F14" s="47">
        <v>88.6</v>
      </c>
      <c r="G14" s="48">
        <f t="shared" si="0"/>
        <v>0.1772</v>
      </c>
      <c r="H14" s="48">
        <f t="shared" si="1"/>
        <v>0.8859999999999999</v>
      </c>
      <c r="I14" s="14"/>
    </row>
    <row r="15" spans="1:9" ht="18.75">
      <c r="A15" s="43"/>
      <c r="B15" s="45" t="s">
        <v>14</v>
      </c>
      <c r="C15" s="46"/>
      <c r="D15" s="47">
        <v>0</v>
      </c>
      <c r="E15" s="47">
        <v>0</v>
      </c>
      <c r="F15" s="47">
        <v>0</v>
      </c>
      <c r="G15" s="48">
        <v>0</v>
      </c>
      <c r="H15" s="48">
        <v>0</v>
      </c>
      <c r="I15" s="14"/>
    </row>
    <row r="16" spans="1:9" ht="18.75">
      <c r="A16" s="43"/>
      <c r="B16" s="45" t="s">
        <v>15</v>
      </c>
      <c r="C16" s="46"/>
      <c r="D16" s="47">
        <v>0</v>
      </c>
      <c r="E16" s="47">
        <v>0</v>
      </c>
      <c r="F16" s="47">
        <v>0</v>
      </c>
      <c r="G16" s="48">
        <v>0</v>
      </c>
      <c r="H16" s="48">
        <v>0</v>
      </c>
      <c r="I16" s="14"/>
    </row>
    <row r="17" spans="1:9" ht="18.75">
      <c r="A17" s="43"/>
      <c r="B17" s="45" t="s">
        <v>16</v>
      </c>
      <c r="C17" s="46"/>
      <c r="D17" s="47">
        <v>716.7</v>
      </c>
      <c r="E17" s="47">
        <v>150</v>
      </c>
      <c r="F17" s="47">
        <v>146.1</v>
      </c>
      <c r="G17" s="48">
        <f t="shared" si="0"/>
        <v>0.20385098367517787</v>
      </c>
      <c r="H17" s="48">
        <f t="shared" si="1"/>
        <v>0.974</v>
      </c>
      <c r="I17" s="14"/>
    </row>
    <row r="18" spans="1:9" ht="18.75" hidden="1">
      <c r="A18" s="43"/>
      <c r="B18" s="45"/>
      <c r="C18" s="46"/>
      <c r="D18" s="47">
        <v>0</v>
      </c>
      <c r="E18" s="47">
        <v>0</v>
      </c>
      <c r="F18" s="47"/>
      <c r="G18" s="48" t="e">
        <f t="shared" si="0"/>
        <v>#DIV/0!</v>
      </c>
      <c r="H18" s="48" t="e">
        <f t="shared" si="1"/>
        <v>#DIV/0!</v>
      </c>
      <c r="I18" s="14"/>
    </row>
    <row r="19" spans="1:9" ht="18.75">
      <c r="A19" s="43"/>
      <c r="B19" s="45" t="s">
        <v>18</v>
      </c>
      <c r="C19" s="46"/>
      <c r="D19" s="47">
        <v>0</v>
      </c>
      <c r="E19" s="47">
        <v>0</v>
      </c>
      <c r="F19" s="47">
        <v>29.2</v>
      </c>
      <c r="G19" s="48">
        <v>0</v>
      </c>
      <c r="H19" s="48">
        <v>0</v>
      </c>
      <c r="I19" s="14"/>
    </row>
    <row r="20" spans="1:9" ht="18.75">
      <c r="A20" s="43"/>
      <c r="B20" s="45" t="s">
        <v>270</v>
      </c>
      <c r="C20" s="46"/>
      <c r="D20" s="47">
        <v>200</v>
      </c>
      <c r="E20" s="47">
        <v>50</v>
      </c>
      <c r="F20" s="47">
        <v>131.3</v>
      </c>
      <c r="G20" s="48">
        <f t="shared" si="0"/>
        <v>0.6565000000000001</v>
      </c>
      <c r="H20" s="48">
        <f t="shared" si="1"/>
        <v>2.6260000000000003</v>
      </c>
      <c r="I20" s="14"/>
    </row>
    <row r="21" spans="1:9" ht="18.75">
      <c r="A21" s="43"/>
      <c r="B21" s="45" t="s">
        <v>20</v>
      </c>
      <c r="C21" s="46"/>
      <c r="D21" s="47">
        <v>1420.5</v>
      </c>
      <c r="E21" s="47">
        <v>341.8</v>
      </c>
      <c r="F21" s="47">
        <v>308.2</v>
      </c>
      <c r="G21" s="48">
        <f t="shared" si="0"/>
        <v>0.21696585709257302</v>
      </c>
      <c r="H21" s="48">
        <f t="shared" si="1"/>
        <v>0.9016968987712112</v>
      </c>
      <c r="I21" s="14"/>
    </row>
    <row r="22" spans="1:9" ht="18.75">
      <c r="A22" s="43"/>
      <c r="B22" s="45" t="s">
        <v>21</v>
      </c>
      <c r="C22" s="46"/>
      <c r="D22" s="47">
        <v>743</v>
      </c>
      <c r="E22" s="47">
        <v>183</v>
      </c>
      <c r="F22" s="47">
        <v>180.8</v>
      </c>
      <c r="G22" s="48">
        <f t="shared" si="0"/>
        <v>0.24333781965006732</v>
      </c>
      <c r="H22" s="48">
        <f t="shared" si="1"/>
        <v>0.9879781420765028</v>
      </c>
      <c r="I22" s="14"/>
    </row>
    <row r="23" spans="1:9" ht="18.75">
      <c r="A23" s="43"/>
      <c r="B23" s="45" t="s">
        <v>22</v>
      </c>
      <c r="C23" s="46"/>
      <c r="D23" s="47">
        <v>0</v>
      </c>
      <c r="E23" s="47">
        <v>0</v>
      </c>
      <c r="F23" s="47">
        <v>1.2</v>
      </c>
      <c r="G23" s="48">
        <v>0</v>
      </c>
      <c r="H23" s="48">
        <v>0</v>
      </c>
      <c r="I23" s="14"/>
    </row>
    <row r="24" spans="1:9" ht="18.75">
      <c r="A24" s="43"/>
      <c r="B24" s="44" t="s">
        <v>78</v>
      </c>
      <c r="C24" s="49"/>
      <c r="D24" s="47">
        <f>D25+D26+D27+D28+D29+D32+D33+D30+D31</f>
        <v>474495.5</v>
      </c>
      <c r="E24" s="47">
        <f>E25+E26+E27+E28+E29+E32+E33+E30+E31</f>
        <v>118302.1</v>
      </c>
      <c r="F24" s="47">
        <f>F25+F26+F27+F28+F29+F32+F33+F30+F31</f>
        <v>54615.200000000004</v>
      </c>
      <c r="G24" s="48">
        <f t="shared" si="0"/>
        <v>0.11510161845581256</v>
      </c>
      <c r="H24" s="48">
        <f t="shared" si="1"/>
        <v>0.4616587533103808</v>
      </c>
      <c r="I24" s="14"/>
    </row>
    <row r="25" spans="1:9" ht="18.75">
      <c r="A25" s="43"/>
      <c r="B25" s="45" t="s">
        <v>24</v>
      </c>
      <c r="C25" s="46"/>
      <c r="D25" s="47">
        <v>116001.5</v>
      </c>
      <c r="E25" s="47">
        <v>29000.3</v>
      </c>
      <c r="F25" s="47">
        <v>18366</v>
      </c>
      <c r="G25" s="48">
        <f t="shared" si="0"/>
        <v>0.1583255388938936</v>
      </c>
      <c r="H25" s="48">
        <f t="shared" si="1"/>
        <v>0.6333037934090338</v>
      </c>
      <c r="I25" s="14"/>
    </row>
    <row r="26" spans="1:9" ht="18.75">
      <c r="A26" s="43"/>
      <c r="B26" s="45" t="s">
        <v>25</v>
      </c>
      <c r="C26" s="46"/>
      <c r="D26" s="47">
        <v>351876.3</v>
      </c>
      <c r="E26" s="47">
        <v>87957.1</v>
      </c>
      <c r="F26" s="47">
        <v>36504.3</v>
      </c>
      <c r="G26" s="48">
        <f t="shared" si="0"/>
        <v>0.10374185473701981</v>
      </c>
      <c r="H26" s="48">
        <f t="shared" si="1"/>
        <v>0.41502391506768643</v>
      </c>
      <c r="I26" s="14"/>
    </row>
    <row r="27" spans="1:9" ht="18.75">
      <c r="A27" s="43"/>
      <c r="B27" s="45" t="s">
        <v>26</v>
      </c>
      <c r="C27" s="46"/>
      <c r="D27" s="47">
        <v>504</v>
      </c>
      <c r="E27" s="47">
        <v>0</v>
      </c>
      <c r="F27" s="47">
        <v>0</v>
      </c>
      <c r="G27" s="48">
        <f t="shared" si="0"/>
        <v>0</v>
      </c>
      <c r="H27" s="48">
        <v>0</v>
      </c>
      <c r="I27" s="14"/>
    </row>
    <row r="28" spans="1:9" ht="29.25" customHeight="1" hidden="1">
      <c r="A28" s="43"/>
      <c r="B28" s="45" t="s">
        <v>191</v>
      </c>
      <c r="C28" s="46"/>
      <c r="D28" s="47">
        <v>0</v>
      </c>
      <c r="E28" s="47">
        <v>7.6</v>
      </c>
      <c r="F28" s="47">
        <v>0</v>
      </c>
      <c r="G28" s="48" t="e">
        <f t="shared" si="0"/>
        <v>#DIV/0!</v>
      </c>
      <c r="H28" s="48">
        <f t="shared" si="1"/>
        <v>0</v>
      </c>
      <c r="I28" s="14"/>
    </row>
    <row r="29" spans="1:9" ht="36.75" customHeight="1">
      <c r="A29" s="43"/>
      <c r="B29" s="44" t="s">
        <v>143</v>
      </c>
      <c r="C29" s="49"/>
      <c r="D29" s="47">
        <v>6368.8</v>
      </c>
      <c r="E29" s="47">
        <v>1592.2</v>
      </c>
      <c r="F29" s="47">
        <v>0</v>
      </c>
      <c r="G29" s="48">
        <f t="shared" si="0"/>
        <v>0</v>
      </c>
      <c r="H29" s="48">
        <f t="shared" si="1"/>
        <v>0</v>
      </c>
      <c r="I29" s="14"/>
    </row>
    <row r="30" spans="1:9" ht="34.5" customHeight="1" hidden="1">
      <c r="A30" s="43"/>
      <c r="B30" s="45" t="s">
        <v>191</v>
      </c>
      <c r="C30" s="49"/>
      <c r="D30" s="47">
        <v>0</v>
      </c>
      <c r="E30" s="47">
        <v>0</v>
      </c>
      <c r="F30" s="47">
        <v>0</v>
      </c>
      <c r="G30" s="48" t="e">
        <f t="shared" si="0"/>
        <v>#DIV/0!</v>
      </c>
      <c r="H30" s="48" t="e">
        <f t="shared" si="1"/>
        <v>#DIV/0!</v>
      </c>
      <c r="I30" s="14"/>
    </row>
    <row r="31" spans="1:9" ht="84" customHeight="1" hidden="1">
      <c r="A31" s="43"/>
      <c r="B31" s="45" t="s">
        <v>327</v>
      </c>
      <c r="C31" s="49"/>
      <c r="D31" s="47">
        <v>0</v>
      </c>
      <c r="E31" s="47">
        <v>0</v>
      </c>
      <c r="F31" s="47">
        <v>0</v>
      </c>
      <c r="G31" s="48" t="e">
        <f t="shared" si="0"/>
        <v>#DIV/0!</v>
      </c>
      <c r="H31" s="48" t="e">
        <f t="shared" si="1"/>
        <v>#DIV/0!</v>
      </c>
      <c r="I31" s="14"/>
    </row>
    <row r="32" spans="1:9" ht="17.25" customHeight="1" hidden="1">
      <c r="A32" s="43"/>
      <c r="B32" s="45" t="s">
        <v>276</v>
      </c>
      <c r="C32" s="46"/>
      <c r="D32" s="47">
        <v>0</v>
      </c>
      <c r="E32" s="47">
        <v>0</v>
      </c>
      <c r="F32" s="47">
        <v>0</v>
      </c>
      <c r="G32" s="48" t="e">
        <f t="shared" si="0"/>
        <v>#DIV/0!</v>
      </c>
      <c r="H32" s="48" t="e">
        <f t="shared" si="1"/>
        <v>#DIV/0!</v>
      </c>
      <c r="I32" s="14"/>
    </row>
    <row r="33" spans="1:9" ht="39" customHeight="1" thickBot="1">
      <c r="A33" s="43"/>
      <c r="B33" s="50" t="s">
        <v>150</v>
      </c>
      <c r="C33" s="51"/>
      <c r="D33" s="47">
        <v>-255.1</v>
      </c>
      <c r="E33" s="47">
        <v>-255.1</v>
      </c>
      <c r="F33" s="47">
        <v>-255.1</v>
      </c>
      <c r="G33" s="48">
        <f t="shared" si="0"/>
        <v>1</v>
      </c>
      <c r="H33" s="48">
        <f t="shared" si="1"/>
        <v>1</v>
      </c>
      <c r="I33" s="14"/>
    </row>
    <row r="34" spans="1:9" ht="18.75">
      <c r="A34" s="43"/>
      <c r="B34" s="45" t="s">
        <v>28</v>
      </c>
      <c r="C34" s="46"/>
      <c r="D34" s="47">
        <f>D4+D24</f>
        <v>642666</v>
      </c>
      <c r="E34" s="47">
        <f>E4+E24</f>
        <v>153793.90000000002</v>
      </c>
      <c r="F34" s="47">
        <f>F4+F24</f>
        <v>78972.5</v>
      </c>
      <c r="G34" s="48">
        <f t="shared" si="0"/>
        <v>0.12288264821851475</v>
      </c>
      <c r="H34" s="48">
        <f t="shared" si="1"/>
        <v>0.5134956588005115</v>
      </c>
      <c r="I34" s="14"/>
    </row>
    <row r="35" spans="1:9" ht="18.75">
      <c r="A35" s="43"/>
      <c r="B35" s="45" t="s">
        <v>105</v>
      </c>
      <c r="C35" s="46"/>
      <c r="D35" s="47">
        <f>D4</f>
        <v>168170.5</v>
      </c>
      <c r="E35" s="47">
        <f>E4</f>
        <v>35491.8</v>
      </c>
      <c r="F35" s="47">
        <f>F4</f>
        <v>24357.300000000003</v>
      </c>
      <c r="G35" s="48">
        <f t="shared" si="0"/>
        <v>0.1448369363235526</v>
      </c>
      <c r="H35" s="48">
        <f t="shared" si="1"/>
        <v>0.68627964769327</v>
      </c>
      <c r="I35" s="14"/>
    </row>
    <row r="36" spans="1:9" ht="12.75">
      <c r="A36" s="174"/>
      <c r="B36" s="175"/>
      <c r="C36" s="175"/>
      <c r="D36" s="175"/>
      <c r="E36" s="175"/>
      <c r="F36" s="175"/>
      <c r="G36" s="175"/>
      <c r="H36" s="176"/>
      <c r="I36" s="10"/>
    </row>
    <row r="37" spans="1:9" ht="15" customHeight="1">
      <c r="A37" s="168" t="s">
        <v>152</v>
      </c>
      <c r="B37" s="168" t="s">
        <v>29</v>
      </c>
      <c r="C37" s="172" t="s">
        <v>154</v>
      </c>
      <c r="D37" s="169" t="s">
        <v>3</v>
      </c>
      <c r="E37" s="165" t="s">
        <v>272</v>
      </c>
      <c r="F37" s="169" t="s">
        <v>4</v>
      </c>
      <c r="G37" s="170" t="s">
        <v>5</v>
      </c>
      <c r="H37" s="165" t="s">
        <v>273</v>
      </c>
      <c r="I37" s="13"/>
    </row>
    <row r="38" spans="1:9" ht="21.75" customHeight="1">
      <c r="A38" s="168"/>
      <c r="B38" s="168"/>
      <c r="C38" s="173"/>
      <c r="D38" s="169"/>
      <c r="E38" s="166"/>
      <c r="F38" s="169"/>
      <c r="G38" s="170"/>
      <c r="H38" s="166"/>
      <c r="I38" s="13"/>
    </row>
    <row r="39" spans="1:9" ht="19.5" customHeight="1">
      <c r="A39" s="49" t="s">
        <v>66</v>
      </c>
      <c r="B39" s="44" t="s">
        <v>30</v>
      </c>
      <c r="C39" s="49"/>
      <c r="D39" s="52">
        <f>D41+D46+D47+D44+D45+D43+D40</f>
        <v>47169.3</v>
      </c>
      <c r="E39" s="52">
        <f>E41+E46+E47+E44+E45+E43+E40</f>
        <v>11995.300000000001</v>
      </c>
      <c r="F39" s="52">
        <f>F41+F46+F47+F44+F45+F43+F40</f>
        <v>5953.900000000001</v>
      </c>
      <c r="G39" s="48">
        <f aca="true" t="shared" si="2" ref="G39:G105">F39/D39</f>
        <v>0.12622404826868325</v>
      </c>
      <c r="H39" s="48">
        <f>F39/E39</f>
        <v>0.4963527381557777</v>
      </c>
      <c r="I39" s="17"/>
    </row>
    <row r="40" spans="1:9" ht="36" customHeight="1">
      <c r="A40" s="46" t="s">
        <v>67</v>
      </c>
      <c r="B40" s="45" t="s">
        <v>328</v>
      </c>
      <c r="C40" s="49"/>
      <c r="D40" s="47">
        <v>1755</v>
      </c>
      <c r="E40" s="47">
        <v>438</v>
      </c>
      <c r="F40" s="47">
        <v>157.5</v>
      </c>
      <c r="G40" s="48">
        <f t="shared" si="2"/>
        <v>0.08974358974358974</v>
      </c>
      <c r="H40" s="48">
        <f aca="true" t="shared" si="3" ref="H40:H103">F40/E40</f>
        <v>0.3595890410958904</v>
      </c>
      <c r="I40" s="17"/>
    </row>
    <row r="41" spans="1:14" ht="54.75" customHeight="1">
      <c r="A41" s="46" t="s">
        <v>69</v>
      </c>
      <c r="B41" s="45" t="s">
        <v>155</v>
      </c>
      <c r="C41" s="46" t="s">
        <v>69</v>
      </c>
      <c r="D41" s="47">
        <f>D42</f>
        <v>23990.1</v>
      </c>
      <c r="E41" s="47">
        <f>E42</f>
        <v>6001.3</v>
      </c>
      <c r="F41" s="47">
        <f>F42</f>
        <v>3059.9</v>
      </c>
      <c r="G41" s="48">
        <f t="shared" si="2"/>
        <v>0.1275484470677488</v>
      </c>
      <c r="H41" s="48">
        <f t="shared" si="3"/>
        <v>0.5098728608801426</v>
      </c>
      <c r="I41" s="18"/>
      <c r="J41" s="179"/>
      <c r="K41" s="179"/>
      <c r="L41" s="178"/>
      <c r="M41" s="178"/>
      <c r="N41" s="178"/>
    </row>
    <row r="42" spans="1:14" s="16" customFormat="1" ht="18.75">
      <c r="A42" s="53"/>
      <c r="B42" s="54" t="s">
        <v>33</v>
      </c>
      <c r="C42" s="53" t="s">
        <v>69</v>
      </c>
      <c r="D42" s="55">
        <v>23990.1</v>
      </c>
      <c r="E42" s="55">
        <v>6001.3</v>
      </c>
      <c r="F42" s="55">
        <v>3059.9</v>
      </c>
      <c r="G42" s="48">
        <f t="shared" si="2"/>
        <v>0.1275484470677488</v>
      </c>
      <c r="H42" s="48">
        <f t="shared" si="3"/>
        <v>0.5098728608801426</v>
      </c>
      <c r="I42" s="19"/>
      <c r="J42" s="180"/>
      <c r="K42" s="180"/>
      <c r="L42" s="178"/>
      <c r="M42" s="178"/>
      <c r="N42" s="178"/>
    </row>
    <row r="43" spans="1:14" s="16" customFormat="1" ht="44.25" customHeight="1" hidden="1">
      <c r="A43" s="53" t="s">
        <v>255</v>
      </c>
      <c r="B43" s="45" t="s">
        <v>257</v>
      </c>
      <c r="C43" s="53" t="s">
        <v>256</v>
      </c>
      <c r="D43" s="55">
        <v>0</v>
      </c>
      <c r="E43" s="55">
        <v>0</v>
      </c>
      <c r="F43" s="55">
        <v>0</v>
      </c>
      <c r="G43" s="48" t="e">
        <f t="shared" si="2"/>
        <v>#DIV/0!</v>
      </c>
      <c r="H43" s="48" t="e">
        <f t="shared" si="3"/>
        <v>#DIV/0!</v>
      </c>
      <c r="I43" s="20"/>
      <c r="J43" s="35"/>
      <c r="K43" s="35"/>
      <c r="L43" s="34"/>
      <c r="M43" s="34"/>
      <c r="N43" s="34"/>
    </row>
    <row r="44" spans="1:14" s="29" customFormat="1" ht="54.75" customHeight="1">
      <c r="A44" s="46" t="s">
        <v>70</v>
      </c>
      <c r="B44" s="45" t="s">
        <v>156</v>
      </c>
      <c r="C44" s="46" t="s">
        <v>70</v>
      </c>
      <c r="D44" s="47">
        <v>7181.3</v>
      </c>
      <c r="E44" s="47">
        <v>1956.1</v>
      </c>
      <c r="F44" s="47">
        <v>836.7</v>
      </c>
      <c r="G44" s="48">
        <f t="shared" si="2"/>
        <v>0.11651093813097907</v>
      </c>
      <c r="H44" s="48">
        <f t="shared" si="3"/>
        <v>0.4277388681560248</v>
      </c>
      <c r="I44" s="15"/>
      <c r="J44" s="27"/>
      <c r="K44" s="27"/>
      <c r="L44" s="28"/>
      <c r="M44" s="28"/>
      <c r="N44" s="28"/>
    </row>
    <row r="45" spans="1:14" s="29" customFormat="1" ht="30" customHeight="1" hidden="1">
      <c r="A45" s="46" t="s">
        <v>188</v>
      </c>
      <c r="B45" s="45" t="s">
        <v>189</v>
      </c>
      <c r="C45" s="46" t="s">
        <v>188</v>
      </c>
      <c r="D45" s="47">
        <v>0</v>
      </c>
      <c r="E45" s="47">
        <v>0</v>
      </c>
      <c r="F45" s="47">
        <v>0</v>
      </c>
      <c r="G45" s="48" t="e">
        <f t="shared" si="2"/>
        <v>#DIV/0!</v>
      </c>
      <c r="H45" s="48" t="e">
        <f t="shared" si="3"/>
        <v>#DIV/0!</v>
      </c>
      <c r="I45" s="15"/>
      <c r="J45" s="27"/>
      <c r="K45" s="27"/>
      <c r="L45" s="28"/>
      <c r="M45" s="28"/>
      <c r="N45" s="28"/>
    </row>
    <row r="46" spans="1:9" ht="17.25" customHeight="1">
      <c r="A46" s="46" t="s">
        <v>71</v>
      </c>
      <c r="B46" s="45" t="s">
        <v>157</v>
      </c>
      <c r="C46" s="46" t="s">
        <v>71</v>
      </c>
      <c r="D46" s="47">
        <v>500</v>
      </c>
      <c r="E46" s="47">
        <v>125</v>
      </c>
      <c r="F46" s="47">
        <v>0</v>
      </c>
      <c r="G46" s="48">
        <f t="shared" si="2"/>
        <v>0</v>
      </c>
      <c r="H46" s="48">
        <f t="shared" si="3"/>
        <v>0</v>
      </c>
      <c r="I46" s="15"/>
    </row>
    <row r="47" spans="1:9" ht="18" customHeight="1">
      <c r="A47" s="56" t="s">
        <v>125</v>
      </c>
      <c r="B47" s="57" t="s">
        <v>36</v>
      </c>
      <c r="C47" s="56"/>
      <c r="D47" s="47">
        <f>D48+D49+D50+D51+D52+D53</f>
        <v>13742.9</v>
      </c>
      <c r="E47" s="47">
        <f>E48+E49+E50+E51+E52+E53</f>
        <v>3474.8999999999996</v>
      </c>
      <c r="F47" s="47">
        <f>F48+F49+F50+F51+F52+F53</f>
        <v>1899.8000000000002</v>
      </c>
      <c r="G47" s="48">
        <f t="shared" si="2"/>
        <v>0.1382386541414112</v>
      </c>
      <c r="H47" s="48">
        <f t="shared" si="3"/>
        <v>0.5467207689429913</v>
      </c>
      <c r="I47" s="15"/>
    </row>
    <row r="48" spans="1:9" s="16" customFormat="1" ht="42" customHeight="1">
      <c r="A48" s="58"/>
      <c r="B48" s="59" t="s">
        <v>196</v>
      </c>
      <c r="C48" s="58" t="s">
        <v>197</v>
      </c>
      <c r="D48" s="55">
        <v>7790.8</v>
      </c>
      <c r="E48" s="55">
        <v>1972.3</v>
      </c>
      <c r="F48" s="55">
        <v>1299.9</v>
      </c>
      <c r="G48" s="48">
        <f t="shared" si="2"/>
        <v>0.16685064434974586</v>
      </c>
      <c r="H48" s="48">
        <f t="shared" si="3"/>
        <v>0.6590782335344523</v>
      </c>
      <c r="I48" s="20"/>
    </row>
    <row r="49" spans="1:9" s="16" customFormat="1" ht="18.75">
      <c r="A49" s="58"/>
      <c r="B49" s="59" t="s">
        <v>193</v>
      </c>
      <c r="C49" s="58" t="s">
        <v>194</v>
      </c>
      <c r="D49" s="55">
        <v>60</v>
      </c>
      <c r="E49" s="55">
        <v>17</v>
      </c>
      <c r="F49" s="55">
        <v>16.2</v>
      </c>
      <c r="G49" s="48">
        <f t="shared" si="2"/>
        <v>0.26999999999999996</v>
      </c>
      <c r="H49" s="48">
        <f t="shared" si="3"/>
        <v>0.9529411764705882</v>
      </c>
      <c r="I49" s="20"/>
    </row>
    <row r="50" spans="1:9" s="16" customFormat="1" ht="31.5">
      <c r="A50" s="58"/>
      <c r="B50" s="59" t="s">
        <v>192</v>
      </c>
      <c r="C50" s="58" t="s">
        <v>309</v>
      </c>
      <c r="D50" s="55">
        <v>115.2</v>
      </c>
      <c r="E50" s="55">
        <v>28.8</v>
      </c>
      <c r="F50" s="55">
        <v>0</v>
      </c>
      <c r="G50" s="48">
        <f t="shared" si="2"/>
        <v>0</v>
      </c>
      <c r="H50" s="48">
        <f t="shared" si="3"/>
        <v>0</v>
      </c>
      <c r="I50" s="20"/>
    </row>
    <row r="51" spans="1:9" s="16" customFormat="1" ht="18.75">
      <c r="A51" s="58"/>
      <c r="B51" s="59" t="s">
        <v>158</v>
      </c>
      <c r="C51" s="58" t="s">
        <v>195</v>
      </c>
      <c r="D51" s="55">
        <v>4076.9</v>
      </c>
      <c r="E51" s="55">
        <v>1031.8</v>
      </c>
      <c r="F51" s="55">
        <v>583.7</v>
      </c>
      <c r="G51" s="48">
        <f t="shared" si="2"/>
        <v>0.14317250852363317</v>
      </c>
      <c r="H51" s="48">
        <f t="shared" si="3"/>
        <v>0.5657104089939912</v>
      </c>
      <c r="I51" s="20"/>
    </row>
    <row r="52" spans="1:9" s="16" customFormat="1" ht="39" customHeight="1">
      <c r="A52" s="58"/>
      <c r="B52" s="59" t="s">
        <v>329</v>
      </c>
      <c r="C52" s="58" t="s">
        <v>308</v>
      </c>
      <c r="D52" s="55">
        <v>1700</v>
      </c>
      <c r="E52" s="55">
        <v>425</v>
      </c>
      <c r="F52" s="55">
        <v>0</v>
      </c>
      <c r="G52" s="48">
        <f t="shared" si="2"/>
        <v>0</v>
      </c>
      <c r="H52" s="48">
        <f t="shared" si="3"/>
        <v>0</v>
      </c>
      <c r="I52" s="20"/>
    </row>
    <row r="53" spans="1:9" s="16" customFormat="1" ht="24.75" customHeight="1" hidden="1">
      <c r="A53" s="58"/>
      <c r="B53" s="59" t="s">
        <v>307</v>
      </c>
      <c r="C53" s="58" t="s">
        <v>222</v>
      </c>
      <c r="D53" s="55">
        <v>0</v>
      </c>
      <c r="E53" s="55">
        <v>0</v>
      </c>
      <c r="F53" s="55">
        <v>0</v>
      </c>
      <c r="G53" s="48" t="e">
        <f t="shared" si="2"/>
        <v>#DIV/0!</v>
      </c>
      <c r="H53" s="48" t="e">
        <f t="shared" si="3"/>
        <v>#DIV/0!</v>
      </c>
      <c r="I53" s="20"/>
    </row>
    <row r="54" spans="1:9" s="16" customFormat="1" ht="24.75" customHeight="1" hidden="1">
      <c r="A54" s="58"/>
      <c r="B54" s="59" t="s">
        <v>286</v>
      </c>
      <c r="C54" s="58"/>
      <c r="D54" s="55"/>
      <c r="E54" s="55"/>
      <c r="F54" s="55"/>
      <c r="G54" s="48" t="e">
        <f t="shared" si="2"/>
        <v>#DIV/0!</v>
      </c>
      <c r="H54" s="48" t="e">
        <f t="shared" si="3"/>
        <v>#DIV/0!</v>
      </c>
      <c r="I54" s="20"/>
    </row>
    <row r="55" spans="1:9" ht="20.25" customHeight="1">
      <c r="A55" s="49" t="s">
        <v>72</v>
      </c>
      <c r="B55" s="44" t="s">
        <v>160</v>
      </c>
      <c r="C55" s="49"/>
      <c r="D55" s="52">
        <f aca="true" t="shared" si="4" ref="D55:F56">D56</f>
        <v>200</v>
      </c>
      <c r="E55" s="52">
        <f t="shared" si="4"/>
        <v>50</v>
      </c>
      <c r="F55" s="52">
        <f t="shared" si="4"/>
        <v>0</v>
      </c>
      <c r="G55" s="48">
        <f t="shared" si="2"/>
        <v>0</v>
      </c>
      <c r="H55" s="48">
        <f t="shared" si="3"/>
        <v>0</v>
      </c>
      <c r="I55" s="15"/>
    </row>
    <row r="56" spans="1:9" ht="34.5" customHeight="1">
      <c r="A56" s="46" t="s">
        <v>151</v>
      </c>
      <c r="B56" s="45" t="s">
        <v>161</v>
      </c>
      <c r="C56" s="46"/>
      <c r="D56" s="47">
        <f t="shared" si="4"/>
        <v>200</v>
      </c>
      <c r="E56" s="47">
        <f t="shared" si="4"/>
        <v>50</v>
      </c>
      <c r="F56" s="47">
        <f t="shared" si="4"/>
        <v>0</v>
      </c>
      <c r="G56" s="48">
        <f t="shared" si="2"/>
        <v>0</v>
      </c>
      <c r="H56" s="48">
        <f t="shared" si="3"/>
        <v>0</v>
      </c>
      <c r="I56" s="15"/>
    </row>
    <row r="57" spans="1:9" s="16" customFormat="1" ht="71.25" customHeight="1">
      <c r="A57" s="53"/>
      <c r="B57" s="54" t="s">
        <v>369</v>
      </c>
      <c r="C57" s="53" t="s">
        <v>310</v>
      </c>
      <c r="D57" s="55">
        <f>D58+D59</f>
        <v>200</v>
      </c>
      <c r="E57" s="55">
        <f>E58+E59</f>
        <v>50</v>
      </c>
      <c r="F57" s="55">
        <f>F58+F59</f>
        <v>0</v>
      </c>
      <c r="G57" s="48">
        <f t="shared" si="2"/>
        <v>0</v>
      </c>
      <c r="H57" s="48">
        <f t="shared" si="3"/>
        <v>0</v>
      </c>
      <c r="I57" s="20"/>
    </row>
    <row r="58" spans="1:9" s="16" customFormat="1" ht="87" customHeight="1">
      <c r="A58" s="53"/>
      <c r="B58" s="54" t="s">
        <v>331</v>
      </c>
      <c r="C58" s="53" t="s">
        <v>330</v>
      </c>
      <c r="D58" s="55">
        <v>100</v>
      </c>
      <c r="E58" s="55">
        <v>25</v>
      </c>
      <c r="F58" s="55">
        <v>0</v>
      </c>
      <c r="G58" s="48">
        <f t="shared" si="2"/>
        <v>0</v>
      </c>
      <c r="H58" s="48">
        <f t="shared" si="3"/>
        <v>0</v>
      </c>
      <c r="I58" s="20"/>
    </row>
    <row r="59" spans="1:9" s="16" customFormat="1" ht="38.25" customHeight="1">
      <c r="A59" s="53"/>
      <c r="B59" s="54" t="s">
        <v>333</v>
      </c>
      <c r="C59" s="53" t="s">
        <v>332</v>
      </c>
      <c r="D59" s="55">
        <v>100</v>
      </c>
      <c r="E59" s="55">
        <v>25</v>
      </c>
      <c r="F59" s="55">
        <v>0</v>
      </c>
      <c r="G59" s="48">
        <f t="shared" si="2"/>
        <v>0</v>
      </c>
      <c r="H59" s="48">
        <f t="shared" si="3"/>
        <v>0</v>
      </c>
      <c r="I59" s="20"/>
    </row>
    <row r="60" spans="1:9" ht="19.5" customHeight="1">
      <c r="A60" s="49" t="s">
        <v>73</v>
      </c>
      <c r="B60" s="44" t="s">
        <v>40</v>
      </c>
      <c r="C60" s="49"/>
      <c r="D60" s="52">
        <f>D66+D70+D61+D62+D63+D67+D68+D64+D65</f>
        <v>34282.1</v>
      </c>
      <c r="E60" s="52">
        <f>E66+E70+E61+E62+E63+E67+E68+E64+E65</f>
        <v>6990.2</v>
      </c>
      <c r="F60" s="52">
        <f>F66+F70+F61+F62+F63+F67+F68+F64+F65</f>
        <v>2354</v>
      </c>
      <c r="G60" s="48">
        <f t="shared" si="2"/>
        <v>0.06866557182903031</v>
      </c>
      <c r="H60" s="48">
        <f t="shared" si="3"/>
        <v>0.336757174329776</v>
      </c>
      <c r="I60" s="15"/>
    </row>
    <row r="61" spans="1:9" ht="33" customHeight="1" hidden="1">
      <c r="A61" s="46" t="s">
        <v>201</v>
      </c>
      <c r="B61" s="45" t="s">
        <v>202</v>
      </c>
      <c r="C61" s="46" t="s">
        <v>203</v>
      </c>
      <c r="D61" s="47">
        <v>0</v>
      </c>
      <c r="E61" s="47">
        <v>0</v>
      </c>
      <c r="F61" s="47">
        <v>0</v>
      </c>
      <c r="G61" s="48" t="e">
        <f t="shared" si="2"/>
        <v>#DIV/0!</v>
      </c>
      <c r="H61" s="48" t="e">
        <f t="shared" si="3"/>
        <v>#DIV/0!</v>
      </c>
      <c r="I61" s="15"/>
    </row>
    <row r="62" spans="1:9" ht="33" customHeight="1" hidden="1">
      <c r="A62" s="46" t="s">
        <v>201</v>
      </c>
      <c r="B62" s="45" t="s">
        <v>237</v>
      </c>
      <c r="C62" s="46" t="s">
        <v>236</v>
      </c>
      <c r="D62" s="47">
        <v>0</v>
      </c>
      <c r="E62" s="47">
        <v>0</v>
      </c>
      <c r="F62" s="47">
        <v>0</v>
      </c>
      <c r="G62" s="48" t="e">
        <f t="shared" si="2"/>
        <v>#DIV/0!</v>
      </c>
      <c r="H62" s="48" t="e">
        <f t="shared" si="3"/>
        <v>#DIV/0!</v>
      </c>
      <c r="I62" s="15"/>
    </row>
    <row r="63" spans="1:9" ht="39" customHeight="1">
      <c r="A63" s="46" t="s">
        <v>258</v>
      </c>
      <c r="B63" s="45" t="s">
        <v>312</v>
      </c>
      <c r="C63" s="46" t="s">
        <v>311</v>
      </c>
      <c r="D63" s="47">
        <v>44.6</v>
      </c>
      <c r="E63" s="47">
        <v>11.2</v>
      </c>
      <c r="F63" s="47">
        <v>0</v>
      </c>
      <c r="G63" s="48">
        <f t="shared" si="2"/>
        <v>0</v>
      </c>
      <c r="H63" s="48">
        <f t="shared" si="3"/>
        <v>0</v>
      </c>
      <c r="I63" s="15"/>
    </row>
    <row r="64" spans="1:9" ht="39" customHeight="1">
      <c r="A64" s="46" t="s">
        <v>334</v>
      </c>
      <c r="B64" s="45" t="s">
        <v>335</v>
      </c>
      <c r="C64" s="46" t="s">
        <v>337</v>
      </c>
      <c r="D64" s="47">
        <v>504</v>
      </c>
      <c r="E64" s="47">
        <v>0</v>
      </c>
      <c r="F64" s="47">
        <v>0</v>
      </c>
      <c r="G64" s="48">
        <f t="shared" si="2"/>
        <v>0</v>
      </c>
      <c r="H64" s="48" t="e">
        <f t="shared" si="3"/>
        <v>#DIV/0!</v>
      </c>
      <c r="I64" s="15"/>
    </row>
    <row r="65" spans="1:9" ht="52.5" customHeight="1">
      <c r="A65" s="46"/>
      <c r="B65" s="45" t="s">
        <v>336</v>
      </c>
      <c r="C65" s="46" t="s">
        <v>338</v>
      </c>
      <c r="D65" s="47">
        <v>96</v>
      </c>
      <c r="E65" s="47">
        <v>24</v>
      </c>
      <c r="F65" s="47">
        <v>0</v>
      </c>
      <c r="G65" s="48">
        <f t="shared" si="2"/>
        <v>0</v>
      </c>
      <c r="H65" s="48">
        <f t="shared" si="3"/>
        <v>0</v>
      </c>
      <c r="I65" s="15"/>
    </row>
    <row r="66" spans="1:9" s="22" customFormat="1" ht="57" customHeight="1">
      <c r="A66" s="60" t="s">
        <v>116</v>
      </c>
      <c r="B66" s="61" t="s">
        <v>314</v>
      </c>
      <c r="C66" s="62" t="s">
        <v>313</v>
      </c>
      <c r="D66" s="47">
        <v>23137.5</v>
      </c>
      <c r="E66" s="47">
        <v>5780</v>
      </c>
      <c r="F66" s="47">
        <v>1349</v>
      </c>
      <c r="G66" s="48">
        <f t="shared" si="2"/>
        <v>0.05830361966504592</v>
      </c>
      <c r="H66" s="48">
        <f t="shared" si="3"/>
        <v>0.2333910034602076</v>
      </c>
      <c r="I66" s="21"/>
    </row>
    <row r="67" spans="1:9" s="22" customFormat="1" ht="87.75" customHeight="1" hidden="1">
      <c r="A67" s="60"/>
      <c r="B67" s="61" t="s">
        <v>316</v>
      </c>
      <c r="C67" s="62" t="s">
        <v>315</v>
      </c>
      <c r="D67" s="47">
        <v>0</v>
      </c>
      <c r="E67" s="47">
        <v>0</v>
      </c>
      <c r="F67" s="47">
        <v>0</v>
      </c>
      <c r="G67" s="48" t="e">
        <f t="shared" si="2"/>
        <v>#DIV/0!</v>
      </c>
      <c r="H67" s="48" t="e">
        <f t="shared" si="3"/>
        <v>#DIV/0!</v>
      </c>
      <c r="I67" s="21"/>
    </row>
    <row r="68" spans="1:9" s="24" customFormat="1" ht="33" customHeight="1">
      <c r="A68" s="63"/>
      <c r="B68" s="64" t="s">
        <v>286</v>
      </c>
      <c r="C68" s="65" t="s">
        <v>287</v>
      </c>
      <c r="D68" s="55">
        <v>10000</v>
      </c>
      <c r="E68" s="55">
        <v>1050</v>
      </c>
      <c r="F68" s="55">
        <v>1000</v>
      </c>
      <c r="G68" s="48">
        <f t="shared" si="2"/>
        <v>0.1</v>
      </c>
      <c r="H68" s="48">
        <f t="shared" si="3"/>
        <v>0.9523809523809523</v>
      </c>
      <c r="I68" s="23"/>
    </row>
    <row r="69" spans="1:9" s="24" customFormat="1" ht="66.75" customHeight="1" hidden="1">
      <c r="A69" s="63"/>
      <c r="B69" s="66" t="s">
        <v>164</v>
      </c>
      <c r="C69" s="65" t="s">
        <v>163</v>
      </c>
      <c r="D69" s="55">
        <v>0</v>
      </c>
      <c r="E69" s="55">
        <v>0</v>
      </c>
      <c r="F69" s="55">
        <v>0</v>
      </c>
      <c r="G69" s="48" t="e">
        <f t="shared" si="2"/>
        <v>#DIV/0!</v>
      </c>
      <c r="H69" s="48" t="e">
        <f t="shared" si="3"/>
        <v>#DIV/0!</v>
      </c>
      <c r="I69" s="23"/>
    </row>
    <row r="70" spans="1:9" s="22" customFormat="1" ht="30.75" customHeight="1">
      <c r="A70" s="60" t="s">
        <v>74</v>
      </c>
      <c r="B70" s="61" t="s">
        <v>190</v>
      </c>
      <c r="C70" s="62"/>
      <c r="D70" s="47">
        <f>D71+D80+D72</f>
        <v>500</v>
      </c>
      <c r="E70" s="47">
        <f>E71+E80+E72</f>
        <v>125</v>
      </c>
      <c r="F70" s="47">
        <f>F71+F80+F72</f>
        <v>5</v>
      </c>
      <c r="G70" s="48">
        <f t="shared" si="2"/>
        <v>0.01</v>
      </c>
      <c r="H70" s="48">
        <f t="shared" si="3"/>
        <v>0.04</v>
      </c>
      <c r="I70" s="25"/>
    </row>
    <row r="71" spans="1:9" s="24" customFormat="1" ht="29.25" customHeight="1">
      <c r="A71" s="63"/>
      <c r="B71" s="67" t="s">
        <v>120</v>
      </c>
      <c r="C71" s="63" t="s">
        <v>317</v>
      </c>
      <c r="D71" s="55">
        <v>290</v>
      </c>
      <c r="E71" s="55">
        <v>72.5</v>
      </c>
      <c r="F71" s="55">
        <v>5</v>
      </c>
      <c r="G71" s="48">
        <f t="shared" si="2"/>
        <v>0.017241379310344827</v>
      </c>
      <c r="H71" s="48">
        <f t="shared" si="3"/>
        <v>0.06896551724137931</v>
      </c>
      <c r="I71" s="23"/>
    </row>
    <row r="72" spans="1:9" s="24" customFormat="1" ht="57.75" customHeight="1">
      <c r="A72" s="63"/>
      <c r="B72" s="67" t="s">
        <v>339</v>
      </c>
      <c r="C72" s="63"/>
      <c r="D72" s="55">
        <f>D73+D74+D75+D76+D77+D78+D79</f>
        <v>200</v>
      </c>
      <c r="E72" s="55">
        <f>E73+E74+E75+E76+E77+E78+E79</f>
        <v>50</v>
      </c>
      <c r="F72" s="55">
        <f>F73+F74+F75+F76+F77+F78+F79</f>
        <v>0</v>
      </c>
      <c r="G72" s="48">
        <f t="shared" si="2"/>
        <v>0</v>
      </c>
      <c r="H72" s="48">
        <f t="shared" si="3"/>
        <v>0</v>
      </c>
      <c r="I72" s="23"/>
    </row>
    <row r="73" spans="1:9" s="24" customFormat="1" ht="47.25" customHeight="1">
      <c r="A73" s="63"/>
      <c r="B73" s="67" t="s">
        <v>340</v>
      </c>
      <c r="C73" s="63" t="s">
        <v>341</v>
      </c>
      <c r="D73" s="55">
        <v>30</v>
      </c>
      <c r="E73" s="55">
        <v>7.5</v>
      </c>
      <c r="F73" s="55">
        <v>0</v>
      </c>
      <c r="G73" s="48">
        <f t="shared" si="2"/>
        <v>0</v>
      </c>
      <c r="H73" s="48">
        <f t="shared" si="3"/>
        <v>0</v>
      </c>
      <c r="I73" s="23"/>
    </row>
    <row r="74" spans="1:9" s="24" customFormat="1" ht="57" customHeight="1">
      <c r="A74" s="63"/>
      <c r="B74" s="67" t="s">
        <v>343</v>
      </c>
      <c r="C74" s="63" t="s">
        <v>342</v>
      </c>
      <c r="D74" s="55">
        <v>30</v>
      </c>
      <c r="E74" s="55">
        <v>7.5</v>
      </c>
      <c r="F74" s="55">
        <v>0</v>
      </c>
      <c r="G74" s="48">
        <f t="shared" si="2"/>
        <v>0</v>
      </c>
      <c r="H74" s="48">
        <f t="shared" si="3"/>
        <v>0</v>
      </c>
      <c r="I74" s="23"/>
    </row>
    <row r="75" spans="1:9" s="24" customFormat="1" ht="57" customHeight="1">
      <c r="A75" s="63"/>
      <c r="B75" s="67" t="s">
        <v>345</v>
      </c>
      <c r="C75" s="63" t="s">
        <v>344</v>
      </c>
      <c r="D75" s="55">
        <v>30</v>
      </c>
      <c r="E75" s="55">
        <v>7.5</v>
      </c>
      <c r="F75" s="55">
        <v>0</v>
      </c>
      <c r="G75" s="48">
        <f t="shared" si="2"/>
        <v>0</v>
      </c>
      <c r="H75" s="48">
        <f t="shared" si="3"/>
        <v>0</v>
      </c>
      <c r="I75" s="23"/>
    </row>
    <row r="76" spans="1:9" s="24" customFormat="1" ht="66.75" customHeight="1">
      <c r="A76" s="63"/>
      <c r="B76" s="67" t="s">
        <v>347</v>
      </c>
      <c r="C76" s="63" t="s">
        <v>346</v>
      </c>
      <c r="D76" s="55">
        <v>30</v>
      </c>
      <c r="E76" s="55">
        <v>7.5</v>
      </c>
      <c r="F76" s="55">
        <v>0</v>
      </c>
      <c r="G76" s="48">
        <f t="shared" si="2"/>
        <v>0</v>
      </c>
      <c r="H76" s="48">
        <f t="shared" si="3"/>
        <v>0</v>
      </c>
      <c r="I76" s="23"/>
    </row>
    <row r="77" spans="1:9" s="24" customFormat="1" ht="57" customHeight="1">
      <c r="A77" s="63"/>
      <c r="B77" s="67" t="s">
        <v>349</v>
      </c>
      <c r="C77" s="63" t="s">
        <v>348</v>
      </c>
      <c r="D77" s="55">
        <v>30</v>
      </c>
      <c r="E77" s="55">
        <v>7.5</v>
      </c>
      <c r="F77" s="55">
        <v>0</v>
      </c>
      <c r="G77" s="48">
        <f t="shared" si="2"/>
        <v>0</v>
      </c>
      <c r="H77" s="48">
        <f t="shared" si="3"/>
        <v>0</v>
      </c>
      <c r="I77" s="23"/>
    </row>
    <row r="78" spans="1:9" s="24" customFormat="1" ht="61.5" customHeight="1">
      <c r="A78" s="63"/>
      <c r="B78" s="67" t="s">
        <v>351</v>
      </c>
      <c r="C78" s="63" t="s">
        <v>350</v>
      </c>
      <c r="D78" s="55">
        <v>30</v>
      </c>
      <c r="E78" s="55">
        <v>7.5</v>
      </c>
      <c r="F78" s="55">
        <v>0</v>
      </c>
      <c r="G78" s="48">
        <f t="shared" si="2"/>
        <v>0</v>
      </c>
      <c r="H78" s="48">
        <f t="shared" si="3"/>
        <v>0</v>
      </c>
      <c r="I78" s="23"/>
    </row>
    <row r="79" spans="1:9" s="24" customFormat="1" ht="62.25" customHeight="1">
      <c r="A79" s="63"/>
      <c r="B79" s="67" t="s">
        <v>352</v>
      </c>
      <c r="C79" s="63" t="s">
        <v>353</v>
      </c>
      <c r="D79" s="55">
        <v>20</v>
      </c>
      <c r="E79" s="55">
        <v>5</v>
      </c>
      <c r="F79" s="55">
        <v>0</v>
      </c>
      <c r="G79" s="48">
        <f t="shared" si="2"/>
        <v>0</v>
      </c>
      <c r="H79" s="48">
        <f t="shared" si="3"/>
        <v>0</v>
      </c>
      <c r="I79" s="23"/>
    </row>
    <row r="80" spans="1:9" s="24" customFormat="1" ht="54.75" customHeight="1">
      <c r="A80" s="63"/>
      <c r="B80" s="67" t="s">
        <v>354</v>
      </c>
      <c r="C80" s="63" t="s">
        <v>355</v>
      </c>
      <c r="D80" s="55">
        <v>10</v>
      </c>
      <c r="E80" s="55">
        <v>2.5</v>
      </c>
      <c r="F80" s="55">
        <v>0</v>
      </c>
      <c r="G80" s="48">
        <f t="shared" si="2"/>
        <v>0</v>
      </c>
      <c r="H80" s="48">
        <f t="shared" si="3"/>
        <v>0</v>
      </c>
      <c r="I80" s="23"/>
    </row>
    <row r="81" spans="1:9" ht="21" customHeight="1">
      <c r="A81" s="49" t="s">
        <v>75</v>
      </c>
      <c r="B81" s="44" t="s">
        <v>41</v>
      </c>
      <c r="C81" s="49"/>
      <c r="D81" s="52">
        <f>D82+D85</f>
        <v>8000</v>
      </c>
      <c r="E81" s="52">
        <f>E82+E85</f>
        <v>2000</v>
      </c>
      <c r="F81" s="52">
        <f>F82+F85</f>
        <v>0</v>
      </c>
      <c r="G81" s="48">
        <f t="shared" si="2"/>
        <v>0</v>
      </c>
      <c r="H81" s="48">
        <f t="shared" si="3"/>
        <v>0</v>
      </c>
      <c r="I81" s="15"/>
    </row>
    <row r="82" spans="1:9" ht="18.75" customHeight="1">
      <c r="A82" s="46" t="s">
        <v>76</v>
      </c>
      <c r="B82" s="44" t="s">
        <v>42</v>
      </c>
      <c r="C82" s="49"/>
      <c r="D82" s="47">
        <f>D84+D83</f>
        <v>1800</v>
      </c>
      <c r="E82" s="47">
        <f>E84+E83</f>
        <v>450</v>
      </c>
      <c r="F82" s="47">
        <f>F84+F83</f>
        <v>0</v>
      </c>
      <c r="G82" s="48">
        <f t="shared" si="2"/>
        <v>0</v>
      </c>
      <c r="H82" s="48">
        <f t="shared" si="3"/>
        <v>0</v>
      </c>
      <c r="I82" s="15"/>
    </row>
    <row r="83" spans="1:9" ht="34.5" customHeight="1" hidden="1">
      <c r="A83" s="46"/>
      <c r="B83" s="45" t="s">
        <v>206</v>
      </c>
      <c r="C83" s="46" t="s">
        <v>204</v>
      </c>
      <c r="D83" s="47">
        <v>0</v>
      </c>
      <c r="E83" s="47">
        <v>0</v>
      </c>
      <c r="F83" s="47">
        <v>0</v>
      </c>
      <c r="G83" s="48" t="e">
        <f t="shared" si="2"/>
        <v>#DIV/0!</v>
      </c>
      <c r="H83" s="48" t="e">
        <f t="shared" si="3"/>
        <v>#DIV/0!</v>
      </c>
      <c r="I83" s="15"/>
    </row>
    <row r="84" spans="1:9" ht="30.75" customHeight="1">
      <c r="A84" s="46"/>
      <c r="B84" s="45" t="s">
        <v>165</v>
      </c>
      <c r="C84" s="46" t="s">
        <v>356</v>
      </c>
      <c r="D84" s="47">
        <v>1800</v>
      </c>
      <c r="E84" s="47">
        <v>450</v>
      </c>
      <c r="F84" s="47">
        <v>0</v>
      </c>
      <c r="G84" s="48">
        <f t="shared" si="2"/>
        <v>0</v>
      </c>
      <c r="H84" s="48">
        <f t="shared" si="3"/>
        <v>0</v>
      </c>
      <c r="I84" s="15"/>
    </row>
    <row r="85" spans="1:9" ht="18.75">
      <c r="A85" s="49" t="s">
        <v>77</v>
      </c>
      <c r="B85" s="44" t="s">
        <v>43</v>
      </c>
      <c r="C85" s="49"/>
      <c r="D85" s="52">
        <f>D86</f>
        <v>6200</v>
      </c>
      <c r="E85" s="52">
        <f>E86</f>
        <v>1550</v>
      </c>
      <c r="F85" s="52">
        <f>F86</f>
        <v>0</v>
      </c>
      <c r="G85" s="48">
        <f t="shared" si="2"/>
        <v>0</v>
      </c>
      <c r="H85" s="48">
        <f t="shared" si="3"/>
        <v>0</v>
      </c>
      <c r="I85" s="15"/>
    </row>
    <row r="86" spans="1:9" ht="94.5" customHeight="1">
      <c r="A86" s="49"/>
      <c r="B86" s="45" t="s">
        <v>358</v>
      </c>
      <c r="C86" s="46"/>
      <c r="D86" s="47">
        <f>D87+D88+D89</f>
        <v>6200</v>
      </c>
      <c r="E86" s="47">
        <f>E87+E88+E89</f>
        <v>1550</v>
      </c>
      <c r="F86" s="47">
        <f>F87+F88+F89</f>
        <v>0</v>
      </c>
      <c r="G86" s="48">
        <f t="shared" si="2"/>
        <v>0</v>
      </c>
      <c r="H86" s="48">
        <f t="shared" si="3"/>
        <v>0</v>
      </c>
      <c r="I86" s="15"/>
    </row>
    <row r="87" spans="1:9" ht="53.25" customHeight="1">
      <c r="A87" s="49"/>
      <c r="B87" s="68" t="s">
        <v>360</v>
      </c>
      <c r="C87" s="69" t="s">
        <v>359</v>
      </c>
      <c r="D87" s="47">
        <v>900</v>
      </c>
      <c r="E87" s="47">
        <v>225</v>
      </c>
      <c r="F87" s="47">
        <v>0</v>
      </c>
      <c r="G87" s="48">
        <f t="shared" si="2"/>
        <v>0</v>
      </c>
      <c r="H87" s="48">
        <f t="shared" si="3"/>
        <v>0</v>
      </c>
      <c r="I87" s="15"/>
    </row>
    <row r="88" spans="1:9" s="16" customFormat="1" ht="56.25" customHeight="1">
      <c r="A88" s="53"/>
      <c r="B88" s="45" t="s">
        <v>362</v>
      </c>
      <c r="C88" s="70" t="s">
        <v>361</v>
      </c>
      <c r="D88" s="55">
        <v>900</v>
      </c>
      <c r="E88" s="55">
        <v>225</v>
      </c>
      <c r="F88" s="55">
        <v>0</v>
      </c>
      <c r="G88" s="48">
        <f t="shared" si="2"/>
        <v>0</v>
      </c>
      <c r="H88" s="48">
        <f t="shared" si="3"/>
        <v>0</v>
      </c>
      <c r="I88" s="20"/>
    </row>
    <row r="89" spans="1:9" s="16" customFormat="1" ht="16.5" customHeight="1">
      <c r="A89" s="53"/>
      <c r="B89" s="45" t="s">
        <v>363</v>
      </c>
      <c r="C89" s="70" t="s">
        <v>364</v>
      </c>
      <c r="D89" s="55">
        <v>4400</v>
      </c>
      <c r="E89" s="55">
        <v>1100</v>
      </c>
      <c r="F89" s="55">
        <v>0</v>
      </c>
      <c r="G89" s="48">
        <f t="shared" si="2"/>
        <v>0</v>
      </c>
      <c r="H89" s="48">
        <f t="shared" si="3"/>
        <v>0</v>
      </c>
      <c r="I89" s="20"/>
    </row>
    <row r="90" spans="1:9" ht="22.5" customHeight="1">
      <c r="A90" s="49" t="s">
        <v>46</v>
      </c>
      <c r="B90" s="44" t="s">
        <v>47</v>
      </c>
      <c r="C90" s="49"/>
      <c r="D90" s="52">
        <f>D91+D92+D94+D95+D93</f>
        <v>453154.00000000006</v>
      </c>
      <c r="E90" s="52">
        <f>E91+E92+E94+E95+E93</f>
        <v>126691.9</v>
      </c>
      <c r="F90" s="52">
        <f>F91+F92+F94+F95+F93</f>
        <v>55972.4</v>
      </c>
      <c r="G90" s="48">
        <f t="shared" si="2"/>
        <v>0.12351739143867205</v>
      </c>
      <c r="H90" s="48">
        <f t="shared" si="3"/>
        <v>0.44179935733855125</v>
      </c>
      <c r="I90" s="15"/>
    </row>
    <row r="91" spans="1:9" ht="20.25" customHeight="1">
      <c r="A91" s="46" t="s">
        <v>48</v>
      </c>
      <c r="B91" s="45" t="s">
        <v>144</v>
      </c>
      <c r="C91" s="46" t="s">
        <v>48</v>
      </c>
      <c r="D91" s="47">
        <v>129631.6</v>
      </c>
      <c r="E91" s="47">
        <v>37469.9</v>
      </c>
      <c r="F91" s="47">
        <v>16497</v>
      </c>
      <c r="G91" s="48">
        <f t="shared" si="2"/>
        <v>0.127260637066888</v>
      </c>
      <c r="H91" s="48">
        <f t="shared" si="3"/>
        <v>0.440273392776602</v>
      </c>
      <c r="I91" s="15"/>
    </row>
    <row r="92" spans="1:9" ht="20.25" customHeight="1">
      <c r="A92" s="46" t="s">
        <v>49</v>
      </c>
      <c r="B92" s="45" t="s">
        <v>145</v>
      </c>
      <c r="C92" s="46" t="s">
        <v>49</v>
      </c>
      <c r="D92" s="47">
        <v>276377.9</v>
      </c>
      <c r="E92" s="47">
        <v>73512.4</v>
      </c>
      <c r="F92" s="47">
        <v>29797.1</v>
      </c>
      <c r="G92" s="48">
        <f t="shared" si="2"/>
        <v>0.1078128895255373</v>
      </c>
      <c r="H92" s="48">
        <f t="shared" si="3"/>
        <v>0.405334338152475</v>
      </c>
      <c r="I92" s="15"/>
    </row>
    <row r="93" spans="1:9" ht="20.25" customHeight="1">
      <c r="A93" s="46" t="s">
        <v>365</v>
      </c>
      <c r="B93" s="45" t="s">
        <v>366</v>
      </c>
      <c r="C93" s="46" t="s">
        <v>365</v>
      </c>
      <c r="D93" s="47">
        <v>21748.4</v>
      </c>
      <c r="E93" s="47">
        <v>7000</v>
      </c>
      <c r="F93" s="47">
        <v>4065.6</v>
      </c>
      <c r="G93" s="48">
        <f t="shared" si="2"/>
        <v>0.1869378896838388</v>
      </c>
      <c r="H93" s="48">
        <f t="shared" si="3"/>
        <v>0.5808</v>
      </c>
      <c r="I93" s="15"/>
    </row>
    <row r="94" spans="1:9" ht="20.25" customHeight="1">
      <c r="A94" s="46" t="s">
        <v>50</v>
      </c>
      <c r="B94" s="45" t="s">
        <v>274</v>
      </c>
      <c r="C94" s="46" t="s">
        <v>50</v>
      </c>
      <c r="D94" s="47">
        <v>4121.7</v>
      </c>
      <c r="E94" s="47">
        <v>1940.6</v>
      </c>
      <c r="F94" s="47">
        <v>1754.4</v>
      </c>
      <c r="G94" s="48">
        <f t="shared" si="2"/>
        <v>0.425649610597569</v>
      </c>
      <c r="H94" s="48">
        <f t="shared" si="3"/>
        <v>0.9040502937235907</v>
      </c>
      <c r="I94" s="15"/>
    </row>
    <row r="95" spans="1:9" ht="20.25" customHeight="1">
      <c r="A95" s="46" t="s">
        <v>52</v>
      </c>
      <c r="B95" s="45" t="s">
        <v>368</v>
      </c>
      <c r="C95" s="46" t="s">
        <v>52</v>
      </c>
      <c r="D95" s="47">
        <v>21274.4</v>
      </c>
      <c r="E95" s="47">
        <v>6769</v>
      </c>
      <c r="F95" s="47">
        <v>3858.3</v>
      </c>
      <c r="G95" s="48">
        <f t="shared" si="2"/>
        <v>0.1813588162298349</v>
      </c>
      <c r="H95" s="48">
        <f t="shared" si="3"/>
        <v>0.5699955680307284</v>
      </c>
      <c r="I95" s="15"/>
    </row>
    <row r="96" spans="1:9" ht="20.25" customHeight="1">
      <c r="A96" s="49" t="s">
        <v>53</v>
      </c>
      <c r="B96" s="44" t="s">
        <v>147</v>
      </c>
      <c r="C96" s="49"/>
      <c r="D96" s="52">
        <f>D97++D98</f>
        <v>66025</v>
      </c>
      <c r="E96" s="52">
        <f>E97++E98</f>
        <v>22762.5</v>
      </c>
      <c r="F96" s="52">
        <f>F97++F98</f>
        <v>11072.1</v>
      </c>
      <c r="G96" s="48">
        <f t="shared" si="2"/>
        <v>0.16769556985990156</v>
      </c>
      <c r="H96" s="48">
        <f t="shared" si="3"/>
        <v>0.4864184514003295</v>
      </c>
      <c r="I96" s="15"/>
    </row>
    <row r="97" spans="1:9" ht="20.25" customHeight="1">
      <c r="A97" s="46" t="s">
        <v>54</v>
      </c>
      <c r="B97" s="45" t="s">
        <v>55</v>
      </c>
      <c r="C97" s="46" t="s">
        <v>54</v>
      </c>
      <c r="D97" s="47">
        <v>63145.8</v>
      </c>
      <c r="E97" s="47">
        <v>21910.3</v>
      </c>
      <c r="F97" s="47">
        <v>10620.6</v>
      </c>
      <c r="G97" s="48">
        <f t="shared" si="2"/>
        <v>0.1681917087122184</v>
      </c>
      <c r="H97" s="48">
        <f t="shared" si="3"/>
        <v>0.4847309256377138</v>
      </c>
      <c r="I97" s="15"/>
    </row>
    <row r="98" spans="1:9" ht="20.25" customHeight="1">
      <c r="A98" s="46" t="s">
        <v>56</v>
      </c>
      <c r="B98" s="45" t="s">
        <v>106</v>
      </c>
      <c r="C98" s="46" t="s">
        <v>56</v>
      </c>
      <c r="D98" s="47">
        <v>2879.2</v>
      </c>
      <c r="E98" s="47">
        <v>852.2</v>
      </c>
      <c r="F98" s="47">
        <v>451.5</v>
      </c>
      <c r="G98" s="48">
        <f t="shared" si="2"/>
        <v>0.15681439288691304</v>
      </c>
      <c r="H98" s="48">
        <f t="shared" si="3"/>
        <v>0.5298052100445905</v>
      </c>
      <c r="I98" s="15"/>
    </row>
    <row r="99" spans="1:9" ht="20.25" customHeight="1">
      <c r="A99" s="71" t="s">
        <v>57</v>
      </c>
      <c r="B99" s="72" t="s">
        <v>58</v>
      </c>
      <c r="C99" s="71"/>
      <c r="D99" s="52">
        <f>D100+D102+D105+D106+D109+D107+D108+D101+D103+D104</f>
        <v>20628</v>
      </c>
      <c r="E99" s="52">
        <f>E100+E102+E105+E106+E109+E107+E108+E101+E103+E104</f>
        <v>5549.799999999999</v>
      </c>
      <c r="F99" s="52">
        <f>F100+F102+F105+F106+F109+F107+F108+F101+F103+F104</f>
        <v>3098.4</v>
      </c>
      <c r="G99" s="48">
        <f t="shared" si="2"/>
        <v>0.15020360674810937</v>
      </c>
      <c r="H99" s="48">
        <f t="shared" si="3"/>
        <v>0.5582903888428413</v>
      </c>
      <c r="I99" s="15"/>
    </row>
    <row r="100" spans="1:9" ht="30" customHeight="1">
      <c r="A100" s="60" t="s">
        <v>59</v>
      </c>
      <c r="B100" s="73" t="s">
        <v>198</v>
      </c>
      <c r="C100" s="60" t="s">
        <v>59</v>
      </c>
      <c r="D100" s="47">
        <v>1100</v>
      </c>
      <c r="E100" s="47">
        <v>381.5</v>
      </c>
      <c r="F100" s="47">
        <v>253.4</v>
      </c>
      <c r="G100" s="48">
        <f t="shared" si="2"/>
        <v>0.23036363636363638</v>
      </c>
      <c r="H100" s="48">
        <f t="shared" si="3"/>
        <v>0.6642201834862386</v>
      </c>
      <c r="I100" s="15"/>
    </row>
    <row r="101" spans="1:9" ht="44.25" customHeight="1">
      <c r="A101" s="60" t="s">
        <v>60</v>
      </c>
      <c r="B101" s="73" t="s">
        <v>367</v>
      </c>
      <c r="C101" s="60" t="s">
        <v>60</v>
      </c>
      <c r="D101" s="47">
        <v>15905.1</v>
      </c>
      <c r="E101" s="47">
        <v>4008.7</v>
      </c>
      <c r="F101" s="47">
        <v>1998.5</v>
      </c>
      <c r="G101" s="48">
        <f t="shared" si="2"/>
        <v>0.1256515205814487</v>
      </c>
      <c r="H101" s="48">
        <f t="shared" si="3"/>
        <v>0.4985406740339761</v>
      </c>
      <c r="I101" s="15"/>
    </row>
    <row r="102" spans="1:9" ht="36" customHeight="1" hidden="1">
      <c r="A102" s="60" t="s">
        <v>60</v>
      </c>
      <c r="B102" s="73" t="s">
        <v>169</v>
      </c>
      <c r="C102" s="60" t="s">
        <v>199</v>
      </c>
      <c r="D102" s="47">
        <v>0</v>
      </c>
      <c r="E102" s="47">
        <v>0</v>
      </c>
      <c r="F102" s="47">
        <v>0</v>
      </c>
      <c r="G102" s="48" t="e">
        <f t="shared" si="2"/>
        <v>#DIV/0!</v>
      </c>
      <c r="H102" s="48" t="e">
        <f t="shared" si="3"/>
        <v>#DIV/0!</v>
      </c>
      <c r="I102" s="15"/>
    </row>
    <row r="103" spans="1:9" ht="36" customHeight="1" hidden="1">
      <c r="A103" s="60" t="s">
        <v>60</v>
      </c>
      <c r="B103" s="73" t="s">
        <v>248</v>
      </c>
      <c r="C103" s="60" t="s">
        <v>268</v>
      </c>
      <c r="D103" s="47">
        <v>0</v>
      </c>
      <c r="E103" s="47">
        <v>0</v>
      </c>
      <c r="F103" s="47">
        <v>0</v>
      </c>
      <c r="G103" s="48" t="e">
        <f t="shared" si="2"/>
        <v>#DIV/0!</v>
      </c>
      <c r="H103" s="48" t="e">
        <f t="shared" si="3"/>
        <v>#DIV/0!</v>
      </c>
      <c r="I103" s="15"/>
    </row>
    <row r="104" spans="1:9" ht="45" customHeight="1" hidden="1">
      <c r="A104" s="60" t="s">
        <v>60</v>
      </c>
      <c r="B104" s="73" t="s">
        <v>261</v>
      </c>
      <c r="C104" s="60" t="s">
        <v>260</v>
      </c>
      <c r="D104" s="47">
        <v>0</v>
      </c>
      <c r="E104" s="47">
        <v>0</v>
      </c>
      <c r="F104" s="47">
        <v>0</v>
      </c>
      <c r="G104" s="48" t="e">
        <f t="shared" si="2"/>
        <v>#DIV/0!</v>
      </c>
      <c r="H104" s="48" t="e">
        <f aca="true" t="shared" si="5" ref="H104:H123">F104/E104</f>
        <v>#DIV/0!</v>
      </c>
      <c r="I104" s="15"/>
    </row>
    <row r="105" spans="1:9" s="26" customFormat="1" ht="22.5" customHeight="1" hidden="1">
      <c r="A105" s="46" t="s">
        <v>60</v>
      </c>
      <c r="B105" s="45" t="s">
        <v>238</v>
      </c>
      <c r="C105" s="46" t="s">
        <v>239</v>
      </c>
      <c r="D105" s="47">
        <v>0</v>
      </c>
      <c r="E105" s="47">
        <v>0</v>
      </c>
      <c r="F105" s="47">
        <v>0</v>
      </c>
      <c r="G105" s="48" t="e">
        <f t="shared" si="2"/>
        <v>#DIV/0!</v>
      </c>
      <c r="H105" s="48" t="e">
        <f t="shared" si="5"/>
        <v>#DIV/0!</v>
      </c>
      <c r="I105" s="15"/>
    </row>
    <row r="106" spans="1:9" s="26" customFormat="1" ht="35.25" customHeight="1" hidden="1">
      <c r="A106" s="46" t="s">
        <v>60</v>
      </c>
      <c r="B106" s="45" t="s">
        <v>171</v>
      </c>
      <c r="C106" s="46" t="s">
        <v>172</v>
      </c>
      <c r="D106" s="47">
        <v>0</v>
      </c>
      <c r="E106" s="47">
        <v>0</v>
      </c>
      <c r="F106" s="47">
        <v>0</v>
      </c>
      <c r="G106" s="48" t="e">
        <f aca="true" t="shared" si="6" ref="G106:G123">F106/D106</f>
        <v>#DIV/0!</v>
      </c>
      <c r="H106" s="48" t="e">
        <f t="shared" si="5"/>
        <v>#DIV/0!</v>
      </c>
      <c r="I106" s="15"/>
    </row>
    <row r="107" spans="1:9" s="26" customFormat="1" ht="30.75" customHeight="1" hidden="1">
      <c r="A107" s="46" t="s">
        <v>60</v>
      </c>
      <c r="B107" s="45" t="s">
        <v>248</v>
      </c>
      <c r="C107" s="46" t="s">
        <v>249</v>
      </c>
      <c r="D107" s="47">
        <v>0</v>
      </c>
      <c r="E107" s="47">
        <v>0</v>
      </c>
      <c r="F107" s="47">
        <v>0</v>
      </c>
      <c r="G107" s="48" t="e">
        <f t="shared" si="6"/>
        <v>#DIV/0!</v>
      </c>
      <c r="H107" s="48" t="e">
        <f t="shared" si="5"/>
        <v>#DIV/0!</v>
      </c>
      <c r="I107" s="15"/>
    </row>
    <row r="108" spans="1:9" s="26" customFormat="1" ht="44.25" customHeight="1" hidden="1">
      <c r="A108" s="46" t="s">
        <v>60</v>
      </c>
      <c r="B108" s="45" t="s">
        <v>251</v>
      </c>
      <c r="C108" s="46" t="s">
        <v>250</v>
      </c>
      <c r="D108" s="47">
        <v>0</v>
      </c>
      <c r="E108" s="47">
        <v>0</v>
      </c>
      <c r="F108" s="47">
        <v>0</v>
      </c>
      <c r="G108" s="48" t="e">
        <f t="shared" si="6"/>
        <v>#DIV/0!</v>
      </c>
      <c r="H108" s="48" t="e">
        <f t="shared" si="5"/>
        <v>#DIV/0!</v>
      </c>
      <c r="I108" s="15"/>
    </row>
    <row r="109" spans="1:9" ht="36" customHeight="1">
      <c r="A109" s="46" t="s">
        <v>61</v>
      </c>
      <c r="B109" s="45" t="s">
        <v>319</v>
      </c>
      <c r="C109" s="46" t="s">
        <v>318</v>
      </c>
      <c r="D109" s="47">
        <v>3622.9</v>
      </c>
      <c r="E109" s="47">
        <v>1159.6</v>
      </c>
      <c r="F109" s="47">
        <v>846.5</v>
      </c>
      <c r="G109" s="48">
        <f t="shared" si="6"/>
        <v>0.23365259874686026</v>
      </c>
      <c r="H109" s="48">
        <f t="shared" si="5"/>
        <v>0.7299931010693343</v>
      </c>
      <c r="I109" s="15"/>
    </row>
    <row r="110" spans="1:9" ht="26.25" customHeight="1">
      <c r="A110" s="49" t="s">
        <v>62</v>
      </c>
      <c r="B110" s="44" t="s">
        <v>126</v>
      </c>
      <c r="C110" s="49"/>
      <c r="D110" s="52">
        <f>D111+D112</f>
        <v>596.1</v>
      </c>
      <c r="E110" s="52">
        <f>E111+E112</f>
        <v>176.1</v>
      </c>
      <c r="F110" s="52">
        <f>F111+F112</f>
        <v>108.6</v>
      </c>
      <c r="G110" s="48">
        <f t="shared" si="6"/>
        <v>0.18218419728233518</v>
      </c>
      <c r="H110" s="48">
        <f t="shared" si="5"/>
        <v>0.616695059625213</v>
      </c>
      <c r="I110" s="15"/>
    </row>
    <row r="111" spans="1:9" ht="23.25" customHeight="1" hidden="1">
      <c r="A111" s="46" t="s">
        <v>63</v>
      </c>
      <c r="B111" s="45" t="s">
        <v>127</v>
      </c>
      <c r="C111" s="46" t="s">
        <v>63</v>
      </c>
      <c r="D111" s="47">
        <v>0</v>
      </c>
      <c r="E111" s="47">
        <v>0</v>
      </c>
      <c r="F111" s="47">
        <v>0</v>
      </c>
      <c r="G111" s="48" t="e">
        <f t="shared" si="6"/>
        <v>#DIV/0!</v>
      </c>
      <c r="H111" s="48" t="e">
        <f t="shared" si="5"/>
        <v>#DIV/0!</v>
      </c>
      <c r="I111" s="15"/>
    </row>
    <row r="112" spans="1:9" ht="26.25" customHeight="1">
      <c r="A112" s="46" t="s">
        <v>128</v>
      </c>
      <c r="B112" s="45" t="s">
        <v>129</v>
      </c>
      <c r="C112" s="46" t="s">
        <v>128</v>
      </c>
      <c r="D112" s="47">
        <v>596.1</v>
      </c>
      <c r="E112" s="47">
        <v>176.1</v>
      </c>
      <c r="F112" s="47">
        <v>108.6</v>
      </c>
      <c r="G112" s="48">
        <f t="shared" si="6"/>
        <v>0.18218419728233518</v>
      </c>
      <c r="H112" s="48">
        <f t="shared" si="5"/>
        <v>0.616695059625213</v>
      </c>
      <c r="I112" s="15"/>
    </row>
    <row r="113" spans="1:9" ht="26.25" customHeight="1" hidden="1">
      <c r="A113" s="46"/>
      <c r="B113" s="54" t="s">
        <v>39</v>
      </c>
      <c r="C113" s="46"/>
      <c r="D113" s="47">
        <v>0</v>
      </c>
      <c r="E113" s="47">
        <v>0</v>
      </c>
      <c r="F113" s="47">
        <v>0</v>
      </c>
      <c r="G113" s="48" t="e">
        <f t="shared" si="6"/>
        <v>#DIV/0!</v>
      </c>
      <c r="H113" s="48" t="e">
        <f t="shared" si="5"/>
        <v>#DIV/0!</v>
      </c>
      <c r="I113" s="15"/>
    </row>
    <row r="114" spans="1:9" ht="27" customHeight="1">
      <c r="A114" s="49" t="s">
        <v>130</v>
      </c>
      <c r="B114" s="44" t="s">
        <v>131</v>
      </c>
      <c r="C114" s="49"/>
      <c r="D114" s="52">
        <f>D115</f>
        <v>320</v>
      </c>
      <c r="E114" s="52">
        <f>E115</f>
        <v>80</v>
      </c>
      <c r="F114" s="52">
        <f>F115</f>
        <v>34.6</v>
      </c>
      <c r="G114" s="48">
        <f t="shared" si="6"/>
        <v>0.108125</v>
      </c>
      <c r="H114" s="48">
        <f t="shared" si="5"/>
        <v>0.4325</v>
      </c>
      <c r="I114" s="15"/>
    </row>
    <row r="115" spans="1:9" ht="17.25" customHeight="1">
      <c r="A115" s="46" t="s">
        <v>132</v>
      </c>
      <c r="B115" s="45" t="s">
        <v>133</v>
      </c>
      <c r="C115" s="46" t="s">
        <v>132</v>
      </c>
      <c r="D115" s="47">
        <v>320</v>
      </c>
      <c r="E115" s="47">
        <v>80</v>
      </c>
      <c r="F115" s="47">
        <v>34.6</v>
      </c>
      <c r="G115" s="48">
        <f t="shared" si="6"/>
        <v>0.108125</v>
      </c>
      <c r="H115" s="48">
        <f t="shared" si="5"/>
        <v>0.4325</v>
      </c>
      <c r="I115" s="15"/>
    </row>
    <row r="116" spans="1:9" ht="39.75" customHeight="1">
      <c r="A116" s="49" t="s">
        <v>134</v>
      </c>
      <c r="B116" s="44" t="s">
        <v>135</v>
      </c>
      <c r="C116" s="49"/>
      <c r="D116" s="52">
        <f>D117</f>
        <v>2200</v>
      </c>
      <c r="E116" s="52">
        <f>E117</f>
        <v>550</v>
      </c>
      <c r="F116" s="52">
        <f>F117</f>
        <v>147.5</v>
      </c>
      <c r="G116" s="48">
        <f t="shared" si="6"/>
        <v>0.06704545454545455</v>
      </c>
      <c r="H116" s="48">
        <f t="shared" si="5"/>
        <v>0.2681818181818182</v>
      </c>
      <c r="I116" s="15"/>
    </row>
    <row r="117" spans="1:9" ht="30.75" customHeight="1">
      <c r="A117" s="46" t="s">
        <v>137</v>
      </c>
      <c r="B117" s="45" t="s">
        <v>173</v>
      </c>
      <c r="C117" s="46" t="s">
        <v>137</v>
      </c>
      <c r="D117" s="47">
        <v>2200</v>
      </c>
      <c r="E117" s="47">
        <v>550</v>
      </c>
      <c r="F117" s="47">
        <v>147.5</v>
      </c>
      <c r="G117" s="48">
        <f t="shared" si="6"/>
        <v>0.06704545454545455</v>
      </c>
      <c r="H117" s="48">
        <f t="shared" si="5"/>
        <v>0.2681818181818182</v>
      </c>
      <c r="I117" s="15"/>
    </row>
    <row r="118" spans="1:9" ht="26.25" customHeight="1">
      <c r="A118" s="49" t="s">
        <v>138</v>
      </c>
      <c r="B118" s="44" t="s">
        <v>141</v>
      </c>
      <c r="C118" s="49"/>
      <c r="D118" s="52">
        <f>D119+D121+D120</f>
        <v>2365.1</v>
      </c>
      <c r="E118" s="52">
        <f>E119+E121+E120</f>
        <v>561.7</v>
      </c>
      <c r="F118" s="52">
        <f>F119+F121+F120</f>
        <v>374</v>
      </c>
      <c r="G118" s="48">
        <f t="shared" si="6"/>
        <v>0.15813284850534862</v>
      </c>
      <c r="H118" s="48">
        <f t="shared" si="5"/>
        <v>0.6658358554388463</v>
      </c>
      <c r="I118" s="15"/>
    </row>
    <row r="119" spans="1:9" ht="66" customHeight="1">
      <c r="A119" s="46" t="s">
        <v>139</v>
      </c>
      <c r="B119" s="45" t="s">
        <v>320</v>
      </c>
      <c r="C119" s="46" t="s">
        <v>321</v>
      </c>
      <c r="D119" s="47">
        <v>2365.1</v>
      </c>
      <c r="E119" s="47">
        <v>561.7</v>
      </c>
      <c r="F119" s="47">
        <v>374</v>
      </c>
      <c r="G119" s="48">
        <f t="shared" si="6"/>
        <v>0.15813284850534862</v>
      </c>
      <c r="H119" s="48">
        <f t="shared" si="5"/>
        <v>0.6658358554388463</v>
      </c>
      <c r="I119" s="15"/>
    </row>
    <row r="120" spans="1:9" ht="36" customHeight="1" hidden="1">
      <c r="A120" s="46" t="s">
        <v>139</v>
      </c>
      <c r="B120" s="45" t="s">
        <v>322</v>
      </c>
      <c r="C120" s="46" t="s">
        <v>323</v>
      </c>
      <c r="D120" s="47">
        <v>0</v>
      </c>
      <c r="E120" s="47">
        <v>0</v>
      </c>
      <c r="F120" s="47">
        <v>0</v>
      </c>
      <c r="G120" s="48" t="e">
        <f t="shared" si="6"/>
        <v>#DIV/0!</v>
      </c>
      <c r="H120" s="48" t="e">
        <f t="shared" si="5"/>
        <v>#DIV/0!</v>
      </c>
      <c r="I120" s="15"/>
    </row>
    <row r="121" spans="1:9" ht="30.75" customHeight="1" hidden="1">
      <c r="A121" s="46" t="s">
        <v>140</v>
      </c>
      <c r="B121" s="45" t="s">
        <v>200</v>
      </c>
      <c r="C121" s="46" t="s">
        <v>324</v>
      </c>
      <c r="D121" s="47">
        <v>0</v>
      </c>
      <c r="E121" s="47">
        <v>0</v>
      </c>
      <c r="F121" s="47">
        <v>0</v>
      </c>
      <c r="G121" s="48" t="e">
        <f t="shared" si="6"/>
        <v>#DIV/0!</v>
      </c>
      <c r="H121" s="48" t="e">
        <f t="shared" si="5"/>
        <v>#DIV/0!</v>
      </c>
      <c r="I121" s="15"/>
    </row>
    <row r="122" spans="1:9" ht="26.25" customHeight="1">
      <c r="A122" s="71"/>
      <c r="B122" s="72" t="s">
        <v>65</v>
      </c>
      <c r="C122" s="71"/>
      <c r="D122" s="52">
        <f>D39+D55+D60+D81+D90+D96+D99+D110+D114+D116+D118</f>
        <v>634939.6</v>
      </c>
      <c r="E122" s="52">
        <f>E39+E55+E60+E81+E90+E96+E99+E110+E114+E116+E118</f>
        <v>177407.5</v>
      </c>
      <c r="F122" s="52">
        <f>F39+F55+F60+F81+F90+F96+F99+F110+F114+F116+F118</f>
        <v>79115.50000000001</v>
      </c>
      <c r="G122" s="48">
        <f t="shared" si="6"/>
        <v>0.12460319060269673</v>
      </c>
      <c r="H122" s="48">
        <f t="shared" si="5"/>
        <v>0.44595352507644836</v>
      </c>
      <c r="I122" s="15"/>
    </row>
    <row r="123" spans="1:9" ht="19.5" customHeight="1">
      <c r="A123" s="43"/>
      <c r="B123" s="45" t="s">
        <v>80</v>
      </c>
      <c r="C123" s="46"/>
      <c r="D123" s="74">
        <f>D118</f>
        <v>2365.1</v>
      </c>
      <c r="E123" s="74">
        <f>E118</f>
        <v>561.7</v>
      </c>
      <c r="F123" s="74">
        <f>F118</f>
        <v>374</v>
      </c>
      <c r="G123" s="48">
        <f t="shared" si="6"/>
        <v>0.15813284850534862</v>
      </c>
      <c r="H123" s="48">
        <f t="shared" si="5"/>
        <v>0.6658358554388463</v>
      </c>
      <c r="I123" s="15"/>
    </row>
    <row r="124" spans="4:7" ht="18">
      <c r="D124" s="77"/>
      <c r="E124" s="77"/>
      <c r="F124" s="77"/>
      <c r="G124" s="77"/>
    </row>
    <row r="125" spans="4:7" ht="18">
      <c r="D125" s="77"/>
      <c r="E125" s="77"/>
      <c r="F125" s="77"/>
      <c r="G125" s="77"/>
    </row>
    <row r="126" spans="2:7" ht="18">
      <c r="B126" s="79" t="s">
        <v>90</v>
      </c>
      <c r="C126" s="80"/>
      <c r="D126" s="77"/>
      <c r="E126" s="77"/>
      <c r="F126" s="77">
        <v>3010.2</v>
      </c>
      <c r="G126" s="77"/>
    </row>
    <row r="127" spans="2:7" ht="18">
      <c r="B127" s="79"/>
      <c r="C127" s="80"/>
      <c r="D127" s="77"/>
      <c r="E127" s="77"/>
      <c r="F127" s="77"/>
      <c r="G127" s="77"/>
    </row>
    <row r="128" spans="2:7" ht="18">
      <c r="B128" s="79" t="s">
        <v>81</v>
      </c>
      <c r="C128" s="80"/>
      <c r="D128" s="77"/>
      <c r="E128" s="77"/>
      <c r="F128" s="77"/>
      <c r="G128" s="77"/>
    </row>
    <row r="129" spans="2:9" ht="18.75">
      <c r="B129" s="79" t="s">
        <v>82</v>
      </c>
      <c r="C129" s="80"/>
      <c r="D129" s="77"/>
      <c r="E129" s="77"/>
      <c r="F129" s="77"/>
      <c r="G129" s="77"/>
      <c r="H129" s="81"/>
      <c r="I129" s="6"/>
    </row>
    <row r="130" spans="2:7" ht="18">
      <c r="B130" s="79"/>
      <c r="C130" s="80"/>
      <c r="D130" s="77"/>
      <c r="E130" s="77"/>
      <c r="F130" s="77"/>
      <c r="G130" s="77"/>
    </row>
    <row r="131" spans="2:7" ht="18">
      <c r="B131" s="79" t="s">
        <v>83</v>
      </c>
      <c r="C131" s="80"/>
      <c r="D131" s="77"/>
      <c r="E131" s="77"/>
      <c r="F131" s="77"/>
      <c r="G131" s="77"/>
    </row>
    <row r="132" spans="2:9" ht="18.75">
      <c r="B132" s="79" t="s">
        <v>84</v>
      </c>
      <c r="C132" s="80"/>
      <c r="D132" s="77"/>
      <c r="E132" s="77"/>
      <c r="F132" s="77">
        <v>0</v>
      </c>
      <c r="G132" s="77"/>
      <c r="H132" s="81"/>
      <c r="I132" s="6"/>
    </row>
    <row r="133" spans="2:7" ht="18">
      <c r="B133" s="79"/>
      <c r="C133" s="80"/>
      <c r="D133" s="77"/>
      <c r="E133" s="77"/>
      <c r="F133" s="77"/>
      <c r="G133" s="77"/>
    </row>
    <row r="134" spans="2:7" ht="18">
      <c r="B134" s="79" t="s">
        <v>85</v>
      </c>
      <c r="C134" s="80"/>
      <c r="D134" s="77"/>
      <c r="E134" s="77"/>
      <c r="F134" s="77"/>
      <c r="G134" s="77"/>
    </row>
    <row r="135" spans="2:9" ht="18.75">
      <c r="B135" s="79" t="s">
        <v>86</v>
      </c>
      <c r="C135" s="80"/>
      <c r="D135" s="77"/>
      <c r="E135" s="77"/>
      <c r="F135" s="77"/>
      <c r="G135" s="77"/>
      <c r="H135" s="82"/>
      <c r="I135" s="3"/>
    </row>
    <row r="136" spans="2:7" ht="18">
      <c r="B136" s="79"/>
      <c r="C136" s="80"/>
      <c r="D136" s="77"/>
      <c r="E136" s="77"/>
      <c r="F136" s="77"/>
      <c r="G136" s="77"/>
    </row>
    <row r="137" spans="2:7" ht="18">
      <c r="B137" s="79" t="s">
        <v>87</v>
      </c>
      <c r="C137" s="80"/>
      <c r="D137" s="77"/>
      <c r="E137" s="77"/>
      <c r="F137" s="77"/>
      <c r="G137" s="77"/>
    </row>
    <row r="138" spans="2:9" ht="18.75">
      <c r="B138" s="79" t="s">
        <v>88</v>
      </c>
      <c r="C138" s="80"/>
      <c r="D138" s="77"/>
      <c r="E138" s="77"/>
      <c r="F138" s="77">
        <v>2000</v>
      </c>
      <c r="G138" s="77"/>
      <c r="H138" s="83"/>
      <c r="I138" s="3"/>
    </row>
    <row r="139" spans="2:7" ht="18">
      <c r="B139" s="79"/>
      <c r="C139" s="80"/>
      <c r="D139" s="77"/>
      <c r="E139" s="77"/>
      <c r="F139" s="77"/>
      <c r="G139" s="77"/>
    </row>
    <row r="140" spans="2:7" ht="18">
      <c r="B140" s="79"/>
      <c r="C140" s="80"/>
      <c r="D140" s="77"/>
      <c r="E140" s="77"/>
      <c r="F140" s="77"/>
      <c r="G140" s="77"/>
    </row>
    <row r="141" spans="2:9" ht="18.75">
      <c r="B141" s="79" t="s">
        <v>89</v>
      </c>
      <c r="C141" s="80"/>
      <c r="D141" s="77"/>
      <c r="E141" s="77"/>
      <c r="F141" s="77">
        <f>F126+F34+F129+F132-F122-F135-F138</f>
        <v>867.1999999999825</v>
      </c>
      <c r="G141" s="77"/>
      <c r="H141" s="84"/>
      <c r="I141" s="9"/>
    </row>
    <row r="142" spans="4:7" ht="18">
      <c r="D142" s="77"/>
      <c r="E142" s="77"/>
      <c r="F142" s="77"/>
      <c r="G142" s="77"/>
    </row>
    <row r="143" spans="4:7" ht="18">
      <c r="D143" s="77"/>
      <c r="E143" s="77"/>
      <c r="F143" s="77"/>
      <c r="G143" s="77"/>
    </row>
    <row r="144" spans="2:7" ht="18">
      <c r="B144" s="79" t="s">
        <v>91</v>
      </c>
      <c r="C144" s="80"/>
      <c r="D144" s="77"/>
      <c r="E144" s="77"/>
      <c r="F144" s="77"/>
      <c r="G144" s="77"/>
    </row>
    <row r="145" spans="2:7" ht="18">
      <c r="B145" s="79" t="s">
        <v>92</v>
      </c>
      <c r="C145" s="80"/>
      <c r="D145" s="77"/>
      <c r="E145" s="77"/>
      <c r="F145" s="77"/>
      <c r="G145" s="77"/>
    </row>
    <row r="146" spans="2:7" ht="18">
      <c r="B146" s="79" t="s">
        <v>93</v>
      </c>
      <c r="C146" s="80"/>
      <c r="D146" s="77"/>
      <c r="E146" s="77"/>
      <c r="F146" s="77"/>
      <c r="G146" s="77"/>
    </row>
  </sheetData>
  <sheetProtection/>
  <mergeCells count="21">
    <mergeCell ref="G2:G3"/>
    <mergeCell ref="A36:H36"/>
    <mergeCell ref="A2:A3"/>
    <mergeCell ref="L41:N42"/>
    <mergeCell ref="F37:F38"/>
    <mergeCell ref="J41:K41"/>
    <mergeCell ref="H2:H3"/>
    <mergeCell ref="J42:K42"/>
    <mergeCell ref="D2:D3"/>
    <mergeCell ref="E37:E38"/>
    <mergeCell ref="F2:F3"/>
    <mergeCell ref="E2:E3"/>
    <mergeCell ref="A1:H1"/>
    <mergeCell ref="A37:A38"/>
    <mergeCell ref="H37:H38"/>
    <mergeCell ref="B37:B38"/>
    <mergeCell ref="D37:D38"/>
    <mergeCell ref="G37:G38"/>
    <mergeCell ref="B2:B3"/>
    <mergeCell ref="C2:C3"/>
    <mergeCell ref="C37:C38"/>
  </mergeCells>
  <printOptions/>
  <pageMargins left="0.15748031496062992" right="0.2362204724409449" top="0.5511811023622047" bottom="0.5905511811023623" header="0" footer="0"/>
  <pageSetup fitToHeight="5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114"/>
  <sheetViews>
    <sheetView zoomScale="85" zoomScaleNormal="85" zoomScalePageLayoutView="0" workbookViewId="0" topLeftCell="A1">
      <selection activeCell="E42" sqref="E42"/>
    </sheetView>
  </sheetViews>
  <sheetFormatPr defaultColWidth="9.140625" defaultRowHeight="12.75"/>
  <cols>
    <col min="1" max="1" width="6.7109375" style="75" customWidth="1"/>
    <col min="2" max="2" width="45.8515625" style="75" customWidth="1"/>
    <col min="3" max="3" width="15.421875" style="76" hidden="1" customWidth="1"/>
    <col min="4" max="4" width="14.421875" style="78" customWidth="1"/>
    <col min="5" max="5" width="14.8515625" style="78" customWidth="1"/>
    <col min="6" max="6" width="13.57421875" style="78" customWidth="1"/>
    <col min="7" max="7" width="11.57421875" style="78" customWidth="1"/>
    <col min="8" max="8" width="11.8515625" style="78" customWidth="1"/>
    <col min="9" max="9" width="12.28125" style="30" customWidth="1"/>
    <col min="10" max="16384" width="9.140625" style="1" customWidth="1"/>
  </cols>
  <sheetData>
    <row r="1" spans="1:9" s="8" customFormat="1" ht="64.5" customHeight="1">
      <c r="A1" s="167" t="s">
        <v>402</v>
      </c>
      <c r="B1" s="167"/>
      <c r="C1" s="167"/>
      <c r="D1" s="167"/>
      <c r="E1" s="167"/>
      <c r="F1" s="167"/>
      <c r="G1" s="167"/>
      <c r="H1" s="167"/>
      <c r="I1" s="32"/>
    </row>
    <row r="2" spans="1:8" ht="12.75" customHeight="1">
      <c r="A2" s="43"/>
      <c r="B2" s="171" t="s">
        <v>2</v>
      </c>
      <c r="C2" s="49"/>
      <c r="D2" s="170" t="s">
        <v>3</v>
      </c>
      <c r="E2" s="165" t="s">
        <v>272</v>
      </c>
      <c r="F2" s="170" t="s">
        <v>4</v>
      </c>
      <c r="G2" s="170" t="s">
        <v>5</v>
      </c>
      <c r="H2" s="165" t="s">
        <v>273</v>
      </c>
    </row>
    <row r="3" spans="1:8" ht="27.75" customHeight="1">
      <c r="A3" s="43"/>
      <c r="B3" s="171"/>
      <c r="C3" s="49"/>
      <c r="D3" s="170"/>
      <c r="E3" s="166"/>
      <c r="F3" s="170"/>
      <c r="G3" s="170"/>
      <c r="H3" s="166"/>
    </row>
    <row r="4" spans="1:8" ht="18.75">
      <c r="A4" s="43"/>
      <c r="B4" s="45" t="s">
        <v>79</v>
      </c>
      <c r="C4" s="46"/>
      <c r="D4" s="47">
        <f>D5+D6+D7+D8+D9+D10+D11+D12+D13+D14+D15+D16+D17+D18+D19</f>
        <v>68347.1</v>
      </c>
      <c r="E4" s="47">
        <f>E5+E6+E7+E8+E9+E10+E11+E12+E13+E14+E15+E16+E17+E18+E19</f>
        <v>12980</v>
      </c>
      <c r="F4" s="47">
        <f>F5+F6+F7+F8+F9+F10+F11+F12+F13+F14+F15+F16+F17+F18+F19</f>
        <v>9011</v>
      </c>
      <c r="G4" s="48">
        <f aca="true" t="shared" si="0" ref="G4:G28">F4/D4</f>
        <v>0.1318417313975282</v>
      </c>
      <c r="H4" s="48">
        <f>F4/E4</f>
        <v>0.6942218798151002</v>
      </c>
    </row>
    <row r="5" spans="1:8" ht="18.75">
      <c r="A5" s="43"/>
      <c r="B5" s="45" t="s">
        <v>6</v>
      </c>
      <c r="C5" s="46"/>
      <c r="D5" s="47">
        <v>38990</v>
      </c>
      <c r="E5" s="47">
        <v>9000</v>
      </c>
      <c r="F5" s="47">
        <v>5648.3</v>
      </c>
      <c r="G5" s="48">
        <f t="shared" si="0"/>
        <v>0.14486535008976661</v>
      </c>
      <c r="H5" s="48">
        <f aca="true" t="shared" si="1" ref="H5:H28">F5/E5</f>
        <v>0.6275888888888889</v>
      </c>
    </row>
    <row r="6" spans="1:8" ht="18.75">
      <c r="A6" s="43"/>
      <c r="B6" s="45" t="s">
        <v>230</v>
      </c>
      <c r="C6" s="46"/>
      <c r="D6" s="47">
        <v>5681.1</v>
      </c>
      <c r="E6" s="47">
        <v>1420</v>
      </c>
      <c r="F6" s="47">
        <v>444.3</v>
      </c>
      <c r="G6" s="48">
        <f t="shared" si="0"/>
        <v>0.07820668532502507</v>
      </c>
      <c r="H6" s="48">
        <f t="shared" si="1"/>
        <v>0.312887323943662</v>
      </c>
    </row>
    <row r="7" spans="1:8" ht="18.75">
      <c r="A7" s="43"/>
      <c r="B7" s="45" t="s">
        <v>8</v>
      </c>
      <c r="C7" s="46"/>
      <c r="D7" s="47">
        <v>503</v>
      </c>
      <c r="E7" s="47">
        <v>50</v>
      </c>
      <c r="F7" s="47">
        <v>44.1</v>
      </c>
      <c r="G7" s="48">
        <f t="shared" si="0"/>
        <v>0.08767395626242545</v>
      </c>
      <c r="H7" s="48">
        <f t="shared" si="1"/>
        <v>0.882</v>
      </c>
    </row>
    <row r="8" spans="1:8" ht="18.75">
      <c r="A8" s="43"/>
      <c r="B8" s="45" t="s">
        <v>9</v>
      </c>
      <c r="C8" s="46"/>
      <c r="D8" s="47">
        <v>7880</v>
      </c>
      <c r="E8" s="47">
        <v>200</v>
      </c>
      <c r="F8" s="47">
        <v>316.7</v>
      </c>
      <c r="G8" s="48">
        <f t="shared" si="0"/>
        <v>0.04019035532994924</v>
      </c>
      <c r="H8" s="48">
        <f t="shared" si="1"/>
        <v>1.5835</v>
      </c>
    </row>
    <row r="9" spans="1:8" ht="18.75">
      <c r="A9" s="43"/>
      <c r="B9" s="45" t="s">
        <v>10</v>
      </c>
      <c r="C9" s="46"/>
      <c r="D9" s="47">
        <v>11423</v>
      </c>
      <c r="E9" s="47">
        <v>1700</v>
      </c>
      <c r="F9" s="47">
        <v>1781.3</v>
      </c>
      <c r="G9" s="48">
        <f t="shared" si="0"/>
        <v>0.15593977063818612</v>
      </c>
      <c r="H9" s="48">
        <f t="shared" si="1"/>
        <v>1.0478235294117646</v>
      </c>
    </row>
    <row r="10" spans="1:8" ht="18.75">
      <c r="A10" s="43"/>
      <c r="B10" s="45" t="s">
        <v>104</v>
      </c>
      <c r="C10" s="46"/>
      <c r="D10" s="47">
        <v>0</v>
      </c>
      <c r="E10" s="47">
        <v>0</v>
      </c>
      <c r="F10" s="47">
        <v>0</v>
      </c>
      <c r="G10" s="48">
        <v>0</v>
      </c>
      <c r="H10" s="48">
        <v>0</v>
      </c>
    </row>
    <row r="11" spans="1:8" ht="18.75">
      <c r="A11" s="43"/>
      <c r="B11" s="45" t="s">
        <v>94</v>
      </c>
      <c r="C11" s="46"/>
      <c r="D11" s="47">
        <v>0</v>
      </c>
      <c r="E11" s="47">
        <v>0</v>
      </c>
      <c r="F11" s="47">
        <v>0</v>
      </c>
      <c r="G11" s="48">
        <v>0</v>
      </c>
      <c r="H11" s="48">
        <v>0</v>
      </c>
    </row>
    <row r="12" spans="1:8" ht="18.75">
      <c r="A12" s="43"/>
      <c r="B12" s="45" t="s">
        <v>12</v>
      </c>
      <c r="C12" s="46"/>
      <c r="D12" s="47">
        <v>1900</v>
      </c>
      <c r="E12" s="47">
        <v>200</v>
      </c>
      <c r="F12" s="47">
        <v>238.4</v>
      </c>
      <c r="G12" s="48">
        <f t="shared" si="0"/>
        <v>0.12547368421052632</v>
      </c>
      <c r="H12" s="48">
        <f t="shared" si="1"/>
        <v>1.192</v>
      </c>
    </row>
    <row r="13" spans="1:8" ht="18.75">
      <c r="A13" s="43"/>
      <c r="B13" s="45" t="s">
        <v>13</v>
      </c>
      <c r="C13" s="46"/>
      <c r="D13" s="47">
        <v>1500</v>
      </c>
      <c r="E13" s="47">
        <v>300</v>
      </c>
      <c r="F13" s="47">
        <v>393</v>
      </c>
      <c r="G13" s="48">
        <f t="shared" si="0"/>
        <v>0.262</v>
      </c>
      <c r="H13" s="48">
        <f t="shared" si="1"/>
        <v>1.31</v>
      </c>
    </row>
    <row r="14" spans="1:8" ht="18.75">
      <c r="A14" s="43"/>
      <c r="B14" s="45" t="s">
        <v>95</v>
      </c>
      <c r="C14" s="46"/>
      <c r="D14" s="47">
        <v>320</v>
      </c>
      <c r="E14" s="47">
        <v>75</v>
      </c>
      <c r="F14" s="47">
        <v>56</v>
      </c>
      <c r="G14" s="48">
        <f t="shared" si="0"/>
        <v>0.175</v>
      </c>
      <c r="H14" s="48">
        <f t="shared" si="1"/>
        <v>0.7466666666666667</v>
      </c>
    </row>
    <row r="15" spans="1:8" ht="18.75">
      <c r="A15" s="43"/>
      <c r="B15" s="45" t="s">
        <v>16</v>
      </c>
      <c r="C15" s="46"/>
      <c r="D15" s="47">
        <v>0</v>
      </c>
      <c r="E15" s="47">
        <v>0</v>
      </c>
      <c r="F15" s="47">
        <v>0</v>
      </c>
      <c r="G15" s="48">
        <v>0</v>
      </c>
      <c r="H15" s="48">
        <v>0</v>
      </c>
    </row>
    <row r="16" spans="1:8" ht="18.75">
      <c r="A16" s="43"/>
      <c r="B16" s="45" t="s">
        <v>119</v>
      </c>
      <c r="C16" s="46"/>
      <c r="D16" s="47">
        <v>0</v>
      </c>
      <c r="E16" s="47">
        <v>0</v>
      </c>
      <c r="F16" s="47">
        <v>0</v>
      </c>
      <c r="G16" s="48">
        <v>0</v>
      </c>
      <c r="H16" s="48">
        <v>0</v>
      </c>
    </row>
    <row r="17" spans="1:8" ht="18.75">
      <c r="A17" s="43"/>
      <c r="B17" s="45" t="s">
        <v>267</v>
      </c>
      <c r="C17" s="46"/>
      <c r="D17" s="47">
        <v>100</v>
      </c>
      <c r="E17" s="47">
        <v>25</v>
      </c>
      <c r="F17" s="47">
        <v>84.9</v>
      </c>
      <c r="G17" s="48">
        <f t="shared" si="0"/>
        <v>0.8490000000000001</v>
      </c>
      <c r="H17" s="48">
        <f t="shared" si="1"/>
        <v>3.3960000000000004</v>
      </c>
    </row>
    <row r="18" spans="1:8" ht="18.75">
      <c r="A18" s="43"/>
      <c r="B18" s="45" t="s">
        <v>115</v>
      </c>
      <c r="C18" s="46"/>
      <c r="D18" s="47">
        <v>50</v>
      </c>
      <c r="E18" s="47">
        <v>10</v>
      </c>
      <c r="F18" s="47">
        <v>4</v>
      </c>
      <c r="G18" s="48">
        <f t="shared" si="0"/>
        <v>0.08</v>
      </c>
      <c r="H18" s="48">
        <f t="shared" si="1"/>
        <v>0.4</v>
      </c>
    </row>
    <row r="19" spans="1:8" ht="18.75">
      <c r="A19" s="43"/>
      <c r="B19" s="45" t="s">
        <v>22</v>
      </c>
      <c r="C19" s="46"/>
      <c r="D19" s="47">
        <v>0</v>
      </c>
      <c r="E19" s="47">
        <v>0</v>
      </c>
      <c r="F19" s="47">
        <v>0</v>
      </c>
      <c r="G19" s="48">
        <v>0</v>
      </c>
      <c r="H19" s="48">
        <v>0</v>
      </c>
    </row>
    <row r="20" spans="1:8" ht="33.75" customHeight="1">
      <c r="A20" s="43"/>
      <c r="B20" s="44" t="s">
        <v>78</v>
      </c>
      <c r="C20" s="49"/>
      <c r="D20" s="47">
        <f>D21+D22+D24+D25+D23+D26</f>
        <v>1691.1</v>
      </c>
      <c r="E20" s="47">
        <f>E21+E22+E24+E25+E23+E26</f>
        <v>422.8</v>
      </c>
      <c r="F20" s="47">
        <f>F21+F22+F24+F25+F23+F26</f>
        <v>267.8</v>
      </c>
      <c r="G20" s="48">
        <f t="shared" si="0"/>
        <v>0.15835846490450003</v>
      </c>
      <c r="H20" s="48">
        <f t="shared" si="1"/>
        <v>0.6333964049195837</v>
      </c>
    </row>
    <row r="21" spans="1:8" ht="18.75">
      <c r="A21" s="43"/>
      <c r="B21" s="45" t="s">
        <v>24</v>
      </c>
      <c r="C21" s="46"/>
      <c r="D21" s="47">
        <v>1691.1</v>
      </c>
      <c r="E21" s="47">
        <v>422.8</v>
      </c>
      <c r="F21" s="47">
        <v>267.8</v>
      </c>
      <c r="G21" s="48">
        <f t="shared" si="0"/>
        <v>0.15835846490450003</v>
      </c>
      <c r="H21" s="48">
        <f t="shared" si="1"/>
        <v>0.6333964049195837</v>
      </c>
    </row>
    <row r="22" spans="1:8" ht="18.75" hidden="1">
      <c r="A22" s="43"/>
      <c r="B22" s="45" t="s">
        <v>245</v>
      </c>
      <c r="C22" s="46"/>
      <c r="D22" s="47">
        <v>0</v>
      </c>
      <c r="E22" s="47">
        <v>0</v>
      </c>
      <c r="F22" s="47">
        <v>0</v>
      </c>
      <c r="G22" s="48" t="e">
        <f t="shared" si="0"/>
        <v>#DIV/0!</v>
      </c>
      <c r="H22" s="48" t="e">
        <f t="shared" si="1"/>
        <v>#DIV/0!</v>
      </c>
    </row>
    <row r="23" spans="1:8" ht="18.75" hidden="1">
      <c r="A23" s="43"/>
      <c r="B23" s="85" t="s">
        <v>254</v>
      </c>
      <c r="C23" s="86"/>
      <c r="D23" s="47">
        <v>0</v>
      </c>
      <c r="E23" s="47">
        <v>0</v>
      </c>
      <c r="F23" s="47">
        <v>0</v>
      </c>
      <c r="G23" s="48" t="e">
        <f t="shared" si="0"/>
        <v>#DIV/0!</v>
      </c>
      <c r="H23" s="48" t="e">
        <f t="shared" si="1"/>
        <v>#DIV/0!</v>
      </c>
    </row>
    <row r="24" spans="1:8" ht="18.75" hidden="1">
      <c r="A24" s="43"/>
      <c r="B24" s="45" t="s">
        <v>64</v>
      </c>
      <c r="C24" s="46"/>
      <c r="D24" s="47">
        <v>0</v>
      </c>
      <c r="E24" s="47">
        <v>0</v>
      </c>
      <c r="F24" s="47">
        <v>0</v>
      </c>
      <c r="G24" s="48" t="e">
        <f t="shared" si="0"/>
        <v>#DIV/0!</v>
      </c>
      <c r="H24" s="48" t="e">
        <f t="shared" si="1"/>
        <v>#DIV/0!</v>
      </c>
    </row>
    <row r="25" spans="1:8" ht="29.25" customHeight="1" hidden="1">
      <c r="A25" s="43"/>
      <c r="B25" s="45" t="s">
        <v>27</v>
      </c>
      <c r="C25" s="46"/>
      <c r="D25" s="47">
        <v>0</v>
      </c>
      <c r="E25" s="47">
        <v>0</v>
      </c>
      <c r="F25" s="47">
        <v>0</v>
      </c>
      <c r="G25" s="48" t="e">
        <f t="shared" si="0"/>
        <v>#DIV/0!</v>
      </c>
      <c r="H25" s="48" t="e">
        <f t="shared" si="1"/>
        <v>#DIV/0!</v>
      </c>
    </row>
    <row r="26" spans="1:8" ht="33" customHeight="1" thickBot="1">
      <c r="A26" s="43"/>
      <c r="B26" s="87" t="s">
        <v>148</v>
      </c>
      <c r="C26" s="46"/>
      <c r="D26" s="88">
        <v>0</v>
      </c>
      <c r="E26" s="88">
        <v>0</v>
      </c>
      <c r="F26" s="88">
        <v>0</v>
      </c>
      <c r="G26" s="48">
        <v>0</v>
      </c>
      <c r="H26" s="48">
        <v>0</v>
      </c>
    </row>
    <row r="27" spans="1:8" ht="18.75">
      <c r="A27" s="43"/>
      <c r="B27" s="45" t="s">
        <v>28</v>
      </c>
      <c r="C27" s="46"/>
      <c r="D27" s="47">
        <f>D4+D20</f>
        <v>70038.20000000001</v>
      </c>
      <c r="E27" s="47">
        <f>E4+E20</f>
        <v>13402.8</v>
      </c>
      <c r="F27" s="47">
        <f>F4+F20</f>
        <v>9278.8</v>
      </c>
      <c r="G27" s="48">
        <f t="shared" si="0"/>
        <v>0.13248198840061562</v>
      </c>
      <c r="H27" s="48">
        <f t="shared" si="1"/>
        <v>0.6923031008445997</v>
      </c>
    </row>
    <row r="28" spans="1:8" ht="18.75">
      <c r="A28" s="43"/>
      <c r="B28" s="45" t="s">
        <v>105</v>
      </c>
      <c r="C28" s="46"/>
      <c r="D28" s="47">
        <f>D4</f>
        <v>68347.1</v>
      </c>
      <c r="E28" s="47">
        <f>E4</f>
        <v>12980</v>
      </c>
      <c r="F28" s="47">
        <f>F4</f>
        <v>9011</v>
      </c>
      <c r="G28" s="48">
        <f t="shared" si="0"/>
        <v>0.1318417313975282</v>
      </c>
      <c r="H28" s="48">
        <f t="shared" si="1"/>
        <v>0.6942218798151002</v>
      </c>
    </row>
    <row r="29" spans="1:8" ht="12.75">
      <c r="A29" s="174"/>
      <c r="B29" s="185"/>
      <c r="C29" s="185"/>
      <c r="D29" s="185"/>
      <c r="E29" s="185"/>
      <c r="F29" s="185"/>
      <c r="G29" s="185"/>
      <c r="H29" s="158"/>
    </row>
    <row r="30" spans="1:8" ht="15" customHeight="1">
      <c r="A30" s="181" t="s">
        <v>152</v>
      </c>
      <c r="B30" s="182" t="s">
        <v>29</v>
      </c>
      <c r="C30" s="183" t="s">
        <v>154</v>
      </c>
      <c r="D30" s="169" t="s">
        <v>3</v>
      </c>
      <c r="E30" s="165" t="s">
        <v>272</v>
      </c>
      <c r="F30" s="170" t="s">
        <v>4</v>
      </c>
      <c r="G30" s="170" t="s">
        <v>5</v>
      </c>
      <c r="H30" s="165" t="s">
        <v>273</v>
      </c>
    </row>
    <row r="31" spans="1:8" ht="21.75" customHeight="1">
      <c r="A31" s="181"/>
      <c r="B31" s="182"/>
      <c r="C31" s="184"/>
      <c r="D31" s="169"/>
      <c r="E31" s="166"/>
      <c r="F31" s="170"/>
      <c r="G31" s="170"/>
      <c r="H31" s="166"/>
    </row>
    <row r="32" spans="1:8" ht="18.75">
      <c r="A32" s="49" t="s">
        <v>66</v>
      </c>
      <c r="B32" s="44" t="s">
        <v>30</v>
      </c>
      <c r="C32" s="49"/>
      <c r="D32" s="52">
        <f>D33+D34+D35</f>
        <v>2194.5</v>
      </c>
      <c r="E32" s="52">
        <f>E33+E34+E35</f>
        <v>607.0999999999999</v>
      </c>
      <c r="F32" s="52">
        <f>F33+F34+F35</f>
        <v>434.8</v>
      </c>
      <c r="G32" s="89">
        <f>F32/D32</f>
        <v>0.198131692868535</v>
      </c>
      <c r="H32" s="89">
        <f>F32/E32</f>
        <v>0.7161917311810246</v>
      </c>
    </row>
    <row r="33" spans="1:8" ht="55.5" customHeight="1">
      <c r="A33" s="46" t="s">
        <v>68</v>
      </c>
      <c r="B33" s="45" t="s">
        <v>207</v>
      </c>
      <c r="C33" s="46" t="s">
        <v>68</v>
      </c>
      <c r="D33" s="47">
        <v>979</v>
      </c>
      <c r="E33" s="47">
        <v>257.9</v>
      </c>
      <c r="F33" s="47">
        <v>182.4</v>
      </c>
      <c r="G33" s="89">
        <f aca="true" t="shared" si="2" ref="G33:G90">F33/D33</f>
        <v>0.18631256384065373</v>
      </c>
      <c r="H33" s="89">
        <f aca="true" t="shared" si="3" ref="H33:H90">F33/E33</f>
        <v>0.7072508724311749</v>
      </c>
    </row>
    <row r="34" spans="1:8" ht="18.75">
      <c r="A34" s="46" t="s">
        <v>71</v>
      </c>
      <c r="B34" s="45" t="s">
        <v>174</v>
      </c>
      <c r="C34" s="46" t="s">
        <v>71</v>
      </c>
      <c r="D34" s="47">
        <v>50</v>
      </c>
      <c r="E34" s="47">
        <v>12.5</v>
      </c>
      <c r="F34" s="47">
        <v>0</v>
      </c>
      <c r="G34" s="89">
        <f t="shared" si="2"/>
        <v>0</v>
      </c>
      <c r="H34" s="89">
        <f t="shared" si="3"/>
        <v>0</v>
      </c>
    </row>
    <row r="35" spans="1:9" ht="37.5" customHeight="1">
      <c r="A35" s="46" t="s">
        <v>125</v>
      </c>
      <c r="B35" s="45" t="s">
        <v>113</v>
      </c>
      <c r="C35" s="46"/>
      <c r="D35" s="47">
        <f>D36+D37+D38+D39</f>
        <v>1165.5</v>
      </c>
      <c r="E35" s="47">
        <f>E36+E37+E38+E39</f>
        <v>336.7</v>
      </c>
      <c r="F35" s="47">
        <f>F36+F37+F38+F39</f>
        <v>252.4</v>
      </c>
      <c r="G35" s="89">
        <f t="shared" si="2"/>
        <v>0.21655941655941657</v>
      </c>
      <c r="H35" s="89">
        <f t="shared" si="3"/>
        <v>0.7496287496287497</v>
      </c>
      <c r="I35" s="41"/>
    </row>
    <row r="36" spans="1:9" s="16" customFormat="1" ht="55.5" customHeight="1">
      <c r="A36" s="53"/>
      <c r="B36" s="54" t="s">
        <v>196</v>
      </c>
      <c r="C36" s="53" t="s">
        <v>285</v>
      </c>
      <c r="D36" s="55">
        <v>561.2</v>
      </c>
      <c r="E36" s="55">
        <v>159.9</v>
      </c>
      <c r="F36" s="55">
        <v>134.6</v>
      </c>
      <c r="G36" s="89">
        <f t="shared" si="2"/>
        <v>0.23984319315751956</v>
      </c>
      <c r="H36" s="89">
        <f t="shared" si="3"/>
        <v>0.8417761100687929</v>
      </c>
      <c r="I36" s="42"/>
    </row>
    <row r="37" spans="1:9" s="16" customFormat="1" ht="51.75" customHeight="1">
      <c r="A37" s="53"/>
      <c r="B37" s="54" t="s">
        <v>391</v>
      </c>
      <c r="C37" s="53" t="s">
        <v>370</v>
      </c>
      <c r="D37" s="55">
        <v>347.1</v>
      </c>
      <c r="E37" s="55">
        <v>77.1</v>
      </c>
      <c r="F37" s="55">
        <v>52.9</v>
      </c>
      <c r="G37" s="89">
        <f t="shared" si="2"/>
        <v>0.15240564678766924</v>
      </c>
      <c r="H37" s="89">
        <f t="shared" si="3"/>
        <v>0.6861219195849546</v>
      </c>
      <c r="I37" s="42"/>
    </row>
    <row r="38" spans="1:9" s="16" customFormat="1" ht="31.5" customHeight="1">
      <c r="A38" s="53"/>
      <c r="B38" s="54" t="s">
        <v>193</v>
      </c>
      <c r="C38" s="53" t="s">
        <v>277</v>
      </c>
      <c r="D38" s="55">
        <v>28</v>
      </c>
      <c r="E38" s="55">
        <v>28</v>
      </c>
      <c r="F38" s="55">
        <v>28</v>
      </c>
      <c r="G38" s="89">
        <f t="shared" si="2"/>
        <v>1</v>
      </c>
      <c r="H38" s="89">
        <f t="shared" si="3"/>
        <v>1</v>
      </c>
      <c r="I38" s="42"/>
    </row>
    <row r="39" spans="1:9" s="16" customFormat="1" ht="31.5">
      <c r="A39" s="53"/>
      <c r="B39" s="54" t="s">
        <v>227</v>
      </c>
      <c r="C39" s="53" t="s">
        <v>284</v>
      </c>
      <c r="D39" s="55">
        <v>229.2</v>
      </c>
      <c r="E39" s="55">
        <v>71.7</v>
      </c>
      <c r="F39" s="55">
        <v>36.9</v>
      </c>
      <c r="G39" s="89">
        <f t="shared" si="2"/>
        <v>0.16099476439790575</v>
      </c>
      <c r="H39" s="89">
        <f t="shared" si="3"/>
        <v>0.5146443514644351</v>
      </c>
      <c r="I39" s="42"/>
    </row>
    <row r="40" spans="1:8" ht="18.75" customHeight="1">
      <c r="A40" s="71" t="s">
        <v>72</v>
      </c>
      <c r="B40" s="72" t="s">
        <v>38</v>
      </c>
      <c r="C40" s="71"/>
      <c r="D40" s="52">
        <f>D41</f>
        <v>630</v>
      </c>
      <c r="E40" s="52">
        <f>E41</f>
        <v>157</v>
      </c>
      <c r="F40" s="52">
        <f>F41</f>
        <v>87.3</v>
      </c>
      <c r="G40" s="89">
        <f t="shared" si="2"/>
        <v>0.13857142857142857</v>
      </c>
      <c r="H40" s="89">
        <f t="shared" si="3"/>
        <v>0.5560509554140127</v>
      </c>
    </row>
    <row r="41" spans="1:8" ht="57.75" customHeight="1">
      <c r="A41" s="46" t="s">
        <v>151</v>
      </c>
      <c r="B41" s="45" t="s">
        <v>175</v>
      </c>
      <c r="C41" s="46"/>
      <c r="D41" s="47">
        <f>D42+D43+D44+D45</f>
        <v>630</v>
      </c>
      <c r="E41" s="47">
        <f>E42+E43+E44+E45</f>
        <v>157</v>
      </c>
      <c r="F41" s="47">
        <f>F42+F43+F44+F45</f>
        <v>87.3</v>
      </c>
      <c r="G41" s="89">
        <f t="shared" si="2"/>
        <v>0.13857142857142857</v>
      </c>
      <c r="H41" s="89">
        <f t="shared" si="3"/>
        <v>0.5560509554140127</v>
      </c>
    </row>
    <row r="42" spans="1:9" s="16" customFormat="1" ht="36" customHeight="1">
      <c r="A42" s="53"/>
      <c r="B42" s="54" t="s">
        <v>371</v>
      </c>
      <c r="C42" s="53" t="s">
        <v>372</v>
      </c>
      <c r="D42" s="55">
        <v>100</v>
      </c>
      <c r="E42" s="55">
        <v>25</v>
      </c>
      <c r="F42" s="55">
        <v>0</v>
      </c>
      <c r="G42" s="89">
        <f t="shared" si="2"/>
        <v>0</v>
      </c>
      <c r="H42" s="89">
        <f t="shared" si="3"/>
        <v>0</v>
      </c>
      <c r="I42" s="37"/>
    </row>
    <row r="43" spans="1:9" s="16" customFormat="1" ht="66.75" customHeight="1">
      <c r="A43" s="53"/>
      <c r="B43" s="54" t="s">
        <v>373</v>
      </c>
      <c r="C43" s="53" t="s">
        <v>374</v>
      </c>
      <c r="D43" s="55">
        <v>520</v>
      </c>
      <c r="E43" s="55">
        <v>130</v>
      </c>
      <c r="F43" s="55">
        <v>87.3</v>
      </c>
      <c r="G43" s="89">
        <f t="shared" si="2"/>
        <v>0.16788461538461538</v>
      </c>
      <c r="H43" s="89">
        <f t="shared" si="3"/>
        <v>0.6715384615384615</v>
      </c>
      <c r="I43" s="37"/>
    </row>
    <row r="44" spans="1:9" s="16" customFormat="1" ht="66.75" customHeight="1">
      <c r="A44" s="53"/>
      <c r="B44" s="54" t="s">
        <v>376</v>
      </c>
      <c r="C44" s="53" t="s">
        <v>375</v>
      </c>
      <c r="D44" s="55">
        <v>5</v>
      </c>
      <c r="E44" s="55">
        <v>1</v>
      </c>
      <c r="F44" s="55">
        <v>0</v>
      </c>
      <c r="G44" s="89">
        <f t="shared" si="2"/>
        <v>0</v>
      </c>
      <c r="H44" s="89">
        <f t="shared" si="3"/>
        <v>0</v>
      </c>
      <c r="I44" s="37"/>
    </row>
    <row r="45" spans="1:9" s="16" customFormat="1" ht="51.75" customHeight="1">
      <c r="A45" s="53"/>
      <c r="B45" s="54" t="s">
        <v>377</v>
      </c>
      <c r="C45" s="53" t="s">
        <v>378</v>
      </c>
      <c r="D45" s="55">
        <v>5</v>
      </c>
      <c r="E45" s="55">
        <v>1</v>
      </c>
      <c r="F45" s="55">
        <v>0</v>
      </c>
      <c r="G45" s="89">
        <f t="shared" si="2"/>
        <v>0</v>
      </c>
      <c r="H45" s="89">
        <f t="shared" si="3"/>
        <v>0</v>
      </c>
      <c r="I45" s="37"/>
    </row>
    <row r="46" spans="1:8" ht="34.5" customHeight="1">
      <c r="A46" s="49" t="s">
        <v>73</v>
      </c>
      <c r="B46" s="44" t="s">
        <v>40</v>
      </c>
      <c r="C46" s="49"/>
      <c r="D46" s="52">
        <f>SUM(D48:D51)</f>
        <v>6667.3</v>
      </c>
      <c r="E46" s="52">
        <f>SUM(E48:E51)</f>
        <v>1600</v>
      </c>
      <c r="F46" s="52">
        <f>SUM(F48:F51)</f>
        <v>0</v>
      </c>
      <c r="G46" s="89">
        <f t="shared" si="2"/>
        <v>0</v>
      </c>
      <c r="H46" s="89">
        <f t="shared" si="3"/>
        <v>0</v>
      </c>
    </row>
    <row r="47" spans="1:8" ht="22.5" customHeight="1">
      <c r="A47" s="49" t="s">
        <v>116</v>
      </c>
      <c r="B47" s="44" t="s">
        <v>176</v>
      </c>
      <c r="C47" s="49"/>
      <c r="D47" s="52">
        <f>D50+D49+D48+D51</f>
        <v>6667.3</v>
      </c>
      <c r="E47" s="52">
        <f>E50+E49+E48+E51</f>
        <v>1600</v>
      </c>
      <c r="F47" s="52">
        <f>F50+F49+F48+F51</f>
        <v>0</v>
      </c>
      <c r="G47" s="89">
        <f t="shared" si="2"/>
        <v>0</v>
      </c>
      <c r="H47" s="89">
        <f t="shared" si="3"/>
        <v>0</v>
      </c>
    </row>
    <row r="48" spans="1:8" ht="69" customHeight="1" hidden="1">
      <c r="A48" s="49"/>
      <c r="B48" s="45" t="s">
        <v>231</v>
      </c>
      <c r="C48" s="46" t="s">
        <v>232</v>
      </c>
      <c r="D48" s="47">
        <v>0</v>
      </c>
      <c r="E48" s="47">
        <v>0</v>
      </c>
      <c r="F48" s="47">
        <v>0</v>
      </c>
      <c r="G48" s="89" t="e">
        <f t="shared" si="2"/>
        <v>#DIV/0!</v>
      </c>
      <c r="H48" s="89" t="e">
        <f t="shared" si="3"/>
        <v>#DIV/0!</v>
      </c>
    </row>
    <row r="49" spans="1:8" ht="68.25" customHeight="1" hidden="1">
      <c r="A49" s="49"/>
      <c r="B49" s="45" t="s">
        <v>234</v>
      </c>
      <c r="C49" s="46" t="s">
        <v>233</v>
      </c>
      <c r="D49" s="47">
        <v>0</v>
      </c>
      <c r="E49" s="47">
        <v>0</v>
      </c>
      <c r="F49" s="47">
        <v>0</v>
      </c>
      <c r="G49" s="89" t="e">
        <f t="shared" si="2"/>
        <v>#DIV/0!</v>
      </c>
      <c r="H49" s="89" t="e">
        <f t="shared" si="3"/>
        <v>#DIV/0!</v>
      </c>
    </row>
    <row r="50" spans="1:8" ht="45" customHeight="1" hidden="1">
      <c r="A50" s="46"/>
      <c r="B50" s="45" t="s">
        <v>209</v>
      </c>
      <c r="C50" s="46" t="s">
        <v>208</v>
      </c>
      <c r="D50" s="47">
        <v>0</v>
      </c>
      <c r="E50" s="47">
        <v>0</v>
      </c>
      <c r="F50" s="47">
        <v>0</v>
      </c>
      <c r="G50" s="89" t="e">
        <f t="shared" si="2"/>
        <v>#DIV/0!</v>
      </c>
      <c r="H50" s="89" t="e">
        <f t="shared" si="3"/>
        <v>#DIV/0!</v>
      </c>
    </row>
    <row r="51" spans="1:8" ht="57" customHeight="1">
      <c r="A51" s="46"/>
      <c r="B51" s="45" t="s">
        <v>289</v>
      </c>
      <c r="C51" s="46" t="s">
        <v>288</v>
      </c>
      <c r="D51" s="47">
        <v>6667.3</v>
      </c>
      <c r="E51" s="47">
        <v>1600</v>
      </c>
      <c r="F51" s="47">
        <v>0</v>
      </c>
      <c r="G51" s="89">
        <f t="shared" si="2"/>
        <v>0</v>
      </c>
      <c r="H51" s="89">
        <f t="shared" si="3"/>
        <v>0</v>
      </c>
    </row>
    <row r="52" spans="1:8" ht="30.75" customHeight="1">
      <c r="A52" s="49" t="s">
        <v>75</v>
      </c>
      <c r="B52" s="44" t="s">
        <v>41</v>
      </c>
      <c r="C52" s="49"/>
      <c r="D52" s="52">
        <f>D53+D63+D66+D76+D77</f>
        <v>29482.8</v>
      </c>
      <c r="E52" s="52">
        <f>E53+E63+E66+E76+E77</f>
        <v>9784.1</v>
      </c>
      <c r="F52" s="52">
        <f>F53+F63+F66+F76+F77</f>
        <v>4249.6</v>
      </c>
      <c r="G52" s="89">
        <f t="shared" si="2"/>
        <v>0.1441382772328273</v>
      </c>
      <c r="H52" s="89">
        <f t="shared" si="3"/>
        <v>0.4343373432405638</v>
      </c>
    </row>
    <row r="53" spans="1:8" ht="21.75" customHeight="1">
      <c r="A53" s="49" t="s">
        <v>76</v>
      </c>
      <c r="B53" s="44" t="s">
        <v>42</v>
      </c>
      <c r="C53" s="49"/>
      <c r="D53" s="47">
        <f>D57+D62+D61+D58+D59+D60+D54+D55+D56</f>
        <v>1933.7</v>
      </c>
      <c r="E53" s="47">
        <f>E57+E62+E61+E58+E59+E60+E54+E55+E56</f>
        <v>509.3</v>
      </c>
      <c r="F53" s="47">
        <f>F57+F62+F61+F58+F59+F60+F54+F55+F56</f>
        <v>197</v>
      </c>
      <c r="G53" s="89">
        <f t="shared" si="2"/>
        <v>0.101877230180483</v>
      </c>
      <c r="H53" s="89">
        <f t="shared" si="3"/>
        <v>0.3868054192028274</v>
      </c>
    </row>
    <row r="54" spans="1:8" ht="42.75" customHeight="1" hidden="1">
      <c r="A54" s="49"/>
      <c r="B54" s="45" t="s">
        <v>253</v>
      </c>
      <c r="C54" s="46" t="s">
        <v>252</v>
      </c>
      <c r="D54" s="47">
        <v>0</v>
      </c>
      <c r="E54" s="47">
        <v>0</v>
      </c>
      <c r="F54" s="47">
        <v>0</v>
      </c>
      <c r="G54" s="89" t="e">
        <f t="shared" si="2"/>
        <v>#DIV/0!</v>
      </c>
      <c r="H54" s="89" t="e">
        <f t="shared" si="3"/>
        <v>#DIV/0!</v>
      </c>
    </row>
    <row r="55" spans="1:8" ht="42.75" customHeight="1" hidden="1">
      <c r="A55" s="49"/>
      <c r="B55" s="45" t="s">
        <v>263</v>
      </c>
      <c r="C55" s="46" t="s">
        <v>262</v>
      </c>
      <c r="D55" s="47">
        <v>0</v>
      </c>
      <c r="E55" s="47">
        <v>0</v>
      </c>
      <c r="F55" s="47">
        <v>0</v>
      </c>
      <c r="G55" s="89" t="e">
        <f t="shared" si="2"/>
        <v>#DIV/0!</v>
      </c>
      <c r="H55" s="89" t="e">
        <f t="shared" si="3"/>
        <v>#DIV/0!</v>
      </c>
    </row>
    <row r="56" spans="1:8" ht="70.5" customHeight="1">
      <c r="A56" s="49"/>
      <c r="B56" s="45" t="s">
        <v>290</v>
      </c>
      <c r="C56" s="46" t="s">
        <v>291</v>
      </c>
      <c r="D56" s="47">
        <v>850.3</v>
      </c>
      <c r="E56" s="47">
        <v>205.8</v>
      </c>
      <c r="F56" s="47">
        <v>197</v>
      </c>
      <c r="G56" s="89">
        <f t="shared" si="2"/>
        <v>0.2316829354345525</v>
      </c>
      <c r="H56" s="89">
        <f t="shared" si="3"/>
        <v>0.9572400388726919</v>
      </c>
    </row>
    <row r="57" spans="1:8" ht="42" customHeight="1" hidden="1">
      <c r="A57" s="46"/>
      <c r="B57" s="45" t="s">
        <v>240</v>
      </c>
      <c r="C57" s="46" t="s">
        <v>226</v>
      </c>
      <c r="D57" s="47">
        <v>0</v>
      </c>
      <c r="E57" s="47">
        <v>0</v>
      </c>
      <c r="F57" s="47">
        <v>0</v>
      </c>
      <c r="G57" s="89" t="e">
        <f t="shared" si="2"/>
        <v>#DIV/0!</v>
      </c>
      <c r="H57" s="89" t="e">
        <f t="shared" si="3"/>
        <v>#DIV/0!</v>
      </c>
    </row>
    <row r="58" spans="1:8" ht="42" customHeight="1" hidden="1">
      <c r="A58" s="46"/>
      <c r="B58" s="45" t="s">
        <v>244</v>
      </c>
      <c r="C58" s="46" t="s">
        <v>241</v>
      </c>
      <c r="D58" s="47">
        <v>0</v>
      </c>
      <c r="E58" s="47">
        <v>0</v>
      </c>
      <c r="F58" s="47">
        <v>0</v>
      </c>
      <c r="G58" s="89" t="e">
        <f t="shared" si="2"/>
        <v>#DIV/0!</v>
      </c>
      <c r="H58" s="89" t="e">
        <f t="shared" si="3"/>
        <v>#DIV/0!</v>
      </c>
    </row>
    <row r="59" spans="1:8" ht="42" customHeight="1" hidden="1">
      <c r="A59" s="46"/>
      <c r="B59" s="45" t="s">
        <v>243</v>
      </c>
      <c r="C59" s="46" t="s">
        <v>242</v>
      </c>
      <c r="D59" s="47">
        <v>0</v>
      </c>
      <c r="E59" s="47">
        <v>0</v>
      </c>
      <c r="F59" s="47">
        <v>0</v>
      </c>
      <c r="G59" s="89" t="e">
        <f t="shared" si="2"/>
        <v>#DIV/0!</v>
      </c>
      <c r="H59" s="89" t="e">
        <f t="shared" si="3"/>
        <v>#DIV/0!</v>
      </c>
    </row>
    <row r="60" spans="1:8" ht="42" customHeight="1" hidden="1">
      <c r="A60" s="46"/>
      <c r="B60" s="45" t="s">
        <v>246</v>
      </c>
      <c r="C60" s="46" t="s">
        <v>247</v>
      </c>
      <c r="D60" s="47">
        <v>0</v>
      </c>
      <c r="E60" s="47">
        <v>0</v>
      </c>
      <c r="F60" s="47">
        <v>0</v>
      </c>
      <c r="G60" s="89" t="e">
        <f t="shared" si="2"/>
        <v>#DIV/0!</v>
      </c>
      <c r="H60" s="89" t="e">
        <f t="shared" si="3"/>
        <v>#DIV/0!</v>
      </c>
    </row>
    <row r="61" spans="1:8" ht="37.5" customHeight="1">
      <c r="A61" s="49"/>
      <c r="B61" s="45" t="s">
        <v>165</v>
      </c>
      <c r="C61" s="46" t="s">
        <v>292</v>
      </c>
      <c r="D61" s="47">
        <v>1083.4</v>
      </c>
      <c r="E61" s="47">
        <v>303.5</v>
      </c>
      <c r="F61" s="47">
        <v>0</v>
      </c>
      <c r="G61" s="89">
        <f t="shared" si="2"/>
        <v>0</v>
      </c>
      <c r="H61" s="89">
        <f t="shared" si="3"/>
        <v>0</v>
      </c>
    </row>
    <row r="62" spans="1:9" s="16" customFormat="1" ht="34.5" customHeight="1" hidden="1">
      <c r="A62" s="53"/>
      <c r="B62" s="54" t="s">
        <v>205</v>
      </c>
      <c r="C62" s="53" t="s">
        <v>204</v>
      </c>
      <c r="D62" s="55">
        <v>0</v>
      </c>
      <c r="E62" s="55">
        <v>0</v>
      </c>
      <c r="F62" s="55">
        <v>0</v>
      </c>
      <c r="G62" s="89" t="e">
        <f t="shared" si="2"/>
        <v>#DIV/0!</v>
      </c>
      <c r="H62" s="89" t="e">
        <f t="shared" si="3"/>
        <v>#DIV/0!</v>
      </c>
      <c r="I62" s="37"/>
    </row>
    <row r="63" spans="1:9" s="16" customFormat="1" ht="51" customHeight="1">
      <c r="A63" s="90" t="s">
        <v>77</v>
      </c>
      <c r="B63" s="45" t="s">
        <v>383</v>
      </c>
      <c r="C63" s="53" t="s">
        <v>357</v>
      </c>
      <c r="D63" s="47">
        <f>D64+D65</f>
        <v>3200</v>
      </c>
      <c r="E63" s="47">
        <f>E64+E65</f>
        <v>800</v>
      </c>
      <c r="F63" s="52">
        <f>F64+F65</f>
        <v>0</v>
      </c>
      <c r="G63" s="89">
        <f t="shared" si="2"/>
        <v>0</v>
      </c>
      <c r="H63" s="89">
        <f t="shared" si="3"/>
        <v>0</v>
      </c>
      <c r="I63" s="37"/>
    </row>
    <row r="64" spans="1:9" s="16" customFormat="1" ht="56.25" customHeight="1">
      <c r="A64" s="90"/>
      <c r="B64" s="45" t="s">
        <v>379</v>
      </c>
      <c r="C64" s="53" t="s">
        <v>380</v>
      </c>
      <c r="D64" s="47">
        <v>2200</v>
      </c>
      <c r="E64" s="47">
        <v>550</v>
      </c>
      <c r="F64" s="52">
        <v>0</v>
      </c>
      <c r="G64" s="89">
        <f t="shared" si="2"/>
        <v>0</v>
      </c>
      <c r="H64" s="89">
        <f t="shared" si="3"/>
        <v>0</v>
      </c>
      <c r="I64" s="37"/>
    </row>
    <row r="65" spans="1:9" s="16" customFormat="1" ht="51.75" customHeight="1">
      <c r="A65" s="90"/>
      <c r="B65" s="45" t="s">
        <v>382</v>
      </c>
      <c r="C65" s="53" t="s">
        <v>381</v>
      </c>
      <c r="D65" s="47">
        <v>1000</v>
      </c>
      <c r="E65" s="47">
        <v>250</v>
      </c>
      <c r="F65" s="52">
        <v>0</v>
      </c>
      <c r="G65" s="89">
        <f t="shared" si="2"/>
        <v>0</v>
      </c>
      <c r="H65" s="89">
        <f t="shared" si="3"/>
        <v>0</v>
      </c>
      <c r="I65" s="37"/>
    </row>
    <row r="66" spans="1:9" s="16" customFormat="1" ht="55.5" customHeight="1">
      <c r="A66" s="49" t="s">
        <v>44</v>
      </c>
      <c r="B66" s="44" t="s">
        <v>293</v>
      </c>
      <c r="C66" s="49"/>
      <c r="D66" s="52">
        <f>D67+D68+D69+D70+D71+D72+D73+D74+D75</f>
        <v>1750</v>
      </c>
      <c r="E66" s="52">
        <f>E67+E68+E69+E70+E71+E72+E73+E74+E75</f>
        <v>435</v>
      </c>
      <c r="F66" s="52">
        <f>F67+F68+F69+F70+F71+F72+F73+F74+F75</f>
        <v>0</v>
      </c>
      <c r="G66" s="89">
        <f t="shared" si="2"/>
        <v>0</v>
      </c>
      <c r="H66" s="89">
        <f t="shared" si="3"/>
        <v>0</v>
      </c>
      <c r="I66" s="37"/>
    </row>
    <row r="67" spans="1:9" s="16" customFormat="1" ht="30.75" customHeight="1">
      <c r="A67" s="53"/>
      <c r="B67" s="54" t="s">
        <v>294</v>
      </c>
      <c r="C67" s="53" t="s">
        <v>295</v>
      </c>
      <c r="D67" s="55">
        <v>100</v>
      </c>
      <c r="E67" s="55">
        <v>25</v>
      </c>
      <c r="F67" s="55">
        <v>0</v>
      </c>
      <c r="G67" s="89">
        <f t="shared" si="2"/>
        <v>0</v>
      </c>
      <c r="H67" s="89">
        <f t="shared" si="3"/>
        <v>0</v>
      </c>
      <c r="I67" s="37"/>
    </row>
    <row r="68" spans="1:9" s="16" customFormat="1" ht="30.75" customHeight="1">
      <c r="A68" s="53"/>
      <c r="B68" s="54" t="s">
        <v>296</v>
      </c>
      <c r="C68" s="53" t="s">
        <v>297</v>
      </c>
      <c r="D68" s="55">
        <v>200</v>
      </c>
      <c r="E68" s="55">
        <v>50</v>
      </c>
      <c r="F68" s="55">
        <v>0</v>
      </c>
      <c r="G68" s="89">
        <f t="shared" si="2"/>
        <v>0</v>
      </c>
      <c r="H68" s="89">
        <f t="shared" si="3"/>
        <v>0</v>
      </c>
      <c r="I68" s="37"/>
    </row>
    <row r="69" spans="1:9" s="16" customFormat="1" ht="21.75" customHeight="1">
      <c r="A69" s="53"/>
      <c r="B69" s="54" t="s">
        <v>298</v>
      </c>
      <c r="C69" s="53" t="s">
        <v>299</v>
      </c>
      <c r="D69" s="55">
        <v>100</v>
      </c>
      <c r="E69" s="55">
        <v>25</v>
      </c>
      <c r="F69" s="55">
        <v>0</v>
      </c>
      <c r="G69" s="89">
        <f t="shared" si="2"/>
        <v>0</v>
      </c>
      <c r="H69" s="89">
        <f t="shared" si="3"/>
        <v>0</v>
      </c>
      <c r="I69" s="37"/>
    </row>
    <row r="70" spans="1:9" s="16" customFormat="1" ht="30.75" customHeight="1">
      <c r="A70" s="53"/>
      <c r="B70" s="54" t="s">
        <v>300</v>
      </c>
      <c r="C70" s="53" t="s">
        <v>301</v>
      </c>
      <c r="D70" s="55">
        <v>100</v>
      </c>
      <c r="E70" s="55">
        <v>25</v>
      </c>
      <c r="F70" s="55">
        <v>0</v>
      </c>
      <c r="G70" s="89">
        <f t="shared" si="2"/>
        <v>0</v>
      </c>
      <c r="H70" s="89">
        <f t="shared" si="3"/>
        <v>0</v>
      </c>
      <c r="I70" s="37"/>
    </row>
    <row r="71" spans="1:9" s="16" customFormat="1" ht="30.75" customHeight="1">
      <c r="A71" s="53"/>
      <c r="B71" s="54" t="s">
        <v>302</v>
      </c>
      <c r="C71" s="53" t="s">
        <v>303</v>
      </c>
      <c r="D71" s="55">
        <v>100</v>
      </c>
      <c r="E71" s="55">
        <v>25</v>
      </c>
      <c r="F71" s="55">
        <v>0</v>
      </c>
      <c r="G71" s="89">
        <f t="shared" si="2"/>
        <v>0</v>
      </c>
      <c r="H71" s="89">
        <f t="shared" si="3"/>
        <v>0</v>
      </c>
      <c r="I71" s="37"/>
    </row>
    <row r="72" spans="1:9" s="16" customFormat="1" ht="30.75" customHeight="1">
      <c r="A72" s="53"/>
      <c r="B72" s="54" t="s">
        <v>305</v>
      </c>
      <c r="C72" s="53" t="s">
        <v>304</v>
      </c>
      <c r="D72" s="55">
        <v>100</v>
      </c>
      <c r="E72" s="55">
        <v>25</v>
      </c>
      <c r="F72" s="55">
        <v>0</v>
      </c>
      <c r="G72" s="89">
        <f t="shared" si="2"/>
        <v>0</v>
      </c>
      <c r="H72" s="89">
        <f t="shared" si="3"/>
        <v>0</v>
      </c>
      <c r="I72" s="37"/>
    </row>
    <row r="73" spans="1:9" s="16" customFormat="1" ht="30.75" customHeight="1">
      <c r="A73" s="53"/>
      <c r="B73" s="54" t="s">
        <v>210</v>
      </c>
      <c r="C73" s="53" t="s">
        <v>306</v>
      </c>
      <c r="D73" s="55">
        <v>50</v>
      </c>
      <c r="E73" s="55">
        <v>10</v>
      </c>
      <c r="F73" s="55">
        <v>0</v>
      </c>
      <c r="G73" s="89">
        <f t="shared" si="2"/>
        <v>0</v>
      </c>
      <c r="H73" s="89">
        <f t="shared" si="3"/>
        <v>0</v>
      </c>
      <c r="I73" s="37"/>
    </row>
    <row r="74" spans="1:9" s="16" customFormat="1" ht="52.5" customHeight="1">
      <c r="A74" s="53"/>
      <c r="B74" s="54" t="s">
        <v>385</v>
      </c>
      <c r="C74" s="53" t="s">
        <v>384</v>
      </c>
      <c r="D74" s="55">
        <v>624</v>
      </c>
      <c r="E74" s="55">
        <v>156</v>
      </c>
      <c r="F74" s="55">
        <v>0</v>
      </c>
      <c r="G74" s="89">
        <f t="shared" si="2"/>
        <v>0</v>
      </c>
      <c r="H74" s="89">
        <f t="shared" si="3"/>
        <v>0</v>
      </c>
      <c r="I74" s="37"/>
    </row>
    <row r="75" spans="1:9" s="16" customFormat="1" ht="50.25" customHeight="1">
      <c r="A75" s="53"/>
      <c r="B75" s="54" t="s">
        <v>387</v>
      </c>
      <c r="C75" s="53" t="s">
        <v>386</v>
      </c>
      <c r="D75" s="55">
        <v>376</v>
      </c>
      <c r="E75" s="55">
        <v>94</v>
      </c>
      <c r="F75" s="55">
        <v>0</v>
      </c>
      <c r="G75" s="89">
        <f t="shared" si="2"/>
        <v>0</v>
      </c>
      <c r="H75" s="89">
        <f t="shared" si="3"/>
        <v>0</v>
      </c>
      <c r="I75" s="37"/>
    </row>
    <row r="76" spans="1:9" s="16" customFormat="1" ht="21.75" customHeight="1">
      <c r="A76" s="53"/>
      <c r="B76" s="54" t="s">
        <v>166</v>
      </c>
      <c r="C76" s="53" t="s">
        <v>278</v>
      </c>
      <c r="D76" s="55">
        <v>9199.1</v>
      </c>
      <c r="E76" s="55">
        <v>4689.8</v>
      </c>
      <c r="F76" s="55">
        <v>3856.4</v>
      </c>
      <c r="G76" s="89">
        <f t="shared" si="2"/>
        <v>0.4192149231990086</v>
      </c>
      <c r="H76" s="89">
        <f t="shared" si="3"/>
        <v>0.8222951938248966</v>
      </c>
      <c r="I76" s="37"/>
    </row>
    <row r="77" spans="1:9" s="16" customFormat="1" ht="21.75" customHeight="1">
      <c r="A77" s="53"/>
      <c r="B77" s="54" t="s">
        <v>167</v>
      </c>
      <c r="C77" s="53" t="s">
        <v>281</v>
      </c>
      <c r="D77" s="55">
        <v>13400</v>
      </c>
      <c r="E77" s="55">
        <v>3350</v>
      </c>
      <c r="F77" s="55">
        <v>196.2</v>
      </c>
      <c r="G77" s="89">
        <f t="shared" si="2"/>
        <v>0.014641791044776118</v>
      </c>
      <c r="H77" s="89">
        <f t="shared" si="3"/>
        <v>0.05856716417910447</v>
      </c>
      <c r="I77" s="37"/>
    </row>
    <row r="78" spans="1:9" s="11" customFormat="1" ht="21.75" customHeight="1">
      <c r="A78" s="49" t="s">
        <v>46</v>
      </c>
      <c r="B78" s="44" t="s">
        <v>47</v>
      </c>
      <c r="C78" s="49"/>
      <c r="D78" s="52">
        <f>D79</f>
        <v>3695.6</v>
      </c>
      <c r="E78" s="52">
        <f>E79</f>
        <v>1420.4</v>
      </c>
      <c r="F78" s="52">
        <f>F79</f>
        <v>644.7</v>
      </c>
      <c r="G78" s="89">
        <f t="shared" si="2"/>
        <v>0.174450698127503</v>
      </c>
      <c r="H78" s="89">
        <f t="shared" si="3"/>
        <v>0.4538862292312025</v>
      </c>
      <c r="I78" s="38"/>
    </row>
    <row r="79" spans="1:9" s="16" customFormat="1" ht="37.5" customHeight="1">
      <c r="A79" s="53" t="s">
        <v>365</v>
      </c>
      <c r="B79" s="54" t="s">
        <v>366</v>
      </c>
      <c r="C79" s="53"/>
      <c r="D79" s="55">
        <v>3695.6</v>
      </c>
      <c r="E79" s="55">
        <v>1420.4</v>
      </c>
      <c r="F79" s="55">
        <v>644.7</v>
      </c>
      <c r="G79" s="89">
        <f t="shared" si="2"/>
        <v>0.174450698127503</v>
      </c>
      <c r="H79" s="89">
        <f t="shared" si="3"/>
        <v>0.4538862292312025</v>
      </c>
      <c r="I79" s="37"/>
    </row>
    <row r="80" spans="1:8" ht="20.25" customHeight="1">
      <c r="A80" s="49">
        <v>1000</v>
      </c>
      <c r="B80" s="44" t="s">
        <v>58</v>
      </c>
      <c r="C80" s="49"/>
      <c r="D80" s="52">
        <f>D81</f>
        <v>320</v>
      </c>
      <c r="E80" s="52">
        <f>E81</f>
        <v>101</v>
      </c>
      <c r="F80" s="52">
        <f>F81</f>
        <v>100.5</v>
      </c>
      <c r="G80" s="89">
        <f t="shared" si="2"/>
        <v>0.3140625</v>
      </c>
      <c r="H80" s="89">
        <f t="shared" si="3"/>
        <v>0.995049504950495</v>
      </c>
    </row>
    <row r="81" spans="1:8" ht="39.75" customHeight="1">
      <c r="A81" s="46">
        <v>1001</v>
      </c>
      <c r="B81" s="45" t="s">
        <v>198</v>
      </c>
      <c r="C81" s="46" t="s">
        <v>59</v>
      </c>
      <c r="D81" s="47">
        <v>320</v>
      </c>
      <c r="E81" s="47">
        <v>101</v>
      </c>
      <c r="F81" s="47">
        <v>100.5</v>
      </c>
      <c r="G81" s="89">
        <f t="shared" si="2"/>
        <v>0.3140625</v>
      </c>
      <c r="H81" s="89">
        <f t="shared" si="3"/>
        <v>0.995049504950495</v>
      </c>
    </row>
    <row r="82" spans="1:8" ht="29.25" customHeight="1">
      <c r="A82" s="49" t="s">
        <v>62</v>
      </c>
      <c r="B82" s="44" t="s">
        <v>126</v>
      </c>
      <c r="C82" s="49"/>
      <c r="D82" s="52">
        <f>D83</f>
        <v>26978</v>
      </c>
      <c r="E82" s="52">
        <f>E83</f>
        <v>9798.8</v>
      </c>
      <c r="F82" s="52">
        <f>F83</f>
        <v>4018.1</v>
      </c>
      <c r="G82" s="89">
        <f t="shared" si="2"/>
        <v>0.14893987693676328</v>
      </c>
      <c r="H82" s="89">
        <f t="shared" si="3"/>
        <v>0.41006041556108913</v>
      </c>
    </row>
    <row r="83" spans="1:8" ht="37.5" customHeight="1">
      <c r="A83" s="46" t="s">
        <v>63</v>
      </c>
      <c r="B83" s="45" t="s">
        <v>211</v>
      </c>
      <c r="C83" s="46" t="s">
        <v>63</v>
      </c>
      <c r="D83" s="47">
        <v>26978</v>
      </c>
      <c r="E83" s="47">
        <v>9798.8</v>
      </c>
      <c r="F83" s="47">
        <v>4018.1</v>
      </c>
      <c r="G83" s="89">
        <f t="shared" si="2"/>
        <v>0.14893987693676328</v>
      </c>
      <c r="H83" s="89">
        <f t="shared" si="3"/>
        <v>0.41006041556108913</v>
      </c>
    </row>
    <row r="84" spans="1:8" ht="20.25" customHeight="1">
      <c r="A84" s="49" t="s">
        <v>130</v>
      </c>
      <c r="B84" s="44" t="s">
        <v>131</v>
      </c>
      <c r="C84" s="49"/>
      <c r="D84" s="52">
        <f>D85</f>
        <v>70</v>
      </c>
      <c r="E84" s="52">
        <f>E85</f>
        <v>43.3</v>
      </c>
      <c r="F84" s="52">
        <f>F85</f>
        <v>38.1</v>
      </c>
      <c r="G84" s="89">
        <f t="shared" si="2"/>
        <v>0.5442857142857143</v>
      </c>
      <c r="H84" s="89">
        <f t="shared" si="3"/>
        <v>0.8799076212471133</v>
      </c>
    </row>
    <row r="85" spans="1:8" ht="18.75" customHeight="1">
      <c r="A85" s="46" t="s">
        <v>132</v>
      </c>
      <c r="B85" s="45" t="s">
        <v>133</v>
      </c>
      <c r="C85" s="46" t="s">
        <v>132</v>
      </c>
      <c r="D85" s="47">
        <v>70</v>
      </c>
      <c r="E85" s="47">
        <v>43.3</v>
      </c>
      <c r="F85" s="47">
        <v>38.1</v>
      </c>
      <c r="G85" s="89">
        <f t="shared" si="2"/>
        <v>0.5442857142857143</v>
      </c>
      <c r="H85" s="89">
        <f t="shared" si="3"/>
        <v>0.8799076212471133</v>
      </c>
    </row>
    <row r="86" spans="1:8" ht="25.5" customHeight="1" hidden="1">
      <c r="A86" s="49"/>
      <c r="B86" s="44" t="s">
        <v>97</v>
      </c>
      <c r="C86" s="49"/>
      <c r="D86" s="52">
        <f>D87+D88+D89</f>
        <v>0</v>
      </c>
      <c r="E86" s="52">
        <f>E87+E88+E89</f>
        <v>0</v>
      </c>
      <c r="F86" s="52">
        <f>F87+F88+F89</f>
        <v>0</v>
      </c>
      <c r="G86" s="89" t="e">
        <f t="shared" si="2"/>
        <v>#DIV/0!</v>
      </c>
      <c r="H86" s="89" t="e">
        <f t="shared" si="3"/>
        <v>#DIV/0!</v>
      </c>
    </row>
    <row r="87" spans="1:9" s="16" customFormat="1" ht="30" customHeight="1" hidden="1">
      <c r="A87" s="53"/>
      <c r="B87" s="54" t="s">
        <v>98</v>
      </c>
      <c r="C87" s="53" t="s">
        <v>177</v>
      </c>
      <c r="D87" s="55">
        <v>0</v>
      </c>
      <c r="E87" s="55">
        <v>0</v>
      </c>
      <c r="F87" s="55">
        <v>0</v>
      </c>
      <c r="G87" s="89" t="e">
        <f t="shared" si="2"/>
        <v>#DIV/0!</v>
      </c>
      <c r="H87" s="89" t="e">
        <f t="shared" si="3"/>
        <v>#DIV/0!</v>
      </c>
      <c r="I87" s="37"/>
    </row>
    <row r="88" spans="1:9" s="16" customFormat="1" ht="106.5" customHeight="1" hidden="1">
      <c r="A88" s="53"/>
      <c r="B88" s="91" t="s">
        <v>0</v>
      </c>
      <c r="C88" s="53" t="s">
        <v>162</v>
      </c>
      <c r="D88" s="55">
        <v>0</v>
      </c>
      <c r="E88" s="55">
        <v>0</v>
      </c>
      <c r="F88" s="55">
        <v>0</v>
      </c>
      <c r="G88" s="89" t="e">
        <f t="shared" si="2"/>
        <v>#DIV/0!</v>
      </c>
      <c r="H88" s="89" t="e">
        <f t="shared" si="3"/>
        <v>#DIV/0!</v>
      </c>
      <c r="I88" s="37"/>
    </row>
    <row r="89" spans="1:9" s="16" customFormat="1" ht="91.5" customHeight="1" hidden="1">
      <c r="A89" s="53"/>
      <c r="B89" s="91" t="s">
        <v>1</v>
      </c>
      <c r="C89" s="53" t="s">
        <v>163</v>
      </c>
      <c r="D89" s="55">
        <v>0</v>
      </c>
      <c r="E89" s="55">
        <v>0</v>
      </c>
      <c r="F89" s="55">
        <v>0</v>
      </c>
      <c r="G89" s="89" t="e">
        <f t="shared" si="2"/>
        <v>#DIV/0!</v>
      </c>
      <c r="H89" s="89" t="e">
        <f t="shared" si="3"/>
        <v>#DIV/0!</v>
      </c>
      <c r="I89" s="37"/>
    </row>
    <row r="90" spans="1:8" ht="27" customHeight="1">
      <c r="A90" s="46"/>
      <c r="B90" s="44" t="s">
        <v>65</v>
      </c>
      <c r="C90" s="49"/>
      <c r="D90" s="52">
        <f>D32+D40+D46+D52+D80+D84+D86+D78+D82</f>
        <v>70038.2</v>
      </c>
      <c r="E90" s="52">
        <f>E32+E40+E46+E52+E80+E84+E86+E78+E82</f>
        <v>23511.699999999997</v>
      </c>
      <c r="F90" s="52">
        <f>F32+F40+F46+F52+F80+F84+F86+F78+F82</f>
        <v>9573.1</v>
      </c>
      <c r="G90" s="89">
        <f t="shared" si="2"/>
        <v>0.13668398102749643</v>
      </c>
      <c r="H90" s="89">
        <f t="shared" si="3"/>
        <v>0.4071632421305138</v>
      </c>
    </row>
    <row r="91" spans="1:8" ht="18.75">
      <c r="A91" s="92"/>
      <c r="B91" s="45" t="s">
        <v>80</v>
      </c>
      <c r="C91" s="46"/>
      <c r="D91" s="74">
        <f>D86</f>
        <v>0</v>
      </c>
      <c r="E91" s="74">
        <f>E86</f>
        <v>0</v>
      </c>
      <c r="F91" s="74">
        <f>F86</f>
        <v>0</v>
      </c>
      <c r="G91" s="89">
        <v>0</v>
      </c>
      <c r="H91" s="89">
        <v>0</v>
      </c>
    </row>
    <row r="94" spans="2:6" ht="18">
      <c r="B94" s="79" t="s">
        <v>90</v>
      </c>
      <c r="C94" s="80"/>
      <c r="F94" s="78">
        <v>3699.7</v>
      </c>
    </row>
    <row r="95" spans="2:3" ht="18">
      <c r="B95" s="79"/>
      <c r="C95" s="80"/>
    </row>
    <row r="96" spans="2:3" ht="18">
      <c r="B96" s="79" t="s">
        <v>81</v>
      </c>
      <c r="C96" s="80"/>
    </row>
    <row r="97" spans="2:3" ht="18">
      <c r="B97" s="79" t="s">
        <v>82</v>
      </c>
      <c r="C97" s="80"/>
    </row>
    <row r="98" spans="2:3" ht="18">
      <c r="B98" s="79"/>
      <c r="C98" s="80"/>
    </row>
    <row r="99" spans="2:3" ht="18">
      <c r="B99" s="79" t="s">
        <v>83</v>
      </c>
      <c r="C99" s="80"/>
    </row>
    <row r="100" spans="2:3" ht="18">
      <c r="B100" s="79" t="s">
        <v>84</v>
      </c>
      <c r="C100" s="80"/>
    </row>
    <row r="101" spans="2:3" ht="18">
      <c r="B101" s="79"/>
      <c r="C101" s="80"/>
    </row>
    <row r="102" spans="2:3" ht="18">
      <c r="B102" s="79" t="s">
        <v>85</v>
      </c>
      <c r="C102" s="80"/>
    </row>
    <row r="103" spans="2:3" ht="18">
      <c r="B103" s="79" t="s">
        <v>86</v>
      </c>
      <c r="C103" s="80"/>
    </row>
    <row r="104" spans="2:3" ht="18">
      <c r="B104" s="79"/>
      <c r="C104" s="80"/>
    </row>
    <row r="105" spans="2:3" ht="18">
      <c r="B105" s="79" t="s">
        <v>87</v>
      </c>
      <c r="C105" s="80"/>
    </row>
    <row r="106" spans="2:3" ht="18">
      <c r="B106" s="79" t="s">
        <v>88</v>
      </c>
      <c r="C106" s="80"/>
    </row>
    <row r="107" spans="2:3" ht="18">
      <c r="B107" s="79"/>
      <c r="C107" s="80"/>
    </row>
    <row r="108" spans="2:3" ht="18">
      <c r="B108" s="79"/>
      <c r="C108" s="80"/>
    </row>
    <row r="109" spans="2:8" ht="18">
      <c r="B109" s="79" t="s">
        <v>89</v>
      </c>
      <c r="C109" s="80"/>
      <c r="E109" s="77"/>
      <c r="F109" s="77">
        <f>F94+F27-F90</f>
        <v>3405.3999999999996</v>
      </c>
      <c r="H109" s="77"/>
    </row>
    <row r="112" spans="2:3" ht="18">
      <c r="B112" s="79" t="s">
        <v>91</v>
      </c>
      <c r="C112" s="80"/>
    </row>
    <row r="113" spans="2:3" ht="18">
      <c r="B113" s="79" t="s">
        <v>92</v>
      </c>
      <c r="C113" s="80"/>
    </row>
    <row r="114" spans="2:3" ht="18">
      <c r="B114" s="79" t="s">
        <v>93</v>
      </c>
      <c r="C114" s="80"/>
    </row>
  </sheetData>
  <sheetProtection/>
  <mergeCells count="16">
    <mergeCell ref="A1:H1"/>
    <mergeCell ref="G2:G3"/>
    <mergeCell ref="G30:G31"/>
    <mergeCell ref="A29:H29"/>
    <mergeCell ref="F30:F31"/>
    <mergeCell ref="H2:H3"/>
    <mergeCell ref="B2:B3"/>
    <mergeCell ref="D2:D3"/>
    <mergeCell ref="E2:E3"/>
    <mergeCell ref="F2:F3"/>
    <mergeCell ref="A30:A31"/>
    <mergeCell ref="B30:B31"/>
    <mergeCell ref="D30:D31"/>
    <mergeCell ref="H30:H31"/>
    <mergeCell ref="E30:E31"/>
    <mergeCell ref="C30:C31"/>
  </mergeCells>
  <printOptions/>
  <pageMargins left="0.7874015748031497" right="0.3937007874015748" top="0.3937007874015748" bottom="0.3937007874015748" header="0" footer="0"/>
  <pageSetup fitToHeight="5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I85"/>
  <sheetViews>
    <sheetView zoomScale="115" zoomScaleNormal="115" zoomScalePageLayoutView="0" workbookViewId="0" topLeftCell="A1">
      <selection activeCell="E12" sqref="E12"/>
    </sheetView>
  </sheetViews>
  <sheetFormatPr defaultColWidth="9.140625" defaultRowHeight="12.75"/>
  <cols>
    <col min="1" max="1" width="6.7109375" style="1" customWidth="1"/>
    <col min="2" max="2" width="37.421875" style="75" customWidth="1"/>
    <col min="3" max="3" width="11.8515625" style="111" hidden="1" customWidth="1"/>
    <col min="4" max="5" width="11.7109375" style="112" customWidth="1"/>
    <col min="6" max="7" width="11.140625" style="112" customWidth="1"/>
    <col min="8" max="8" width="12.00390625" style="112" customWidth="1"/>
    <col min="9" max="9" width="12.57421875" style="30" customWidth="1"/>
    <col min="10" max="16384" width="9.140625" style="1" customWidth="1"/>
  </cols>
  <sheetData>
    <row r="1" spans="1:9" s="7" customFormat="1" ht="57" customHeight="1">
      <c r="A1" s="167" t="s">
        <v>403</v>
      </c>
      <c r="B1" s="167"/>
      <c r="C1" s="167"/>
      <c r="D1" s="167"/>
      <c r="E1" s="167"/>
      <c r="F1" s="167"/>
      <c r="G1" s="167"/>
      <c r="H1" s="167"/>
      <c r="I1" s="36"/>
    </row>
    <row r="2" spans="1:8" ht="12.75" customHeight="1">
      <c r="A2" s="114"/>
      <c r="B2" s="161" t="s">
        <v>2</v>
      </c>
      <c r="C2" s="115"/>
      <c r="D2" s="163" t="s">
        <v>3</v>
      </c>
      <c r="E2" s="164" t="s">
        <v>272</v>
      </c>
      <c r="F2" s="163" t="s">
        <v>4</v>
      </c>
      <c r="G2" s="163" t="s">
        <v>5</v>
      </c>
      <c r="H2" s="164" t="s">
        <v>273</v>
      </c>
    </row>
    <row r="3" spans="1:8" ht="23.25" customHeight="1">
      <c r="A3" s="116"/>
      <c r="B3" s="162"/>
      <c r="C3" s="117"/>
      <c r="D3" s="163"/>
      <c r="E3" s="157"/>
      <c r="F3" s="163"/>
      <c r="G3" s="163"/>
      <c r="H3" s="157"/>
    </row>
    <row r="4" spans="1:8" ht="18.75">
      <c r="A4" s="116"/>
      <c r="B4" s="45" t="s">
        <v>79</v>
      </c>
      <c r="C4" s="94"/>
      <c r="D4" s="95">
        <f>D5+D6+D7+D8+D9+D10+D11+D12+D13+D14+D15+D16+D17+D18+D19</f>
        <v>4235</v>
      </c>
      <c r="E4" s="95">
        <f>E5+E6+E7+E8+E9+E10+E11+E12+E13+E14+E15+E16+E17+E18+E19</f>
        <v>443</v>
      </c>
      <c r="F4" s="95">
        <f>F5+F6+F7+F8+F9+F10+F11+F12+F13+F14+F15+F16+F17+F18+F19</f>
        <v>199.10000000000002</v>
      </c>
      <c r="G4" s="96">
        <f>F4/D4</f>
        <v>0.04701298701298702</v>
      </c>
      <c r="H4" s="96">
        <f>F4/E4</f>
        <v>0.4494356659142213</v>
      </c>
    </row>
    <row r="5" spans="1:8" ht="18.75">
      <c r="A5" s="116"/>
      <c r="B5" s="45" t="s">
        <v>6</v>
      </c>
      <c r="C5" s="97"/>
      <c r="D5" s="95">
        <v>240</v>
      </c>
      <c r="E5" s="95">
        <v>40</v>
      </c>
      <c r="F5" s="95">
        <v>27.9</v>
      </c>
      <c r="G5" s="96">
        <f aca="true" t="shared" si="0" ref="G5:G27">F5/D5</f>
        <v>0.11624999999999999</v>
      </c>
      <c r="H5" s="96">
        <f aca="true" t="shared" si="1" ref="H5:H27">F5/E5</f>
        <v>0.6975</v>
      </c>
    </row>
    <row r="6" spans="1:8" ht="18.75" hidden="1">
      <c r="A6" s="116"/>
      <c r="B6" s="45" t="s">
        <v>230</v>
      </c>
      <c r="C6" s="97"/>
      <c r="D6" s="95">
        <v>0</v>
      </c>
      <c r="E6" s="95">
        <v>0</v>
      </c>
      <c r="F6" s="95">
        <v>0</v>
      </c>
      <c r="G6" s="96" t="e">
        <f t="shared" si="0"/>
        <v>#DIV/0!</v>
      </c>
      <c r="H6" s="96" t="e">
        <f t="shared" si="1"/>
        <v>#DIV/0!</v>
      </c>
    </row>
    <row r="7" spans="1:8" ht="18.75">
      <c r="A7" s="116"/>
      <c r="B7" s="45" t="s">
        <v>8</v>
      </c>
      <c r="C7" s="97"/>
      <c r="D7" s="95">
        <v>857</v>
      </c>
      <c r="E7" s="95">
        <v>150</v>
      </c>
      <c r="F7" s="95">
        <v>88.4</v>
      </c>
      <c r="G7" s="96">
        <f t="shared" si="0"/>
        <v>0.10315052508751459</v>
      </c>
      <c r="H7" s="96">
        <f t="shared" si="1"/>
        <v>0.5893333333333334</v>
      </c>
    </row>
    <row r="8" spans="1:8" ht="18.75">
      <c r="A8" s="116"/>
      <c r="B8" s="45" t="s">
        <v>9</v>
      </c>
      <c r="C8" s="97"/>
      <c r="D8" s="95">
        <v>338</v>
      </c>
      <c r="E8" s="95">
        <v>50</v>
      </c>
      <c r="F8" s="95">
        <v>6</v>
      </c>
      <c r="G8" s="96">
        <f t="shared" si="0"/>
        <v>0.01775147928994083</v>
      </c>
      <c r="H8" s="96">
        <f t="shared" si="1"/>
        <v>0.12</v>
      </c>
    </row>
    <row r="9" spans="1:8" ht="18.75">
      <c r="A9" s="116"/>
      <c r="B9" s="45" t="s">
        <v>10</v>
      </c>
      <c r="C9" s="97"/>
      <c r="D9" s="95">
        <v>2788</v>
      </c>
      <c r="E9" s="95">
        <v>200</v>
      </c>
      <c r="F9" s="95">
        <v>73.8</v>
      </c>
      <c r="G9" s="96">
        <f t="shared" si="0"/>
        <v>0.026470588235294117</v>
      </c>
      <c r="H9" s="96">
        <f t="shared" si="1"/>
        <v>0.369</v>
      </c>
    </row>
    <row r="10" spans="1:8" ht="18.75">
      <c r="A10" s="116"/>
      <c r="B10" s="45" t="s">
        <v>104</v>
      </c>
      <c r="C10" s="97"/>
      <c r="D10" s="95">
        <v>12</v>
      </c>
      <c r="E10" s="95">
        <v>3</v>
      </c>
      <c r="F10" s="95">
        <v>3</v>
      </c>
      <c r="G10" s="96">
        <f t="shared" si="0"/>
        <v>0.25</v>
      </c>
      <c r="H10" s="96">
        <f t="shared" si="1"/>
        <v>1</v>
      </c>
    </row>
    <row r="11" spans="1:8" ht="31.5">
      <c r="A11" s="116"/>
      <c r="B11" s="45" t="s">
        <v>11</v>
      </c>
      <c r="C11" s="97"/>
      <c r="D11" s="95">
        <v>0</v>
      </c>
      <c r="E11" s="95">
        <v>0</v>
      </c>
      <c r="F11" s="95">
        <v>0</v>
      </c>
      <c r="G11" s="96">
        <v>0</v>
      </c>
      <c r="H11" s="96">
        <v>0</v>
      </c>
    </row>
    <row r="12" spans="1:8" ht="18.75">
      <c r="A12" s="116"/>
      <c r="B12" s="45" t="s">
        <v>12</v>
      </c>
      <c r="C12" s="97"/>
      <c r="D12" s="95">
        <v>0</v>
      </c>
      <c r="E12" s="95">
        <v>0</v>
      </c>
      <c r="F12" s="95">
        <v>0</v>
      </c>
      <c r="G12" s="96">
        <v>0</v>
      </c>
      <c r="H12" s="96">
        <v>0</v>
      </c>
    </row>
    <row r="13" spans="1:8" ht="18.75">
      <c r="A13" s="116"/>
      <c r="B13" s="45" t="s">
        <v>13</v>
      </c>
      <c r="C13" s="97"/>
      <c r="D13" s="95">
        <v>0</v>
      </c>
      <c r="E13" s="95">
        <v>0</v>
      </c>
      <c r="F13" s="95">
        <v>0</v>
      </c>
      <c r="G13" s="96">
        <v>0</v>
      </c>
      <c r="H13" s="96">
        <v>0</v>
      </c>
    </row>
    <row r="14" spans="1:8" ht="18.75">
      <c r="A14" s="116"/>
      <c r="B14" s="45" t="s">
        <v>15</v>
      </c>
      <c r="C14" s="97"/>
      <c r="D14" s="95">
        <v>0</v>
      </c>
      <c r="E14" s="95">
        <v>0</v>
      </c>
      <c r="F14" s="95">
        <v>0</v>
      </c>
      <c r="G14" s="96">
        <v>0</v>
      </c>
      <c r="H14" s="96">
        <v>0</v>
      </c>
    </row>
    <row r="15" spans="1:8" ht="18.75">
      <c r="A15" s="116"/>
      <c r="B15" s="45" t="s">
        <v>16</v>
      </c>
      <c r="C15" s="97"/>
      <c r="D15" s="95">
        <v>0</v>
      </c>
      <c r="E15" s="95">
        <v>0</v>
      </c>
      <c r="F15" s="95">
        <v>0</v>
      </c>
      <c r="G15" s="96">
        <v>0</v>
      </c>
      <c r="H15" s="96">
        <v>0</v>
      </c>
    </row>
    <row r="16" spans="1:8" ht="31.5">
      <c r="A16" s="116"/>
      <c r="B16" s="45" t="s">
        <v>17</v>
      </c>
      <c r="C16" s="97"/>
      <c r="D16" s="95">
        <v>0</v>
      </c>
      <c r="E16" s="95">
        <v>0</v>
      </c>
      <c r="F16" s="95">
        <v>0</v>
      </c>
      <c r="G16" s="96">
        <v>0</v>
      </c>
      <c r="H16" s="96">
        <v>0</v>
      </c>
    </row>
    <row r="17" spans="1:8" ht="31.5">
      <c r="A17" s="116"/>
      <c r="B17" s="45" t="s">
        <v>271</v>
      </c>
      <c r="C17" s="97"/>
      <c r="D17" s="95">
        <v>0</v>
      </c>
      <c r="E17" s="95">
        <v>0</v>
      </c>
      <c r="F17" s="95">
        <v>0</v>
      </c>
      <c r="G17" s="96">
        <v>0</v>
      </c>
      <c r="H17" s="96">
        <v>0</v>
      </c>
    </row>
    <row r="18" spans="1:8" ht="18.75">
      <c r="A18" s="116"/>
      <c r="B18" s="45" t="s">
        <v>115</v>
      </c>
      <c r="C18" s="97"/>
      <c r="D18" s="95">
        <v>0</v>
      </c>
      <c r="E18" s="95">
        <v>0</v>
      </c>
      <c r="F18" s="95">
        <v>0</v>
      </c>
      <c r="G18" s="96">
        <v>0</v>
      </c>
      <c r="H18" s="96">
        <v>0</v>
      </c>
    </row>
    <row r="19" spans="1:8" ht="18.75">
      <c r="A19" s="116"/>
      <c r="B19" s="45" t="s">
        <v>22</v>
      </c>
      <c r="C19" s="97"/>
      <c r="D19" s="95">
        <v>0</v>
      </c>
      <c r="E19" s="95">
        <v>0</v>
      </c>
      <c r="F19" s="95"/>
      <c r="G19" s="96">
        <v>0</v>
      </c>
      <c r="H19" s="96">
        <v>0</v>
      </c>
    </row>
    <row r="20" spans="1:8" ht="31.5">
      <c r="A20" s="116"/>
      <c r="B20" s="44" t="s">
        <v>78</v>
      </c>
      <c r="C20" s="98"/>
      <c r="D20" s="95">
        <f>D21+D22+D23+D24+D25</f>
        <v>267.4</v>
      </c>
      <c r="E20" s="95">
        <f>E21+E22+E23+E24+E25</f>
        <v>65.3</v>
      </c>
      <c r="F20" s="95">
        <f>F21+F22+F23+F24+F25</f>
        <v>29</v>
      </c>
      <c r="G20" s="96">
        <f t="shared" si="0"/>
        <v>0.10845175766641736</v>
      </c>
      <c r="H20" s="96">
        <f t="shared" si="1"/>
        <v>0.444104134762634</v>
      </c>
    </row>
    <row r="21" spans="1:8" ht="18.75">
      <c r="A21" s="116"/>
      <c r="B21" s="45" t="s">
        <v>24</v>
      </c>
      <c r="C21" s="97"/>
      <c r="D21" s="95">
        <v>113.5</v>
      </c>
      <c r="E21" s="95">
        <v>28.4</v>
      </c>
      <c r="F21" s="95">
        <v>17.6</v>
      </c>
      <c r="G21" s="96">
        <f t="shared" si="0"/>
        <v>0.1550660792951542</v>
      </c>
      <c r="H21" s="96">
        <f t="shared" si="1"/>
        <v>0.619718309859155</v>
      </c>
    </row>
    <row r="22" spans="1:8" ht="18.75">
      <c r="A22" s="116"/>
      <c r="B22" s="45" t="s">
        <v>64</v>
      </c>
      <c r="C22" s="97"/>
      <c r="D22" s="95">
        <v>0</v>
      </c>
      <c r="E22" s="95">
        <v>0</v>
      </c>
      <c r="F22" s="95">
        <v>0</v>
      </c>
      <c r="G22" s="96">
        <v>0</v>
      </c>
      <c r="H22" s="96">
        <v>0</v>
      </c>
    </row>
    <row r="23" spans="1:8" ht="18.75">
      <c r="A23" s="116"/>
      <c r="B23" s="45" t="s">
        <v>99</v>
      </c>
      <c r="C23" s="97"/>
      <c r="D23" s="95">
        <v>153.9</v>
      </c>
      <c r="E23" s="95">
        <v>36.9</v>
      </c>
      <c r="F23" s="95">
        <v>11.4</v>
      </c>
      <c r="G23" s="96">
        <f t="shared" si="0"/>
        <v>0.07407407407407407</v>
      </c>
      <c r="H23" s="96">
        <f t="shared" si="1"/>
        <v>0.3089430894308943</v>
      </c>
    </row>
    <row r="24" spans="1:8" ht="47.25">
      <c r="A24" s="116"/>
      <c r="B24" s="45" t="s">
        <v>27</v>
      </c>
      <c r="C24" s="97"/>
      <c r="D24" s="95">
        <v>0</v>
      </c>
      <c r="E24" s="95"/>
      <c r="F24" s="95">
        <v>0</v>
      </c>
      <c r="G24" s="96">
        <v>0</v>
      </c>
      <c r="H24" s="96">
        <v>0</v>
      </c>
    </row>
    <row r="25" spans="1:8" ht="32.25" thickBot="1">
      <c r="A25" s="116"/>
      <c r="B25" s="99" t="s">
        <v>148</v>
      </c>
      <c r="C25" s="100"/>
      <c r="D25" s="95">
        <v>0</v>
      </c>
      <c r="E25" s="95">
        <v>0</v>
      </c>
      <c r="F25" s="95">
        <v>0</v>
      </c>
      <c r="G25" s="96">
        <v>0</v>
      </c>
      <c r="H25" s="96">
        <v>0</v>
      </c>
    </row>
    <row r="26" spans="1:8" ht="18.75">
      <c r="A26" s="118"/>
      <c r="B26" s="44" t="s">
        <v>28</v>
      </c>
      <c r="C26" s="101"/>
      <c r="D26" s="95">
        <f>D4+D20</f>
        <v>4502.4</v>
      </c>
      <c r="E26" s="95">
        <f>E4+E20</f>
        <v>508.3</v>
      </c>
      <c r="F26" s="95">
        <f>F4+F20</f>
        <v>228.10000000000002</v>
      </c>
      <c r="G26" s="96">
        <f t="shared" si="0"/>
        <v>0.05066186922530207</v>
      </c>
      <c r="H26" s="96">
        <f t="shared" si="1"/>
        <v>0.4487507377532953</v>
      </c>
    </row>
    <row r="27" spans="1:8" ht="18.75">
      <c r="A27" s="116"/>
      <c r="B27" s="45" t="s">
        <v>105</v>
      </c>
      <c r="C27" s="97"/>
      <c r="D27" s="95">
        <f>D4</f>
        <v>4235</v>
      </c>
      <c r="E27" s="95">
        <f>E4</f>
        <v>443</v>
      </c>
      <c r="F27" s="95">
        <f>F4</f>
        <v>199.10000000000002</v>
      </c>
      <c r="G27" s="96">
        <f t="shared" si="0"/>
        <v>0.04701298701298702</v>
      </c>
      <c r="H27" s="96">
        <f t="shared" si="1"/>
        <v>0.4494356659142213</v>
      </c>
    </row>
    <row r="28" spans="1:8" ht="12.75">
      <c r="A28" s="174"/>
      <c r="B28" s="185"/>
      <c r="C28" s="185"/>
      <c r="D28" s="185"/>
      <c r="E28" s="185"/>
      <c r="F28" s="185"/>
      <c r="G28" s="185"/>
      <c r="H28" s="158"/>
    </row>
    <row r="29" spans="1:8" ht="15" customHeight="1">
      <c r="A29" s="159" t="s">
        <v>152</v>
      </c>
      <c r="B29" s="161" t="s">
        <v>29</v>
      </c>
      <c r="C29" s="186" t="s">
        <v>178</v>
      </c>
      <c r="D29" s="163" t="s">
        <v>3</v>
      </c>
      <c r="E29" s="164" t="s">
        <v>272</v>
      </c>
      <c r="F29" s="164" t="s">
        <v>4</v>
      </c>
      <c r="G29" s="163" t="s">
        <v>5</v>
      </c>
      <c r="H29" s="164" t="s">
        <v>273</v>
      </c>
    </row>
    <row r="30" spans="1:8" ht="24" customHeight="1">
      <c r="A30" s="160"/>
      <c r="B30" s="162"/>
      <c r="C30" s="187"/>
      <c r="D30" s="163"/>
      <c r="E30" s="157"/>
      <c r="F30" s="157"/>
      <c r="G30" s="163"/>
      <c r="H30" s="157"/>
    </row>
    <row r="31" spans="1:8" ht="31.5">
      <c r="A31" s="98" t="s">
        <v>66</v>
      </c>
      <c r="B31" s="44" t="s">
        <v>30</v>
      </c>
      <c r="C31" s="98"/>
      <c r="D31" s="102">
        <f>D32+D33+D34+D35</f>
        <v>2586</v>
      </c>
      <c r="E31" s="102">
        <f>E32+E33+E34+E35</f>
        <v>1135.6</v>
      </c>
      <c r="F31" s="102">
        <f>F32+F33+F34+F35</f>
        <v>314.7</v>
      </c>
      <c r="G31" s="103">
        <f>F31/D31</f>
        <v>0.1216937354988399</v>
      </c>
      <c r="H31" s="103">
        <f>F31/E31</f>
        <v>0.2771222261359634</v>
      </c>
    </row>
    <row r="32" spans="1:8" ht="18.75" hidden="1">
      <c r="A32" s="97" t="s">
        <v>67</v>
      </c>
      <c r="B32" s="45" t="s">
        <v>100</v>
      </c>
      <c r="C32" s="97"/>
      <c r="D32" s="95">
        <v>0</v>
      </c>
      <c r="E32" s="95">
        <v>0</v>
      </c>
      <c r="F32" s="95">
        <v>0</v>
      </c>
      <c r="G32" s="103" t="e">
        <f aca="true" t="shared" si="2" ref="G32:G62">F32/D32</f>
        <v>#DIV/0!</v>
      </c>
      <c r="H32" s="103" t="e">
        <f aca="true" t="shared" si="3" ref="H32:H62">F32/E32</f>
        <v>#DIV/0!</v>
      </c>
    </row>
    <row r="33" spans="1:8" ht="66.75" customHeight="1">
      <c r="A33" s="97" t="s">
        <v>69</v>
      </c>
      <c r="B33" s="45" t="s">
        <v>155</v>
      </c>
      <c r="C33" s="97" t="s">
        <v>69</v>
      </c>
      <c r="D33" s="95">
        <v>2481.3</v>
      </c>
      <c r="E33" s="95">
        <v>1045.6</v>
      </c>
      <c r="F33" s="95">
        <v>314.7</v>
      </c>
      <c r="G33" s="103">
        <f t="shared" si="2"/>
        <v>0.1268286785152944</v>
      </c>
      <c r="H33" s="103">
        <f t="shared" si="3"/>
        <v>0.30097551644988524</v>
      </c>
    </row>
    <row r="34" spans="1:8" ht="18.75">
      <c r="A34" s="97" t="s">
        <v>71</v>
      </c>
      <c r="B34" s="45" t="s">
        <v>35</v>
      </c>
      <c r="C34" s="97"/>
      <c r="D34" s="95">
        <v>10</v>
      </c>
      <c r="E34" s="95">
        <v>0</v>
      </c>
      <c r="F34" s="95">
        <v>0</v>
      </c>
      <c r="G34" s="103">
        <f t="shared" si="2"/>
        <v>0</v>
      </c>
      <c r="H34" s="103">
        <v>0</v>
      </c>
    </row>
    <row r="35" spans="1:8" ht="31.5">
      <c r="A35" s="97" t="s">
        <v>125</v>
      </c>
      <c r="B35" s="45" t="s">
        <v>118</v>
      </c>
      <c r="C35" s="97"/>
      <c r="D35" s="95">
        <f>D36+D37</f>
        <v>94.7</v>
      </c>
      <c r="E35" s="95">
        <f>E36+E37</f>
        <v>90</v>
      </c>
      <c r="F35" s="95">
        <f>F36+F37</f>
        <v>0</v>
      </c>
      <c r="G35" s="103">
        <f t="shared" si="2"/>
        <v>0</v>
      </c>
      <c r="H35" s="103">
        <v>0</v>
      </c>
    </row>
    <row r="36" spans="1:9" s="16" customFormat="1" ht="31.5">
      <c r="A36" s="104"/>
      <c r="B36" s="54" t="s">
        <v>111</v>
      </c>
      <c r="C36" s="104" t="s">
        <v>277</v>
      </c>
      <c r="D36" s="105">
        <v>4.7</v>
      </c>
      <c r="E36" s="105">
        <v>0</v>
      </c>
      <c r="F36" s="105">
        <v>0</v>
      </c>
      <c r="G36" s="103">
        <f t="shared" si="2"/>
        <v>0</v>
      </c>
      <c r="H36" s="103">
        <v>0</v>
      </c>
      <c r="I36" s="37"/>
    </row>
    <row r="37" spans="1:9" s="16" customFormat="1" ht="47.25">
      <c r="A37" s="104"/>
      <c r="B37" s="54" t="s">
        <v>192</v>
      </c>
      <c r="C37" s="104" t="s">
        <v>309</v>
      </c>
      <c r="D37" s="105">
        <v>90</v>
      </c>
      <c r="E37" s="105">
        <v>90</v>
      </c>
      <c r="F37" s="105">
        <v>0</v>
      </c>
      <c r="G37" s="103">
        <f t="shared" si="2"/>
        <v>0</v>
      </c>
      <c r="H37" s="103">
        <v>0</v>
      </c>
      <c r="I37" s="37"/>
    </row>
    <row r="38" spans="1:8" ht="18.75">
      <c r="A38" s="98" t="s">
        <v>107</v>
      </c>
      <c r="B38" s="44" t="s">
        <v>101</v>
      </c>
      <c r="C38" s="98"/>
      <c r="D38" s="95">
        <f>D39</f>
        <v>153.9</v>
      </c>
      <c r="E38" s="95">
        <f>E39</f>
        <v>36.9</v>
      </c>
      <c r="F38" s="95">
        <f>F39</f>
        <v>11.4</v>
      </c>
      <c r="G38" s="103">
        <f t="shared" si="2"/>
        <v>0.07407407407407407</v>
      </c>
      <c r="H38" s="103">
        <f t="shared" si="3"/>
        <v>0.3089430894308943</v>
      </c>
    </row>
    <row r="39" spans="1:8" ht="51.75" customHeight="1">
      <c r="A39" s="97" t="s">
        <v>108</v>
      </c>
      <c r="B39" s="45" t="s">
        <v>159</v>
      </c>
      <c r="C39" s="97" t="s">
        <v>216</v>
      </c>
      <c r="D39" s="95">
        <v>153.9</v>
      </c>
      <c r="E39" s="95">
        <v>36.9</v>
      </c>
      <c r="F39" s="95">
        <v>11.4</v>
      </c>
      <c r="G39" s="103">
        <f t="shared" si="2"/>
        <v>0.07407407407407407</v>
      </c>
      <c r="H39" s="103">
        <f t="shared" si="3"/>
        <v>0.3089430894308943</v>
      </c>
    </row>
    <row r="40" spans="1:8" ht="31.5" hidden="1">
      <c r="A40" s="98" t="s">
        <v>72</v>
      </c>
      <c r="B40" s="44" t="s">
        <v>38</v>
      </c>
      <c r="C40" s="98"/>
      <c r="D40" s="102">
        <f aca="true" t="shared" si="4" ref="D40:F41">D41</f>
        <v>0</v>
      </c>
      <c r="E40" s="102">
        <f t="shared" si="4"/>
        <v>0</v>
      </c>
      <c r="F40" s="102">
        <f t="shared" si="4"/>
        <v>0</v>
      </c>
      <c r="G40" s="103" t="e">
        <f t="shared" si="2"/>
        <v>#DIV/0!</v>
      </c>
      <c r="H40" s="103" t="e">
        <f t="shared" si="3"/>
        <v>#DIV/0!</v>
      </c>
    </row>
    <row r="41" spans="1:8" ht="31.5" hidden="1">
      <c r="A41" s="97" t="s">
        <v>109</v>
      </c>
      <c r="B41" s="45" t="s">
        <v>103</v>
      </c>
      <c r="C41" s="97"/>
      <c r="D41" s="95">
        <f t="shared" si="4"/>
        <v>0</v>
      </c>
      <c r="E41" s="95">
        <f t="shared" si="4"/>
        <v>0</v>
      </c>
      <c r="F41" s="95">
        <f t="shared" si="4"/>
        <v>0</v>
      </c>
      <c r="G41" s="103" t="e">
        <f t="shared" si="2"/>
        <v>#DIV/0!</v>
      </c>
      <c r="H41" s="103" t="e">
        <f t="shared" si="3"/>
        <v>#DIV/0!</v>
      </c>
    </row>
    <row r="42" spans="1:9" s="16" customFormat="1" ht="63" hidden="1">
      <c r="A42" s="104"/>
      <c r="B42" s="54" t="s">
        <v>180</v>
      </c>
      <c r="C42" s="104" t="s">
        <v>181</v>
      </c>
      <c r="D42" s="105">
        <v>0</v>
      </c>
      <c r="E42" s="105">
        <v>0</v>
      </c>
      <c r="F42" s="105">
        <v>0</v>
      </c>
      <c r="G42" s="103" t="e">
        <f t="shared" si="2"/>
        <v>#DIV/0!</v>
      </c>
      <c r="H42" s="103" t="e">
        <f t="shared" si="3"/>
        <v>#DIV/0!</v>
      </c>
      <c r="I42" s="37"/>
    </row>
    <row r="43" spans="1:9" s="11" customFormat="1" ht="31.5" hidden="1">
      <c r="A43" s="98" t="s">
        <v>73</v>
      </c>
      <c r="B43" s="44" t="s">
        <v>40</v>
      </c>
      <c r="C43" s="98"/>
      <c r="D43" s="102">
        <f aca="true" t="shared" si="5" ref="D43:F44">D44</f>
        <v>0</v>
      </c>
      <c r="E43" s="102">
        <f t="shared" si="5"/>
        <v>0</v>
      </c>
      <c r="F43" s="102">
        <f t="shared" si="5"/>
        <v>0</v>
      </c>
      <c r="G43" s="103" t="e">
        <f t="shared" si="2"/>
        <v>#DIV/0!</v>
      </c>
      <c r="H43" s="103" t="e">
        <f t="shared" si="3"/>
        <v>#DIV/0!</v>
      </c>
      <c r="I43" s="38"/>
    </row>
    <row r="44" spans="1:8" ht="31.5" hidden="1">
      <c r="A44" s="108" t="s">
        <v>74</v>
      </c>
      <c r="B44" s="73" t="s">
        <v>120</v>
      </c>
      <c r="C44" s="97"/>
      <c r="D44" s="95">
        <f t="shared" si="5"/>
        <v>0</v>
      </c>
      <c r="E44" s="95">
        <f t="shared" si="5"/>
        <v>0</v>
      </c>
      <c r="F44" s="95">
        <f t="shared" si="5"/>
        <v>0</v>
      </c>
      <c r="G44" s="103" t="e">
        <f t="shared" si="2"/>
        <v>#DIV/0!</v>
      </c>
      <c r="H44" s="103" t="e">
        <f t="shared" si="3"/>
        <v>#DIV/0!</v>
      </c>
    </row>
    <row r="45" spans="1:9" s="16" customFormat="1" ht="31.5" hidden="1">
      <c r="A45" s="104"/>
      <c r="B45" s="67" t="s">
        <v>120</v>
      </c>
      <c r="C45" s="104" t="s">
        <v>235</v>
      </c>
      <c r="D45" s="105">
        <v>0</v>
      </c>
      <c r="E45" s="105">
        <v>0</v>
      </c>
      <c r="F45" s="105">
        <v>0</v>
      </c>
      <c r="G45" s="103" t="e">
        <f t="shared" si="2"/>
        <v>#DIV/0!</v>
      </c>
      <c r="H45" s="103" t="e">
        <f t="shared" si="3"/>
        <v>#DIV/0!</v>
      </c>
      <c r="I45" s="37"/>
    </row>
    <row r="46" spans="1:8" ht="31.5">
      <c r="A46" s="119" t="s">
        <v>75</v>
      </c>
      <c r="B46" s="44" t="s">
        <v>41</v>
      </c>
      <c r="C46" s="98"/>
      <c r="D46" s="102">
        <f>D47</f>
        <v>807.8</v>
      </c>
      <c r="E46" s="102">
        <f>E47</f>
        <v>200.6</v>
      </c>
      <c r="F46" s="102">
        <f>F47</f>
        <v>33.3</v>
      </c>
      <c r="G46" s="103">
        <f t="shared" si="2"/>
        <v>0.04122307501856895</v>
      </c>
      <c r="H46" s="103">
        <f t="shared" si="3"/>
        <v>0.16600199401794616</v>
      </c>
    </row>
    <row r="47" spans="1:8" ht="18.75">
      <c r="A47" s="98" t="s">
        <v>44</v>
      </c>
      <c r="B47" s="44" t="s">
        <v>45</v>
      </c>
      <c r="C47" s="98"/>
      <c r="D47" s="102">
        <f>D48+D49+D51+D50</f>
        <v>807.8</v>
      </c>
      <c r="E47" s="102">
        <f>E48+E49+E51+E50</f>
        <v>200.6</v>
      </c>
      <c r="F47" s="102">
        <f>F48+F49+F51+F50</f>
        <v>33.3</v>
      </c>
      <c r="G47" s="103">
        <f t="shared" si="2"/>
        <v>0.04122307501856895</v>
      </c>
      <c r="H47" s="103">
        <f t="shared" si="3"/>
        <v>0.16600199401794616</v>
      </c>
    </row>
    <row r="48" spans="1:8" ht="18.75">
      <c r="A48" s="97"/>
      <c r="B48" s="45" t="s">
        <v>96</v>
      </c>
      <c r="C48" s="97" t="s">
        <v>278</v>
      </c>
      <c r="D48" s="95">
        <v>378</v>
      </c>
      <c r="E48" s="95">
        <v>97.5</v>
      </c>
      <c r="F48" s="95">
        <v>33.3</v>
      </c>
      <c r="G48" s="103">
        <f t="shared" si="2"/>
        <v>0.08809523809523809</v>
      </c>
      <c r="H48" s="103">
        <f t="shared" si="3"/>
        <v>0.3415384615384615</v>
      </c>
    </row>
    <row r="49" spans="1:9" s="16" customFormat="1" ht="20.25" customHeight="1">
      <c r="A49" s="104"/>
      <c r="B49" s="45" t="s">
        <v>212</v>
      </c>
      <c r="C49" s="104" t="s">
        <v>279</v>
      </c>
      <c r="D49" s="105">
        <v>20</v>
      </c>
      <c r="E49" s="105">
        <v>5</v>
      </c>
      <c r="F49" s="105">
        <v>0</v>
      </c>
      <c r="G49" s="103">
        <f t="shared" si="2"/>
        <v>0</v>
      </c>
      <c r="H49" s="103">
        <f t="shared" si="3"/>
        <v>0</v>
      </c>
      <c r="I49" s="37"/>
    </row>
    <row r="50" spans="1:9" s="16" customFormat="1" ht="20.25" customHeight="1">
      <c r="A50" s="104"/>
      <c r="B50" s="45" t="s">
        <v>275</v>
      </c>
      <c r="C50" s="104" t="s">
        <v>280</v>
      </c>
      <c r="D50" s="105">
        <v>20</v>
      </c>
      <c r="E50" s="105">
        <v>5</v>
      </c>
      <c r="F50" s="105">
        <v>0</v>
      </c>
      <c r="G50" s="103">
        <f t="shared" si="2"/>
        <v>0</v>
      </c>
      <c r="H50" s="103">
        <f t="shared" si="3"/>
        <v>0</v>
      </c>
      <c r="I50" s="37"/>
    </row>
    <row r="51" spans="1:9" s="16" customFormat="1" ht="39" customHeight="1">
      <c r="A51" s="104"/>
      <c r="B51" s="45" t="s">
        <v>167</v>
      </c>
      <c r="C51" s="104" t="s">
        <v>281</v>
      </c>
      <c r="D51" s="105">
        <v>389.8</v>
      </c>
      <c r="E51" s="105">
        <v>93.1</v>
      </c>
      <c r="F51" s="105">
        <v>0</v>
      </c>
      <c r="G51" s="103">
        <f t="shared" si="2"/>
        <v>0</v>
      </c>
      <c r="H51" s="103">
        <f t="shared" si="3"/>
        <v>0</v>
      </c>
      <c r="I51" s="37"/>
    </row>
    <row r="52" spans="1:8" ht="39" customHeight="1">
      <c r="A52" s="106" t="s">
        <v>123</v>
      </c>
      <c r="B52" s="72" t="s">
        <v>121</v>
      </c>
      <c r="C52" s="106"/>
      <c r="D52" s="95">
        <f aca="true" t="shared" si="6" ref="D52:F53">D53</f>
        <v>2.1</v>
      </c>
      <c r="E52" s="95">
        <f t="shared" si="6"/>
        <v>2.1</v>
      </c>
      <c r="F52" s="95">
        <f t="shared" si="6"/>
        <v>2.1</v>
      </c>
      <c r="G52" s="103">
        <f t="shared" si="2"/>
        <v>1</v>
      </c>
      <c r="H52" s="103">
        <f t="shared" si="3"/>
        <v>1</v>
      </c>
    </row>
    <row r="53" spans="1:8" ht="42.75" customHeight="1">
      <c r="A53" s="108" t="s">
        <v>117</v>
      </c>
      <c r="B53" s="73" t="s">
        <v>124</v>
      </c>
      <c r="C53" s="108"/>
      <c r="D53" s="95">
        <f t="shared" si="6"/>
        <v>2.1</v>
      </c>
      <c r="E53" s="95">
        <f t="shared" si="6"/>
        <v>2.1</v>
      </c>
      <c r="F53" s="95">
        <f t="shared" si="6"/>
        <v>2.1</v>
      </c>
      <c r="G53" s="103">
        <f t="shared" si="2"/>
        <v>1</v>
      </c>
      <c r="H53" s="103">
        <f t="shared" si="3"/>
        <v>1</v>
      </c>
    </row>
    <row r="54" spans="1:9" s="16" customFormat="1" ht="42" customHeight="1">
      <c r="A54" s="104"/>
      <c r="B54" s="54" t="s">
        <v>219</v>
      </c>
      <c r="C54" s="104" t="s">
        <v>282</v>
      </c>
      <c r="D54" s="105">
        <v>2.1</v>
      </c>
      <c r="E54" s="105">
        <v>2.1</v>
      </c>
      <c r="F54" s="105">
        <v>2.1</v>
      </c>
      <c r="G54" s="103">
        <f t="shared" si="2"/>
        <v>1</v>
      </c>
      <c r="H54" s="103">
        <f t="shared" si="3"/>
        <v>1</v>
      </c>
      <c r="I54" s="37"/>
    </row>
    <row r="55" spans="1:8" ht="17.25" customHeight="1" hidden="1">
      <c r="A55" s="98" t="s">
        <v>46</v>
      </c>
      <c r="B55" s="44" t="s">
        <v>47</v>
      </c>
      <c r="C55" s="98"/>
      <c r="D55" s="102">
        <f aca="true" t="shared" si="7" ref="D55:F56">D56</f>
        <v>0</v>
      </c>
      <c r="E55" s="102">
        <f t="shared" si="7"/>
        <v>0</v>
      </c>
      <c r="F55" s="102">
        <f t="shared" si="7"/>
        <v>0</v>
      </c>
      <c r="G55" s="103" t="e">
        <f t="shared" si="2"/>
        <v>#DIV/0!</v>
      </c>
      <c r="H55" s="103" t="e">
        <f t="shared" si="3"/>
        <v>#DIV/0!</v>
      </c>
    </row>
    <row r="56" spans="1:8" ht="18.75" customHeight="1" hidden="1">
      <c r="A56" s="97" t="s">
        <v>50</v>
      </c>
      <c r="B56" s="45" t="s">
        <v>51</v>
      </c>
      <c r="C56" s="97"/>
      <c r="D56" s="95">
        <f t="shared" si="7"/>
        <v>0</v>
      </c>
      <c r="E56" s="95">
        <f t="shared" si="7"/>
        <v>0</v>
      </c>
      <c r="F56" s="95">
        <f t="shared" si="7"/>
        <v>0</v>
      </c>
      <c r="G56" s="103" t="e">
        <f t="shared" si="2"/>
        <v>#DIV/0!</v>
      </c>
      <c r="H56" s="103" t="e">
        <f t="shared" si="3"/>
        <v>#DIV/0!</v>
      </c>
    </row>
    <row r="57" spans="1:9" s="16" customFormat="1" ht="39" customHeight="1" hidden="1">
      <c r="A57" s="104"/>
      <c r="B57" s="54" t="s">
        <v>214</v>
      </c>
      <c r="C57" s="104" t="s">
        <v>215</v>
      </c>
      <c r="D57" s="105">
        <v>0</v>
      </c>
      <c r="E57" s="105">
        <v>0</v>
      </c>
      <c r="F57" s="105">
        <v>0</v>
      </c>
      <c r="G57" s="103" t="e">
        <f t="shared" si="2"/>
        <v>#DIV/0!</v>
      </c>
      <c r="H57" s="103" t="e">
        <f t="shared" si="3"/>
        <v>#DIV/0!</v>
      </c>
      <c r="I57" s="37"/>
    </row>
    <row r="58" spans="1:8" ht="17.25" customHeight="1">
      <c r="A58" s="98">
        <v>1000</v>
      </c>
      <c r="B58" s="44" t="s">
        <v>58</v>
      </c>
      <c r="C58" s="98"/>
      <c r="D58" s="102">
        <f>D59</f>
        <v>36</v>
      </c>
      <c r="E58" s="102">
        <f>E59</f>
        <v>9</v>
      </c>
      <c r="F58" s="102">
        <f>F59</f>
        <v>6</v>
      </c>
      <c r="G58" s="103">
        <f t="shared" si="2"/>
        <v>0.16666666666666666</v>
      </c>
      <c r="H58" s="103">
        <f t="shared" si="3"/>
        <v>0.6666666666666666</v>
      </c>
    </row>
    <row r="59" spans="1:8" ht="16.5" customHeight="1">
      <c r="A59" s="97">
        <v>1001</v>
      </c>
      <c r="B59" s="45" t="s">
        <v>168</v>
      </c>
      <c r="C59" s="97" t="s">
        <v>283</v>
      </c>
      <c r="D59" s="95">
        <v>36</v>
      </c>
      <c r="E59" s="95">
        <v>9</v>
      </c>
      <c r="F59" s="95">
        <v>6</v>
      </c>
      <c r="G59" s="103">
        <f t="shared" si="2"/>
        <v>0.16666666666666666</v>
      </c>
      <c r="H59" s="103">
        <f t="shared" si="3"/>
        <v>0.6666666666666666</v>
      </c>
    </row>
    <row r="60" spans="1:8" ht="30.75" customHeight="1">
      <c r="A60" s="98"/>
      <c r="B60" s="44" t="s">
        <v>97</v>
      </c>
      <c r="C60" s="98"/>
      <c r="D60" s="95">
        <f>D61</f>
        <v>1528.6</v>
      </c>
      <c r="E60" s="95">
        <f>E61</f>
        <v>382</v>
      </c>
      <c r="F60" s="95">
        <f>F61</f>
        <v>0</v>
      </c>
      <c r="G60" s="103">
        <f t="shared" si="2"/>
        <v>0</v>
      </c>
      <c r="H60" s="103">
        <f t="shared" si="3"/>
        <v>0</v>
      </c>
    </row>
    <row r="61" spans="1:9" s="16" customFormat="1" ht="47.25">
      <c r="A61" s="104"/>
      <c r="B61" s="54" t="s">
        <v>98</v>
      </c>
      <c r="C61" s="104" t="s">
        <v>182</v>
      </c>
      <c r="D61" s="105">
        <v>1528.6</v>
      </c>
      <c r="E61" s="105">
        <v>382</v>
      </c>
      <c r="F61" s="105">
        <v>0</v>
      </c>
      <c r="G61" s="103">
        <f t="shared" si="2"/>
        <v>0</v>
      </c>
      <c r="H61" s="103">
        <f t="shared" si="3"/>
        <v>0</v>
      </c>
      <c r="I61" s="37"/>
    </row>
    <row r="62" spans="1:8" ht="18.75">
      <c r="A62" s="98"/>
      <c r="B62" s="44" t="s">
        <v>65</v>
      </c>
      <c r="C62" s="49"/>
      <c r="D62" s="102">
        <f>D31+D38+D40+D43+D46++D52+D55+D58+D60</f>
        <v>5114.4</v>
      </c>
      <c r="E62" s="102">
        <f>E31+E38+E40+E43+E46++E52+E55+E58+E60</f>
        <v>1766.1999999999998</v>
      </c>
      <c r="F62" s="102">
        <f>F31+F38+F40+F43+F46++F52+F55+F58+F60</f>
        <v>367.5</v>
      </c>
      <c r="G62" s="103">
        <f t="shared" si="2"/>
        <v>0.0718559361801971</v>
      </c>
      <c r="H62" s="103">
        <f t="shared" si="3"/>
        <v>0.20807383082323636</v>
      </c>
    </row>
    <row r="63" spans="1:8" ht="15.75" customHeight="1">
      <c r="A63" s="120"/>
      <c r="B63" s="45" t="s">
        <v>80</v>
      </c>
      <c r="C63" s="97"/>
      <c r="D63" s="110">
        <f>D60</f>
        <v>1528.6</v>
      </c>
      <c r="E63" s="110">
        <f>E60</f>
        <v>382</v>
      </c>
      <c r="F63" s="110">
        <f>F60</f>
        <v>0</v>
      </c>
      <c r="G63" s="96">
        <f>F63/D63</f>
        <v>0</v>
      </c>
      <c r="H63" s="96">
        <f>F63/E63</f>
        <v>0</v>
      </c>
    </row>
    <row r="64" ht="18">
      <c r="A64" s="111"/>
    </row>
    <row r="65" spans="1:6" ht="18">
      <c r="A65" s="111"/>
      <c r="B65" s="79" t="s">
        <v>90</v>
      </c>
      <c r="C65" s="6"/>
      <c r="F65" s="112">
        <v>975.7</v>
      </c>
    </row>
    <row r="66" spans="1:3" ht="18">
      <c r="A66" s="111"/>
      <c r="B66" s="79"/>
      <c r="C66" s="6"/>
    </row>
    <row r="67" spans="1:3" ht="18">
      <c r="A67" s="111"/>
      <c r="B67" s="79" t="s">
        <v>81</v>
      </c>
      <c r="C67" s="6"/>
    </row>
    <row r="68" spans="1:3" ht="18">
      <c r="A68" s="111"/>
      <c r="B68" s="79" t="s">
        <v>82</v>
      </c>
      <c r="C68" s="6"/>
    </row>
    <row r="69" spans="1:3" ht="18">
      <c r="A69" s="111"/>
      <c r="B69" s="79"/>
      <c r="C69" s="6"/>
    </row>
    <row r="70" spans="1:3" ht="18">
      <c r="A70" s="111"/>
      <c r="B70" s="79" t="s">
        <v>83</v>
      </c>
      <c r="C70" s="6"/>
    </row>
    <row r="71" spans="1:3" ht="18">
      <c r="A71" s="111"/>
      <c r="B71" s="79" t="s">
        <v>84</v>
      </c>
      <c r="C71" s="6"/>
    </row>
    <row r="72" spans="1:3" ht="18">
      <c r="A72" s="111"/>
      <c r="B72" s="79"/>
      <c r="C72" s="6"/>
    </row>
    <row r="73" spans="1:3" ht="18">
      <c r="A73" s="111"/>
      <c r="B73" s="79" t="s">
        <v>85</v>
      </c>
      <c r="C73" s="6"/>
    </row>
    <row r="74" spans="1:3" ht="18">
      <c r="A74" s="111"/>
      <c r="B74" s="79" t="s">
        <v>86</v>
      </c>
      <c r="C74" s="6"/>
    </row>
    <row r="75" spans="1:3" ht="18">
      <c r="A75" s="111"/>
      <c r="B75" s="79"/>
      <c r="C75" s="6"/>
    </row>
    <row r="76" spans="1:3" ht="18">
      <c r="A76" s="111"/>
      <c r="B76" s="79" t="s">
        <v>87</v>
      </c>
      <c r="C76" s="6"/>
    </row>
    <row r="77" spans="1:3" ht="18">
      <c r="A77" s="111"/>
      <c r="B77" s="79" t="s">
        <v>88</v>
      </c>
      <c r="C77" s="6"/>
    </row>
    <row r="78" spans="1:3" ht="18">
      <c r="A78" s="111"/>
      <c r="B78" s="79"/>
      <c r="C78" s="6"/>
    </row>
    <row r="79" spans="1:3" ht="18">
      <c r="A79" s="111"/>
      <c r="B79" s="79"/>
      <c r="C79" s="6"/>
    </row>
    <row r="80" spans="1:8" ht="18">
      <c r="A80" s="111"/>
      <c r="B80" s="79" t="s">
        <v>89</v>
      </c>
      <c r="C80" s="6"/>
      <c r="F80" s="113">
        <f>F65+F26-F62</f>
        <v>836.3000000000002</v>
      </c>
      <c r="H80" s="113"/>
    </row>
    <row r="81" ht="18">
      <c r="A81" s="111"/>
    </row>
    <row r="82" ht="18">
      <c r="A82" s="111"/>
    </row>
    <row r="83" spans="1:3" ht="18">
      <c r="A83" s="111"/>
      <c r="B83" s="79" t="s">
        <v>91</v>
      </c>
      <c r="C83" s="6"/>
    </row>
    <row r="84" spans="1:3" ht="18">
      <c r="A84" s="111"/>
      <c r="B84" s="79" t="s">
        <v>92</v>
      </c>
      <c r="C84" s="6"/>
    </row>
    <row r="85" spans="1:3" ht="18">
      <c r="A85" s="111"/>
      <c r="B85" s="79" t="s">
        <v>93</v>
      </c>
      <c r="C85" s="6"/>
    </row>
  </sheetData>
  <sheetProtection/>
  <mergeCells count="16">
    <mergeCell ref="A1:H1"/>
    <mergeCell ref="G2:G3"/>
    <mergeCell ref="G29:G30"/>
    <mergeCell ref="A28:H28"/>
    <mergeCell ref="F29:F30"/>
    <mergeCell ref="H2:H3"/>
    <mergeCell ref="B2:B3"/>
    <mergeCell ref="D2:D3"/>
    <mergeCell ref="E2:E3"/>
    <mergeCell ref="F2:F3"/>
    <mergeCell ref="A29:A30"/>
    <mergeCell ref="B29:B30"/>
    <mergeCell ref="D29:D30"/>
    <mergeCell ref="H29:H30"/>
    <mergeCell ref="E29:E30"/>
    <mergeCell ref="C29:C30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84"/>
  <sheetViews>
    <sheetView zoomScale="115" zoomScaleNormal="115" zoomScalePageLayoutView="0" workbookViewId="0" topLeftCell="A61">
      <selection activeCell="E17" sqref="E17"/>
    </sheetView>
  </sheetViews>
  <sheetFormatPr defaultColWidth="9.140625" defaultRowHeight="12.75"/>
  <cols>
    <col min="1" max="1" width="7.8515625" style="75" customWidth="1"/>
    <col min="2" max="2" width="38.140625" style="75" customWidth="1"/>
    <col min="3" max="3" width="11.00390625" style="111" hidden="1" customWidth="1"/>
    <col min="4" max="5" width="11.7109375" style="112" customWidth="1"/>
    <col min="6" max="7" width="12.57421875" style="112" customWidth="1"/>
    <col min="8" max="8" width="11.140625" style="112" customWidth="1"/>
    <col min="9" max="9" width="9.140625" style="30" customWidth="1"/>
    <col min="10" max="16384" width="9.140625" style="1" customWidth="1"/>
  </cols>
  <sheetData>
    <row r="1" spans="1:9" s="5" customFormat="1" ht="66.75" customHeight="1">
      <c r="A1" s="167" t="s">
        <v>404</v>
      </c>
      <c r="B1" s="167"/>
      <c r="C1" s="167"/>
      <c r="D1" s="167"/>
      <c r="E1" s="167"/>
      <c r="F1" s="167"/>
      <c r="G1" s="167"/>
      <c r="H1" s="167"/>
      <c r="I1" s="39"/>
    </row>
    <row r="2" spans="1:8" ht="12.75" customHeight="1">
      <c r="A2" s="43"/>
      <c r="B2" s="171" t="s">
        <v>2</v>
      </c>
      <c r="C2" s="93"/>
      <c r="D2" s="163" t="s">
        <v>3</v>
      </c>
      <c r="E2" s="164" t="s">
        <v>272</v>
      </c>
      <c r="F2" s="163" t="s">
        <v>4</v>
      </c>
      <c r="G2" s="163" t="s">
        <v>5</v>
      </c>
      <c r="H2" s="164" t="s">
        <v>273</v>
      </c>
    </row>
    <row r="3" spans="1:8" ht="21.75" customHeight="1">
      <c r="A3" s="43"/>
      <c r="B3" s="171"/>
      <c r="C3" s="93"/>
      <c r="D3" s="163"/>
      <c r="E3" s="157"/>
      <c r="F3" s="163"/>
      <c r="G3" s="163"/>
      <c r="H3" s="157"/>
    </row>
    <row r="4" spans="1:8" ht="18.75">
      <c r="A4" s="43"/>
      <c r="B4" s="45" t="s">
        <v>79</v>
      </c>
      <c r="C4" s="94"/>
      <c r="D4" s="95">
        <f>D5+D6+D7+D8+D9+D10+D11+D12+D13+D14+D15+D16+D17+D18+D19+D20</f>
        <v>3970</v>
      </c>
      <c r="E4" s="95">
        <f>E5+E6+E7+E8+E9+E10+E11+E12+E13+E14+E15+E16+E17+E18+E19+E20</f>
        <v>383</v>
      </c>
      <c r="F4" s="95">
        <f>F5+F6+F7+F8+F9+F10+F11+F12+F13+F14+F15+F16+F17+F18+F19+F20</f>
        <v>488.4000000000001</v>
      </c>
      <c r="G4" s="96">
        <f aca="true" t="shared" si="0" ref="G4:G28">F4/D4</f>
        <v>0.12302267002518893</v>
      </c>
      <c r="H4" s="96">
        <f aca="true" t="shared" si="1" ref="H4:H10">F4/E4</f>
        <v>1.2751958224543083</v>
      </c>
    </row>
    <row r="5" spans="1:8" ht="18.75">
      <c r="A5" s="43"/>
      <c r="B5" s="45" t="s">
        <v>6</v>
      </c>
      <c r="C5" s="97"/>
      <c r="D5" s="95">
        <v>153</v>
      </c>
      <c r="E5" s="95">
        <v>20</v>
      </c>
      <c r="F5" s="95">
        <v>20.8</v>
      </c>
      <c r="G5" s="96">
        <f t="shared" si="0"/>
        <v>0.13594771241830067</v>
      </c>
      <c r="H5" s="96">
        <f t="shared" si="1"/>
        <v>1.04</v>
      </c>
    </row>
    <row r="6" spans="1:8" ht="18.75" hidden="1">
      <c r="A6" s="43"/>
      <c r="B6" s="45" t="s">
        <v>230</v>
      </c>
      <c r="C6" s="97"/>
      <c r="D6" s="95">
        <v>0</v>
      </c>
      <c r="E6" s="95">
        <v>0</v>
      </c>
      <c r="F6" s="95">
        <v>0</v>
      </c>
      <c r="G6" s="96" t="e">
        <f t="shared" si="0"/>
        <v>#DIV/0!</v>
      </c>
      <c r="H6" s="96" t="e">
        <f t="shared" si="1"/>
        <v>#DIV/0!</v>
      </c>
    </row>
    <row r="7" spans="1:8" ht="18.75">
      <c r="A7" s="43"/>
      <c r="B7" s="45" t="s">
        <v>8</v>
      </c>
      <c r="C7" s="97"/>
      <c r="D7" s="95">
        <v>795</v>
      </c>
      <c r="E7" s="95">
        <v>200</v>
      </c>
      <c r="F7" s="95">
        <v>143</v>
      </c>
      <c r="G7" s="96">
        <f t="shared" si="0"/>
        <v>0.17987421383647798</v>
      </c>
      <c r="H7" s="96">
        <f t="shared" si="1"/>
        <v>0.715</v>
      </c>
    </row>
    <row r="8" spans="1:8" ht="18.75">
      <c r="A8" s="43"/>
      <c r="B8" s="45" t="s">
        <v>9</v>
      </c>
      <c r="C8" s="97"/>
      <c r="D8" s="95">
        <v>132</v>
      </c>
      <c r="E8" s="95">
        <v>10</v>
      </c>
      <c r="F8" s="95">
        <v>0.1</v>
      </c>
      <c r="G8" s="96">
        <f t="shared" si="0"/>
        <v>0.0007575757575757576</v>
      </c>
      <c r="H8" s="96">
        <f t="shared" si="1"/>
        <v>0.01</v>
      </c>
    </row>
    <row r="9" spans="1:8" ht="18.75">
      <c r="A9" s="43"/>
      <c r="B9" s="45" t="s">
        <v>10</v>
      </c>
      <c r="C9" s="97"/>
      <c r="D9" s="95">
        <v>2878</v>
      </c>
      <c r="E9" s="95">
        <v>150</v>
      </c>
      <c r="F9" s="95">
        <v>313.3</v>
      </c>
      <c r="G9" s="96">
        <f t="shared" si="0"/>
        <v>0.10886031966643503</v>
      </c>
      <c r="H9" s="96">
        <f t="shared" si="1"/>
        <v>2.0886666666666667</v>
      </c>
    </row>
    <row r="10" spans="1:8" ht="18.75">
      <c r="A10" s="43"/>
      <c r="B10" s="45" t="s">
        <v>104</v>
      </c>
      <c r="C10" s="97"/>
      <c r="D10" s="95">
        <v>12</v>
      </c>
      <c r="E10" s="95">
        <v>3</v>
      </c>
      <c r="F10" s="95">
        <v>5.3</v>
      </c>
      <c r="G10" s="96">
        <f t="shared" si="0"/>
        <v>0.44166666666666665</v>
      </c>
      <c r="H10" s="96">
        <f t="shared" si="1"/>
        <v>1.7666666666666666</v>
      </c>
    </row>
    <row r="11" spans="1:8" ht="31.5">
      <c r="A11" s="43"/>
      <c r="B11" s="45" t="s">
        <v>11</v>
      </c>
      <c r="C11" s="97"/>
      <c r="D11" s="95">
        <v>0</v>
      </c>
      <c r="E11" s="95">
        <v>0</v>
      </c>
      <c r="F11" s="95">
        <v>0</v>
      </c>
      <c r="G11" s="96">
        <v>0</v>
      </c>
      <c r="H11" s="96">
        <v>0</v>
      </c>
    </row>
    <row r="12" spans="1:8" ht="18.75">
      <c r="A12" s="43"/>
      <c r="B12" s="45" t="s">
        <v>12</v>
      </c>
      <c r="C12" s="97"/>
      <c r="D12" s="95">
        <v>0</v>
      </c>
      <c r="E12" s="95">
        <v>0</v>
      </c>
      <c r="F12" s="95">
        <v>0</v>
      </c>
      <c r="G12" s="96">
        <v>0</v>
      </c>
      <c r="H12" s="96">
        <v>0</v>
      </c>
    </row>
    <row r="13" spans="1:8" ht="18.75">
      <c r="A13" s="43"/>
      <c r="B13" s="45" t="s">
        <v>13</v>
      </c>
      <c r="C13" s="97"/>
      <c r="D13" s="95">
        <v>0</v>
      </c>
      <c r="E13" s="95">
        <v>0</v>
      </c>
      <c r="F13" s="95">
        <v>3</v>
      </c>
      <c r="G13" s="96">
        <v>0</v>
      </c>
      <c r="H13" s="96">
        <v>0</v>
      </c>
    </row>
    <row r="14" spans="1:8" ht="18.75">
      <c r="A14" s="43"/>
      <c r="B14" s="45" t="s">
        <v>15</v>
      </c>
      <c r="C14" s="97"/>
      <c r="D14" s="95">
        <v>0</v>
      </c>
      <c r="E14" s="95">
        <v>0</v>
      </c>
      <c r="F14" s="95">
        <v>0</v>
      </c>
      <c r="G14" s="96">
        <v>0</v>
      </c>
      <c r="H14" s="96">
        <v>0</v>
      </c>
    </row>
    <row r="15" spans="1:8" ht="18.75">
      <c r="A15" s="43"/>
      <c r="B15" s="45" t="s">
        <v>16</v>
      </c>
      <c r="C15" s="97"/>
      <c r="D15" s="95">
        <v>0</v>
      </c>
      <c r="E15" s="95">
        <v>0</v>
      </c>
      <c r="F15" s="95">
        <v>0</v>
      </c>
      <c r="G15" s="96">
        <v>0</v>
      </c>
      <c r="H15" s="96">
        <v>0</v>
      </c>
    </row>
    <row r="16" spans="1:8" ht="31.5">
      <c r="A16" s="43"/>
      <c r="B16" s="45" t="s">
        <v>17</v>
      </c>
      <c r="C16" s="97"/>
      <c r="D16" s="95">
        <v>0</v>
      </c>
      <c r="E16" s="95">
        <v>0</v>
      </c>
      <c r="F16" s="95">
        <v>0</v>
      </c>
      <c r="G16" s="96">
        <v>0</v>
      </c>
      <c r="H16" s="96">
        <v>0</v>
      </c>
    </row>
    <row r="17" spans="1:8" ht="31.5">
      <c r="A17" s="43"/>
      <c r="B17" s="45" t="s">
        <v>112</v>
      </c>
      <c r="C17" s="97"/>
      <c r="D17" s="95">
        <v>0</v>
      </c>
      <c r="E17" s="95">
        <v>0</v>
      </c>
      <c r="F17" s="95">
        <v>2.8</v>
      </c>
      <c r="G17" s="96">
        <v>0</v>
      </c>
      <c r="H17" s="96">
        <v>0</v>
      </c>
    </row>
    <row r="18" spans="1:8" ht="31.5">
      <c r="A18" s="43"/>
      <c r="B18" s="45" t="s">
        <v>271</v>
      </c>
      <c r="C18" s="97"/>
      <c r="D18" s="95">
        <v>0</v>
      </c>
      <c r="E18" s="95">
        <v>0</v>
      </c>
      <c r="F18" s="95">
        <v>0</v>
      </c>
      <c r="G18" s="96">
        <v>0</v>
      </c>
      <c r="H18" s="96">
        <v>0</v>
      </c>
    </row>
    <row r="19" spans="1:8" ht="18.75">
      <c r="A19" s="43"/>
      <c r="B19" s="45" t="s">
        <v>115</v>
      </c>
      <c r="C19" s="97"/>
      <c r="D19" s="95">
        <v>0</v>
      </c>
      <c r="E19" s="95">
        <v>0</v>
      </c>
      <c r="F19" s="95">
        <v>0</v>
      </c>
      <c r="G19" s="96">
        <v>0</v>
      </c>
      <c r="H19" s="96">
        <v>0</v>
      </c>
    </row>
    <row r="20" spans="1:8" ht="18.75">
      <c r="A20" s="43"/>
      <c r="B20" s="45" t="s">
        <v>22</v>
      </c>
      <c r="C20" s="97"/>
      <c r="D20" s="95">
        <v>0</v>
      </c>
      <c r="E20" s="95">
        <v>0</v>
      </c>
      <c r="F20" s="95">
        <v>0.1</v>
      </c>
      <c r="G20" s="96">
        <v>0</v>
      </c>
      <c r="H20" s="96">
        <v>0</v>
      </c>
    </row>
    <row r="21" spans="1:8" ht="31.5">
      <c r="A21" s="43"/>
      <c r="B21" s="44" t="s">
        <v>23</v>
      </c>
      <c r="C21" s="98"/>
      <c r="D21" s="95">
        <f>D22+D23+D24+D25+D26</f>
        <v>260.3</v>
      </c>
      <c r="E21" s="95">
        <f>E22+E23+E24+E25+E26</f>
        <v>63.7</v>
      </c>
      <c r="F21" s="95">
        <f>F22+F23+F24+F25+F26</f>
        <v>27.4</v>
      </c>
      <c r="G21" s="96">
        <f t="shared" si="0"/>
        <v>0.10526315789473684</v>
      </c>
      <c r="H21" s="96">
        <f>F21/E21</f>
        <v>0.43014128728414436</v>
      </c>
    </row>
    <row r="22" spans="1:8" ht="18.75">
      <c r="A22" s="43"/>
      <c r="B22" s="45" t="s">
        <v>24</v>
      </c>
      <c r="C22" s="97"/>
      <c r="D22" s="95">
        <v>106.4</v>
      </c>
      <c r="E22" s="95">
        <v>26.6</v>
      </c>
      <c r="F22" s="95">
        <v>16.8</v>
      </c>
      <c r="G22" s="96">
        <f t="shared" si="0"/>
        <v>0.15789473684210525</v>
      </c>
      <c r="H22" s="96">
        <f>F22/E22</f>
        <v>0.631578947368421</v>
      </c>
    </row>
    <row r="23" spans="1:8" ht="18.75">
      <c r="A23" s="43"/>
      <c r="B23" s="45" t="s">
        <v>99</v>
      </c>
      <c r="C23" s="97"/>
      <c r="D23" s="95">
        <v>153.9</v>
      </c>
      <c r="E23" s="95">
        <v>37.1</v>
      </c>
      <c r="F23" s="95">
        <v>10.6</v>
      </c>
      <c r="G23" s="96">
        <f t="shared" si="0"/>
        <v>0.06887589343729694</v>
      </c>
      <c r="H23" s="96">
        <f>F23/E23</f>
        <v>0.2857142857142857</v>
      </c>
    </row>
    <row r="24" spans="1:8" ht="18.75">
      <c r="A24" s="43"/>
      <c r="B24" s="45" t="s">
        <v>64</v>
      </c>
      <c r="C24" s="97"/>
      <c r="D24" s="95">
        <v>0</v>
      </c>
      <c r="E24" s="95">
        <v>0</v>
      </c>
      <c r="F24" s="95">
        <v>0</v>
      </c>
      <c r="G24" s="96">
        <v>0</v>
      </c>
      <c r="H24" s="96">
        <v>0</v>
      </c>
    </row>
    <row r="25" spans="1:8" ht="47.25">
      <c r="A25" s="43"/>
      <c r="B25" s="45" t="s">
        <v>27</v>
      </c>
      <c r="C25" s="97"/>
      <c r="D25" s="95">
        <v>0</v>
      </c>
      <c r="E25" s="95">
        <v>0</v>
      </c>
      <c r="F25" s="95">
        <v>0</v>
      </c>
      <c r="G25" s="96">
        <v>0</v>
      </c>
      <c r="H25" s="96">
        <v>0</v>
      </c>
    </row>
    <row r="26" spans="1:8" ht="31.5" customHeight="1" thickBot="1">
      <c r="A26" s="43"/>
      <c r="B26" s="99" t="s">
        <v>148</v>
      </c>
      <c r="C26" s="100"/>
      <c r="D26" s="95">
        <v>0</v>
      </c>
      <c r="E26" s="95">
        <v>0</v>
      </c>
      <c r="F26" s="95">
        <v>0</v>
      </c>
      <c r="G26" s="96">
        <v>0</v>
      </c>
      <c r="H26" s="96">
        <v>0</v>
      </c>
    </row>
    <row r="27" spans="1:8" ht="18.75">
      <c r="A27" s="43"/>
      <c r="B27" s="44" t="s">
        <v>28</v>
      </c>
      <c r="C27" s="101"/>
      <c r="D27" s="95">
        <f>D4+D21</f>
        <v>4230.3</v>
      </c>
      <c r="E27" s="95">
        <f>E4+E21</f>
        <v>446.7</v>
      </c>
      <c r="F27" s="95">
        <f>F4+F21</f>
        <v>515.8000000000001</v>
      </c>
      <c r="G27" s="96">
        <f t="shared" si="0"/>
        <v>0.12192988676925988</v>
      </c>
      <c r="H27" s="96">
        <f>F27/E27</f>
        <v>1.1546899485113054</v>
      </c>
    </row>
    <row r="28" spans="1:8" ht="18.75">
      <c r="A28" s="43"/>
      <c r="B28" s="45" t="s">
        <v>105</v>
      </c>
      <c r="C28" s="97"/>
      <c r="D28" s="95">
        <f>D4</f>
        <v>3970</v>
      </c>
      <c r="E28" s="95">
        <f>E4</f>
        <v>383</v>
      </c>
      <c r="F28" s="95">
        <f>F4</f>
        <v>488.4000000000001</v>
      </c>
      <c r="G28" s="96">
        <f t="shared" si="0"/>
        <v>0.12302267002518893</v>
      </c>
      <c r="H28" s="96">
        <f>F28/E28</f>
        <v>1.2751958224543083</v>
      </c>
    </row>
    <row r="29" spans="1:8" ht="12.75">
      <c r="A29" s="174"/>
      <c r="B29" s="185"/>
      <c r="C29" s="185"/>
      <c r="D29" s="185"/>
      <c r="E29" s="185"/>
      <c r="F29" s="185"/>
      <c r="G29" s="185"/>
      <c r="H29" s="158"/>
    </row>
    <row r="30" spans="1:8" ht="15" customHeight="1">
      <c r="A30" s="188" t="s">
        <v>152</v>
      </c>
      <c r="B30" s="171" t="s">
        <v>29</v>
      </c>
      <c r="C30" s="189" t="s">
        <v>178</v>
      </c>
      <c r="D30" s="163" t="s">
        <v>3</v>
      </c>
      <c r="E30" s="164" t="s">
        <v>272</v>
      </c>
      <c r="F30" s="164" t="s">
        <v>4</v>
      </c>
      <c r="G30" s="163" t="s">
        <v>5</v>
      </c>
      <c r="H30" s="164" t="s">
        <v>273</v>
      </c>
    </row>
    <row r="31" spans="1:8" ht="28.5" customHeight="1">
      <c r="A31" s="188"/>
      <c r="B31" s="171"/>
      <c r="C31" s="190"/>
      <c r="D31" s="163"/>
      <c r="E31" s="157"/>
      <c r="F31" s="157"/>
      <c r="G31" s="163"/>
      <c r="H31" s="157"/>
    </row>
    <row r="32" spans="1:8" ht="20.25" customHeight="1">
      <c r="A32" s="49" t="s">
        <v>66</v>
      </c>
      <c r="B32" s="44" t="s">
        <v>30</v>
      </c>
      <c r="C32" s="98"/>
      <c r="D32" s="102">
        <f>D33+D34+D35</f>
        <v>2206.5</v>
      </c>
      <c r="E32" s="102">
        <f>E33+E34+E35</f>
        <v>644.9</v>
      </c>
      <c r="F32" s="102">
        <f>F33+F34+F35</f>
        <v>361.90000000000003</v>
      </c>
      <c r="G32" s="103">
        <f>F32/D32</f>
        <v>0.1640154090188081</v>
      </c>
      <c r="H32" s="103">
        <f>F32/E32</f>
        <v>0.5611722747712824</v>
      </c>
    </row>
    <row r="33" spans="1:8" ht="102.75" customHeight="1">
      <c r="A33" s="46" t="s">
        <v>69</v>
      </c>
      <c r="B33" s="45" t="s">
        <v>155</v>
      </c>
      <c r="C33" s="97" t="s">
        <v>69</v>
      </c>
      <c r="D33" s="95">
        <v>2117.1</v>
      </c>
      <c r="E33" s="95">
        <v>568.3</v>
      </c>
      <c r="F33" s="95">
        <v>360.3</v>
      </c>
      <c r="G33" s="103">
        <f aca="true" t="shared" si="2" ref="G33:G61">F33/D33</f>
        <v>0.17018563128808276</v>
      </c>
      <c r="H33" s="103">
        <f aca="true" t="shared" si="3" ref="H33:H61">F33/E33</f>
        <v>0.6339961288052086</v>
      </c>
    </row>
    <row r="34" spans="1:8" ht="18.75">
      <c r="A34" s="46" t="s">
        <v>71</v>
      </c>
      <c r="B34" s="45" t="s">
        <v>35</v>
      </c>
      <c r="C34" s="97" t="s">
        <v>71</v>
      </c>
      <c r="D34" s="95">
        <v>10</v>
      </c>
      <c r="E34" s="95">
        <v>0</v>
      </c>
      <c r="F34" s="95">
        <v>0</v>
      </c>
      <c r="G34" s="103">
        <f t="shared" si="2"/>
        <v>0</v>
      </c>
      <c r="H34" s="103">
        <v>0</v>
      </c>
    </row>
    <row r="35" spans="1:8" ht="17.25" customHeight="1">
      <c r="A35" s="46" t="s">
        <v>125</v>
      </c>
      <c r="B35" s="45" t="s">
        <v>122</v>
      </c>
      <c r="C35" s="97"/>
      <c r="D35" s="95">
        <f>D36+D37</f>
        <v>79.4</v>
      </c>
      <c r="E35" s="95">
        <f>E36+E37</f>
        <v>76.6</v>
      </c>
      <c r="F35" s="95">
        <f>F36+F37</f>
        <v>1.6</v>
      </c>
      <c r="G35" s="103">
        <f t="shared" si="2"/>
        <v>0.020151133501259445</v>
      </c>
      <c r="H35" s="103">
        <v>0</v>
      </c>
    </row>
    <row r="36" spans="1:9" s="16" customFormat="1" ht="31.5">
      <c r="A36" s="53"/>
      <c r="B36" s="54" t="s">
        <v>111</v>
      </c>
      <c r="C36" s="104" t="s">
        <v>277</v>
      </c>
      <c r="D36" s="105">
        <v>4.4</v>
      </c>
      <c r="E36" s="105">
        <v>1.6</v>
      </c>
      <c r="F36" s="105">
        <v>1.6</v>
      </c>
      <c r="G36" s="103">
        <f t="shared" si="2"/>
        <v>0.36363636363636365</v>
      </c>
      <c r="H36" s="103">
        <v>0</v>
      </c>
      <c r="I36" s="37"/>
    </row>
    <row r="37" spans="1:9" s="16" customFormat="1" ht="47.25">
      <c r="A37" s="53"/>
      <c r="B37" s="54" t="s">
        <v>192</v>
      </c>
      <c r="C37" s="104" t="s">
        <v>309</v>
      </c>
      <c r="D37" s="105">
        <v>75</v>
      </c>
      <c r="E37" s="105">
        <v>75</v>
      </c>
      <c r="F37" s="105">
        <v>0</v>
      </c>
      <c r="G37" s="103">
        <f t="shared" si="2"/>
        <v>0</v>
      </c>
      <c r="H37" s="103">
        <v>0</v>
      </c>
      <c r="I37" s="37"/>
    </row>
    <row r="38" spans="1:8" ht="17.25" customHeight="1">
      <c r="A38" s="49" t="s">
        <v>107</v>
      </c>
      <c r="B38" s="44" t="s">
        <v>101</v>
      </c>
      <c r="C38" s="98"/>
      <c r="D38" s="102">
        <f>D39</f>
        <v>153.9</v>
      </c>
      <c r="E38" s="102">
        <f>E39</f>
        <v>37.1</v>
      </c>
      <c r="F38" s="102">
        <f>F39</f>
        <v>10.6</v>
      </c>
      <c r="G38" s="103">
        <f t="shared" si="2"/>
        <v>0.06887589343729694</v>
      </c>
      <c r="H38" s="103">
        <f t="shared" si="3"/>
        <v>0.2857142857142857</v>
      </c>
    </row>
    <row r="39" spans="1:8" ht="47.25">
      <c r="A39" s="46" t="s">
        <v>108</v>
      </c>
      <c r="B39" s="45" t="s">
        <v>159</v>
      </c>
      <c r="C39" s="97" t="s">
        <v>216</v>
      </c>
      <c r="D39" s="95">
        <v>153.9</v>
      </c>
      <c r="E39" s="95">
        <v>37.1</v>
      </c>
      <c r="F39" s="95">
        <v>10.6</v>
      </c>
      <c r="G39" s="103">
        <f t="shared" si="2"/>
        <v>0.06887589343729694</v>
      </c>
      <c r="H39" s="103">
        <f t="shared" si="3"/>
        <v>0.2857142857142857</v>
      </c>
    </row>
    <row r="40" spans="1:9" ht="31.5" hidden="1">
      <c r="A40" s="49" t="s">
        <v>72</v>
      </c>
      <c r="B40" s="44" t="s">
        <v>38</v>
      </c>
      <c r="C40" s="98"/>
      <c r="D40" s="102">
        <f>D41</f>
        <v>0</v>
      </c>
      <c r="E40" s="102">
        <f>E41</f>
        <v>0</v>
      </c>
      <c r="F40" s="102">
        <f>F41</f>
        <v>0</v>
      </c>
      <c r="G40" s="103" t="e">
        <f t="shared" si="2"/>
        <v>#DIV/0!</v>
      </c>
      <c r="H40" s="103" t="e">
        <f t="shared" si="3"/>
        <v>#DIV/0!</v>
      </c>
      <c r="I40" s="38"/>
    </row>
    <row r="41" spans="1:8" ht="31.5" hidden="1">
      <c r="A41" s="46" t="s">
        <v>109</v>
      </c>
      <c r="B41" s="45" t="s">
        <v>103</v>
      </c>
      <c r="C41" s="97"/>
      <c r="D41" s="95">
        <f>D42</f>
        <v>0</v>
      </c>
      <c r="E41" s="95">
        <f>E42</f>
        <v>0</v>
      </c>
      <c r="F41" s="95">
        <v>0</v>
      </c>
      <c r="G41" s="103" t="e">
        <f t="shared" si="2"/>
        <v>#DIV/0!</v>
      </c>
      <c r="H41" s="103" t="e">
        <f t="shared" si="3"/>
        <v>#DIV/0!</v>
      </c>
    </row>
    <row r="42" spans="1:9" s="16" customFormat="1" ht="54.75" customHeight="1" hidden="1">
      <c r="A42" s="53"/>
      <c r="B42" s="54" t="s">
        <v>218</v>
      </c>
      <c r="C42" s="104" t="s">
        <v>217</v>
      </c>
      <c r="D42" s="105">
        <v>0</v>
      </c>
      <c r="E42" s="105">
        <v>0</v>
      </c>
      <c r="F42" s="105">
        <v>0</v>
      </c>
      <c r="G42" s="103" t="e">
        <f t="shared" si="2"/>
        <v>#DIV/0!</v>
      </c>
      <c r="H42" s="103" t="e">
        <f t="shared" si="3"/>
        <v>#DIV/0!</v>
      </c>
      <c r="I42" s="37"/>
    </row>
    <row r="43" spans="1:9" s="16" customFormat="1" ht="21.75" customHeight="1" hidden="1">
      <c r="A43" s="49" t="s">
        <v>73</v>
      </c>
      <c r="B43" s="44" t="s">
        <v>40</v>
      </c>
      <c r="C43" s="98"/>
      <c r="D43" s="102">
        <f aca="true" t="shared" si="4" ref="D43:F44">D44</f>
        <v>0</v>
      </c>
      <c r="E43" s="102">
        <f t="shared" si="4"/>
        <v>0</v>
      </c>
      <c r="F43" s="102">
        <f t="shared" si="4"/>
        <v>0</v>
      </c>
      <c r="G43" s="103" t="e">
        <f t="shared" si="2"/>
        <v>#DIV/0!</v>
      </c>
      <c r="H43" s="103" t="e">
        <f t="shared" si="3"/>
        <v>#DIV/0!</v>
      </c>
      <c r="I43" s="37"/>
    </row>
    <row r="44" spans="1:9" s="16" customFormat="1" ht="33" customHeight="1" hidden="1">
      <c r="A44" s="60" t="s">
        <v>74</v>
      </c>
      <c r="B44" s="73" t="s">
        <v>120</v>
      </c>
      <c r="C44" s="97"/>
      <c r="D44" s="95">
        <f t="shared" si="4"/>
        <v>0</v>
      </c>
      <c r="E44" s="95">
        <f t="shared" si="4"/>
        <v>0</v>
      </c>
      <c r="F44" s="95">
        <f t="shared" si="4"/>
        <v>0</v>
      </c>
      <c r="G44" s="103" t="e">
        <f t="shared" si="2"/>
        <v>#DIV/0!</v>
      </c>
      <c r="H44" s="103" t="e">
        <f t="shared" si="3"/>
        <v>#DIV/0!</v>
      </c>
      <c r="I44" s="37"/>
    </row>
    <row r="45" spans="1:9" s="16" customFormat="1" ht="32.25" customHeight="1" hidden="1">
      <c r="A45" s="53"/>
      <c r="B45" s="67" t="s">
        <v>120</v>
      </c>
      <c r="C45" s="104" t="s">
        <v>225</v>
      </c>
      <c r="D45" s="105">
        <f>0</f>
        <v>0</v>
      </c>
      <c r="E45" s="105">
        <f>0</f>
        <v>0</v>
      </c>
      <c r="F45" s="105">
        <f>0</f>
        <v>0</v>
      </c>
      <c r="G45" s="103" t="e">
        <f t="shared" si="2"/>
        <v>#DIV/0!</v>
      </c>
      <c r="H45" s="103" t="e">
        <f t="shared" si="3"/>
        <v>#DIV/0!</v>
      </c>
      <c r="I45" s="37"/>
    </row>
    <row r="46" spans="1:8" ht="31.5">
      <c r="A46" s="49" t="s">
        <v>75</v>
      </c>
      <c r="B46" s="44" t="s">
        <v>41</v>
      </c>
      <c r="C46" s="98"/>
      <c r="D46" s="102">
        <f>D47</f>
        <v>708.7</v>
      </c>
      <c r="E46" s="102">
        <f>E47</f>
        <v>182</v>
      </c>
      <c r="F46" s="102">
        <f>F47</f>
        <v>76.4</v>
      </c>
      <c r="G46" s="103">
        <f t="shared" si="2"/>
        <v>0.1078030196133766</v>
      </c>
      <c r="H46" s="103">
        <f t="shared" si="3"/>
        <v>0.4197802197802198</v>
      </c>
    </row>
    <row r="47" spans="1:8" ht="18.75">
      <c r="A47" s="46" t="s">
        <v>44</v>
      </c>
      <c r="B47" s="45" t="s">
        <v>45</v>
      </c>
      <c r="C47" s="97"/>
      <c r="D47" s="95">
        <f>D48+D49+D51+D50</f>
        <v>708.7</v>
      </c>
      <c r="E47" s="95">
        <f>E48+E49+E51+E50</f>
        <v>182</v>
      </c>
      <c r="F47" s="95">
        <f>F48+F49+F51+F50</f>
        <v>76.4</v>
      </c>
      <c r="G47" s="103">
        <f t="shared" si="2"/>
        <v>0.1078030196133766</v>
      </c>
      <c r="H47" s="103">
        <f t="shared" si="3"/>
        <v>0.4197802197802198</v>
      </c>
    </row>
    <row r="48" spans="1:9" s="16" customFormat="1" ht="25.5">
      <c r="A48" s="53"/>
      <c r="B48" s="54" t="s">
        <v>166</v>
      </c>
      <c r="C48" s="104" t="s">
        <v>278</v>
      </c>
      <c r="D48" s="105">
        <v>318</v>
      </c>
      <c r="E48" s="105">
        <v>85</v>
      </c>
      <c r="F48" s="105">
        <v>76.4</v>
      </c>
      <c r="G48" s="103">
        <f t="shared" si="2"/>
        <v>0.24025157232704406</v>
      </c>
      <c r="H48" s="103">
        <f t="shared" si="3"/>
        <v>0.8988235294117648</v>
      </c>
      <c r="I48" s="37"/>
    </row>
    <row r="49" spans="1:9" s="16" customFormat="1" ht="18" customHeight="1">
      <c r="A49" s="53"/>
      <c r="B49" s="54" t="s">
        <v>212</v>
      </c>
      <c r="C49" s="104" t="s">
        <v>279</v>
      </c>
      <c r="D49" s="105">
        <v>20</v>
      </c>
      <c r="E49" s="105">
        <v>5</v>
      </c>
      <c r="F49" s="105">
        <v>0</v>
      </c>
      <c r="G49" s="103">
        <f t="shared" si="2"/>
        <v>0</v>
      </c>
      <c r="H49" s="103">
        <f t="shared" si="3"/>
        <v>0</v>
      </c>
      <c r="I49" s="37"/>
    </row>
    <row r="50" spans="1:9" s="16" customFormat="1" ht="18" customHeight="1">
      <c r="A50" s="53"/>
      <c r="B50" s="54" t="s">
        <v>275</v>
      </c>
      <c r="C50" s="104" t="s">
        <v>280</v>
      </c>
      <c r="D50" s="105">
        <v>20</v>
      </c>
      <c r="E50" s="105">
        <v>5</v>
      </c>
      <c r="F50" s="105">
        <v>0</v>
      </c>
      <c r="G50" s="103">
        <f t="shared" si="2"/>
        <v>0</v>
      </c>
      <c r="H50" s="103">
        <f t="shared" si="3"/>
        <v>0</v>
      </c>
      <c r="I50" s="37"/>
    </row>
    <row r="51" spans="1:9" s="16" customFormat="1" ht="34.5" customHeight="1">
      <c r="A51" s="53"/>
      <c r="B51" s="54" t="s">
        <v>167</v>
      </c>
      <c r="C51" s="104" t="s">
        <v>281</v>
      </c>
      <c r="D51" s="105">
        <v>350.7</v>
      </c>
      <c r="E51" s="105">
        <v>87</v>
      </c>
      <c r="F51" s="105">
        <v>0</v>
      </c>
      <c r="G51" s="103">
        <f t="shared" si="2"/>
        <v>0</v>
      </c>
      <c r="H51" s="103">
        <f t="shared" si="3"/>
        <v>0</v>
      </c>
      <c r="I51" s="37"/>
    </row>
    <row r="52" spans="1:8" ht="29.25" customHeight="1" hidden="1">
      <c r="A52" s="71" t="s">
        <v>123</v>
      </c>
      <c r="B52" s="72" t="s">
        <v>121</v>
      </c>
      <c r="C52" s="106"/>
      <c r="D52" s="107">
        <f>D54</f>
        <v>0</v>
      </c>
      <c r="E52" s="107">
        <f>E54</f>
        <v>0</v>
      </c>
      <c r="F52" s="107">
        <f>F54</f>
        <v>0</v>
      </c>
      <c r="G52" s="103" t="e">
        <f t="shared" si="2"/>
        <v>#DIV/0!</v>
      </c>
      <c r="H52" s="103" t="e">
        <f t="shared" si="3"/>
        <v>#DIV/0!</v>
      </c>
    </row>
    <row r="53" spans="1:8" ht="29.25" customHeight="1" hidden="1">
      <c r="A53" s="60" t="s">
        <v>117</v>
      </c>
      <c r="B53" s="73" t="s">
        <v>124</v>
      </c>
      <c r="C53" s="108"/>
      <c r="D53" s="95">
        <f>D54</f>
        <v>0</v>
      </c>
      <c r="E53" s="95">
        <f>E54</f>
        <v>0</v>
      </c>
      <c r="F53" s="95">
        <f>F54</f>
        <v>0</v>
      </c>
      <c r="G53" s="103" t="e">
        <f t="shared" si="2"/>
        <v>#DIV/0!</v>
      </c>
      <c r="H53" s="103" t="e">
        <f t="shared" si="3"/>
        <v>#DIV/0!</v>
      </c>
    </row>
    <row r="54" spans="1:9" s="16" customFormat="1" ht="31.5" customHeight="1" hidden="1">
      <c r="A54" s="53"/>
      <c r="B54" s="54" t="s">
        <v>219</v>
      </c>
      <c r="C54" s="104" t="s">
        <v>282</v>
      </c>
      <c r="D54" s="105">
        <v>0</v>
      </c>
      <c r="E54" s="105">
        <v>0</v>
      </c>
      <c r="F54" s="105">
        <v>0</v>
      </c>
      <c r="G54" s="103" t="e">
        <f t="shared" si="2"/>
        <v>#DIV/0!</v>
      </c>
      <c r="H54" s="103" t="e">
        <f t="shared" si="3"/>
        <v>#DIV/0!</v>
      </c>
      <c r="I54" s="37"/>
    </row>
    <row r="55" spans="1:8" ht="17.25" customHeight="1">
      <c r="A55" s="49" t="s">
        <v>57</v>
      </c>
      <c r="B55" s="44" t="s">
        <v>58</v>
      </c>
      <c r="C55" s="98"/>
      <c r="D55" s="102">
        <f>D56</f>
        <v>30</v>
      </c>
      <c r="E55" s="102">
        <f>E56</f>
        <v>7.5</v>
      </c>
      <c r="F55" s="102">
        <f>F56</f>
        <v>0</v>
      </c>
      <c r="G55" s="103">
        <f t="shared" si="2"/>
        <v>0</v>
      </c>
      <c r="H55" s="103">
        <f t="shared" si="3"/>
        <v>0</v>
      </c>
    </row>
    <row r="56" spans="1:8" ht="18.75">
      <c r="A56" s="46" t="s">
        <v>59</v>
      </c>
      <c r="B56" s="45" t="s">
        <v>168</v>
      </c>
      <c r="C56" s="97" t="s">
        <v>283</v>
      </c>
      <c r="D56" s="95">
        <v>30</v>
      </c>
      <c r="E56" s="95">
        <v>7.5</v>
      </c>
      <c r="F56" s="95">
        <f>F57</f>
        <v>0</v>
      </c>
      <c r="G56" s="103">
        <f t="shared" si="2"/>
        <v>0</v>
      </c>
      <c r="H56" s="103">
        <f t="shared" si="3"/>
        <v>0</v>
      </c>
    </row>
    <row r="57" spans="1:9" s="16" customFormat="1" ht="27" customHeight="1" hidden="1">
      <c r="A57" s="53"/>
      <c r="B57" s="54" t="s">
        <v>214</v>
      </c>
      <c r="C57" s="104" t="s">
        <v>215</v>
      </c>
      <c r="D57" s="105">
        <v>0</v>
      </c>
      <c r="E57" s="105">
        <v>0</v>
      </c>
      <c r="F57" s="105">
        <v>0</v>
      </c>
      <c r="G57" s="103" t="e">
        <f t="shared" si="2"/>
        <v>#DIV/0!</v>
      </c>
      <c r="H57" s="103" t="e">
        <f t="shared" si="3"/>
        <v>#DIV/0!</v>
      </c>
      <c r="I57" s="37"/>
    </row>
    <row r="58" spans="1:8" ht="37.5" customHeight="1">
      <c r="A58" s="49"/>
      <c r="B58" s="44" t="s">
        <v>97</v>
      </c>
      <c r="C58" s="98"/>
      <c r="D58" s="95">
        <f>D59</f>
        <v>1231.2</v>
      </c>
      <c r="E58" s="95">
        <f>E59</f>
        <v>307.8</v>
      </c>
      <c r="F58" s="95">
        <f>F59</f>
        <v>0</v>
      </c>
      <c r="G58" s="103">
        <f t="shared" si="2"/>
        <v>0</v>
      </c>
      <c r="H58" s="103">
        <f t="shared" si="3"/>
        <v>0</v>
      </c>
    </row>
    <row r="59" spans="1:9" s="16" customFormat="1" ht="31.5">
      <c r="A59" s="53"/>
      <c r="B59" s="54" t="s">
        <v>98</v>
      </c>
      <c r="C59" s="104" t="s">
        <v>182</v>
      </c>
      <c r="D59" s="105">
        <v>1231.2</v>
      </c>
      <c r="E59" s="105">
        <v>307.8</v>
      </c>
      <c r="F59" s="105">
        <v>0</v>
      </c>
      <c r="G59" s="103">
        <f t="shared" si="2"/>
        <v>0</v>
      </c>
      <c r="H59" s="103">
        <f t="shared" si="3"/>
        <v>0</v>
      </c>
      <c r="I59" s="37"/>
    </row>
    <row r="60" spans="1:8" ht="24.75" customHeight="1">
      <c r="A60" s="46"/>
      <c r="B60" s="44" t="s">
        <v>65</v>
      </c>
      <c r="C60" s="49"/>
      <c r="D60" s="102">
        <f>D32+D38+D40+D43+D46+D52+D55+D58</f>
        <v>4330.3</v>
      </c>
      <c r="E60" s="102">
        <f>E32+E38+E40+E43+E46+E52+E55+E58</f>
        <v>1179.3</v>
      </c>
      <c r="F60" s="102">
        <f>F32+F38+F40+F43+F46+F52+F55+F58</f>
        <v>448.9000000000001</v>
      </c>
      <c r="G60" s="103">
        <f t="shared" si="2"/>
        <v>0.10366487310348015</v>
      </c>
      <c r="H60" s="103">
        <f t="shared" si="3"/>
        <v>0.38064953786144334</v>
      </c>
    </row>
    <row r="61" spans="1:8" ht="18.75">
      <c r="A61" s="109"/>
      <c r="B61" s="45" t="s">
        <v>80</v>
      </c>
      <c r="C61" s="97"/>
      <c r="D61" s="110">
        <f>D58</f>
        <v>1231.2</v>
      </c>
      <c r="E61" s="110">
        <f>E58</f>
        <v>307.8</v>
      </c>
      <c r="F61" s="110">
        <f>F58</f>
        <v>0</v>
      </c>
      <c r="G61" s="103">
        <f t="shared" si="2"/>
        <v>0</v>
      </c>
      <c r="H61" s="103">
        <f t="shared" si="3"/>
        <v>0</v>
      </c>
    </row>
    <row r="62" ht="18">
      <c r="A62" s="80"/>
    </row>
    <row r="63" ht="18">
      <c r="A63" s="76"/>
    </row>
    <row r="64" spans="1:6" ht="18">
      <c r="A64" s="76"/>
      <c r="B64" s="79" t="s">
        <v>90</v>
      </c>
      <c r="C64" s="6"/>
      <c r="F64" s="112">
        <v>1049.6</v>
      </c>
    </row>
    <row r="65" spans="1:3" ht="18">
      <c r="A65" s="76"/>
      <c r="B65" s="79"/>
      <c r="C65" s="6"/>
    </row>
    <row r="66" spans="1:6" ht="18">
      <c r="A66" s="76"/>
      <c r="B66" s="79" t="s">
        <v>81</v>
      </c>
      <c r="C66" s="6"/>
      <c r="F66" s="113"/>
    </row>
    <row r="67" spans="1:3" ht="18">
      <c r="A67" s="76"/>
      <c r="B67" s="79" t="s">
        <v>82</v>
      </c>
      <c r="C67" s="6"/>
    </row>
    <row r="68" spans="2:3" ht="18">
      <c r="B68" s="79"/>
      <c r="C68" s="6"/>
    </row>
    <row r="69" spans="2:3" ht="18">
      <c r="B69" s="79" t="s">
        <v>83</v>
      </c>
      <c r="C69" s="6"/>
    </row>
    <row r="70" spans="2:3" ht="18">
      <c r="B70" s="79" t="s">
        <v>84</v>
      </c>
      <c r="C70" s="6"/>
    </row>
    <row r="71" spans="2:3" ht="18">
      <c r="B71" s="79"/>
      <c r="C71" s="6"/>
    </row>
    <row r="72" spans="2:3" ht="18">
      <c r="B72" s="79" t="s">
        <v>85</v>
      </c>
      <c r="C72" s="6"/>
    </row>
    <row r="73" spans="2:3" ht="18">
      <c r="B73" s="79" t="s">
        <v>86</v>
      </c>
      <c r="C73" s="6"/>
    </row>
    <row r="74" spans="2:3" ht="18">
      <c r="B74" s="79"/>
      <c r="C74" s="6"/>
    </row>
    <row r="75" spans="2:3" ht="18">
      <c r="B75" s="79" t="s">
        <v>87</v>
      </c>
      <c r="C75" s="6"/>
    </row>
    <row r="76" spans="2:3" ht="18">
      <c r="B76" s="79" t="s">
        <v>88</v>
      </c>
      <c r="C76" s="6"/>
    </row>
    <row r="77" spans="2:3" ht="18">
      <c r="B77" s="79"/>
      <c r="C77" s="6"/>
    </row>
    <row r="78" spans="2:3" ht="18">
      <c r="B78" s="79"/>
      <c r="C78" s="6"/>
    </row>
    <row r="79" spans="2:8" ht="18">
      <c r="B79" s="79" t="s">
        <v>89</v>
      </c>
      <c r="C79" s="6"/>
      <c r="F79" s="113">
        <f>F64+F27-F60</f>
        <v>1116.5</v>
      </c>
      <c r="H79" s="113"/>
    </row>
    <row r="82" spans="2:3" ht="18">
      <c r="B82" s="79" t="s">
        <v>91</v>
      </c>
      <c r="C82" s="6"/>
    </row>
    <row r="83" spans="2:3" ht="18">
      <c r="B83" s="79" t="s">
        <v>92</v>
      </c>
      <c r="C83" s="6"/>
    </row>
    <row r="84" spans="2:3" ht="18">
      <c r="B84" s="79" t="s">
        <v>93</v>
      </c>
      <c r="C84" s="6"/>
    </row>
  </sheetData>
  <sheetProtection/>
  <mergeCells count="16">
    <mergeCell ref="A1:H1"/>
    <mergeCell ref="G2:G3"/>
    <mergeCell ref="A29:H29"/>
    <mergeCell ref="G30:G31"/>
    <mergeCell ref="F30:F31"/>
    <mergeCell ref="H2:H3"/>
    <mergeCell ref="B2:B3"/>
    <mergeCell ref="D2:D3"/>
    <mergeCell ref="E2:E3"/>
    <mergeCell ref="F2:F3"/>
    <mergeCell ref="A30:A31"/>
    <mergeCell ref="B30:B31"/>
    <mergeCell ref="D30:D31"/>
    <mergeCell ref="H30:H31"/>
    <mergeCell ref="E30:E31"/>
    <mergeCell ref="C30:C31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H87"/>
  <sheetViews>
    <sheetView zoomScalePageLayoutView="0" workbookViewId="0" topLeftCell="A60">
      <selection activeCell="D15" sqref="D15"/>
    </sheetView>
  </sheetViews>
  <sheetFormatPr defaultColWidth="9.140625" defaultRowHeight="12.75"/>
  <cols>
    <col min="1" max="1" width="8.00390625" style="75" customWidth="1"/>
    <col min="2" max="2" width="32.140625" style="75" customWidth="1"/>
    <col min="3" max="3" width="11.00390625" style="111" hidden="1" customWidth="1"/>
    <col min="4" max="5" width="11.8515625" style="112" customWidth="1"/>
    <col min="6" max="7" width="11.57421875" style="112" customWidth="1"/>
    <col min="8" max="8" width="12.140625" style="112" customWidth="1"/>
    <col min="9" max="16384" width="9.140625" style="1" customWidth="1"/>
  </cols>
  <sheetData>
    <row r="1" spans="1:8" s="5" customFormat="1" ht="58.5" customHeight="1">
      <c r="A1" s="167" t="s">
        <v>405</v>
      </c>
      <c r="B1" s="167"/>
      <c r="C1" s="167"/>
      <c r="D1" s="167"/>
      <c r="E1" s="167"/>
      <c r="F1" s="167"/>
      <c r="G1" s="167"/>
      <c r="H1" s="167"/>
    </row>
    <row r="2" spans="1:8" ht="12.75" customHeight="1">
      <c r="A2" s="43"/>
      <c r="B2" s="171" t="s">
        <v>2</v>
      </c>
      <c r="C2" s="93"/>
      <c r="D2" s="163" t="s">
        <v>3</v>
      </c>
      <c r="E2" s="164" t="s">
        <v>272</v>
      </c>
      <c r="F2" s="163" t="s">
        <v>4</v>
      </c>
      <c r="G2" s="191" t="s">
        <v>142</v>
      </c>
      <c r="H2" s="164" t="s">
        <v>273</v>
      </c>
    </row>
    <row r="3" spans="1:8" ht="24.75" customHeight="1">
      <c r="A3" s="43"/>
      <c r="B3" s="171"/>
      <c r="C3" s="93"/>
      <c r="D3" s="163"/>
      <c r="E3" s="157"/>
      <c r="F3" s="163"/>
      <c r="G3" s="192"/>
      <c r="H3" s="157"/>
    </row>
    <row r="4" spans="1:8" ht="31.5">
      <c r="A4" s="43"/>
      <c r="B4" s="45" t="s">
        <v>79</v>
      </c>
      <c r="C4" s="94"/>
      <c r="D4" s="95">
        <f>D5+D6+D7+D8+D9+D10+D11+D12+D13+D14+D15+D16+D17+D18+D19</f>
        <v>3042</v>
      </c>
      <c r="E4" s="95">
        <f>E5+E6+E7+E8+E9+E10+E11+E12+E13+E14+E15+E16+E17+E18+E19</f>
        <v>293</v>
      </c>
      <c r="F4" s="95">
        <f>F5+F6+F7+F8+F9+F10+F11+F12+F13+F14+F15+F16+F17+F18+F19</f>
        <v>312.4</v>
      </c>
      <c r="G4" s="121">
        <f>F4/D4</f>
        <v>0.1026955950032873</v>
      </c>
      <c r="H4" s="121">
        <f>F4/E4</f>
        <v>1.0662116040955631</v>
      </c>
    </row>
    <row r="5" spans="1:8" ht="18.75">
      <c r="A5" s="43"/>
      <c r="B5" s="45" t="s">
        <v>6</v>
      </c>
      <c r="C5" s="97"/>
      <c r="D5" s="95">
        <v>390</v>
      </c>
      <c r="E5" s="95">
        <v>50</v>
      </c>
      <c r="F5" s="95">
        <v>50.6</v>
      </c>
      <c r="G5" s="121">
        <f aca="true" t="shared" si="0" ref="G5:G27">F5/D5</f>
        <v>0.12974358974358974</v>
      </c>
      <c r="H5" s="121">
        <f aca="true" t="shared" si="1" ref="H5:H27">F5/E5</f>
        <v>1.012</v>
      </c>
    </row>
    <row r="6" spans="1:8" ht="18.75" hidden="1">
      <c r="A6" s="43"/>
      <c r="B6" s="45" t="s">
        <v>230</v>
      </c>
      <c r="C6" s="97"/>
      <c r="D6" s="95">
        <v>0</v>
      </c>
      <c r="E6" s="95">
        <v>0</v>
      </c>
      <c r="F6" s="95">
        <v>0</v>
      </c>
      <c r="G6" s="121" t="e">
        <f t="shared" si="0"/>
        <v>#DIV/0!</v>
      </c>
      <c r="H6" s="121" t="e">
        <f t="shared" si="1"/>
        <v>#DIV/0!</v>
      </c>
    </row>
    <row r="7" spans="1:8" ht="18.75">
      <c r="A7" s="43"/>
      <c r="B7" s="45" t="s">
        <v>8</v>
      </c>
      <c r="C7" s="97"/>
      <c r="D7" s="95">
        <v>160</v>
      </c>
      <c r="E7" s="95">
        <v>30</v>
      </c>
      <c r="F7" s="95">
        <v>4.8</v>
      </c>
      <c r="G7" s="121">
        <f t="shared" si="0"/>
        <v>0.03</v>
      </c>
      <c r="H7" s="121">
        <f t="shared" si="1"/>
        <v>0.16</v>
      </c>
    </row>
    <row r="8" spans="1:8" ht="18.75">
      <c r="A8" s="43"/>
      <c r="B8" s="45" t="s">
        <v>9</v>
      </c>
      <c r="C8" s="97"/>
      <c r="D8" s="95">
        <v>125</v>
      </c>
      <c r="E8" s="95">
        <v>10</v>
      </c>
      <c r="F8" s="95">
        <v>30.7</v>
      </c>
      <c r="G8" s="121">
        <f t="shared" si="0"/>
        <v>0.24559999999999998</v>
      </c>
      <c r="H8" s="121">
        <f t="shared" si="1"/>
        <v>3.07</v>
      </c>
    </row>
    <row r="9" spans="1:8" ht="18.75">
      <c r="A9" s="43"/>
      <c r="B9" s="45" t="s">
        <v>10</v>
      </c>
      <c r="C9" s="97"/>
      <c r="D9" s="95">
        <v>2355</v>
      </c>
      <c r="E9" s="95">
        <v>200</v>
      </c>
      <c r="F9" s="95">
        <v>226.3</v>
      </c>
      <c r="G9" s="121">
        <f t="shared" si="0"/>
        <v>0.09609341825902336</v>
      </c>
      <c r="H9" s="121">
        <f t="shared" si="1"/>
        <v>1.1315</v>
      </c>
    </row>
    <row r="10" spans="1:8" ht="18.75">
      <c r="A10" s="43"/>
      <c r="B10" s="45" t="s">
        <v>104</v>
      </c>
      <c r="C10" s="97"/>
      <c r="D10" s="95">
        <v>12</v>
      </c>
      <c r="E10" s="95">
        <v>3</v>
      </c>
      <c r="F10" s="95">
        <v>0</v>
      </c>
      <c r="G10" s="121">
        <f t="shared" si="0"/>
        <v>0</v>
      </c>
      <c r="H10" s="121">
        <f t="shared" si="1"/>
        <v>0</v>
      </c>
    </row>
    <row r="11" spans="1:8" ht="31.5">
      <c r="A11" s="43"/>
      <c r="B11" s="45" t="s">
        <v>11</v>
      </c>
      <c r="C11" s="97"/>
      <c r="D11" s="95">
        <v>0</v>
      </c>
      <c r="E11" s="95">
        <v>0</v>
      </c>
      <c r="F11" s="95">
        <v>0</v>
      </c>
      <c r="G11" s="121">
        <v>0</v>
      </c>
      <c r="H11" s="121">
        <v>0</v>
      </c>
    </row>
    <row r="12" spans="1:8" ht="18.75">
      <c r="A12" s="43"/>
      <c r="B12" s="45" t="s">
        <v>12</v>
      </c>
      <c r="C12" s="97"/>
      <c r="D12" s="95">
        <v>0</v>
      </c>
      <c r="E12" s="95">
        <v>0</v>
      </c>
      <c r="F12" s="95">
        <v>0</v>
      </c>
      <c r="G12" s="121">
        <v>0</v>
      </c>
      <c r="H12" s="121">
        <v>0</v>
      </c>
    </row>
    <row r="13" spans="1:8" ht="18.75">
      <c r="A13" s="43"/>
      <c r="B13" s="45" t="s">
        <v>13</v>
      </c>
      <c r="C13" s="97"/>
      <c r="D13" s="95">
        <v>0</v>
      </c>
      <c r="E13" s="95">
        <v>0</v>
      </c>
      <c r="F13" s="95">
        <v>0</v>
      </c>
      <c r="G13" s="121">
        <v>0</v>
      </c>
      <c r="H13" s="121">
        <v>0</v>
      </c>
    </row>
    <row r="14" spans="1:8" ht="18.75">
      <c r="A14" s="43"/>
      <c r="B14" s="45" t="s">
        <v>15</v>
      </c>
      <c r="C14" s="97"/>
      <c r="D14" s="95">
        <v>0</v>
      </c>
      <c r="E14" s="95">
        <v>0</v>
      </c>
      <c r="F14" s="95">
        <v>0</v>
      </c>
      <c r="G14" s="121">
        <v>0</v>
      </c>
      <c r="H14" s="121">
        <v>0</v>
      </c>
    </row>
    <row r="15" spans="1:8" ht="23.25" customHeight="1">
      <c r="A15" s="43"/>
      <c r="B15" s="45" t="s">
        <v>16</v>
      </c>
      <c r="C15" s="97"/>
      <c r="D15" s="95">
        <v>0</v>
      </c>
      <c r="E15" s="95">
        <v>0</v>
      </c>
      <c r="F15" s="95">
        <v>0</v>
      </c>
      <c r="G15" s="121">
        <v>0</v>
      </c>
      <c r="H15" s="121">
        <v>0</v>
      </c>
    </row>
    <row r="16" spans="1:8" ht="47.25">
      <c r="A16" s="43"/>
      <c r="B16" s="45" t="s">
        <v>17</v>
      </c>
      <c r="C16" s="97"/>
      <c r="D16" s="95">
        <v>0</v>
      </c>
      <c r="E16" s="95">
        <v>0</v>
      </c>
      <c r="F16" s="95">
        <v>0</v>
      </c>
      <c r="G16" s="121">
        <v>0</v>
      </c>
      <c r="H16" s="121">
        <v>0</v>
      </c>
    </row>
    <row r="17" spans="1:8" ht="31.5">
      <c r="A17" s="43"/>
      <c r="B17" s="45" t="s">
        <v>266</v>
      </c>
      <c r="C17" s="97"/>
      <c r="D17" s="95">
        <v>0</v>
      </c>
      <c r="E17" s="95">
        <v>0</v>
      </c>
      <c r="F17" s="95">
        <v>0</v>
      </c>
      <c r="G17" s="121">
        <v>0</v>
      </c>
      <c r="H17" s="121">
        <v>0</v>
      </c>
    </row>
    <row r="18" spans="1:8" ht="18.75">
      <c r="A18" s="43"/>
      <c r="B18" s="45" t="s">
        <v>115</v>
      </c>
      <c r="C18" s="97"/>
      <c r="D18" s="95">
        <v>0</v>
      </c>
      <c r="E18" s="95">
        <v>0</v>
      </c>
      <c r="F18" s="95">
        <v>0</v>
      </c>
      <c r="G18" s="121">
        <v>0</v>
      </c>
      <c r="H18" s="121">
        <v>0</v>
      </c>
    </row>
    <row r="19" spans="1:8" ht="18.75">
      <c r="A19" s="43"/>
      <c r="B19" s="45" t="s">
        <v>22</v>
      </c>
      <c r="C19" s="97"/>
      <c r="D19" s="95">
        <v>0</v>
      </c>
      <c r="E19" s="95">
        <v>0</v>
      </c>
      <c r="F19" s="95">
        <v>0</v>
      </c>
      <c r="G19" s="121">
        <v>0</v>
      </c>
      <c r="H19" s="121">
        <v>0</v>
      </c>
    </row>
    <row r="20" spans="1:8" ht="47.25">
      <c r="A20" s="43"/>
      <c r="B20" s="44" t="s">
        <v>78</v>
      </c>
      <c r="C20" s="98"/>
      <c r="D20" s="95">
        <f>D21+D22+D23+D24+D25</f>
        <v>248.5</v>
      </c>
      <c r="E20" s="95">
        <f>E21+E22+E23+E24+E25</f>
        <v>60.5</v>
      </c>
      <c r="F20" s="95">
        <f>F21+F22+F23+F24+F25</f>
        <v>26</v>
      </c>
      <c r="G20" s="121">
        <f t="shared" si="0"/>
        <v>0.10462776659959759</v>
      </c>
      <c r="H20" s="121">
        <f t="shared" si="1"/>
        <v>0.4297520661157025</v>
      </c>
    </row>
    <row r="21" spans="1:8" ht="18.75">
      <c r="A21" s="43"/>
      <c r="B21" s="45" t="s">
        <v>24</v>
      </c>
      <c r="C21" s="97"/>
      <c r="D21" s="95">
        <v>94.6</v>
      </c>
      <c r="E21" s="95">
        <v>23.6</v>
      </c>
      <c r="F21" s="122" t="s">
        <v>410</v>
      </c>
      <c r="G21" s="121">
        <f t="shared" si="0"/>
        <v>0.15856236786469347</v>
      </c>
      <c r="H21" s="121">
        <f t="shared" si="1"/>
        <v>0.635593220338983</v>
      </c>
    </row>
    <row r="22" spans="1:8" ht="31.5">
      <c r="A22" s="43"/>
      <c r="B22" s="45" t="s">
        <v>99</v>
      </c>
      <c r="C22" s="97"/>
      <c r="D22" s="95">
        <v>153.9</v>
      </c>
      <c r="E22" s="95">
        <v>36.9</v>
      </c>
      <c r="F22" s="95">
        <v>11</v>
      </c>
      <c r="G22" s="121">
        <f t="shared" si="0"/>
        <v>0.0714749837556855</v>
      </c>
      <c r="H22" s="121">
        <f t="shared" si="1"/>
        <v>0.2981029810298103</v>
      </c>
    </row>
    <row r="23" spans="1:8" ht="31.5">
      <c r="A23" s="43"/>
      <c r="B23" s="45" t="s">
        <v>64</v>
      </c>
      <c r="C23" s="97"/>
      <c r="D23" s="95">
        <v>0</v>
      </c>
      <c r="E23" s="95">
        <v>0</v>
      </c>
      <c r="F23" s="95">
        <v>0</v>
      </c>
      <c r="G23" s="121">
        <v>0</v>
      </c>
      <c r="H23" s="121">
        <v>0</v>
      </c>
    </row>
    <row r="24" spans="1:8" ht="47.25">
      <c r="A24" s="43"/>
      <c r="B24" s="45" t="s">
        <v>27</v>
      </c>
      <c r="C24" s="97"/>
      <c r="D24" s="95">
        <v>0</v>
      </c>
      <c r="E24" s="95">
        <v>0</v>
      </c>
      <c r="F24" s="95">
        <v>0</v>
      </c>
      <c r="G24" s="121">
        <v>0</v>
      </c>
      <c r="H24" s="121">
        <v>0</v>
      </c>
    </row>
    <row r="25" spans="1:8" ht="28.5" customHeight="1" thickBot="1">
      <c r="A25" s="43"/>
      <c r="B25" s="99" t="s">
        <v>148</v>
      </c>
      <c r="C25" s="100"/>
      <c r="D25" s="95">
        <v>0</v>
      </c>
      <c r="E25" s="95">
        <v>0</v>
      </c>
      <c r="F25" s="95">
        <v>0</v>
      </c>
      <c r="G25" s="121">
        <v>0</v>
      </c>
      <c r="H25" s="121">
        <v>0</v>
      </c>
    </row>
    <row r="26" spans="1:8" ht="26.25" customHeight="1">
      <c r="A26" s="43"/>
      <c r="B26" s="44" t="s">
        <v>28</v>
      </c>
      <c r="C26" s="101"/>
      <c r="D26" s="95">
        <f>D4+D20</f>
        <v>3290.5</v>
      </c>
      <c r="E26" s="95">
        <f>E4+E20</f>
        <v>353.5</v>
      </c>
      <c r="F26" s="95">
        <f>F4+F20</f>
        <v>338.4</v>
      </c>
      <c r="G26" s="121">
        <f t="shared" si="0"/>
        <v>0.10284151344780428</v>
      </c>
      <c r="H26" s="121">
        <f t="shared" si="1"/>
        <v>0.9572842998585572</v>
      </c>
    </row>
    <row r="27" spans="1:8" ht="40.5" customHeight="1">
      <c r="A27" s="43"/>
      <c r="B27" s="45" t="s">
        <v>105</v>
      </c>
      <c r="C27" s="97"/>
      <c r="D27" s="95">
        <f>D4</f>
        <v>3042</v>
      </c>
      <c r="E27" s="95">
        <f>E4</f>
        <v>293</v>
      </c>
      <c r="F27" s="95">
        <f>F4</f>
        <v>312.4</v>
      </c>
      <c r="G27" s="121">
        <f t="shared" si="0"/>
        <v>0.1026955950032873</v>
      </c>
      <c r="H27" s="121">
        <f t="shared" si="1"/>
        <v>1.0662116040955631</v>
      </c>
    </row>
    <row r="28" spans="1:8" ht="12.75">
      <c r="A28" s="174"/>
      <c r="B28" s="193"/>
      <c r="C28" s="193"/>
      <c r="D28" s="193"/>
      <c r="E28" s="193"/>
      <c r="F28" s="193"/>
      <c r="G28" s="193"/>
      <c r="H28" s="194"/>
    </row>
    <row r="29" spans="1:8" ht="15" customHeight="1">
      <c r="A29" s="188" t="s">
        <v>152</v>
      </c>
      <c r="B29" s="171" t="s">
        <v>29</v>
      </c>
      <c r="C29" s="189" t="s">
        <v>178</v>
      </c>
      <c r="D29" s="163" t="s">
        <v>3</v>
      </c>
      <c r="E29" s="164" t="s">
        <v>272</v>
      </c>
      <c r="F29" s="164" t="s">
        <v>4</v>
      </c>
      <c r="G29" s="191" t="s">
        <v>142</v>
      </c>
      <c r="H29" s="164" t="s">
        <v>273</v>
      </c>
    </row>
    <row r="30" spans="1:8" ht="24.75" customHeight="1">
      <c r="A30" s="188"/>
      <c r="B30" s="171"/>
      <c r="C30" s="190"/>
      <c r="D30" s="163"/>
      <c r="E30" s="157"/>
      <c r="F30" s="157"/>
      <c r="G30" s="192"/>
      <c r="H30" s="157"/>
    </row>
    <row r="31" spans="1:8" ht="31.5">
      <c r="A31" s="49" t="s">
        <v>66</v>
      </c>
      <c r="B31" s="44" t="s">
        <v>30</v>
      </c>
      <c r="C31" s="98"/>
      <c r="D31" s="102">
        <f>D32+D33+D34</f>
        <v>1667.1</v>
      </c>
      <c r="E31" s="102">
        <f>E32+E33+E34</f>
        <v>419.40000000000003</v>
      </c>
      <c r="F31" s="102">
        <f>F32+F33+F34</f>
        <v>134.20000000000002</v>
      </c>
      <c r="G31" s="123">
        <f>F31/D31</f>
        <v>0.08049907024173716</v>
      </c>
      <c r="H31" s="123">
        <f>F31/E31</f>
        <v>0.31998092513113974</v>
      </c>
    </row>
    <row r="32" spans="1:8" ht="132.75" customHeight="1">
      <c r="A32" s="46" t="s">
        <v>69</v>
      </c>
      <c r="B32" s="45" t="s">
        <v>155</v>
      </c>
      <c r="C32" s="97" t="s">
        <v>69</v>
      </c>
      <c r="D32" s="95">
        <v>1652.6</v>
      </c>
      <c r="E32" s="95">
        <v>416.1</v>
      </c>
      <c r="F32" s="95">
        <v>132.9</v>
      </c>
      <c r="G32" s="123">
        <f aca="true" t="shared" si="2" ref="G32:G62">F32/D32</f>
        <v>0.08041873411593853</v>
      </c>
      <c r="H32" s="123">
        <f aca="true" t="shared" si="3" ref="H32:H62">F32/E32</f>
        <v>0.3193943763518385</v>
      </c>
    </row>
    <row r="33" spans="1:8" ht="18.75">
      <c r="A33" s="46" t="s">
        <v>71</v>
      </c>
      <c r="B33" s="45" t="s">
        <v>35</v>
      </c>
      <c r="C33" s="97" t="s">
        <v>71</v>
      </c>
      <c r="D33" s="95">
        <v>10</v>
      </c>
      <c r="E33" s="95">
        <v>2</v>
      </c>
      <c r="F33" s="95">
        <v>0</v>
      </c>
      <c r="G33" s="123">
        <f t="shared" si="2"/>
        <v>0</v>
      </c>
      <c r="H33" s="123">
        <f t="shared" si="3"/>
        <v>0</v>
      </c>
    </row>
    <row r="34" spans="1:8" ht="31.5">
      <c r="A34" s="46" t="s">
        <v>125</v>
      </c>
      <c r="B34" s="45" t="s">
        <v>122</v>
      </c>
      <c r="C34" s="97"/>
      <c r="D34" s="95">
        <f>D35</f>
        <v>4.5</v>
      </c>
      <c r="E34" s="95">
        <f>E35</f>
        <v>1.3</v>
      </c>
      <c r="F34" s="95">
        <f>F35</f>
        <v>1.3</v>
      </c>
      <c r="G34" s="123">
        <f t="shared" si="2"/>
        <v>0.2888888888888889</v>
      </c>
      <c r="H34" s="123">
        <f t="shared" si="3"/>
        <v>1</v>
      </c>
    </row>
    <row r="35" spans="1:8" s="16" customFormat="1" ht="47.25">
      <c r="A35" s="53"/>
      <c r="B35" s="54" t="s">
        <v>111</v>
      </c>
      <c r="C35" s="104" t="s">
        <v>194</v>
      </c>
      <c r="D35" s="105">
        <v>4.5</v>
      </c>
      <c r="E35" s="105">
        <v>1.3</v>
      </c>
      <c r="F35" s="105">
        <v>1.3</v>
      </c>
      <c r="G35" s="123">
        <f t="shared" si="2"/>
        <v>0.2888888888888889</v>
      </c>
      <c r="H35" s="123">
        <f t="shared" si="3"/>
        <v>1</v>
      </c>
    </row>
    <row r="36" spans="1:8" ht="33.75" customHeight="1">
      <c r="A36" s="49" t="s">
        <v>107</v>
      </c>
      <c r="B36" s="44" t="s">
        <v>101</v>
      </c>
      <c r="C36" s="98"/>
      <c r="D36" s="102">
        <f>D37</f>
        <v>153.9</v>
      </c>
      <c r="E36" s="102">
        <f>E37</f>
        <v>36.9</v>
      </c>
      <c r="F36" s="102">
        <f>F37</f>
        <v>11</v>
      </c>
      <c r="G36" s="123">
        <f t="shared" si="2"/>
        <v>0.0714749837556855</v>
      </c>
      <c r="H36" s="123">
        <f t="shared" si="3"/>
        <v>0.2981029810298103</v>
      </c>
    </row>
    <row r="37" spans="1:8" ht="63">
      <c r="A37" s="46" t="s">
        <v>108</v>
      </c>
      <c r="B37" s="45" t="s">
        <v>159</v>
      </c>
      <c r="C37" s="97" t="s">
        <v>216</v>
      </c>
      <c r="D37" s="95">
        <v>153.9</v>
      </c>
      <c r="E37" s="95">
        <v>36.9</v>
      </c>
      <c r="F37" s="95">
        <v>11</v>
      </c>
      <c r="G37" s="123">
        <f t="shared" si="2"/>
        <v>0.0714749837556855</v>
      </c>
      <c r="H37" s="123">
        <f t="shared" si="3"/>
        <v>0.2981029810298103</v>
      </c>
    </row>
    <row r="38" spans="1:8" ht="31.5" hidden="1">
      <c r="A38" s="49" t="s">
        <v>72</v>
      </c>
      <c r="B38" s="44" t="s">
        <v>38</v>
      </c>
      <c r="C38" s="98"/>
      <c r="D38" s="102">
        <f aca="true" t="shared" si="4" ref="D38:F39">D39</f>
        <v>0</v>
      </c>
      <c r="E38" s="102">
        <f t="shared" si="4"/>
        <v>0</v>
      </c>
      <c r="F38" s="102">
        <f t="shared" si="4"/>
        <v>0</v>
      </c>
      <c r="G38" s="123" t="e">
        <f t="shared" si="2"/>
        <v>#DIV/0!</v>
      </c>
      <c r="H38" s="123" t="e">
        <f t="shared" si="3"/>
        <v>#DIV/0!</v>
      </c>
    </row>
    <row r="39" spans="1:8" ht="31.5" hidden="1">
      <c r="A39" s="46" t="s">
        <v>109</v>
      </c>
      <c r="B39" s="45" t="s">
        <v>103</v>
      </c>
      <c r="C39" s="97"/>
      <c r="D39" s="95">
        <f t="shared" si="4"/>
        <v>0</v>
      </c>
      <c r="E39" s="95">
        <f t="shared" si="4"/>
        <v>0</v>
      </c>
      <c r="F39" s="95">
        <f t="shared" si="4"/>
        <v>0</v>
      </c>
      <c r="G39" s="123" t="e">
        <f t="shared" si="2"/>
        <v>#DIV/0!</v>
      </c>
      <c r="H39" s="123" t="e">
        <f t="shared" si="3"/>
        <v>#DIV/0!</v>
      </c>
    </row>
    <row r="40" spans="1:8" s="16" customFormat="1" ht="54.75" customHeight="1" hidden="1">
      <c r="A40" s="53"/>
      <c r="B40" s="54" t="s">
        <v>184</v>
      </c>
      <c r="C40" s="104" t="s">
        <v>183</v>
      </c>
      <c r="D40" s="105">
        <v>0</v>
      </c>
      <c r="E40" s="105">
        <v>0</v>
      </c>
      <c r="F40" s="105">
        <v>0</v>
      </c>
      <c r="G40" s="123" t="e">
        <f t="shared" si="2"/>
        <v>#DIV/0!</v>
      </c>
      <c r="H40" s="123" t="e">
        <f t="shared" si="3"/>
        <v>#DIV/0!</v>
      </c>
    </row>
    <row r="41" spans="1:8" s="16" customFormat="1" ht="18.75" customHeight="1" hidden="1">
      <c r="A41" s="49" t="s">
        <v>73</v>
      </c>
      <c r="B41" s="44" t="s">
        <v>40</v>
      </c>
      <c r="C41" s="98"/>
      <c r="D41" s="102">
        <f>D42</f>
        <v>0</v>
      </c>
      <c r="E41" s="102">
        <f>E42</f>
        <v>0</v>
      </c>
      <c r="F41" s="102">
        <f>F42</f>
        <v>0</v>
      </c>
      <c r="G41" s="123" t="e">
        <f t="shared" si="2"/>
        <v>#DIV/0!</v>
      </c>
      <c r="H41" s="123" t="e">
        <f t="shared" si="3"/>
        <v>#DIV/0!</v>
      </c>
    </row>
    <row r="42" spans="1:8" s="16" customFormat="1" ht="27" customHeight="1" hidden="1">
      <c r="A42" s="60" t="s">
        <v>74</v>
      </c>
      <c r="B42" s="73" t="s">
        <v>120</v>
      </c>
      <c r="C42" s="97"/>
      <c r="D42" s="95">
        <v>0</v>
      </c>
      <c r="E42" s="95">
        <v>0</v>
      </c>
      <c r="F42" s="95">
        <v>0</v>
      </c>
      <c r="G42" s="123" t="e">
        <f t="shared" si="2"/>
        <v>#DIV/0!</v>
      </c>
      <c r="H42" s="123" t="e">
        <f t="shared" si="3"/>
        <v>#DIV/0!</v>
      </c>
    </row>
    <row r="43" spans="1:8" s="16" customFormat="1" ht="32.25" customHeight="1" hidden="1">
      <c r="A43" s="53"/>
      <c r="B43" s="67" t="s">
        <v>120</v>
      </c>
      <c r="C43" s="104" t="s">
        <v>225</v>
      </c>
      <c r="D43" s="105">
        <v>0</v>
      </c>
      <c r="E43" s="105">
        <v>0</v>
      </c>
      <c r="F43" s="105">
        <v>0</v>
      </c>
      <c r="G43" s="123" t="e">
        <f t="shared" si="2"/>
        <v>#DIV/0!</v>
      </c>
      <c r="H43" s="123" t="e">
        <f t="shared" si="3"/>
        <v>#DIV/0!</v>
      </c>
    </row>
    <row r="44" spans="1:8" ht="47.25">
      <c r="A44" s="49" t="s">
        <v>75</v>
      </c>
      <c r="B44" s="44" t="s">
        <v>41</v>
      </c>
      <c r="C44" s="98"/>
      <c r="D44" s="102">
        <f>D45</f>
        <v>629.5</v>
      </c>
      <c r="E44" s="102">
        <f>E45</f>
        <v>168</v>
      </c>
      <c r="F44" s="102">
        <f>F45</f>
        <v>22</v>
      </c>
      <c r="G44" s="123">
        <f t="shared" si="2"/>
        <v>0.03494837172359015</v>
      </c>
      <c r="H44" s="123">
        <f t="shared" si="3"/>
        <v>0.13095238095238096</v>
      </c>
    </row>
    <row r="45" spans="1:8" ht="18.75">
      <c r="A45" s="46" t="s">
        <v>44</v>
      </c>
      <c r="B45" s="45" t="s">
        <v>45</v>
      </c>
      <c r="C45" s="97"/>
      <c r="D45" s="95">
        <f>D46+D47+D49+D48</f>
        <v>629.5</v>
      </c>
      <c r="E45" s="95">
        <f>E46+E47+E49+E48</f>
        <v>168</v>
      </c>
      <c r="F45" s="95">
        <f>F46+F47+F49+F48</f>
        <v>22</v>
      </c>
      <c r="G45" s="123">
        <f t="shared" si="2"/>
        <v>0.03494837172359015</v>
      </c>
      <c r="H45" s="123">
        <f t="shared" si="3"/>
        <v>0.13095238095238096</v>
      </c>
    </row>
    <row r="46" spans="1:8" s="16" customFormat="1" ht="18.75">
      <c r="A46" s="53"/>
      <c r="B46" s="54" t="s">
        <v>166</v>
      </c>
      <c r="C46" s="97" t="s">
        <v>278</v>
      </c>
      <c r="D46" s="105">
        <v>132</v>
      </c>
      <c r="E46" s="105">
        <v>44</v>
      </c>
      <c r="F46" s="105">
        <v>22</v>
      </c>
      <c r="G46" s="123">
        <f t="shared" si="2"/>
        <v>0.16666666666666666</v>
      </c>
      <c r="H46" s="123">
        <f t="shared" si="3"/>
        <v>0.5</v>
      </c>
    </row>
    <row r="47" spans="1:8" s="16" customFormat="1" ht="20.25" customHeight="1">
      <c r="A47" s="53"/>
      <c r="B47" s="54" t="s">
        <v>212</v>
      </c>
      <c r="C47" s="104" t="s">
        <v>279</v>
      </c>
      <c r="D47" s="105">
        <v>20</v>
      </c>
      <c r="E47" s="105">
        <v>5</v>
      </c>
      <c r="F47" s="105">
        <v>0</v>
      </c>
      <c r="G47" s="123">
        <f t="shared" si="2"/>
        <v>0</v>
      </c>
      <c r="H47" s="123">
        <f t="shared" si="3"/>
        <v>0</v>
      </c>
    </row>
    <row r="48" spans="1:8" s="16" customFormat="1" ht="20.25" customHeight="1">
      <c r="A48" s="53"/>
      <c r="B48" s="54" t="s">
        <v>275</v>
      </c>
      <c r="C48" s="104" t="s">
        <v>280</v>
      </c>
      <c r="D48" s="105">
        <v>20</v>
      </c>
      <c r="E48" s="105">
        <v>5</v>
      </c>
      <c r="F48" s="105">
        <v>0</v>
      </c>
      <c r="G48" s="123">
        <f t="shared" si="2"/>
        <v>0</v>
      </c>
      <c r="H48" s="123">
        <f t="shared" si="3"/>
        <v>0</v>
      </c>
    </row>
    <row r="49" spans="1:8" s="16" customFormat="1" ht="28.5" customHeight="1">
      <c r="A49" s="53"/>
      <c r="B49" s="54" t="s">
        <v>167</v>
      </c>
      <c r="C49" s="104" t="s">
        <v>281</v>
      </c>
      <c r="D49" s="105">
        <v>457.5</v>
      </c>
      <c r="E49" s="105">
        <v>114</v>
      </c>
      <c r="F49" s="105">
        <v>0</v>
      </c>
      <c r="G49" s="123">
        <f t="shared" si="2"/>
        <v>0</v>
      </c>
      <c r="H49" s="123">
        <f t="shared" si="3"/>
        <v>0</v>
      </c>
    </row>
    <row r="50" spans="1:8" s="16" customFormat="1" ht="20.25" customHeight="1" hidden="1">
      <c r="A50" s="53"/>
      <c r="B50" s="54"/>
      <c r="C50" s="104"/>
      <c r="D50" s="105"/>
      <c r="E50" s="105"/>
      <c r="F50" s="105"/>
      <c r="G50" s="123" t="e">
        <f t="shared" si="2"/>
        <v>#DIV/0!</v>
      </c>
      <c r="H50" s="123" t="e">
        <f t="shared" si="3"/>
        <v>#DIV/0!</v>
      </c>
    </row>
    <row r="51" spans="1:8" ht="18.75" customHeight="1" hidden="1">
      <c r="A51" s="49" t="s">
        <v>123</v>
      </c>
      <c r="B51" s="44" t="s">
        <v>121</v>
      </c>
      <c r="C51" s="98"/>
      <c r="D51" s="102">
        <f>D53</f>
        <v>0</v>
      </c>
      <c r="E51" s="102">
        <f>E53</f>
        <v>0</v>
      </c>
      <c r="F51" s="102">
        <f>F53</f>
        <v>0</v>
      </c>
      <c r="G51" s="123" t="e">
        <f t="shared" si="2"/>
        <v>#DIV/0!</v>
      </c>
      <c r="H51" s="123" t="e">
        <f t="shared" si="3"/>
        <v>#DIV/0!</v>
      </c>
    </row>
    <row r="52" spans="1:8" ht="35.25" customHeight="1" hidden="1">
      <c r="A52" s="46" t="s">
        <v>117</v>
      </c>
      <c r="B52" s="45" t="s">
        <v>124</v>
      </c>
      <c r="C52" s="97"/>
      <c r="D52" s="95">
        <f>D53</f>
        <v>0</v>
      </c>
      <c r="E52" s="95">
        <f>E53</f>
        <v>0</v>
      </c>
      <c r="F52" s="95">
        <f>F53</f>
        <v>0</v>
      </c>
      <c r="G52" s="123" t="e">
        <f t="shared" si="2"/>
        <v>#DIV/0!</v>
      </c>
      <c r="H52" s="123" t="e">
        <f t="shared" si="3"/>
        <v>#DIV/0!</v>
      </c>
    </row>
    <row r="53" spans="1:8" s="16" customFormat="1" ht="31.5" customHeight="1" hidden="1">
      <c r="A53" s="90"/>
      <c r="B53" s="54" t="s">
        <v>219</v>
      </c>
      <c r="C53" s="104" t="s">
        <v>213</v>
      </c>
      <c r="D53" s="105">
        <v>0</v>
      </c>
      <c r="E53" s="105">
        <v>0</v>
      </c>
      <c r="F53" s="105">
        <v>0</v>
      </c>
      <c r="G53" s="123" t="e">
        <f t="shared" si="2"/>
        <v>#DIV/0!</v>
      </c>
      <c r="H53" s="123" t="e">
        <f t="shared" si="3"/>
        <v>#DIV/0!</v>
      </c>
    </row>
    <row r="54" spans="1:8" ht="18.75" hidden="1">
      <c r="A54" s="49" t="s">
        <v>46</v>
      </c>
      <c r="B54" s="44" t="s">
        <v>47</v>
      </c>
      <c r="C54" s="98"/>
      <c r="D54" s="102">
        <f aca="true" t="shared" si="5" ref="D54:F55">D55</f>
        <v>0</v>
      </c>
      <c r="E54" s="102">
        <f t="shared" si="5"/>
        <v>0</v>
      </c>
      <c r="F54" s="102">
        <f t="shared" si="5"/>
        <v>0</v>
      </c>
      <c r="G54" s="123" t="e">
        <f t="shared" si="2"/>
        <v>#DIV/0!</v>
      </c>
      <c r="H54" s="123" t="e">
        <f t="shared" si="3"/>
        <v>#DIV/0!</v>
      </c>
    </row>
    <row r="55" spans="1:8" ht="31.5" hidden="1">
      <c r="A55" s="46" t="s">
        <v>50</v>
      </c>
      <c r="B55" s="45" t="s">
        <v>51</v>
      </c>
      <c r="C55" s="97"/>
      <c r="D55" s="95">
        <f t="shared" si="5"/>
        <v>0</v>
      </c>
      <c r="E55" s="95">
        <f t="shared" si="5"/>
        <v>0</v>
      </c>
      <c r="F55" s="95">
        <f t="shared" si="5"/>
        <v>0</v>
      </c>
      <c r="G55" s="123" t="e">
        <f t="shared" si="2"/>
        <v>#DIV/0!</v>
      </c>
      <c r="H55" s="123" t="e">
        <f t="shared" si="3"/>
        <v>#DIV/0!</v>
      </c>
    </row>
    <row r="56" spans="1:8" s="16" customFormat="1" ht="27" customHeight="1" hidden="1">
      <c r="A56" s="53"/>
      <c r="B56" s="54" t="s">
        <v>214</v>
      </c>
      <c r="C56" s="104" t="s">
        <v>215</v>
      </c>
      <c r="D56" s="105">
        <v>0</v>
      </c>
      <c r="E56" s="105">
        <v>0</v>
      </c>
      <c r="F56" s="105">
        <v>0</v>
      </c>
      <c r="G56" s="123" t="e">
        <f t="shared" si="2"/>
        <v>#DIV/0!</v>
      </c>
      <c r="H56" s="123" t="e">
        <f t="shared" si="3"/>
        <v>#DIV/0!</v>
      </c>
    </row>
    <row r="57" spans="1:8" ht="23.25" customHeight="1">
      <c r="A57" s="49">
        <v>1000</v>
      </c>
      <c r="B57" s="44" t="s">
        <v>58</v>
      </c>
      <c r="C57" s="98"/>
      <c r="D57" s="102">
        <f>D58</f>
        <v>18</v>
      </c>
      <c r="E57" s="102">
        <f>E58</f>
        <v>4.5</v>
      </c>
      <c r="F57" s="102">
        <f>F58</f>
        <v>3</v>
      </c>
      <c r="G57" s="123">
        <f t="shared" si="2"/>
        <v>0.16666666666666666</v>
      </c>
      <c r="H57" s="123">
        <f t="shared" si="3"/>
        <v>0.6666666666666666</v>
      </c>
    </row>
    <row r="58" spans="1:8" ht="18.75">
      <c r="A58" s="46" t="s">
        <v>59</v>
      </c>
      <c r="B58" s="45" t="s">
        <v>168</v>
      </c>
      <c r="C58" s="97" t="s">
        <v>59</v>
      </c>
      <c r="D58" s="95">
        <v>18</v>
      </c>
      <c r="E58" s="95">
        <v>4.5</v>
      </c>
      <c r="F58" s="95">
        <v>3</v>
      </c>
      <c r="G58" s="123">
        <f t="shared" si="2"/>
        <v>0.16666666666666666</v>
      </c>
      <c r="H58" s="123">
        <f t="shared" si="3"/>
        <v>0.6666666666666666</v>
      </c>
    </row>
    <row r="59" spans="1:8" ht="31.5">
      <c r="A59" s="49"/>
      <c r="B59" s="44" t="s">
        <v>97</v>
      </c>
      <c r="C59" s="98"/>
      <c r="D59" s="95">
        <f>D60</f>
        <v>822</v>
      </c>
      <c r="E59" s="95">
        <f>E60</f>
        <v>205.5</v>
      </c>
      <c r="F59" s="95">
        <f>F60</f>
        <v>0</v>
      </c>
      <c r="G59" s="123">
        <f t="shared" si="2"/>
        <v>0</v>
      </c>
      <c r="H59" s="123">
        <f t="shared" si="3"/>
        <v>0</v>
      </c>
    </row>
    <row r="60" spans="1:8" s="16" customFormat="1" ht="47.25">
      <c r="A60" s="53"/>
      <c r="B60" s="54" t="s">
        <v>98</v>
      </c>
      <c r="C60" s="104" t="s">
        <v>182</v>
      </c>
      <c r="D60" s="105">
        <v>822</v>
      </c>
      <c r="E60" s="105">
        <v>205.5</v>
      </c>
      <c r="F60" s="105">
        <v>0</v>
      </c>
      <c r="G60" s="123">
        <f t="shared" si="2"/>
        <v>0</v>
      </c>
      <c r="H60" s="123">
        <f t="shared" si="3"/>
        <v>0</v>
      </c>
    </row>
    <row r="61" spans="1:8" ht="18" customHeight="1">
      <c r="A61" s="46"/>
      <c r="B61" s="44" t="s">
        <v>65</v>
      </c>
      <c r="C61" s="49"/>
      <c r="D61" s="102">
        <f>D31+D36+D38+D44+D53+D54+D57+D59+D41</f>
        <v>3290.5</v>
      </c>
      <c r="E61" s="102">
        <f>E31+E36+E38+E44+E53+E54+E57+E59+E41</f>
        <v>834.3</v>
      </c>
      <c r="F61" s="102">
        <f>F31+F36+F38+F44+F53+F54+F57+F59+F41</f>
        <v>170.20000000000002</v>
      </c>
      <c r="G61" s="123">
        <f t="shared" si="2"/>
        <v>0.05172466190548549</v>
      </c>
      <c r="H61" s="123">
        <f t="shared" si="3"/>
        <v>0.204003356106916</v>
      </c>
    </row>
    <row r="62" spans="1:8" ht="31.5">
      <c r="A62" s="92"/>
      <c r="B62" s="45" t="s">
        <v>80</v>
      </c>
      <c r="C62" s="97"/>
      <c r="D62" s="110">
        <f>D59</f>
        <v>822</v>
      </c>
      <c r="E62" s="110">
        <f>E59</f>
        <v>205.5</v>
      </c>
      <c r="F62" s="110">
        <f>F59</f>
        <v>0</v>
      </c>
      <c r="G62" s="123">
        <f t="shared" si="2"/>
        <v>0</v>
      </c>
      <c r="H62" s="123">
        <f t="shared" si="3"/>
        <v>0</v>
      </c>
    </row>
    <row r="63" ht="18">
      <c r="A63" s="76"/>
    </row>
    <row r="64" ht="18">
      <c r="A64" s="76"/>
    </row>
    <row r="65" spans="1:6" ht="18">
      <c r="A65" s="76"/>
      <c r="B65" s="79" t="s">
        <v>90</v>
      </c>
      <c r="C65" s="6"/>
      <c r="F65" s="112">
        <v>701.5</v>
      </c>
    </row>
    <row r="66" spans="1:3" ht="18">
      <c r="A66" s="76"/>
      <c r="B66" s="79"/>
      <c r="C66" s="6"/>
    </row>
    <row r="67" spans="1:3" ht="18">
      <c r="A67" s="76"/>
      <c r="B67" s="79" t="s">
        <v>81</v>
      </c>
      <c r="C67" s="6"/>
    </row>
    <row r="68" spans="1:3" ht="18">
      <c r="A68" s="76"/>
      <c r="B68" s="79" t="s">
        <v>82</v>
      </c>
      <c r="C68" s="6"/>
    </row>
    <row r="69" spans="1:3" ht="18">
      <c r="A69" s="76"/>
      <c r="B69" s="79"/>
      <c r="C69" s="6"/>
    </row>
    <row r="70" spans="1:3" ht="18">
      <c r="A70" s="76"/>
      <c r="B70" s="79" t="s">
        <v>83</v>
      </c>
      <c r="C70" s="6"/>
    </row>
    <row r="71" spans="1:3" ht="18">
      <c r="A71" s="76"/>
      <c r="B71" s="79" t="s">
        <v>84</v>
      </c>
      <c r="C71" s="6"/>
    </row>
    <row r="72" spans="1:3" ht="18">
      <c r="A72" s="76"/>
      <c r="B72" s="79"/>
      <c r="C72" s="6"/>
    </row>
    <row r="73" spans="1:3" ht="18">
      <c r="A73" s="76"/>
      <c r="B73" s="79" t="s">
        <v>85</v>
      </c>
      <c r="C73" s="6"/>
    </row>
    <row r="74" spans="1:3" ht="18">
      <c r="A74" s="76"/>
      <c r="B74" s="79" t="s">
        <v>86</v>
      </c>
      <c r="C74" s="6"/>
    </row>
    <row r="75" spans="1:3" ht="18">
      <c r="A75" s="76"/>
      <c r="B75" s="79"/>
      <c r="C75" s="6"/>
    </row>
    <row r="76" spans="1:3" ht="18">
      <c r="A76" s="76"/>
      <c r="B76" s="79" t="s">
        <v>87</v>
      </c>
      <c r="C76" s="6"/>
    </row>
    <row r="77" spans="1:3" ht="18">
      <c r="A77" s="76"/>
      <c r="B77" s="79" t="s">
        <v>88</v>
      </c>
      <c r="C77" s="6"/>
    </row>
    <row r="78" ht="18">
      <c r="A78" s="76"/>
    </row>
    <row r="79" ht="18">
      <c r="A79" s="76"/>
    </row>
    <row r="80" spans="1:8" ht="18">
      <c r="A80" s="76"/>
      <c r="B80" s="79" t="s">
        <v>89</v>
      </c>
      <c r="C80" s="6"/>
      <c r="F80" s="113">
        <f>F65+F26-F61</f>
        <v>869.7</v>
      </c>
      <c r="H80" s="113"/>
    </row>
    <row r="81" ht="18">
      <c r="A81" s="76"/>
    </row>
    <row r="82" ht="18">
      <c r="A82" s="76"/>
    </row>
    <row r="83" spans="1:3" ht="18">
      <c r="A83" s="76"/>
      <c r="B83" s="79" t="s">
        <v>91</v>
      </c>
      <c r="C83" s="6"/>
    </row>
    <row r="84" spans="1:3" ht="18">
      <c r="A84" s="76"/>
      <c r="B84" s="79" t="s">
        <v>92</v>
      </c>
      <c r="C84" s="6"/>
    </row>
    <row r="85" spans="1:3" ht="18">
      <c r="A85" s="76"/>
      <c r="B85" s="79" t="s">
        <v>93</v>
      </c>
      <c r="C85" s="6"/>
    </row>
    <row r="86" ht="18">
      <c r="A86" s="76"/>
    </row>
    <row r="87" ht="18">
      <c r="A87" s="76"/>
    </row>
  </sheetData>
  <sheetProtection/>
  <mergeCells count="16">
    <mergeCell ref="A1:H1"/>
    <mergeCell ref="A29:A30"/>
    <mergeCell ref="B29:B30"/>
    <mergeCell ref="D29:D30"/>
    <mergeCell ref="H29:H30"/>
    <mergeCell ref="H2:H3"/>
    <mergeCell ref="B2:B3"/>
    <mergeCell ref="D2:D3"/>
    <mergeCell ref="G29:G30"/>
    <mergeCell ref="E2:E3"/>
    <mergeCell ref="E29:E30"/>
    <mergeCell ref="G2:G3"/>
    <mergeCell ref="A28:H28"/>
    <mergeCell ref="F29:F30"/>
    <mergeCell ref="F2:F3"/>
    <mergeCell ref="C29:C30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84"/>
  <sheetViews>
    <sheetView zoomScalePageLayoutView="0" workbookViewId="0" topLeftCell="A62">
      <selection activeCell="B9" sqref="B9"/>
    </sheetView>
  </sheetViews>
  <sheetFormatPr defaultColWidth="9.140625" defaultRowHeight="12.75"/>
  <cols>
    <col min="1" max="1" width="9.57421875" style="75" customWidth="1"/>
    <col min="2" max="2" width="35.421875" style="75" customWidth="1"/>
    <col min="3" max="3" width="12.28125" style="111" hidden="1" customWidth="1"/>
    <col min="4" max="4" width="11.8515625" style="112" customWidth="1"/>
    <col min="5" max="5" width="11.7109375" style="112" customWidth="1"/>
    <col min="6" max="6" width="12.140625" style="112" customWidth="1"/>
    <col min="7" max="7" width="10.7109375" style="112" customWidth="1"/>
    <col min="8" max="8" width="11.57421875" style="112" customWidth="1"/>
    <col min="9" max="16384" width="9.140625" style="1" customWidth="1"/>
  </cols>
  <sheetData>
    <row r="1" spans="1:8" s="5" customFormat="1" ht="53.25" customHeight="1">
      <c r="A1" s="167" t="s">
        <v>406</v>
      </c>
      <c r="B1" s="167"/>
      <c r="C1" s="167"/>
      <c r="D1" s="167"/>
      <c r="E1" s="167"/>
      <c r="F1" s="167"/>
      <c r="G1" s="167"/>
      <c r="H1" s="167"/>
    </row>
    <row r="2" spans="1:8" ht="12.75" customHeight="1">
      <c r="A2" s="43"/>
      <c r="B2" s="196" t="s">
        <v>2</v>
      </c>
      <c r="C2" s="124"/>
      <c r="D2" s="191" t="s">
        <v>3</v>
      </c>
      <c r="E2" s="164" t="s">
        <v>272</v>
      </c>
      <c r="F2" s="191" t="s">
        <v>4</v>
      </c>
      <c r="G2" s="191" t="s">
        <v>142</v>
      </c>
      <c r="H2" s="164" t="s">
        <v>273</v>
      </c>
    </row>
    <row r="3" spans="1:8" ht="26.25" customHeight="1">
      <c r="A3" s="43"/>
      <c r="B3" s="197"/>
      <c r="C3" s="125"/>
      <c r="D3" s="192"/>
      <c r="E3" s="157"/>
      <c r="F3" s="192"/>
      <c r="G3" s="195"/>
      <c r="H3" s="157"/>
    </row>
    <row r="4" spans="1:8" ht="36" customHeight="1">
      <c r="A4" s="43"/>
      <c r="B4" s="45" t="s">
        <v>79</v>
      </c>
      <c r="C4" s="94"/>
      <c r="D4" s="95">
        <f>D5+D6+D7+D8+D9+D10+D11+D12+D13+D14+D15+D16+D17+D18+D19</f>
        <v>4689</v>
      </c>
      <c r="E4" s="95">
        <f>E5+E6+E7+E8+E9+E10+E11+E12+E13+E14+E15+E16+E17+E18+E19</f>
        <v>753</v>
      </c>
      <c r="F4" s="95">
        <f>F5+F6+F7+F8+F9+F10+F11+F12+F13+F14+F15+F16+F17+F18+F19</f>
        <v>593</v>
      </c>
      <c r="G4" s="121">
        <f>F4/D4</f>
        <v>0.12646619748347196</v>
      </c>
      <c r="H4" s="121">
        <f>F4/E4</f>
        <v>0.7875166002656042</v>
      </c>
    </row>
    <row r="5" spans="1:8" ht="18.75" customHeight="1">
      <c r="A5" s="43"/>
      <c r="B5" s="45" t="s">
        <v>6</v>
      </c>
      <c r="C5" s="97"/>
      <c r="D5" s="95">
        <v>255</v>
      </c>
      <c r="E5" s="95">
        <v>50</v>
      </c>
      <c r="F5" s="95">
        <v>53.8</v>
      </c>
      <c r="G5" s="121">
        <f aca="true" t="shared" si="0" ref="G5:G27">F5/D5</f>
        <v>0.21098039215686273</v>
      </c>
      <c r="H5" s="121">
        <f aca="true" t="shared" si="1" ref="H5:H27">F5/E5</f>
        <v>1.0759999999999998</v>
      </c>
    </row>
    <row r="6" spans="1:8" ht="18.75" customHeight="1" hidden="1">
      <c r="A6" s="43"/>
      <c r="B6" s="45" t="s">
        <v>230</v>
      </c>
      <c r="C6" s="97"/>
      <c r="D6" s="95">
        <v>0</v>
      </c>
      <c r="E6" s="95">
        <v>0</v>
      </c>
      <c r="F6" s="95">
        <v>0</v>
      </c>
      <c r="G6" s="121" t="e">
        <f t="shared" si="0"/>
        <v>#DIV/0!</v>
      </c>
      <c r="H6" s="121" t="e">
        <f t="shared" si="1"/>
        <v>#DIV/0!</v>
      </c>
    </row>
    <row r="7" spans="1:8" ht="22.5" customHeight="1">
      <c r="A7" s="43"/>
      <c r="B7" s="45" t="s">
        <v>8</v>
      </c>
      <c r="C7" s="97"/>
      <c r="D7" s="95">
        <v>925</v>
      </c>
      <c r="E7" s="95">
        <v>150</v>
      </c>
      <c r="F7" s="95">
        <v>174.9</v>
      </c>
      <c r="G7" s="121">
        <f t="shared" si="0"/>
        <v>0.1890810810810811</v>
      </c>
      <c r="H7" s="121">
        <f t="shared" si="1"/>
        <v>1.1660000000000001</v>
      </c>
    </row>
    <row r="8" spans="1:8" ht="24" customHeight="1">
      <c r="A8" s="43"/>
      <c r="B8" s="45" t="s">
        <v>9</v>
      </c>
      <c r="C8" s="97"/>
      <c r="D8" s="95">
        <v>175</v>
      </c>
      <c r="E8" s="95">
        <v>50</v>
      </c>
      <c r="F8" s="95">
        <v>9.1</v>
      </c>
      <c r="G8" s="121">
        <f t="shared" si="0"/>
        <v>0.052</v>
      </c>
      <c r="H8" s="121">
        <f t="shared" si="1"/>
        <v>0.182</v>
      </c>
    </row>
    <row r="9" spans="1:8" ht="22.5" customHeight="1">
      <c r="A9" s="43"/>
      <c r="B9" s="45" t="s">
        <v>10</v>
      </c>
      <c r="C9" s="97"/>
      <c r="D9" s="95">
        <v>3322</v>
      </c>
      <c r="E9" s="95">
        <v>500</v>
      </c>
      <c r="F9" s="95">
        <v>345.6</v>
      </c>
      <c r="G9" s="121">
        <f t="shared" si="0"/>
        <v>0.10403371462974112</v>
      </c>
      <c r="H9" s="121">
        <f t="shared" si="1"/>
        <v>0.6912</v>
      </c>
    </row>
    <row r="10" spans="1:8" ht="22.5" customHeight="1">
      <c r="A10" s="43"/>
      <c r="B10" s="45" t="s">
        <v>104</v>
      </c>
      <c r="C10" s="97"/>
      <c r="D10" s="95">
        <v>12</v>
      </c>
      <c r="E10" s="95">
        <v>3</v>
      </c>
      <c r="F10" s="95">
        <v>9.6</v>
      </c>
      <c r="G10" s="121">
        <f t="shared" si="0"/>
        <v>0.7999999999999999</v>
      </c>
      <c r="H10" s="121">
        <f t="shared" si="1"/>
        <v>3.1999999999999997</v>
      </c>
    </row>
    <row r="11" spans="1:8" ht="27.75" customHeight="1">
      <c r="A11" s="43"/>
      <c r="B11" s="45" t="s">
        <v>11</v>
      </c>
      <c r="C11" s="97"/>
      <c r="D11" s="95">
        <v>0</v>
      </c>
      <c r="E11" s="95">
        <v>0</v>
      </c>
      <c r="F11" s="95">
        <v>0</v>
      </c>
      <c r="G11" s="121">
        <v>0</v>
      </c>
      <c r="H11" s="121">
        <v>0</v>
      </c>
    </row>
    <row r="12" spans="1:8" ht="18.75" customHeight="1">
      <c r="A12" s="43"/>
      <c r="B12" s="45" t="s">
        <v>12</v>
      </c>
      <c r="C12" s="97"/>
      <c r="D12" s="95">
        <v>0</v>
      </c>
      <c r="E12" s="95">
        <v>0</v>
      </c>
      <c r="F12" s="95">
        <v>0</v>
      </c>
      <c r="G12" s="121">
        <v>0</v>
      </c>
      <c r="H12" s="121">
        <v>0</v>
      </c>
    </row>
    <row r="13" spans="1:8" ht="17.25" customHeight="1">
      <c r="A13" s="43"/>
      <c r="B13" s="45" t="s">
        <v>13</v>
      </c>
      <c r="C13" s="97"/>
      <c r="D13" s="95">
        <v>0</v>
      </c>
      <c r="E13" s="95">
        <v>0</v>
      </c>
      <c r="F13" s="95">
        <v>0</v>
      </c>
      <c r="G13" s="121">
        <v>0</v>
      </c>
      <c r="H13" s="121">
        <v>0</v>
      </c>
    </row>
    <row r="14" spans="1:8" ht="15" customHeight="1">
      <c r="A14" s="43"/>
      <c r="B14" s="45" t="s">
        <v>15</v>
      </c>
      <c r="C14" s="97"/>
      <c r="D14" s="95">
        <v>0</v>
      </c>
      <c r="E14" s="95">
        <v>0</v>
      </c>
      <c r="F14" s="95">
        <v>0</v>
      </c>
      <c r="G14" s="121">
        <v>0</v>
      </c>
      <c r="H14" s="121">
        <v>0</v>
      </c>
    </row>
    <row r="15" spans="1:8" ht="18" customHeight="1">
      <c r="A15" s="43"/>
      <c r="B15" s="45" t="s">
        <v>16</v>
      </c>
      <c r="C15" s="97"/>
      <c r="D15" s="95">
        <v>0</v>
      </c>
      <c r="E15" s="95">
        <v>0</v>
      </c>
      <c r="F15" s="95">
        <v>0</v>
      </c>
      <c r="G15" s="121">
        <v>0</v>
      </c>
      <c r="H15" s="121">
        <v>0</v>
      </c>
    </row>
    <row r="16" spans="1:8" ht="31.5" customHeight="1">
      <c r="A16" s="43"/>
      <c r="B16" s="45" t="s">
        <v>17</v>
      </c>
      <c r="C16" s="97"/>
      <c r="D16" s="95">
        <v>0</v>
      </c>
      <c r="E16" s="95">
        <v>0</v>
      </c>
      <c r="F16" s="95">
        <v>0</v>
      </c>
      <c r="G16" s="121">
        <v>0</v>
      </c>
      <c r="H16" s="121">
        <v>0</v>
      </c>
    </row>
    <row r="17" spans="1:8" ht="33.75" customHeight="1">
      <c r="A17" s="43"/>
      <c r="B17" s="45" t="s">
        <v>19</v>
      </c>
      <c r="C17" s="97"/>
      <c r="D17" s="95">
        <v>0</v>
      </c>
      <c r="E17" s="95">
        <v>0</v>
      </c>
      <c r="F17" s="95">
        <v>0</v>
      </c>
      <c r="G17" s="121">
        <v>0</v>
      </c>
      <c r="H17" s="121">
        <v>0</v>
      </c>
    </row>
    <row r="18" spans="1:8" ht="18.75" customHeight="1">
      <c r="A18" s="43"/>
      <c r="B18" s="45" t="s">
        <v>115</v>
      </c>
      <c r="C18" s="97"/>
      <c r="D18" s="95">
        <v>0</v>
      </c>
      <c r="E18" s="95">
        <v>0</v>
      </c>
      <c r="F18" s="95">
        <v>0</v>
      </c>
      <c r="G18" s="121">
        <v>0</v>
      </c>
      <c r="H18" s="121">
        <v>0</v>
      </c>
    </row>
    <row r="19" spans="1:8" ht="16.5" customHeight="1">
      <c r="A19" s="43"/>
      <c r="B19" s="45" t="s">
        <v>22</v>
      </c>
      <c r="C19" s="97"/>
      <c r="D19" s="95">
        <v>0</v>
      </c>
      <c r="E19" s="95">
        <v>0</v>
      </c>
      <c r="F19" s="95"/>
      <c r="G19" s="121">
        <v>0</v>
      </c>
      <c r="H19" s="121">
        <v>0</v>
      </c>
    </row>
    <row r="20" spans="1:8" ht="32.25" customHeight="1">
      <c r="A20" s="43"/>
      <c r="B20" s="44" t="s">
        <v>78</v>
      </c>
      <c r="C20" s="98"/>
      <c r="D20" s="95">
        <f>D21+D22+D23+D24+D25</f>
        <v>274.5</v>
      </c>
      <c r="E20" s="95">
        <f>E21+E22+E23+E24+E25</f>
        <v>67.1</v>
      </c>
      <c r="F20" s="95">
        <f>F21+F22+F23+F24+F25</f>
        <v>36.5</v>
      </c>
      <c r="G20" s="121">
        <f t="shared" si="0"/>
        <v>0.13296903460837886</v>
      </c>
      <c r="H20" s="121">
        <f t="shared" si="1"/>
        <v>0.5439642324888228</v>
      </c>
    </row>
    <row r="21" spans="1:8" ht="18.75">
      <c r="A21" s="43"/>
      <c r="B21" s="45" t="s">
        <v>24</v>
      </c>
      <c r="C21" s="97"/>
      <c r="D21" s="95">
        <v>120.6</v>
      </c>
      <c r="E21" s="95">
        <v>30.2</v>
      </c>
      <c r="F21" s="95">
        <v>19</v>
      </c>
      <c r="G21" s="121">
        <f t="shared" si="0"/>
        <v>0.15754560530679934</v>
      </c>
      <c r="H21" s="121">
        <f t="shared" si="1"/>
        <v>0.6291390728476821</v>
      </c>
    </row>
    <row r="22" spans="1:8" ht="18.75" customHeight="1">
      <c r="A22" s="43"/>
      <c r="B22" s="45" t="s">
        <v>99</v>
      </c>
      <c r="C22" s="97"/>
      <c r="D22" s="95">
        <v>153.9</v>
      </c>
      <c r="E22" s="95">
        <v>36.9</v>
      </c>
      <c r="F22" s="95">
        <v>17.5</v>
      </c>
      <c r="G22" s="121">
        <f t="shared" si="0"/>
        <v>0.11371020142949967</v>
      </c>
      <c r="H22" s="121">
        <f t="shared" si="1"/>
        <v>0.4742547425474255</v>
      </c>
    </row>
    <row r="23" spans="1:8" ht="29.25" customHeight="1">
      <c r="A23" s="43"/>
      <c r="B23" s="45" t="s">
        <v>64</v>
      </c>
      <c r="C23" s="97"/>
      <c r="D23" s="95">
        <v>0</v>
      </c>
      <c r="E23" s="95">
        <v>0</v>
      </c>
      <c r="F23" s="95">
        <v>0</v>
      </c>
      <c r="G23" s="121">
        <v>0</v>
      </c>
      <c r="H23" s="121">
        <v>0</v>
      </c>
    </row>
    <row r="24" spans="1:8" ht="42.75" customHeight="1">
      <c r="A24" s="43"/>
      <c r="B24" s="45" t="s">
        <v>27</v>
      </c>
      <c r="C24" s="97"/>
      <c r="D24" s="95">
        <v>0</v>
      </c>
      <c r="E24" s="95">
        <v>0</v>
      </c>
      <c r="F24" s="95">
        <v>0</v>
      </c>
      <c r="G24" s="121">
        <v>0</v>
      </c>
      <c r="H24" s="121">
        <v>0</v>
      </c>
    </row>
    <row r="25" spans="1:8" ht="28.5" customHeight="1" thickBot="1">
      <c r="A25" s="43"/>
      <c r="B25" s="99" t="s">
        <v>148</v>
      </c>
      <c r="C25" s="100"/>
      <c r="D25" s="95">
        <v>0</v>
      </c>
      <c r="E25" s="95">
        <v>0</v>
      </c>
      <c r="F25" s="95">
        <v>0</v>
      </c>
      <c r="G25" s="121">
        <v>0</v>
      </c>
      <c r="H25" s="121">
        <v>0</v>
      </c>
    </row>
    <row r="26" spans="1:8" ht="18.75" customHeight="1">
      <c r="A26" s="43"/>
      <c r="B26" s="45" t="s">
        <v>28</v>
      </c>
      <c r="C26" s="122"/>
      <c r="D26" s="95">
        <f>D4+D20</f>
        <v>4963.5</v>
      </c>
      <c r="E26" s="95">
        <f>E4+E20</f>
        <v>820.1</v>
      </c>
      <c r="F26" s="95">
        <f>F4+F20</f>
        <v>629.5</v>
      </c>
      <c r="G26" s="121">
        <f t="shared" si="0"/>
        <v>0.12682582854840335</v>
      </c>
      <c r="H26" s="121">
        <f t="shared" si="1"/>
        <v>0.7675893183758078</v>
      </c>
    </row>
    <row r="27" spans="1:8" ht="15.75" customHeight="1">
      <c r="A27" s="43"/>
      <c r="B27" s="45" t="s">
        <v>105</v>
      </c>
      <c r="C27" s="97"/>
      <c r="D27" s="95">
        <f>D4</f>
        <v>4689</v>
      </c>
      <c r="E27" s="95">
        <f>E4</f>
        <v>753</v>
      </c>
      <c r="F27" s="95">
        <f>F4</f>
        <v>593</v>
      </c>
      <c r="G27" s="121">
        <f t="shared" si="0"/>
        <v>0.12646619748347196</v>
      </c>
      <c r="H27" s="121">
        <f t="shared" si="1"/>
        <v>0.7875166002656042</v>
      </c>
    </row>
    <row r="28" spans="1:8" ht="12.75">
      <c r="A28" s="174"/>
      <c r="B28" s="193"/>
      <c r="C28" s="193"/>
      <c r="D28" s="193"/>
      <c r="E28" s="193"/>
      <c r="F28" s="193"/>
      <c r="G28" s="193"/>
      <c r="H28" s="194"/>
    </row>
    <row r="29" spans="1:8" ht="15" customHeight="1">
      <c r="A29" s="188" t="s">
        <v>152</v>
      </c>
      <c r="B29" s="171" t="s">
        <v>29</v>
      </c>
      <c r="C29" s="189" t="s">
        <v>178</v>
      </c>
      <c r="D29" s="163" t="s">
        <v>3</v>
      </c>
      <c r="E29" s="164" t="s">
        <v>272</v>
      </c>
      <c r="F29" s="164" t="s">
        <v>4</v>
      </c>
      <c r="G29" s="191" t="s">
        <v>142</v>
      </c>
      <c r="H29" s="164" t="s">
        <v>273</v>
      </c>
    </row>
    <row r="30" spans="1:8" ht="44.25" customHeight="1">
      <c r="A30" s="188"/>
      <c r="B30" s="171"/>
      <c r="C30" s="190"/>
      <c r="D30" s="163"/>
      <c r="E30" s="157"/>
      <c r="F30" s="157"/>
      <c r="G30" s="195"/>
      <c r="H30" s="157"/>
    </row>
    <row r="31" spans="1:8" ht="34.5" customHeight="1">
      <c r="A31" s="49" t="s">
        <v>66</v>
      </c>
      <c r="B31" s="44" t="s">
        <v>30</v>
      </c>
      <c r="C31" s="98"/>
      <c r="D31" s="102">
        <f>D32+D33+D34</f>
        <v>3955.2999999999997</v>
      </c>
      <c r="E31" s="102">
        <f>E32+E33+E34</f>
        <v>2069.2000000000003</v>
      </c>
      <c r="F31" s="102">
        <f>F32+F33+F34</f>
        <v>374</v>
      </c>
      <c r="G31" s="123">
        <f>F31/D31</f>
        <v>0.09455667079614695</v>
      </c>
      <c r="H31" s="121">
        <f>F31/E31</f>
        <v>0.18074618209936205</v>
      </c>
    </row>
    <row r="32" spans="1:8" ht="98.25" customHeight="1">
      <c r="A32" s="46" t="s">
        <v>69</v>
      </c>
      <c r="B32" s="45" t="s">
        <v>155</v>
      </c>
      <c r="C32" s="97" t="s">
        <v>69</v>
      </c>
      <c r="D32" s="95">
        <v>3940.1</v>
      </c>
      <c r="E32" s="95">
        <v>2067.3</v>
      </c>
      <c r="F32" s="95">
        <v>372.1</v>
      </c>
      <c r="G32" s="123">
        <f aca="true" t="shared" si="2" ref="G32:G61">F32/D32</f>
        <v>0.09443922743077587</v>
      </c>
      <c r="H32" s="121">
        <f aca="true" t="shared" si="3" ref="H32:H61">F32/E32</f>
        <v>0.17999322788177816</v>
      </c>
    </row>
    <row r="33" spans="1:8" ht="19.5" customHeight="1">
      <c r="A33" s="46" t="s">
        <v>71</v>
      </c>
      <c r="B33" s="45" t="s">
        <v>35</v>
      </c>
      <c r="C33" s="97" t="s">
        <v>71</v>
      </c>
      <c r="D33" s="95">
        <v>10</v>
      </c>
      <c r="E33" s="95">
        <v>0</v>
      </c>
      <c r="F33" s="95">
        <v>0</v>
      </c>
      <c r="G33" s="123">
        <f t="shared" si="2"/>
        <v>0</v>
      </c>
      <c r="H33" s="121">
        <v>0</v>
      </c>
    </row>
    <row r="34" spans="1:8" ht="23.25" customHeight="1">
      <c r="A34" s="46" t="s">
        <v>125</v>
      </c>
      <c r="B34" s="45" t="s">
        <v>122</v>
      </c>
      <c r="C34" s="97"/>
      <c r="D34" s="95">
        <f>D35</f>
        <v>5.2</v>
      </c>
      <c r="E34" s="95">
        <f>E35</f>
        <v>1.9</v>
      </c>
      <c r="F34" s="95">
        <f>F35</f>
        <v>1.9</v>
      </c>
      <c r="G34" s="123">
        <f t="shared" si="2"/>
        <v>0.36538461538461536</v>
      </c>
      <c r="H34" s="121">
        <v>0</v>
      </c>
    </row>
    <row r="35" spans="1:8" s="16" customFormat="1" ht="39" customHeight="1">
      <c r="A35" s="53"/>
      <c r="B35" s="54" t="s">
        <v>193</v>
      </c>
      <c r="C35" s="104" t="s">
        <v>277</v>
      </c>
      <c r="D35" s="105">
        <v>5.2</v>
      </c>
      <c r="E35" s="105">
        <v>1.9</v>
      </c>
      <c r="F35" s="105">
        <v>1.9</v>
      </c>
      <c r="G35" s="123">
        <f t="shared" si="2"/>
        <v>0.36538461538461536</v>
      </c>
      <c r="H35" s="121">
        <v>0</v>
      </c>
    </row>
    <row r="36" spans="1:8" ht="18.75" customHeight="1">
      <c r="A36" s="49" t="s">
        <v>107</v>
      </c>
      <c r="B36" s="44" t="s">
        <v>101</v>
      </c>
      <c r="C36" s="98"/>
      <c r="D36" s="102">
        <f>D37</f>
        <v>153.9</v>
      </c>
      <c r="E36" s="102">
        <f>E37</f>
        <v>36.9</v>
      </c>
      <c r="F36" s="102">
        <f>F37</f>
        <v>17.5</v>
      </c>
      <c r="G36" s="123">
        <f t="shared" si="2"/>
        <v>0.11371020142949967</v>
      </c>
      <c r="H36" s="121">
        <f t="shared" si="3"/>
        <v>0.4742547425474255</v>
      </c>
    </row>
    <row r="37" spans="1:8" ht="48" customHeight="1">
      <c r="A37" s="46" t="s">
        <v>108</v>
      </c>
      <c r="B37" s="45" t="s">
        <v>159</v>
      </c>
      <c r="C37" s="97" t="s">
        <v>216</v>
      </c>
      <c r="D37" s="95">
        <v>153.9</v>
      </c>
      <c r="E37" s="95">
        <v>36.9</v>
      </c>
      <c r="F37" s="95">
        <v>17.5</v>
      </c>
      <c r="G37" s="123">
        <f t="shared" si="2"/>
        <v>0.11371020142949967</v>
      </c>
      <c r="H37" s="121">
        <f t="shared" si="3"/>
        <v>0.4742547425474255</v>
      </c>
    </row>
    <row r="38" spans="1:8" ht="30" customHeight="1" hidden="1">
      <c r="A38" s="49" t="s">
        <v>72</v>
      </c>
      <c r="B38" s="44" t="s">
        <v>38</v>
      </c>
      <c r="C38" s="98"/>
      <c r="D38" s="102">
        <f aca="true" t="shared" si="4" ref="D38:F39">D39</f>
        <v>0</v>
      </c>
      <c r="E38" s="102">
        <f t="shared" si="4"/>
        <v>0</v>
      </c>
      <c r="F38" s="102">
        <f t="shared" si="4"/>
        <v>0</v>
      </c>
      <c r="G38" s="123" t="e">
        <f t="shared" si="2"/>
        <v>#DIV/0!</v>
      </c>
      <c r="H38" s="121" t="e">
        <f t="shared" si="3"/>
        <v>#DIV/0!</v>
      </c>
    </row>
    <row r="39" spans="1:8" ht="18" customHeight="1" hidden="1">
      <c r="A39" s="46" t="s">
        <v>109</v>
      </c>
      <c r="B39" s="45" t="s">
        <v>103</v>
      </c>
      <c r="C39" s="97"/>
      <c r="D39" s="95">
        <f t="shared" si="4"/>
        <v>0</v>
      </c>
      <c r="E39" s="95">
        <f t="shared" si="4"/>
        <v>0</v>
      </c>
      <c r="F39" s="95">
        <f t="shared" si="4"/>
        <v>0</v>
      </c>
      <c r="G39" s="123" t="e">
        <f t="shared" si="2"/>
        <v>#DIV/0!</v>
      </c>
      <c r="H39" s="121" t="e">
        <f t="shared" si="3"/>
        <v>#DIV/0!</v>
      </c>
    </row>
    <row r="40" spans="1:8" ht="54.75" customHeight="1" hidden="1">
      <c r="A40" s="46"/>
      <c r="B40" s="45" t="s">
        <v>220</v>
      </c>
      <c r="C40" s="97" t="s">
        <v>221</v>
      </c>
      <c r="D40" s="95">
        <v>0</v>
      </c>
      <c r="E40" s="95">
        <v>0</v>
      </c>
      <c r="F40" s="95">
        <v>0</v>
      </c>
      <c r="G40" s="123" t="e">
        <f t="shared" si="2"/>
        <v>#DIV/0!</v>
      </c>
      <c r="H40" s="121" t="e">
        <f t="shared" si="3"/>
        <v>#DIV/0!</v>
      </c>
    </row>
    <row r="41" spans="1:8" ht="16.5" customHeight="1" hidden="1">
      <c r="A41" s="49" t="s">
        <v>73</v>
      </c>
      <c r="B41" s="44" t="s">
        <v>40</v>
      </c>
      <c r="C41" s="98"/>
      <c r="D41" s="102">
        <f aca="true" t="shared" si="5" ref="D41:F42">D42</f>
        <v>0</v>
      </c>
      <c r="E41" s="102">
        <f t="shared" si="5"/>
        <v>0</v>
      </c>
      <c r="F41" s="102">
        <f t="shared" si="5"/>
        <v>0</v>
      </c>
      <c r="G41" s="123" t="e">
        <f t="shared" si="2"/>
        <v>#DIV/0!</v>
      </c>
      <c r="H41" s="121" t="e">
        <f t="shared" si="3"/>
        <v>#DIV/0!</v>
      </c>
    </row>
    <row r="42" spans="1:8" ht="27.75" customHeight="1" hidden="1">
      <c r="A42" s="60" t="s">
        <v>74</v>
      </c>
      <c r="B42" s="73" t="s">
        <v>120</v>
      </c>
      <c r="C42" s="97"/>
      <c r="D42" s="95">
        <f t="shared" si="5"/>
        <v>0</v>
      </c>
      <c r="E42" s="95">
        <f t="shared" si="5"/>
        <v>0</v>
      </c>
      <c r="F42" s="95">
        <f t="shared" si="5"/>
        <v>0</v>
      </c>
      <c r="G42" s="123" t="e">
        <f t="shared" si="2"/>
        <v>#DIV/0!</v>
      </c>
      <c r="H42" s="121" t="e">
        <f t="shared" si="3"/>
        <v>#DIV/0!</v>
      </c>
    </row>
    <row r="43" spans="1:8" ht="27" customHeight="1" hidden="1">
      <c r="A43" s="53"/>
      <c r="B43" s="67" t="s">
        <v>120</v>
      </c>
      <c r="C43" s="104" t="s">
        <v>225</v>
      </c>
      <c r="D43" s="105">
        <f>0</f>
        <v>0</v>
      </c>
      <c r="E43" s="105">
        <f>0</f>
        <v>0</v>
      </c>
      <c r="F43" s="105">
        <f>0</f>
        <v>0</v>
      </c>
      <c r="G43" s="123" t="e">
        <f t="shared" si="2"/>
        <v>#DIV/0!</v>
      </c>
      <c r="H43" s="121" t="e">
        <f t="shared" si="3"/>
        <v>#DIV/0!</v>
      </c>
    </row>
    <row r="44" spans="1:8" ht="31.5" customHeight="1">
      <c r="A44" s="49" t="s">
        <v>75</v>
      </c>
      <c r="B44" s="44" t="s">
        <v>41</v>
      </c>
      <c r="C44" s="98"/>
      <c r="D44" s="102">
        <f>D45</f>
        <v>812.8</v>
      </c>
      <c r="E44" s="102">
        <f>E45</f>
        <v>199.7</v>
      </c>
      <c r="F44" s="102">
        <f>F45</f>
        <v>72.30000000000001</v>
      </c>
      <c r="G44" s="123">
        <f t="shared" si="2"/>
        <v>0.08895177165354333</v>
      </c>
      <c r="H44" s="121">
        <f t="shared" si="3"/>
        <v>0.36204306459689545</v>
      </c>
    </row>
    <row r="45" spans="1:8" ht="19.5" customHeight="1">
      <c r="A45" s="46" t="s">
        <v>44</v>
      </c>
      <c r="B45" s="45" t="s">
        <v>45</v>
      </c>
      <c r="C45" s="97"/>
      <c r="D45" s="95">
        <f>D46+D47+D49+D48</f>
        <v>812.8</v>
      </c>
      <c r="E45" s="95">
        <f>E46+E47+E49+E48</f>
        <v>199.7</v>
      </c>
      <c r="F45" s="95">
        <f>F46+F47+F49+F48</f>
        <v>72.30000000000001</v>
      </c>
      <c r="G45" s="123">
        <f t="shared" si="2"/>
        <v>0.08895177165354333</v>
      </c>
      <c r="H45" s="121">
        <f t="shared" si="3"/>
        <v>0.36204306459689545</v>
      </c>
    </row>
    <row r="46" spans="1:8" s="16" customFormat="1" ht="20.25" customHeight="1">
      <c r="A46" s="53"/>
      <c r="B46" s="54" t="s">
        <v>96</v>
      </c>
      <c r="C46" s="97" t="s">
        <v>278</v>
      </c>
      <c r="D46" s="105">
        <v>415.9</v>
      </c>
      <c r="E46" s="105">
        <v>107.9</v>
      </c>
      <c r="F46" s="105">
        <v>50.2</v>
      </c>
      <c r="G46" s="123">
        <f t="shared" si="2"/>
        <v>0.12070209184900217</v>
      </c>
      <c r="H46" s="121">
        <f t="shared" si="3"/>
        <v>0.4652455977757183</v>
      </c>
    </row>
    <row r="47" spans="1:8" s="16" customFormat="1" ht="16.5" customHeight="1">
      <c r="A47" s="53"/>
      <c r="B47" s="54" t="s">
        <v>212</v>
      </c>
      <c r="C47" s="104" t="s">
        <v>279</v>
      </c>
      <c r="D47" s="105">
        <v>20</v>
      </c>
      <c r="E47" s="105">
        <v>5</v>
      </c>
      <c r="F47" s="105">
        <v>0</v>
      </c>
      <c r="G47" s="123">
        <f t="shared" si="2"/>
        <v>0</v>
      </c>
      <c r="H47" s="121">
        <f t="shared" si="3"/>
        <v>0</v>
      </c>
    </row>
    <row r="48" spans="1:8" s="16" customFormat="1" ht="16.5" customHeight="1">
      <c r="A48" s="53"/>
      <c r="B48" s="54" t="s">
        <v>275</v>
      </c>
      <c r="C48" s="104" t="s">
        <v>280</v>
      </c>
      <c r="D48" s="105">
        <v>20</v>
      </c>
      <c r="E48" s="105">
        <v>5</v>
      </c>
      <c r="F48" s="105">
        <v>0</v>
      </c>
      <c r="G48" s="123">
        <f t="shared" si="2"/>
        <v>0</v>
      </c>
      <c r="H48" s="121">
        <f t="shared" si="3"/>
        <v>0</v>
      </c>
    </row>
    <row r="49" spans="1:8" s="16" customFormat="1" ht="30" customHeight="1">
      <c r="A49" s="53"/>
      <c r="B49" s="54" t="s">
        <v>167</v>
      </c>
      <c r="C49" s="104" t="s">
        <v>281</v>
      </c>
      <c r="D49" s="105">
        <v>356.9</v>
      </c>
      <c r="E49" s="105">
        <v>81.8</v>
      </c>
      <c r="F49" s="105">
        <v>22.1</v>
      </c>
      <c r="G49" s="123">
        <f t="shared" si="2"/>
        <v>0.0619221070327823</v>
      </c>
      <c r="H49" s="121">
        <f t="shared" si="3"/>
        <v>0.27017114914425433</v>
      </c>
    </row>
    <row r="50" spans="1:8" ht="18" customHeight="1" hidden="1">
      <c r="A50" s="49" t="s">
        <v>123</v>
      </c>
      <c r="B50" s="44" t="s">
        <v>121</v>
      </c>
      <c r="C50" s="98"/>
      <c r="D50" s="95">
        <f>D52</f>
        <v>0</v>
      </c>
      <c r="E50" s="95">
        <f>E52</f>
        <v>0</v>
      </c>
      <c r="F50" s="95">
        <f>F52</f>
        <v>0</v>
      </c>
      <c r="G50" s="123" t="e">
        <f t="shared" si="2"/>
        <v>#DIV/0!</v>
      </c>
      <c r="H50" s="121" t="e">
        <f t="shared" si="3"/>
        <v>#DIV/0!</v>
      </c>
    </row>
    <row r="51" spans="1:8" ht="36" customHeight="1" hidden="1">
      <c r="A51" s="46" t="s">
        <v>117</v>
      </c>
      <c r="B51" s="45" t="s">
        <v>124</v>
      </c>
      <c r="C51" s="97"/>
      <c r="D51" s="95">
        <f>D52</f>
        <v>0</v>
      </c>
      <c r="E51" s="95">
        <f>E52</f>
        <v>0</v>
      </c>
      <c r="F51" s="95">
        <f>F52</f>
        <v>0</v>
      </c>
      <c r="G51" s="123" t="e">
        <f t="shared" si="2"/>
        <v>#DIV/0!</v>
      </c>
      <c r="H51" s="121" t="e">
        <f t="shared" si="3"/>
        <v>#DIV/0!</v>
      </c>
    </row>
    <row r="52" spans="1:8" s="16" customFormat="1" ht="26.25" customHeight="1" hidden="1">
      <c r="A52" s="53"/>
      <c r="B52" s="54" t="s">
        <v>219</v>
      </c>
      <c r="C52" s="104" t="s">
        <v>213</v>
      </c>
      <c r="D52" s="105">
        <v>0</v>
      </c>
      <c r="E52" s="105">
        <v>0</v>
      </c>
      <c r="F52" s="105">
        <v>0</v>
      </c>
      <c r="G52" s="123" t="e">
        <f t="shared" si="2"/>
        <v>#DIV/0!</v>
      </c>
      <c r="H52" s="121" t="e">
        <f t="shared" si="3"/>
        <v>#DIV/0!</v>
      </c>
    </row>
    <row r="53" spans="1:8" ht="18" customHeight="1" hidden="1">
      <c r="A53" s="49" t="s">
        <v>46</v>
      </c>
      <c r="B53" s="44" t="s">
        <v>47</v>
      </c>
      <c r="C53" s="98"/>
      <c r="D53" s="95">
        <f aca="true" t="shared" si="6" ref="D53:F54">D54</f>
        <v>0</v>
      </c>
      <c r="E53" s="95">
        <f t="shared" si="6"/>
        <v>0</v>
      </c>
      <c r="F53" s="95">
        <f t="shared" si="6"/>
        <v>0</v>
      </c>
      <c r="G53" s="123" t="e">
        <f t="shared" si="2"/>
        <v>#DIV/0!</v>
      </c>
      <c r="H53" s="121" t="e">
        <f t="shared" si="3"/>
        <v>#DIV/0!</v>
      </c>
    </row>
    <row r="54" spans="1:8" ht="23.25" customHeight="1" hidden="1">
      <c r="A54" s="46" t="s">
        <v>50</v>
      </c>
      <c r="B54" s="45" t="s">
        <v>114</v>
      </c>
      <c r="C54" s="97"/>
      <c r="D54" s="95">
        <f t="shared" si="6"/>
        <v>0</v>
      </c>
      <c r="E54" s="95">
        <f t="shared" si="6"/>
        <v>0</v>
      </c>
      <c r="F54" s="95">
        <f t="shared" si="6"/>
        <v>0</v>
      </c>
      <c r="G54" s="123" t="e">
        <f t="shared" si="2"/>
        <v>#DIV/0!</v>
      </c>
      <c r="H54" s="121" t="e">
        <f t="shared" si="3"/>
        <v>#DIV/0!</v>
      </c>
    </row>
    <row r="55" spans="1:8" s="16" customFormat="1" ht="31.5" customHeight="1" hidden="1">
      <c r="A55" s="53"/>
      <c r="B55" s="54" t="s">
        <v>214</v>
      </c>
      <c r="C55" s="104" t="s">
        <v>215</v>
      </c>
      <c r="D55" s="105">
        <v>0</v>
      </c>
      <c r="E55" s="105">
        <v>0</v>
      </c>
      <c r="F55" s="105">
        <v>0</v>
      </c>
      <c r="G55" s="123" t="e">
        <f t="shared" si="2"/>
        <v>#DIV/0!</v>
      </c>
      <c r="H55" s="121" t="e">
        <f t="shared" si="3"/>
        <v>#DIV/0!</v>
      </c>
    </row>
    <row r="56" spans="1:8" ht="18.75" customHeight="1">
      <c r="A56" s="49">
        <v>1000</v>
      </c>
      <c r="B56" s="44" t="s">
        <v>58</v>
      </c>
      <c r="C56" s="98"/>
      <c r="D56" s="95">
        <f>D57</f>
        <v>66</v>
      </c>
      <c r="E56" s="95">
        <f>E57</f>
        <v>16.5</v>
      </c>
      <c r="F56" s="95">
        <f>F57</f>
        <v>11</v>
      </c>
      <c r="G56" s="123">
        <f t="shared" si="2"/>
        <v>0.16666666666666666</v>
      </c>
      <c r="H56" s="121">
        <f t="shared" si="3"/>
        <v>0.6666666666666666</v>
      </c>
    </row>
    <row r="57" spans="1:8" ht="18.75" customHeight="1">
      <c r="A57" s="46">
        <v>1001</v>
      </c>
      <c r="B57" s="45" t="s">
        <v>168</v>
      </c>
      <c r="C57" s="97" t="s">
        <v>59</v>
      </c>
      <c r="D57" s="95">
        <v>66</v>
      </c>
      <c r="E57" s="95">
        <v>16.5</v>
      </c>
      <c r="F57" s="95">
        <v>11</v>
      </c>
      <c r="G57" s="123">
        <f t="shared" si="2"/>
        <v>0.16666666666666666</v>
      </c>
      <c r="H57" s="121">
        <f t="shared" si="3"/>
        <v>0.6666666666666666</v>
      </c>
    </row>
    <row r="58" spans="1:8" ht="18.75" customHeight="1">
      <c r="A58" s="49"/>
      <c r="B58" s="44" t="s">
        <v>97</v>
      </c>
      <c r="C58" s="98"/>
      <c r="D58" s="102">
        <f>D59</f>
        <v>1336</v>
      </c>
      <c r="E58" s="102">
        <f>E59</f>
        <v>334</v>
      </c>
      <c r="F58" s="102">
        <f>F59</f>
        <v>0</v>
      </c>
      <c r="G58" s="123">
        <f t="shared" si="2"/>
        <v>0</v>
      </c>
      <c r="H58" s="121">
        <f t="shared" si="3"/>
        <v>0</v>
      </c>
    </row>
    <row r="59" spans="1:8" s="16" customFormat="1" ht="48.75" customHeight="1">
      <c r="A59" s="53"/>
      <c r="B59" s="54" t="s">
        <v>98</v>
      </c>
      <c r="C59" s="104" t="s">
        <v>182</v>
      </c>
      <c r="D59" s="105">
        <v>1336</v>
      </c>
      <c r="E59" s="105">
        <v>334</v>
      </c>
      <c r="F59" s="105">
        <v>0</v>
      </c>
      <c r="G59" s="123">
        <f t="shared" si="2"/>
        <v>0</v>
      </c>
      <c r="H59" s="121">
        <f t="shared" si="3"/>
        <v>0</v>
      </c>
    </row>
    <row r="60" spans="1:8" ht="21.75" customHeight="1">
      <c r="A60" s="46"/>
      <c r="B60" s="44" t="s">
        <v>65</v>
      </c>
      <c r="C60" s="49"/>
      <c r="D60" s="102">
        <f>D31+D36+D38+D41+D44+D50+D53+D56+D58</f>
        <v>6324</v>
      </c>
      <c r="E60" s="102">
        <f>E31+E36+E38+E41+E44+E50+E53+E56+E58</f>
        <v>2656.3</v>
      </c>
      <c r="F60" s="102">
        <f>F31+F36+F38+F41+F44+F50+F53+F56+F58</f>
        <v>474.8</v>
      </c>
      <c r="G60" s="123">
        <f t="shared" si="2"/>
        <v>0.07507906388361797</v>
      </c>
      <c r="H60" s="121">
        <f t="shared" si="3"/>
        <v>0.1787448706847871</v>
      </c>
    </row>
    <row r="61" spans="1:8" ht="25.5" customHeight="1">
      <c r="A61" s="92"/>
      <c r="B61" s="73" t="s">
        <v>80</v>
      </c>
      <c r="C61" s="108"/>
      <c r="D61" s="126">
        <f>D58</f>
        <v>1336</v>
      </c>
      <c r="E61" s="126">
        <f>E58</f>
        <v>334</v>
      </c>
      <c r="F61" s="126">
        <f>F58</f>
        <v>0</v>
      </c>
      <c r="G61" s="123">
        <f t="shared" si="2"/>
        <v>0</v>
      </c>
      <c r="H61" s="121">
        <f t="shared" si="3"/>
        <v>0</v>
      </c>
    </row>
    <row r="62" ht="18">
      <c r="A62" s="76"/>
    </row>
    <row r="63" ht="18">
      <c r="A63" s="76"/>
    </row>
    <row r="64" spans="1:6" ht="18">
      <c r="A64" s="76"/>
      <c r="B64" s="79" t="s">
        <v>90</v>
      </c>
      <c r="C64" s="6"/>
      <c r="F64" s="156">
        <v>1360.5</v>
      </c>
    </row>
    <row r="65" spans="1:3" ht="18">
      <c r="A65" s="76"/>
      <c r="B65" s="79"/>
      <c r="C65" s="6"/>
    </row>
    <row r="66" spans="1:3" ht="18">
      <c r="A66" s="76"/>
      <c r="B66" s="79" t="s">
        <v>81</v>
      </c>
      <c r="C66" s="6"/>
    </row>
    <row r="67" spans="1:3" ht="18">
      <c r="A67" s="76"/>
      <c r="B67" s="79" t="s">
        <v>82</v>
      </c>
      <c r="C67" s="6"/>
    </row>
    <row r="68" spans="1:3" ht="18">
      <c r="A68" s="76"/>
      <c r="B68" s="79"/>
      <c r="C68" s="6"/>
    </row>
    <row r="69" spans="1:3" ht="18">
      <c r="A69" s="76"/>
      <c r="B69" s="79" t="s">
        <v>83</v>
      </c>
      <c r="C69" s="6"/>
    </row>
    <row r="70" spans="1:3" ht="18">
      <c r="A70" s="76"/>
      <c r="B70" s="79" t="s">
        <v>84</v>
      </c>
      <c r="C70" s="6"/>
    </row>
    <row r="71" spans="1:3" ht="18">
      <c r="A71" s="76"/>
      <c r="B71" s="79"/>
      <c r="C71" s="6"/>
    </row>
    <row r="72" spans="1:3" ht="18">
      <c r="A72" s="76"/>
      <c r="B72" s="79" t="s">
        <v>85</v>
      </c>
      <c r="C72" s="6"/>
    </row>
    <row r="73" spans="1:3" ht="18">
      <c r="A73" s="76"/>
      <c r="B73" s="79" t="s">
        <v>86</v>
      </c>
      <c r="C73" s="6"/>
    </row>
    <row r="74" spans="1:3" ht="18">
      <c r="A74" s="76"/>
      <c r="B74" s="79"/>
      <c r="C74" s="6"/>
    </row>
    <row r="75" spans="1:3" ht="18">
      <c r="A75" s="76"/>
      <c r="B75" s="79" t="s">
        <v>87</v>
      </c>
      <c r="C75" s="6"/>
    </row>
    <row r="76" spans="1:3" ht="18">
      <c r="A76" s="76"/>
      <c r="B76" s="79" t="s">
        <v>88</v>
      </c>
      <c r="C76" s="6"/>
    </row>
    <row r="77" ht="18">
      <c r="A77" s="76"/>
    </row>
    <row r="78" ht="18">
      <c r="A78" s="76"/>
    </row>
    <row r="79" spans="1:8" ht="18">
      <c r="A79" s="76"/>
      <c r="B79" s="79" t="s">
        <v>89</v>
      </c>
      <c r="C79" s="6"/>
      <c r="F79" s="113">
        <f>F64+F26-F60</f>
        <v>1515.2</v>
      </c>
      <c r="H79" s="113"/>
    </row>
    <row r="80" ht="18">
      <c r="A80" s="76"/>
    </row>
    <row r="81" ht="18">
      <c r="A81" s="76"/>
    </row>
    <row r="82" spans="1:3" ht="18">
      <c r="A82" s="76"/>
      <c r="B82" s="79" t="s">
        <v>91</v>
      </c>
      <c r="C82" s="6"/>
    </row>
    <row r="83" spans="1:3" ht="18">
      <c r="A83" s="76"/>
      <c r="B83" s="79" t="s">
        <v>92</v>
      </c>
      <c r="C83" s="6"/>
    </row>
    <row r="84" spans="1:3" ht="18">
      <c r="A84" s="76"/>
      <c r="B84" s="79" t="s">
        <v>93</v>
      </c>
      <c r="C84" s="6"/>
    </row>
  </sheetData>
  <sheetProtection/>
  <mergeCells count="16">
    <mergeCell ref="A1:H1"/>
    <mergeCell ref="A29:A30"/>
    <mergeCell ref="B29:B30"/>
    <mergeCell ref="D29:D30"/>
    <mergeCell ref="H29:H30"/>
    <mergeCell ref="G29:G30"/>
    <mergeCell ref="H2:H3"/>
    <mergeCell ref="B2:B3"/>
    <mergeCell ref="D2:D3"/>
    <mergeCell ref="A28:H28"/>
    <mergeCell ref="C29:C30"/>
    <mergeCell ref="G2:G3"/>
    <mergeCell ref="E2:E3"/>
    <mergeCell ref="E29:E30"/>
    <mergeCell ref="F29:F30"/>
    <mergeCell ref="F2:F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I85"/>
  <sheetViews>
    <sheetView zoomScalePageLayoutView="0" workbookViewId="0" topLeftCell="A57">
      <selection activeCell="F16" sqref="F16"/>
    </sheetView>
  </sheetViews>
  <sheetFormatPr defaultColWidth="9.140625" defaultRowHeight="12.75"/>
  <cols>
    <col min="1" max="1" width="6.421875" style="152" customWidth="1"/>
    <col min="2" max="2" width="28.00390625" style="152" customWidth="1"/>
    <col min="3" max="3" width="12.421875" style="153" hidden="1" customWidth="1"/>
    <col min="4" max="5" width="12.421875" style="154" customWidth="1"/>
    <col min="6" max="6" width="11.7109375" style="154" customWidth="1"/>
    <col min="7" max="7" width="11.28125" style="154" customWidth="1"/>
    <col min="8" max="8" width="11.00390625" style="154" customWidth="1"/>
    <col min="9" max="9" width="9.140625" style="31" customWidth="1"/>
    <col min="10" max="16384" width="9.140625" style="2" customWidth="1"/>
  </cols>
  <sheetData>
    <row r="1" spans="1:9" s="4" customFormat="1" ht="66" customHeight="1">
      <c r="A1" s="198" t="s">
        <v>407</v>
      </c>
      <c r="B1" s="198"/>
      <c r="C1" s="198"/>
      <c r="D1" s="198"/>
      <c r="E1" s="198"/>
      <c r="F1" s="198"/>
      <c r="G1" s="198"/>
      <c r="H1" s="198"/>
      <c r="I1" s="40"/>
    </row>
    <row r="2" spans="1:9" s="1" customFormat="1" ht="12.75" customHeight="1">
      <c r="A2" s="43"/>
      <c r="B2" s="171" t="s">
        <v>2</v>
      </c>
      <c r="C2" s="93"/>
      <c r="D2" s="163" t="s">
        <v>3</v>
      </c>
      <c r="E2" s="164" t="s">
        <v>272</v>
      </c>
      <c r="F2" s="163" t="s">
        <v>4</v>
      </c>
      <c r="G2" s="191" t="s">
        <v>142</v>
      </c>
      <c r="H2" s="164" t="s">
        <v>273</v>
      </c>
      <c r="I2" s="30"/>
    </row>
    <row r="3" spans="1:9" s="1" customFormat="1" ht="24.75" customHeight="1">
      <c r="A3" s="43"/>
      <c r="B3" s="171"/>
      <c r="C3" s="93"/>
      <c r="D3" s="163"/>
      <c r="E3" s="157"/>
      <c r="F3" s="163"/>
      <c r="G3" s="192"/>
      <c r="H3" s="157"/>
      <c r="I3" s="30"/>
    </row>
    <row r="4" spans="1:9" s="1" customFormat="1" ht="31.5">
      <c r="A4" s="43"/>
      <c r="B4" s="45" t="s">
        <v>79</v>
      </c>
      <c r="C4" s="94"/>
      <c r="D4" s="150">
        <f>D5+D6+D7+D8+D9+D10+D11+D12+D13+D14+D15+D16+D17+D18+D19</f>
        <v>2937.5</v>
      </c>
      <c r="E4" s="150">
        <f>E5+E6+E7+E8+E9+E10+E11+E12+E13+E14+E15+E16+E17+E18+E19</f>
        <v>323</v>
      </c>
      <c r="F4" s="150">
        <f>F5+F6+F7+F8+F9+F10+F11+F12+F13+F14+F15+F16+F17+F18+F19</f>
        <v>486.5</v>
      </c>
      <c r="G4" s="121">
        <f aca="true" t="shared" si="0" ref="G4:G27">F4/D4</f>
        <v>0.16561702127659575</v>
      </c>
      <c r="H4" s="121">
        <f aca="true" t="shared" si="1" ref="H4:H27">F4/E4</f>
        <v>1.5061919504643964</v>
      </c>
      <c r="I4" s="30"/>
    </row>
    <row r="5" spans="1:9" s="1" customFormat="1" ht="18.75">
      <c r="A5" s="43"/>
      <c r="B5" s="45" t="s">
        <v>6</v>
      </c>
      <c r="C5" s="97"/>
      <c r="D5" s="150">
        <v>274.5</v>
      </c>
      <c r="E5" s="150">
        <v>40</v>
      </c>
      <c r="F5" s="150">
        <v>28</v>
      </c>
      <c r="G5" s="121">
        <f t="shared" si="0"/>
        <v>0.10200364298724955</v>
      </c>
      <c r="H5" s="121">
        <f t="shared" si="1"/>
        <v>0.7</v>
      </c>
      <c r="I5" s="30"/>
    </row>
    <row r="6" spans="1:9" s="1" customFormat="1" ht="18.75" hidden="1">
      <c r="A6" s="43"/>
      <c r="B6" s="45" t="s">
        <v>230</v>
      </c>
      <c r="C6" s="97"/>
      <c r="D6" s="150">
        <v>0</v>
      </c>
      <c r="E6" s="150">
        <v>0</v>
      </c>
      <c r="F6" s="150">
        <v>0</v>
      </c>
      <c r="G6" s="121" t="e">
        <f t="shared" si="0"/>
        <v>#DIV/0!</v>
      </c>
      <c r="H6" s="121" t="e">
        <f t="shared" si="1"/>
        <v>#DIV/0!</v>
      </c>
      <c r="I6" s="30"/>
    </row>
    <row r="7" spans="1:9" s="1" customFormat="1" ht="18.75">
      <c r="A7" s="43"/>
      <c r="B7" s="45" t="s">
        <v>8</v>
      </c>
      <c r="C7" s="97"/>
      <c r="D7" s="150">
        <v>512</v>
      </c>
      <c r="E7" s="150">
        <v>100</v>
      </c>
      <c r="F7" s="150">
        <v>199.6</v>
      </c>
      <c r="G7" s="121">
        <f t="shared" si="0"/>
        <v>0.38984375</v>
      </c>
      <c r="H7" s="121">
        <f t="shared" si="1"/>
        <v>1.996</v>
      </c>
      <c r="I7" s="30"/>
    </row>
    <row r="8" spans="1:9" s="1" customFormat="1" ht="31.5">
      <c r="A8" s="43"/>
      <c r="B8" s="45" t="s">
        <v>9</v>
      </c>
      <c r="C8" s="97"/>
      <c r="D8" s="150">
        <v>236</v>
      </c>
      <c r="E8" s="150">
        <v>30</v>
      </c>
      <c r="F8" s="150">
        <v>17.1</v>
      </c>
      <c r="G8" s="121">
        <f t="shared" si="0"/>
        <v>0.07245762711864408</v>
      </c>
      <c r="H8" s="121">
        <f t="shared" si="1"/>
        <v>0.5700000000000001</v>
      </c>
      <c r="I8" s="30"/>
    </row>
    <row r="9" spans="1:9" s="1" customFormat="1" ht="18.75">
      <c r="A9" s="43"/>
      <c r="B9" s="45" t="s">
        <v>10</v>
      </c>
      <c r="C9" s="97"/>
      <c r="D9" s="150">
        <v>1903</v>
      </c>
      <c r="E9" s="150">
        <v>150</v>
      </c>
      <c r="F9" s="150">
        <v>215.3</v>
      </c>
      <c r="G9" s="121">
        <f t="shared" si="0"/>
        <v>0.11313715186547557</v>
      </c>
      <c r="H9" s="121">
        <f t="shared" si="1"/>
        <v>1.4353333333333333</v>
      </c>
      <c r="I9" s="30"/>
    </row>
    <row r="10" spans="1:9" s="1" customFormat="1" ht="18.75">
      <c r="A10" s="43"/>
      <c r="B10" s="45" t="s">
        <v>104</v>
      </c>
      <c r="C10" s="97"/>
      <c r="D10" s="150">
        <v>12</v>
      </c>
      <c r="E10" s="150">
        <v>3</v>
      </c>
      <c r="F10" s="150">
        <v>4.5</v>
      </c>
      <c r="G10" s="121">
        <f t="shared" si="0"/>
        <v>0.375</v>
      </c>
      <c r="H10" s="121">
        <f t="shared" si="1"/>
        <v>1.5</v>
      </c>
      <c r="I10" s="30"/>
    </row>
    <row r="11" spans="1:9" s="1" customFormat="1" ht="31.5">
      <c r="A11" s="43"/>
      <c r="B11" s="45" t="s">
        <v>11</v>
      </c>
      <c r="C11" s="97"/>
      <c r="D11" s="150">
        <v>0</v>
      </c>
      <c r="E11" s="150">
        <v>0</v>
      </c>
      <c r="F11" s="150">
        <v>0</v>
      </c>
      <c r="G11" s="121">
        <v>0</v>
      </c>
      <c r="H11" s="121">
        <v>0</v>
      </c>
      <c r="I11" s="30"/>
    </row>
    <row r="12" spans="1:9" s="1" customFormat="1" ht="18.75">
      <c r="A12" s="43"/>
      <c r="B12" s="45" t="s">
        <v>12</v>
      </c>
      <c r="C12" s="97"/>
      <c r="D12" s="150">
        <v>0</v>
      </c>
      <c r="E12" s="150">
        <v>0</v>
      </c>
      <c r="F12" s="150">
        <v>0</v>
      </c>
      <c r="G12" s="121">
        <v>0</v>
      </c>
      <c r="H12" s="121">
        <v>0</v>
      </c>
      <c r="I12" s="30"/>
    </row>
    <row r="13" spans="1:9" s="1" customFormat="1" ht="31.5">
      <c r="A13" s="43"/>
      <c r="B13" s="45" t="s">
        <v>13</v>
      </c>
      <c r="C13" s="97"/>
      <c r="D13" s="150">
        <v>0</v>
      </c>
      <c r="E13" s="150">
        <v>0</v>
      </c>
      <c r="F13" s="150">
        <v>0</v>
      </c>
      <c r="G13" s="121">
        <v>0</v>
      </c>
      <c r="H13" s="121">
        <v>0</v>
      </c>
      <c r="I13" s="30"/>
    </row>
    <row r="14" spans="1:9" s="1" customFormat="1" ht="31.5">
      <c r="A14" s="43"/>
      <c r="B14" s="45" t="s">
        <v>15</v>
      </c>
      <c r="C14" s="97"/>
      <c r="D14" s="150">
        <v>0</v>
      </c>
      <c r="E14" s="150">
        <v>0</v>
      </c>
      <c r="F14" s="150">
        <v>0</v>
      </c>
      <c r="G14" s="121">
        <v>0</v>
      </c>
      <c r="H14" s="121">
        <v>0</v>
      </c>
      <c r="I14" s="30"/>
    </row>
    <row r="15" spans="1:9" s="1" customFormat="1" ht="31.5">
      <c r="A15" s="43"/>
      <c r="B15" s="45" t="s">
        <v>16</v>
      </c>
      <c r="C15" s="97"/>
      <c r="D15" s="150">
        <v>0</v>
      </c>
      <c r="E15" s="150">
        <v>0</v>
      </c>
      <c r="F15" s="150">
        <v>0</v>
      </c>
      <c r="G15" s="121">
        <v>0</v>
      </c>
      <c r="H15" s="121">
        <v>0</v>
      </c>
      <c r="I15" s="30"/>
    </row>
    <row r="16" spans="1:9" s="1" customFormat="1" ht="34.5" customHeight="1">
      <c r="A16" s="43"/>
      <c r="B16" s="45" t="s">
        <v>112</v>
      </c>
      <c r="C16" s="97"/>
      <c r="D16" s="150">
        <v>0</v>
      </c>
      <c r="E16" s="150">
        <v>0</v>
      </c>
      <c r="F16" s="150">
        <v>22</v>
      </c>
      <c r="G16" s="121">
        <v>0</v>
      </c>
      <c r="H16" s="121">
        <v>0</v>
      </c>
      <c r="I16" s="30"/>
    </row>
    <row r="17" spans="1:9" s="1" customFormat="1" ht="31.5">
      <c r="A17" s="43"/>
      <c r="B17" s="45" t="s">
        <v>19</v>
      </c>
      <c r="C17" s="97"/>
      <c r="D17" s="150">
        <v>0</v>
      </c>
      <c r="E17" s="150">
        <v>0</v>
      </c>
      <c r="F17" s="150">
        <v>0</v>
      </c>
      <c r="G17" s="121">
        <v>0</v>
      </c>
      <c r="H17" s="121">
        <v>0</v>
      </c>
      <c r="I17" s="30"/>
    </row>
    <row r="18" spans="1:9" s="1" customFormat="1" ht="31.5">
      <c r="A18" s="43"/>
      <c r="B18" s="45" t="s">
        <v>115</v>
      </c>
      <c r="C18" s="97"/>
      <c r="D18" s="150">
        <v>0</v>
      </c>
      <c r="E18" s="150">
        <v>0</v>
      </c>
      <c r="F18" s="150">
        <v>0</v>
      </c>
      <c r="G18" s="121">
        <v>0</v>
      </c>
      <c r="H18" s="121">
        <v>0</v>
      </c>
      <c r="I18" s="30"/>
    </row>
    <row r="19" spans="1:9" s="1" customFormat="1" ht="31.5">
      <c r="A19" s="43"/>
      <c r="B19" s="45" t="s">
        <v>22</v>
      </c>
      <c r="C19" s="97"/>
      <c r="D19" s="150">
        <v>0</v>
      </c>
      <c r="E19" s="150">
        <v>0</v>
      </c>
      <c r="F19" s="150"/>
      <c r="G19" s="121">
        <v>0</v>
      </c>
      <c r="H19" s="121">
        <v>0</v>
      </c>
      <c r="I19" s="30"/>
    </row>
    <row r="20" spans="1:9" s="1" customFormat="1" ht="30.75" customHeight="1">
      <c r="A20" s="43"/>
      <c r="B20" s="44" t="s">
        <v>78</v>
      </c>
      <c r="C20" s="98"/>
      <c r="D20" s="150">
        <f>D21+D22+D23+D24+D25</f>
        <v>281.6</v>
      </c>
      <c r="E20" s="150">
        <f>E21+E22+E23+E24+E25</f>
        <v>68.8</v>
      </c>
      <c r="F20" s="150">
        <f>F21+F22+F23+F24+F25</f>
        <v>31.299999999999997</v>
      </c>
      <c r="G20" s="121">
        <f t="shared" si="0"/>
        <v>0.11115056818181816</v>
      </c>
      <c r="H20" s="121">
        <f t="shared" si="1"/>
        <v>0.45494186046511625</v>
      </c>
      <c r="I20" s="30"/>
    </row>
    <row r="21" spans="1:9" s="1" customFormat="1" ht="18.75">
      <c r="A21" s="43"/>
      <c r="B21" s="45" t="s">
        <v>24</v>
      </c>
      <c r="C21" s="97"/>
      <c r="D21" s="150">
        <v>127.7</v>
      </c>
      <c r="E21" s="150">
        <v>31.9</v>
      </c>
      <c r="F21" s="150">
        <v>20.2</v>
      </c>
      <c r="G21" s="121">
        <f t="shared" si="0"/>
        <v>0.15818324197337508</v>
      </c>
      <c r="H21" s="121">
        <f t="shared" si="1"/>
        <v>0.6332288401253918</v>
      </c>
      <c r="I21" s="30"/>
    </row>
    <row r="22" spans="1:9" s="1" customFormat="1" ht="31.5">
      <c r="A22" s="43"/>
      <c r="B22" s="45" t="s">
        <v>99</v>
      </c>
      <c r="C22" s="97"/>
      <c r="D22" s="150">
        <v>153.9</v>
      </c>
      <c r="E22" s="150">
        <v>36.9</v>
      </c>
      <c r="F22" s="150">
        <v>11.1</v>
      </c>
      <c r="G22" s="121">
        <f t="shared" si="0"/>
        <v>0.07212475633528265</v>
      </c>
      <c r="H22" s="121">
        <f t="shared" si="1"/>
        <v>0.3008130081300813</v>
      </c>
      <c r="I22" s="30"/>
    </row>
    <row r="23" spans="1:9" s="1" customFormat="1" ht="31.5">
      <c r="A23" s="43"/>
      <c r="B23" s="45" t="s">
        <v>64</v>
      </c>
      <c r="C23" s="97"/>
      <c r="D23" s="150">
        <v>0</v>
      </c>
      <c r="E23" s="150">
        <v>0</v>
      </c>
      <c r="F23" s="150">
        <v>0</v>
      </c>
      <c r="G23" s="121">
        <v>0</v>
      </c>
      <c r="H23" s="121">
        <v>0</v>
      </c>
      <c r="I23" s="30"/>
    </row>
    <row r="24" spans="1:9" s="1" customFormat="1" ht="30.75" customHeight="1" thickBot="1">
      <c r="A24" s="43"/>
      <c r="B24" s="99" t="s">
        <v>148</v>
      </c>
      <c r="C24" s="100"/>
      <c r="D24" s="150">
        <v>0</v>
      </c>
      <c r="E24" s="150">
        <v>0</v>
      </c>
      <c r="F24" s="150">
        <v>0</v>
      </c>
      <c r="G24" s="121">
        <v>0</v>
      </c>
      <c r="H24" s="121">
        <v>0</v>
      </c>
      <c r="I24" s="30"/>
    </row>
    <row r="25" spans="1:9" s="1" customFormat="1" ht="69.75" customHeight="1">
      <c r="A25" s="43"/>
      <c r="B25" s="45" t="s">
        <v>27</v>
      </c>
      <c r="C25" s="97"/>
      <c r="D25" s="150">
        <v>0</v>
      </c>
      <c r="E25" s="150">
        <v>0</v>
      </c>
      <c r="F25" s="150">
        <v>0</v>
      </c>
      <c r="G25" s="121">
        <v>0</v>
      </c>
      <c r="H25" s="121">
        <v>0</v>
      </c>
      <c r="I25" s="30"/>
    </row>
    <row r="26" spans="1:9" s="1" customFormat="1" ht="21" customHeight="1">
      <c r="A26" s="43"/>
      <c r="B26" s="45" t="s">
        <v>28</v>
      </c>
      <c r="C26" s="122"/>
      <c r="D26" s="150">
        <f>D4+D20</f>
        <v>3219.1</v>
      </c>
      <c r="E26" s="150">
        <f>E4+E20</f>
        <v>391.8</v>
      </c>
      <c r="F26" s="150">
        <f>F4+F20</f>
        <v>517.8</v>
      </c>
      <c r="G26" s="121">
        <f t="shared" si="0"/>
        <v>0.1608524121648908</v>
      </c>
      <c r="H26" s="121">
        <f t="shared" si="1"/>
        <v>1.3215926493108727</v>
      </c>
      <c r="I26" s="30"/>
    </row>
    <row r="27" spans="1:9" s="1" customFormat="1" ht="21" customHeight="1">
      <c r="A27" s="43"/>
      <c r="B27" s="45" t="s">
        <v>105</v>
      </c>
      <c r="C27" s="97"/>
      <c r="D27" s="150">
        <f>D4</f>
        <v>2937.5</v>
      </c>
      <c r="E27" s="150">
        <f>E4</f>
        <v>323</v>
      </c>
      <c r="F27" s="150">
        <f>F4</f>
        <v>486.5</v>
      </c>
      <c r="G27" s="121">
        <f t="shared" si="0"/>
        <v>0.16561702127659575</v>
      </c>
      <c r="H27" s="121">
        <f t="shared" si="1"/>
        <v>1.5061919504643964</v>
      </c>
      <c r="I27" s="30"/>
    </row>
    <row r="28" spans="1:9" s="1" customFormat="1" ht="12.75">
      <c r="A28" s="174"/>
      <c r="B28" s="193"/>
      <c r="C28" s="193"/>
      <c r="D28" s="193"/>
      <c r="E28" s="193"/>
      <c r="F28" s="193"/>
      <c r="G28" s="193"/>
      <c r="H28" s="194"/>
      <c r="I28" s="30"/>
    </row>
    <row r="29" spans="1:9" s="1" customFormat="1" ht="15" customHeight="1">
      <c r="A29" s="188" t="s">
        <v>152</v>
      </c>
      <c r="B29" s="171" t="s">
        <v>29</v>
      </c>
      <c r="C29" s="189" t="s">
        <v>178</v>
      </c>
      <c r="D29" s="163" t="s">
        <v>3</v>
      </c>
      <c r="E29" s="164" t="s">
        <v>272</v>
      </c>
      <c r="F29" s="164" t="s">
        <v>4</v>
      </c>
      <c r="G29" s="191" t="s">
        <v>142</v>
      </c>
      <c r="H29" s="164" t="s">
        <v>273</v>
      </c>
      <c r="I29" s="30"/>
    </row>
    <row r="30" spans="1:9" s="1" customFormat="1" ht="22.5" customHeight="1">
      <c r="A30" s="188"/>
      <c r="B30" s="171"/>
      <c r="C30" s="190"/>
      <c r="D30" s="163"/>
      <c r="E30" s="157"/>
      <c r="F30" s="157"/>
      <c r="G30" s="192"/>
      <c r="H30" s="157"/>
      <c r="I30" s="30"/>
    </row>
    <row r="31" spans="1:9" s="1" customFormat="1" ht="31.5">
      <c r="A31" s="49" t="s">
        <v>66</v>
      </c>
      <c r="B31" s="44" t="s">
        <v>30</v>
      </c>
      <c r="C31" s="98"/>
      <c r="D31" s="102">
        <f>D32+D33+D34</f>
        <v>1942.7</v>
      </c>
      <c r="E31" s="102">
        <f>E32+E33+E34</f>
        <v>551.7</v>
      </c>
      <c r="F31" s="102">
        <f>F32+F33+F34</f>
        <v>303.59999999999997</v>
      </c>
      <c r="G31" s="123">
        <f>F31/D31</f>
        <v>0.1562773459618057</v>
      </c>
      <c r="H31" s="123">
        <f>F31/E31</f>
        <v>0.5502990755845567</v>
      </c>
      <c r="I31" s="30"/>
    </row>
    <row r="32" spans="1:9" s="1" customFormat="1" ht="80.25" customHeight="1">
      <c r="A32" s="46" t="s">
        <v>69</v>
      </c>
      <c r="B32" s="45" t="s">
        <v>155</v>
      </c>
      <c r="C32" s="97" t="s">
        <v>69</v>
      </c>
      <c r="D32" s="95">
        <v>1857.5</v>
      </c>
      <c r="E32" s="95">
        <v>478</v>
      </c>
      <c r="F32" s="95">
        <v>302.4</v>
      </c>
      <c r="G32" s="123">
        <f aca="true" t="shared" si="2" ref="G32:G62">F32/D32</f>
        <v>0.1627994616419919</v>
      </c>
      <c r="H32" s="123">
        <f aca="true" t="shared" si="3" ref="H32:H62">F32/E32</f>
        <v>0.6326359832635983</v>
      </c>
      <c r="I32" s="30"/>
    </row>
    <row r="33" spans="1:9" s="1" customFormat="1" ht="18.75" customHeight="1">
      <c r="A33" s="46" t="s">
        <v>71</v>
      </c>
      <c r="B33" s="45" t="s">
        <v>35</v>
      </c>
      <c r="C33" s="97" t="s">
        <v>71</v>
      </c>
      <c r="D33" s="95">
        <v>10</v>
      </c>
      <c r="E33" s="95">
        <v>2.5</v>
      </c>
      <c r="F33" s="95">
        <v>0</v>
      </c>
      <c r="G33" s="123">
        <f t="shared" si="2"/>
        <v>0</v>
      </c>
      <c r="H33" s="123">
        <f t="shared" si="3"/>
        <v>0</v>
      </c>
      <c r="I33" s="30"/>
    </row>
    <row r="34" spans="1:9" s="1" customFormat="1" ht="47.25">
      <c r="A34" s="46" t="s">
        <v>125</v>
      </c>
      <c r="B34" s="45" t="s">
        <v>118</v>
      </c>
      <c r="C34" s="97"/>
      <c r="D34" s="95">
        <f>D35+D36</f>
        <v>75.2</v>
      </c>
      <c r="E34" s="95">
        <f>E35+E36</f>
        <v>71.2</v>
      </c>
      <c r="F34" s="95">
        <f>F35+F36</f>
        <v>1.2</v>
      </c>
      <c r="G34" s="123">
        <f t="shared" si="2"/>
        <v>0.015957446808510637</v>
      </c>
      <c r="H34" s="123">
        <v>0</v>
      </c>
      <c r="I34" s="30"/>
    </row>
    <row r="35" spans="1:9" s="16" customFormat="1" ht="56.25" customHeight="1">
      <c r="A35" s="53"/>
      <c r="B35" s="54" t="s">
        <v>193</v>
      </c>
      <c r="C35" s="104" t="s">
        <v>194</v>
      </c>
      <c r="D35" s="105">
        <v>5.2</v>
      </c>
      <c r="E35" s="105">
        <v>1.2</v>
      </c>
      <c r="F35" s="105">
        <v>1.2</v>
      </c>
      <c r="G35" s="123">
        <f t="shared" si="2"/>
        <v>0.23076923076923075</v>
      </c>
      <c r="H35" s="123">
        <v>0</v>
      </c>
      <c r="I35" s="37"/>
    </row>
    <row r="36" spans="1:9" s="16" customFormat="1" ht="81.75" customHeight="1">
      <c r="A36" s="53"/>
      <c r="B36" s="54" t="s">
        <v>192</v>
      </c>
      <c r="C36" s="104" t="s">
        <v>309</v>
      </c>
      <c r="D36" s="105">
        <v>70</v>
      </c>
      <c r="E36" s="105">
        <v>70</v>
      </c>
      <c r="F36" s="105">
        <v>0</v>
      </c>
      <c r="G36" s="123">
        <f t="shared" si="2"/>
        <v>0</v>
      </c>
      <c r="H36" s="123">
        <f t="shared" si="3"/>
        <v>0</v>
      </c>
      <c r="I36" s="37"/>
    </row>
    <row r="37" spans="1:9" s="1" customFormat="1" ht="18" customHeight="1">
      <c r="A37" s="49" t="s">
        <v>107</v>
      </c>
      <c r="B37" s="44" t="s">
        <v>101</v>
      </c>
      <c r="C37" s="98"/>
      <c r="D37" s="102">
        <f>D38</f>
        <v>153.9</v>
      </c>
      <c r="E37" s="102">
        <f>E38</f>
        <v>36.9</v>
      </c>
      <c r="F37" s="102">
        <f>F38</f>
        <v>11.1</v>
      </c>
      <c r="G37" s="123">
        <f t="shared" si="2"/>
        <v>0.07212475633528265</v>
      </c>
      <c r="H37" s="123">
        <f t="shared" si="3"/>
        <v>0.3008130081300813</v>
      </c>
      <c r="I37" s="30"/>
    </row>
    <row r="38" spans="1:9" s="1" customFormat="1" ht="85.5" customHeight="1">
      <c r="A38" s="46" t="s">
        <v>108</v>
      </c>
      <c r="B38" s="45" t="s">
        <v>159</v>
      </c>
      <c r="C38" s="97" t="s">
        <v>179</v>
      </c>
      <c r="D38" s="95">
        <v>153.9</v>
      </c>
      <c r="E38" s="95">
        <v>36.9</v>
      </c>
      <c r="F38" s="95">
        <v>11.1</v>
      </c>
      <c r="G38" s="123">
        <f t="shared" si="2"/>
        <v>0.07212475633528265</v>
      </c>
      <c r="H38" s="123">
        <f t="shared" si="3"/>
        <v>0.3008130081300813</v>
      </c>
      <c r="I38" s="30"/>
    </row>
    <row r="39" spans="1:9" s="1" customFormat="1" ht="31.5" hidden="1">
      <c r="A39" s="49" t="s">
        <v>72</v>
      </c>
      <c r="B39" s="44" t="s">
        <v>38</v>
      </c>
      <c r="C39" s="98"/>
      <c r="D39" s="102">
        <f aca="true" t="shared" si="4" ref="D39:F40">D40</f>
        <v>0</v>
      </c>
      <c r="E39" s="102">
        <f t="shared" si="4"/>
        <v>0</v>
      </c>
      <c r="F39" s="102">
        <f t="shared" si="4"/>
        <v>0</v>
      </c>
      <c r="G39" s="123" t="e">
        <f t="shared" si="2"/>
        <v>#DIV/0!</v>
      </c>
      <c r="H39" s="123" t="e">
        <f t="shared" si="3"/>
        <v>#DIV/0!</v>
      </c>
      <c r="I39" s="30"/>
    </row>
    <row r="40" spans="1:9" s="1" customFormat="1" ht="31.5" hidden="1">
      <c r="A40" s="46" t="s">
        <v>109</v>
      </c>
      <c r="B40" s="45" t="s">
        <v>103</v>
      </c>
      <c r="C40" s="97"/>
      <c r="D40" s="95">
        <f>D41</f>
        <v>0</v>
      </c>
      <c r="E40" s="95">
        <f>E41</f>
        <v>0</v>
      </c>
      <c r="F40" s="95">
        <f t="shared" si="4"/>
        <v>0</v>
      </c>
      <c r="G40" s="123" t="e">
        <f t="shared" si="2"/>
        <v>#DIV/0!</v>
      </c>
      <c r="H40" s="123" t="e">
        <f t="shared" si="3"/>
        <v>#DIV/0!</v>
      </c>
      <c r="I40" s="30"/>
    </row>
    <row r="41" spans="1:9" s="16" customFormat="1" ht="54" customHeight="1" hidden="1">
      <c r="A41" s="53"/>
      <c r="B41" s="54" t="s">
        <v>186</v>
      </c>
      <c r="C41" s="104" t="s">
        <v>185</v>
      </c>
      <c r="D41" s="105">
        <v>0</v>
      </c>
      <c r="E41" s="105">
        <v>0</v>
      </c>
      <c r="F41" s="105">
        <v>0</v>
      </c>
      <c r="G41" s="123" t="e">
        <f t="shared" si="2"/>
        <v>#DIV/0!</v>
      </c>
      <c r="H41" s="123" t="e">
        <f t="shared" si="3"/>
        <v>#DIV/0!</v>
      </c>
      <c r="I41" s="37"/>
    </row>
    <row r="42" spans="1:9" s="16" customFormat="1" ht="28.5" customHeight="1" hidden="1">
      <c r="A42" s="49" t="s">
        <v>73</v>
      </c>
      <c r="B42" s="44" t="s">
        <v>40</v>
      </c>
      <c r="C42" s="98"/>
      <c r="D42" s="102">
        <f aca="true" t="shared" si="5" ref="D42:F43">D43</f>
        <v>0</v>
      </c>
      <c r="E42" s="102">
        <f t="shared" si="5"/>
        <v>0</v>
      </c>
      <c r="F42" s="102">
        <f t="shared" si="5"/>
        <v>0</v>
      </c>
      <c r="G42" s="123" t="e">
        <f t="shared" si="2"/>
        <v>#DIV/0!</v>
      </c>
      <c r="H42" s="123" t="e">
        <f t="shared" si="3"/>
        <v>#DIV/0!</v>
      </c>
      <c r="I42" s="37"/>
    </row>
    <row r="43" spans="1:9" s="16" customFormat="1" ht="37.5" customHeight="1" hidden="1">
      <c r="A43" s="60" t="s">
        <v>74</v>
      </c>
      <c r="B43" s="73" t="s">
        <v>120</v>
      </c>
      <c r="C43" s="97"/>
      <c r="D43" s="95">
        <f t="shared" si="5"/>
        <v>0</v>
      </c>
      <c r="E43" s="95">
        <f t="shared" si="5"/>
        <v>0</v>
      </c>
      <c r="F43" s="95">
        <f t="shared" si="5"/>
        <v>0</v>
      </c>
      <c r="G43" s="123" t="e">
        <f t="shared" si="2"/>
        <v>#DIV/0!</v>
      </c>
      <c r="H43" s="123" t="e">
        <f t="shared" si="3"/>
        <v>#DIV/0!</v>
      </c>
      <c r="I43" s="37"/>
    </row>
    <row r="44" spans="1:9" s="16" customFormat="1" ht="42.75" customHeight="1" hidden="1">
      <c r="A44" s="53"/>
      <c r="B44" s="67" t="s">
        <v>120</v>
      </c>
      <c r="C44" s="104" t="s">
        <v>225</v>
      </c>
      <c r="D44" s="105">
        <v>0</v>
      </c>
      <c r="E44" s="105">
        <f>0</f>
        <v>0</v>
      </c>
      <c r="F44" s="105">
        <v>0</v>
      </c>
      <c r="G44" s="123" t="e">
        <f t="shared" si="2"/>
        <v>#DIV/0!</v>
      </c>
      <c r="H44" s="123" t="e">
        <f t="shared" si="3"/>
        <v>#DIV/0!</v>
      </c>
      <c r="I44" s="37"/>
    </row>
    <row r="45" spans="1:9" s="1" customFormat="1" ht="47.25">
      <c r="A45" s="49" t="s">
        <v>75</v>
      </c>
      <c r="B45" s="44" t="s">
        <v>41</v>
      </c>
      <c r="C45" s="98"/>
      <c r="D45" s="102">
        <f>D46</f>
        <v>649.8</v>
      </c>
      <c r="E45" s="102">
        <f>E46</f>
        <v>162</v>
      </c>
      <c r="F45" s="102">
        <f>F46</f>
        <v>119.8</v>
      </c>
      <c r="G45" s="123">
        <f t="shared" si="2"/>
        <v>0.18436441982148355</v>
      </c>
      <c r="H45" s="123">
        <f t="shared" si="3"/>
        <v>0.7395061728395061</v>
      </c>
      <c r="I45" s="30"/>
    </row>
    <row r="46" spans="1:9" s="1" customFormat="1" ht="18.75">
      <c r="A46" s="46" t="s">
        <v>44</v>
      </c>
      <c r="B46" s="45" t="s">
        <v>45</v>
      </c>
      <c r="C46" s="97"/>
      <c r="D46" s="95">
        <f>D47+D48+D50+D49</f>
        <v>649.8</v>
      </c>
      <c r="E46" s="95">
        <f>E47+E48+E50+E49</f>
        <v>162</v>
      </c>
      <c r="F46" s="95">
        <f>F47+F48+F50+F49</f>
        <v>119.8</v>
      </c>
      <c r="G46" s="123">
        <f t="shared" si="2"/>
        <v>0.18436441982148355</v>
      </c>
      <c r="H46" s="123">
        <f t="shared" si="3"/>
        <v>0.7395061728395061</v>
      </c>
      <c r="I46" s="30"/>
    </row>
    <row r="47" spans="1:9" s="16" customFormat="1" ht="18.75">
      <c r="A47" s="53"/>
      <c r="B47" s="54" t="s">
        <v>96</v>
      </c>
      <c r="C47" s="97" t="s">
        <v>278</v>
      </c>
      <c r="D47" s="105">
        <v>340</v>
      </c>
      <c r="E47" s="105">
        <v>85</v>
      </c>
      <c r="F47" s="105">
        <v>55.2</v>
      </c>
      <c r="G47" s="123">
        <f t="shared" si="2"/>
        <v>0.1623529411764706</v>
      </c>
      <c r="H47" s="123">
        <f t="shared" si="3"/>
        <v>0.6494117647058824</v>
      </c>
      <c r="I47" s="37"/>
    </row>
    <row r="48" spans="1:9" s="16" customFormat="1" ht="18.75">
      <c r="A48" s="53"/>
      <c r="B48" s="54" t="s">
        <v>212</v>
      </c>
      <c r="C48" s="104" t="s">
        <v>279</v>
      </c>
      <c r="D48" s="105">
        <v>20</v>
      </c>
      <c r="E48" s="105">
        <v>5</v>
      </c>
      <c r="F48" s="105">
        <v>0</v>
      </c>
      <c r="G48" s="123">
        <f t="shared" si="2"/>
        <v>0</v>
      </c>
      <c r="H48" s="123">
        <f t="shared" si="3"/>
        <v>0</v>
      </c>
      <c r="I48" s="37"/>
    </row>
    <row r="49" spans="1:9" s="16" customFormat="1" ht="31.5">
      <c r="A49" s="53"/>
      <c r="B49" s="54" t="s">
        <v>275</v>
      </c>
      <c r="C49" s="104" t="s">
        <v>280</v>
      </c>
      <c r="D49" s="105">
        <v>20</v>
      </c>
      <c r="E49" s="105">
        <v>5</v>
      </c>
      <c r="F49" s="105">
        <v>0</v>
      </c>
      <c r="G49" s="123">
        <f t="shared" si="2"/>
        <v>0</v>
      </c>
      <c r="H49" s="123">
        <f t="shared" si="3"/>
        <v>0</v>
      </c>
      <c r="I49" s="37"/>
    </row>
    <row r="50" spans="1:9" s="16" customFormat="1" ht="31.5" customHeight="1">
      <c r="A50" s="53"/>
      <c r="B50" s="54" t="s">
        <v>167</v>
      </c>
      <c r="C50" s="104" t="s">
        <v>281</v>
      </c>
      <c r="D50" s="105">
        <v>269.8</v>
      </c>
      <c r="E50" s="105">
        <v>67</v>
      </c>
      <c r="F50" s="105">
        <v>64.6</v>
      </c>
      <c r="G50" s="123">
        <f t="shared" si="2"/>
        <v>0.23943661971830982</v>
      </c>
      <c r="H50" s="123">
        <f t="shared" si="3"/>
        <v>0.9641791044776119</v>
      </c>
      <c r="I50" s="37"/>
    </row>
    <row r="51" spans="1:9" s="1" customFormat="1" ht="47.25">
      <c r="A51" s="71" t="s">
        <v>123</v>
      </c>
      <c r="B51" s="72" t="s">
        <v>121</v>
      </c>
      <c r="C51" s="106"/>
      <c r="D51" s="102">
        <f>D53</f>
        <v>0.7</v>
      </c>
      <c r="E51" s="102">
        <f>E53</f>
        <v>0.7</v>
      </c>
      <c r="F51" s="102">
        <f>F53</f>
        <v>0.7</v>
      </c>
      <c r="G51" s="123">
        <f t="shared" si="2"/>
        <v>1</v>
      </c>
      <c r="H51" s="123">
        <f t="shared" si="3"/>
        <v>1</v>
      </c>
      <c r="I51" s="30"/>
    </row>
    <row r="52" spans="1:9" s="1" customFormat="1" ht="47.25">
      <c r="A52" s="60" t="s">
        <v>117</v>
      </c>
      <c r="B52" s="45" t="s">
        <v>124</v>
      </c>
      <c r="C52" s="97"/>
      <c r="D52" s="95">
        <f>D53</f>
        <v>0.7</v>
      </c>
      <c r="E52" s="95">
        <f>E53</f>
        <v>0.7</v>
      </c>
      <c r="F52" s="95">
        <f>F53</f>
        <v>0.7</v>
      </c>
      <c r="G52" s="123">
        <f t="shared" si="2"/>
        <v>1</v>
      </c>
      <c r="H52" s="123">
        <f t="shared" si="3"/>
        <v>1</v>
      </c>
      <c r="I52" s="30"/>
    </row>
    <row r="53" spans="1:9" s="16" customFormat="1" ht="67.5" customHeight="1">
      <c r="A53" s="53"/>
      <c r="B53" s="54" t="s">
        <v>219</v>
      </c>
      <c r="C53" s="104" t="s">
        <v>213</v>
      </c>
      <c r="D53" s="105">
        <v>0.7</v>
      </c>
      <c r="E53" s="105">
        <v>0.7</v>
      </c>
      <c r="F53" s="105">
        <v>0.7</v>
      </c>
      <c r="G53" s="123">
        <f t="shared" si="2"/>
        <v>1</v>
      </c>
      <c r="H53" s="123">
        <f t="shared" si="3"/>
        <v>1</v>
      </c>
      <c r="I53" s="37"/>
    </row>
    <row r="54" spans="1:9" s="1" customFormat="1" ht="18.75" hidden="1">
      <c r="A54" s="49" t="s">
        <v>46</v>
      </c>
      <c r="B54" s="44" t="s">
        <v>47</v>
      </c>
      <c r="C54" s="98"/>
      <c r="D54" s="102">
        <f aca="true" t="shared" si="6" ref="D54:F55">D55</f>
        <v>0</v>
      </c>
      <c r="E54" s="102">
        <f t="shared" si="6"/>
        <v>0</v>
      </c>
      <c r="F54" s="102">
        <f t="shared" si="6"/>
        <v>0</v>
      </c>
      <c r="G54" s="123" t="e">
        <f t="shared" si="2"/>
        <v>#DIV/0!</v>
      </c>
      <c r="H54" s="123" t="e">
        <f t="shared" si="3"/>
        <v>#DIV/0!</v>
      </c>
      <c r="I54" s="30"/>
    </row>
    <row r="55" spans="1:9" s="1" customFormat="1" ht="31.5" hidden="1">
      <c r="A55" s="46" t="s">
        <v>50</v>
      </c>
      <c r="B55" s="45" t="s">
        <v>51</v>
      </c>
      <c r="C55" s="97"/>
      <c r="D55" s="95">
        <f t="shared" si="6"/>
        <v>0</v>
      </c>
      <c r="E55" s="95">
        <f t="shared" si="6"/>
        <v>0</v>
      </c>
      <c r="F55" s="95">
        <f t="shared" si="6"/>
        <v>0</v>
      </c>
      <c r="G55" s="123" t="e">
        <f t="shared" si="2"/>
        <v>#DIV/0!</v>
      </c>
      <c r="H55" s="123" t="e">
        <f t="shared" si="3"/>
        <v>#DIV/0!</v>
      </c>
      <c r="I55" s="30"/>
    </row>
    <row r="56" spans="1:9" s="16" customFormat="1" ht="40.5" customHeight="1" hidden="1">
      <c r="A56" s="53"/>
      <c r="B56" s="54" t="s">
        <v>214</v>
      </c>
      <c r="C56" s="104" t="s">
        <v>215</v>
      </c>
      <c r="D56" s="105">
        <v>0</v>
      </c>
      <c r="E56" s="105">
        <v>0</v>
      </c>
      <c r="F56" s="105">
        <v>0</v>
      </c>
      <c r="G56" s="123" t="e">
        <f t="shared" si="2"/>
        <v>#DIV/0!</v>
      </c>
      <c r="H56" s="123" t="e">
        <f t="shared" si="3"/>
        <v>#DIV/0!</v>
      </c>
      <c r="I56" s="37"/>
    </row>
    <row r="57" spans="1:9" s="1" customFormat="1" ht="31.5">
      <c r="A57" s="49">
        <v>1000</v>
      </c>
      <c r="B57" s="44" t="s">
        <v>58</v>
      </c>
      <c r="C57" s="98"/>
      <c r="D57" s="102">
        <f>D58</f>
        <v>18</v>
      </c>
      <c r="E57" s="102">
        <f>E58</f>
        <v>4.5</v>
      </c>
      <c r="F57" s="102">
        <f>F58</f>
        <v>3</v>
      </c>
      <c r="G57" s="123">
        <f t="shared" si="2"/>
        <v>0.16666666666666666</v>
      </c>
      <c r="H57" s="123">
        <f t="shared" si="3"/>
        <v>0.6666666666666666</v>
      </c>
      <c r="I57" s="30"/>
    </row>
    <row r="58" spans="1:9" s="1" customFormat="1" ht="18.75">
      <c r="A58" s="46">
        <v>1001</v>
      </c>
      <c r="B58" s="45" t="s">
        <v>168</v>
      </c>
      <c r="C58" s="97" t="s">
        <v>59</v>
      </c>
      <c r="D58" s="95">
        <v>18</v>
      </c>
      <c r="E58" s="95">
        <v>4.5</v>
      </c>
      <c r="F58" s="95">
        <v>3</v>
      </c>
      <c r="G58" s="123">
        <f t="shared" si="2"/>
        <v>0.16666666666666666</v>
      </c>
      <c r="H58" s="123">
        <f t="shared" si="3"/>
        <v>0.6666666666666666</v>
      </c>
      <c r="I58" s="30"/>
    </row>
    <row r="59" spans="1:9" s="1" customFormat="1" ht="31.5">
      <c r="A59" s="49"/>
      <c r="B59" s="44" t="s">
        <v>97</v>
      </c>
      <c r="C59" s="98"/>
      <c r="D59" s="95">
        <f>D60</f>
        <v>524</v>
      </c>
      <c r="E59" s="95">
        <f>E60</f>
        <v>131</v>
      </c>
      <c r="F59" s="95">
        <f>F60</f>
        <v>0</v>
      </c>
      <c r="G59" s="123">
        <f t="shared" si="2"/>
        <v>0</v>
      </c>
      <c r="H59" s="123">
        <f t="shared" si="3"/>
        <v>0</v>
      </c>
      <c r="I59" s="30"/>
    </row>
    <row r="60" spans="1:9" s="16" customFormat="1" ht="71.25" customHeight="1">
      <c r="A60" s="53"/>
      <c r="B60" s="54" t="s">
        <v>98</v>
      </c>
      <c r="C60" s="104"/>
      <c r="D60" s="105">
        <v>524</v>
      </c>
      <c r="E60" s="105">
        <v>131</v>
      </c>
      <c r="F60" s="105">
        <v>0</v>
      </c>
      <c r="G60" s="123">
        <f t="shared" si="2"/>
        <v>0</v>
      </c>
      <c r="H60" s="123">
        <f t="shared" si="3"/>
        <v>0</v>
      </c>
      <c r="I60" s="37"/>
    </row>
    <row r="61" spans="1:9" s="11" customFormat="1" ht="18.75">
      <c r="A61" s="49"/>
      <c r="B61" s="44" t="s">
        <v>65</v>
      </c>
      <c r="C61" s="49"/>
      <c r="D61" s="102">
        <f>D31+D37+D39+D45+D54+D51+D57+D59+D42</f>
        <v>3289.0999999999995</v>
      </c>
      <c r="E61" s="102">
        <f>E31+E37+E39+E45+E54+E51+E57+E59+E42</f>
        <v>886.8000000000001</v>
      </c>
      <c r="F61" s="102">
        <f>F31+F37+F39+F45+F54+F51+F57+F59+F42</f>
        <v>438.2</v>
      </c>
      <c r="G61" s="123">
        <f t="shared" si="2"/>
        <v>0.13322793469338118</v>
      </c>
      <c r="H61" s="123">
        <f t="shared" si="3"/>
        <v>0.49413622011727554</v>
      </c>
      <c r="I61" s="38"/>
    </row>
    <row r="62" spans="1:9" s="1" customFormat="1" ht="31.5">
      <c r="A62" s="92"/>
      <c r="B62" s="45" t="s">
        <v>80</v>
      </c>
      <c r="C62" s="97"/>
      <c r="D62" s="126">
        <f>D59</f>
        <v>524</v>
      </c>
      <c r="E62" s="126">
        <f>E59</f>
        <v>131</v>
      </c>
      <c r="F62" s="126">
        <f>F59</f>
        <v>0</v>
      </c>
      <c r="G62" s="123">
        <f t="shared" si="2"/>
        <v>0</v>
      </c>
      <c r="H62" s="123">
        <f t="shared" si="3"/>
        <v>0</v>
      </c>
      <c r="I62" s="30"/>
    </row>
    <row r="63" spans="1:9" s="1" customFormat="1" ht="18">
      <c r="A63" s="76"/>
      <c r="B63" s="75"/>
      <c r="C63" s="111"/>
      <c r="D63" s="112"/>
      <c r="E63" s="112"/>
      <c r="F63" s="112"/>
      <c r="G63" s="112"/>
      <c r="H63" s="112"/>
      <c r="I63" s="30"/>
    </row>
    <row r="64" spans="1:9" s="1" customFormat="1" ht="18">
      <c r="A64" s="76"/>
      <c r="B64" s="75"/>
      <c r="C64" s="111"/>
      <c r="D64" s="112"/>
      <c r="E64" s="112"/>
      <c r="F64" s="112"/>
      <c r="G64" s="112"/>
      <c r="H64" s="112"/>
      <c r="I64" s="30"/>
    </row>
    <row r="65" spans="1:9" s="1" customFormat="1" ht="18">
      <c r="A65" s="76"/>
      <c r="B65" s="79" t="s">
        <v>90</v>
      </c>
      <c r="C65" s="6"/>
      <c r="D65" s="112"/>
      <c r="E65" s="112"/>
      <c r="F65" s="112">
        <v>604.9</v>
      </c>
      <c r="G65" s="112"/>
      <c r="H65" s="112"/>
      <c r="I65" s="30"/>
    </row>
    <row r="66" spans="1:9" s="1" customFormat="1" ht="18">
      <c r="A66" s="76"/>
      <c r="B66" s="79"/>
      <c r="C66" s="6"/>
      <c r="D66" s="112"/>
      <c r="E66" s="112"/>
      <c r="F66" s="112"/>
      <c r="G66" s="112"/>
      <c r="H66" s="112"/>
      <c r="I66" s="30"/>
    </row>
    <row r="67" spans="1:9" s="1" customFormat="1" ht="18">
      <c r="A67" s="76"/>
      <c r="B67" s="79" t="s">
        <v>81</v>
      </c>
      <c r="C67" s="6"/>
      <c r="D67" s="112"/>
      <c r="E67" s="112"/>
      <c r="F67" s="112"/>
      <c r="G67" s="112"/>
      <c r="H67" s="112"/>
      <c r="I67" s="30"/>
    </row>
    <row r="68" spans="1:9" s="1" customFormat="1" ht="18">
      <c r="A68" s="76"/>
      <c r="B68" s="79" t="s">
        <v>82</v>
      </c>
      <c r="C68" s="6"/>
      <c r="D68" s="112"/>
      <c r="E68" s="112"/>
      <c r="F68" s="112"/>
      <c r="G68" s="112"/>
      <c r="H68" s="112"/>
      <c r="I68" s="30"/>
    </row>
    <row r="69" spans="1:9" s="1" customFormat="1" ht="18">
      <c r="A69" s="76"/>
      <c r="B69" s="79"/>
      <c r="C69" s="6"/>
      <c r="D69" s="112"/>
      <c r="E69" s="112"/>
      <c r="F69" s="112"/>
      <c r="G69" s="112"/>
      <c r="H69" s="112"/>
      <c r="I69" s="30"/>
    </row>
    <row r="70" spans="1:9" s="1" customFormat="1" ht="18">
      <c r="A70" s="76"/>
      <c r="B70" s="79" t="s">
        <v>83</v>
      </c>
      <c r="C70" s="6"/>
      <c r="D70" s="112"/>
      <c r="E70" s="112"/>
      <c r="F70" s="112"/>
      <c r="G70" s="112"/>
      <c r="H70" s="112"/>
      <c r="I70" s="30"/>
    </row>
    <row r="71" spans="1:9" s="1" customFormat="1" ht="18">
      <c r="A71" s="76"/>
      <c r="B71" s="79" t="s">
        <v>84</v>
      </c>
      <c r="C71" s="6"/>
      <c r="D71" s="112"/>
      <c r="E71" s="112"/>
      <c r="F71" s="112"/>
      <c r="G71" s="112"/>
      <c r="H71" s="112"/>
      <c r="I71" s="30"/>
    </row>
    <row r="72" spans="1:9" s="1" customFormat="1" ht="18">
      <c r="A72" s="76"/>
      <c r="B72" s="79"/>
      <c r="C72" s="6"/>
      <c r="D72" s="112"/>
      <c r="E72" s="112"/>
      <c r="F72" s="112"/>
      <c r="G72" s="112"/>
      <c r="H72" s="112"/>
      <c r="I72" s="30"/>
    </row>
    <row r="73" spans="1:9" s="1" customFormat="1" ht="18">
      <c r="A73" s="76"/>
      <c r="B73" s="79" t="s">
        <v>85</v>
      </c>
      <c r="C73" s="6"/>
      <c r="D73" s="112"/>
      <c r="E73" s="112"/>
      <c r="F73" s="112"/>
      <c r="G73" s="112"/>
      <c r="H73" s="112"/>
      <c r="I73" s="30"/>
    </row>
    <row r="74" spans="1:9" s="1" customFormat="1" ht="18">
      <c r="A74" s="76"/>
      <c r="B74" s="79" t="s">
        <v>86</v>
      </c>
      <c r="C74" s="6"/>
      <c r="D74" s="112"/>
      <c r="E74" s="112"/>
      <c r="F74" s="112"/>
      <c r="G74" s="112"/>
      <c r="H74" s="112"/>
      <c r="I74" s="30"/>
    </row>
    <row r="75" spans="1:9" s="1" customFormat="1" ht="18">
      <c r="A75" s="76"/>
      <c r="B75" s="79"/>
      <c r="C75" s="6"/>
      <c r="D75" s="112"/>
      <c r="E75" s="112"/>
      <c r="F75" s="112"/>
      <c r="G75" s="112"/>
      <c r="H75" s="112"/>
      <c r="I75" s="30"/>
    </row>
    <row r="76" spans="1:9" s="1" customFormat="1" ht="18">
      <c r="A76" s="76"/>
      <c r="B76" s="79" t="s">
        <v>87</v>
      </c>
      <c r="C76" s="6"/>
      <c r="D76" s="112"/>
      <c r="E76" s="112"/>
      <c r="F76" s="112"/>
      <c r="G76" s="112"/>
      <c r="H76" s="112"/>
      <c r="I76" s="30"/>
    </row>
    <row r="77" spans="1:9" s="1" customFormat="1" ht="18">
      <c r="A77" s="76"/>
      <c r="B77" s="79" t="s">
        <v>88</v>
      </c>
      <c r="C77" s="6"/>
      <c r="D77" s="112"/>
      <c r="E77" s="112"/>
      <c r="F77" s="112"/>
      <c r="G77" s="112"/>
      <c r="H77" s="112"/>
      <c r="I77" s="30"/>
    </row>
    <row r="78" spans="1:9" s="1" customFormat="1" ht="18">
      <c r="A78" s="76"/>
      <c r="B78" s="75"/>
      <c r="C78" s="111"/>
      <c r="D78" s="112"/>
      <c r="E78" s="112"/>
      <c r="F78" s="112"/>
      <c r="G78" s="112"/>
      <c r="H78" s="112"/>
      <c r="I78" s="30"/>
    </row>
    <row r="79" spans="1:9" s="1" customFormat="1" ht="18">
      <c r="A79" s="76"/>
      <c r="B79" s="75"/>
      <c r="C79" s="111"/>
      <c r="D79" s="112"/>
      <c r="E79" s="112"/>
      <c r="F79" s="112"/>
      <c r="G79" s="112"/>
      <c r="H79" s="112"/>
      <c r="I79" s="30"/>
    </row>
    <row r="80" spans="1:9" s="1" customFormat="1" ht="18">
      <c r="A80" s="76"/>
      <c r="B80" s="79" t="s">
        <v>89</v>
      </c>
      <c r="C80" s="6"/>
      <c r="D80" s="112"/>
      <c r="E80" s="112"/>
      <c r="F80" s="151">
        <f>F65+F26-F61</f>
        <v>684.4999999999998</v>
      </c>
      <c r="G80" s="112"/>
      <c r="H80" s="151"/>
      <c r="I80" s="30"/>
    </row>
    <row r="81" spans="1:9" s="1" customFormat="1" ht="18">
      <c r="A81" s="76"/>
      <c r="B81" s="75"/>
      <c r="C81" s="111"/>
      <c r="D81" s="112"/>
      <c r="E81" s="112"/>
      <c r="F81" s="112"/>
      <c r="G81" s="112"/>
      <c r="H81" s="112"/>
      <c r="I81" s="30"/>
    </row>
    <row r="82" spans="1:9" s="1" customFormat="1" ht="18">
      <c r="A82" s="76"/>
      <c r="B82" s="75"/>
      <c r="C82" s="111"/>
      <c r="D82" s="112"/>
      <c r="E82" s="112"/>
      <c r="F82" s="112"/>
      <c r="G82" s="112"/>
      <c r="H82" s="112"/>
      <c r="I82" s="30"/>
    </row>
    <row r="83" spans="1:9" s="1" customFormat="1" ht="18">
      <c r="A83" s="76"/>
      <c r="B83" s="79" t="s">
        <v>91</v>
      </c>
      <c r="C83" s="6"/>
      <c r="D83" s="112"/>
      <c r="E83" s="112"/>
      <c r="F83" s="112"/>
      <c r="G83" s="112"/>
      <c r="H83" s="112"/>
      <c r="I83" s="30"/>
    </row>
    <row r="84" spans="1:9" s="1" customFormat="1" ht="18">
      <c r="A84" s="76"/>
      <c r="B84" s="79" t="s">
        <v>92</v>
      </c>
      <c r="C84" s="6"/>
      <c r="D84" s="112"/>
      <c r="E84" s="112"/>
      <c r="F84" s="112"/>
      <c r="G84" s="112"/>
      <c r="H84" s="112"/>
      <c r="I84" s="30"/>
    </row>
    <row r="85" spans="1:9" s="1" customFormat="1" ht="18">
      <c r="A85" s="76"/>
      <c r="B85" s="79" t="s">
        <v>93</v>
      </c>
      <c r="C85" s="6"/>
      <c r="D85" s="112"/>
      <c r="E85" s="112"/>
      <c r="F85" s="112"/>
      <c r="G85" s="112"/>
      <c r="H85" s="112"/>
      <c r="I85" s="30"/>
    </row>
  </sheetData>
  <sheetProtection/>
  <mergeCells count="16">
    <mergeCell ref="A28:H28"/>
    <mergeCell ref="G29:G30"/>
    <mergeCell ref="E29:E30"/>
    <mergeCell ref="F29:F30"/>
    <mergeCell ref="A29:A30"/>
    <mergeCell ref="B29:B30"/>
    <mergeCell ref="D29:D30"/>
    <mergeCell ref="H29:H30"/>
    <mergeCell ref="C29:C30"/>
    <mergeCell ref="A1:H1"/>
    <mergeCell ref="E2:E3"/>
    <mergeCell ref="F2:F3"/>
    <mergeCell ref="H2:H3"/>
    <mergeCell ref="B2:B3"/>
    <mergeCell ref="D2:D3"/>
    <mergeCell ref="G2:G3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84"/>
  <sheetViews>
    <sheetView zoomScalePageLayoutView="0" workbookViewId="0" topLeftCell="A57">
      <selection activeCell="E24" sqref="E24"/>
    </sheetView>
  </sheetViews>
  <sheetFormatPr defaultColWidth="9.140625" defaultRowHeight="12.75"/>
  <cols>
    <col min="1" max="1" width="7.28125" style="75" customWidth="1"/>
    <col min="2" max="2" width="34.57421875" style="75" customWidth="1"/>
    <col min="3" max="3" width="11.57421875" style="111" hidden="1" customWidth="1"/>
    <col min="4" max="5" width="12.7109375" style="112" customWidth="1"/>
    <col min="6" max="7" width="11.421875" style="112" customWidth="1"/>
    <col min="8" max="8" width="10.7109375" style="112" customWidth="1"/>
    <col min="9" max="9" width="9.140625" style="30" customWidth="1"/>
    <col min="10" max="16384" width="9.140625" style="1" customWidth="1"/>
  </cols>
  <sheetData>
    <row r="1" spans="1:9" s="5" customFormat="1" ht="60" customHeight="1">
      <c r="A1" s="167" t="s">
        <v>408</v>
      </c>
      <c r="B1" s="167"/>
      <c r="C1" s="167"/>
      <c r="D1" s="167"/>
      <c r="E1" s="167"/>
      <c r="F1" s="167"/>
      <c r="G1" s="167"/>
      <c r="H1" s="167"/>
      <c r="I1" s="39"/>
    </row>
    <row r="2" spans="1:8" ht="12.75" customHeight="1">
      <c r="A2" s="43"/>
      <c r="B2" s="171" t="s">
        <v>2</v>
      </c>
      <c r="C2" s="93"/>
      <c r="D2" s="163" t="s">
        <v>3</v>
      </c>
      <c r="E2" s="164" t="s">
        <v>272</v>
      </c>
      <c r="F2" s="163" t="s">
        <v>4</v>
      </c>
      <c r="G2" s="191" t="s">
        <v>142</v>
      </c>
      <c r="H2" s="164" t="s">
        <v>273</v>
      </c>
    </row>
    <row r="3" spans="1:8" ht="28.5" customHeight="1">
      <c r="A3" s="43"/>
      <c r="B3" s="171"/>
      <c r="C3" s="93"/>
      <c r="D3" s="163"/>
      <c r="E3" s="157"/>
      <c r="F3" s="163"/>
      <c r="G3" s="192"/>
      <c r="H3" s="157"/>
    </row>
    <row r="4" spans="1:8" ht="31.5">
      <c r="A4" s="43"/>
      <c r="B4" s="45" t="s">
        <v>79</v>
      </c>
      <c r="C4" s="94"/>
      <c r="D4" s="95">
        <f>D5+D6+D7+D8+D9+D10+D11+D12+D13+D14+D15+D16+D17+D18+D19</f>
        <v>3538.5</v>
      </c>
      <c r="E4" s="95">
        <f>E5+E6+E7+E8+E9+E10+E11+E12+E13+E14+E15+E16+E17+E18+E19</f>
        <v>333</v>
      </c>
      <c r="F4" s="95">
        <f>F5+F6+F7+F8+F9+F10+F11+F12+F13+F14+F15+F16+F17+F18+F19</f>
        <v>273.8</v>
      </c>
      <c r="G4" s="121">
        <f>F4/D4</f>
        <v>0.07737741981065424</v>
      </c>
      <c r="H4" s="121">
        <f>F4/E4</f>
        <v>0.8222222222222223</v>
      </c>
    </row>
    <row r="5" spans="1:8" ht="18.75">
      <c r="A5" s="43"/>
      <c r="B5" s="45" t="s">
        <v>6</v>
      </c>
      <c r="C5" s="97"/>
      <c r="D5" s="95">
        <v>112.5</v>
      </c>
      <c r="E5" s="95">
        <v>20</v>
      </c>
      <c r="F5" s="95">
        <v>10.9</v>
      </c>
      <c r="G5" s="121">
        <f aca="true" t="shared" si="0" ref="G5:G27">F5/D5</f>
        <v>0.09688888888888889</v>
      </c>
      <c r="H5" s="121">
        <f aca="true" t="shared" si="1" ref="H5:H27">F5/E5</f>
        <v>0.545</v>
      </c>
    </row>
    <row r="6" spans="1:8" ht="18.75" hidden="1">
      <c r="A6" s="43"/>
      <c r="B6" s="45" t="s">
        <v>230</v>
      </c>
      <c r="C6" s="97"/>
      <c r="D6" s="95">
        <v>0</v>
      </c>
      <c r="E6" s="95">
        <v>0</v>
      </c>
      <c r="F6" s="95">
        <v>0</v>
      </c>
      <c r="G6" s="121" t="e">
        <f t="shared" si="0"/>
        <v>#DIV/0!</v>
      </c>
      <c r="H6" s="121" t="e">
        <f t="shared" si="1"/>
        <v>#DIV/0!</v>
      </c>
    </row>
    <row r="7" spans="1:8" ht="18.75">
      <c r="A7" s="43"/>
      <c r="B7" s="45" t="s">
        <v>8</v>
      </c>
      <c r="C7" s="97"/>
      <c r="D7" s="95">
        <v>735</v>
      </c>
      <c r="E7" s="95">
        <v>150</v>
      </c>
      <c r="F7" s="95">
        <v>179.5</v>
      </c>
      <c r="G7" s="121">
        <f t="shared" si="0"/>
        <v>0.24421768707482994</v>
      </c>
      <c r="H7" s="121">
        <f t="shared" si="1"/>
        <v>1.1966666666666668</v>
      </c>
    </row>
    <row r="8" spans="1:8" ht="18.75">
      <c r="A8" s="43"/>
      <c r="B8" s="45" t="s">
        <v>9</v>
      </c>
      <c r="C8" s="97"/>
      <c r="D8" s="95">
        <v>298</v>
      </c>
      <c r="E8" s="95">
        <v>30</v>
      </c>
      <c r="F8" s="95">
        <v>12.8</v>
      </c>
      <c r="G8" s="121">
        <f t="shared" si="0"/>
        <v>0.04295302013422819</v>
      </c>
      <c r="H8" s="121">
        <f t="shared" si="1"/>
        <v>0.4266666666666667</v>
      </c>
    </row>
    <row r="9" spans="1:8" ht="18.75">
      <c r="A9" s="43"/>
      <c r="B9" s="45" t="s">
        <v>10</v>
      </c>
      <c r="C9" s="97"/>
      <c r="D9" s="95">
        <v>2381</v>
      </c>
      <c r="E9" s="95">
        <v>130</v>
      </c>
      <c r="F9" s="95">
        <v>62.8</v>
      </c>
      <c r="G9" s="121">
        <f t="shared" si="0"/>
        <v>0.026375472490550188</v>
      </c>
      <c r="H9" s="121">
        <f t="shared" si="1"/>
        <v>0.48307692307692307</v>
      </c>
    </row>
    <row r="10" spans="1:8" ht="18.75">
      <c r="A10" s="43"/>
      <c r="B10" s="45" t="s">
        <v>104</v>
      </c>
      <c r="C10" s="97"/>
      <c r="D10" s="95">
        <v>12</v>
      </c>
      <c r="E10" s="95">
        <v>3</v>
      </c>
      <c r="F10" s="95">
        <v>7.8</v>
      </c>
      <c r="G10" s="121">
        <f t="shared" si="0"/>
        <v>0.65</v>
      </c>
      <c r="H10" s="121">
        <f t="shared" si="1"/>
        <v>2.6</v>
      </c>
    </row>
    <row r="11" spans="1:8" ht="31.5">
      <c r="A11" s="43"/>
      <c r="B11" s="45" t="s">
        <v>11</v>
      </c>
      <c r="C11" s="97"/>
      <c r="D11" s="95">
        <v>0</v>
      </c>
      <c r="E11" s="95">
        <v>0</v>
      </c>
      <c r="F11" s="95">
        <v>0</v>
      </c>
      <c r="G11" s="121">
        <v>0</v>
      </c>
      <c r="H11" s="121">
        <v>0</v>
      </c>
    </row>
    <row r="12" spans="1:8" ht="18.75">
      <c r="A12" s="43"/>
      <c r="B12" s="45" t="s">
        <v>12</v>
      </c>
      <c r="C12" s="97"/>
      <c r="D12" s="95">
        <v>0</v>
      </c>
      <c r="E12" s="95">
        <v>0</v>
      </c>
      <c r="F12" s="95">
        <v>0</v>
      </c>
      <c r="G12" s="121">
        <v>0</v>
      </c>
      <c r="H12" s="121">
        <v>0</v>
      </c>
    </row>
    <row r="13" spans="1:8" ht="18.75">
      <c r="A13" s="43"/>
      <c r="B13" s="45" t="s">
        <v>13</v>
      </c>
      <c r="C13" s="97"/>
      <c r="D13" s="95">
        <v>0</v>
      </c>
      <c r="E13" s="95">
        <v>0</v>
      </c>
      <c r="F13" s="95">
        <v>0</v>
      </c>
      <c r="G13" s="121">
        <v>0</v>
      </c>
      <c r="H13" s="121">
        <v>0</v>
      </c>
    </row>
    <row r="14" spans="1:8" ht="18.75">
      <c r="A14" s="43"/>
      <c r="B14" s="45" t="s">
        <v>15</v>
      </c>
      <c r="C14" s="97"/>
      <c r="D14" s="95">
        <v>0</v>
      </c>
      <c r="E14" s="95">
        <v>0</v>
      </c>
      <c r="F14" s="95">
        <v>0</v>
      </c>
      <c r="G14" s="121">
        <v>0</v>
      </c>
      <c r="H14" s="121">
        <v>0</v>
      </c>
    </row>
    <row r="15" spans="1:8" ht="18.75">
      <c r="A15" s="43"/>
      <c r="B15" s="45" t="s">
        <v>16</v>
      </c>
      <c r="C15" s="97"/>
      <c r="D15" s="95">
        <v>0</v>
      </c>
      <c r="E15" s="95">
        <v>0</v>
      </c>
      <c r="F15" s="95">
        <v>0</v>
      </c>
      <c r="G15" s="121">
        <v>0</v>
      </c>
      <c r="H15" s="121">
        <v>0</v>
      </c>
    </row>
    <row r="16" spans="1:8" ht="31.5">
      <c r="A16" s="43"/>
      <c r="B16" s="45" t="s">
        <v>17</v>
      </c>
      <c r="C16" s="97"/>
      <c r="D16" s="95">
        <v>0</v>
      </c>
      <c r="E16" s="95">
        <v>0</v>
      </c>
      <c r="F16" s="95">
        <v>0</v>
      </c>
      <c r="G16" s="121">
        <v>0</v>
      </c>
      <c r="H16" s="121">
        <v>0</v>
      </c>
    </row>
    <row r="17" spans="1:8" ht="31.5">
      <c r="A17" s="43"/>
      <c r="B17" s="45" t="s">
        <v>265</v>
      </c>
      <c r="C17" s="97"/>
      <c r="D17" s="95">
        <v>0</v>
      </c>
      <c r="E17" s="95">
        <v>0</v>
      </c>
      <c r="F17" s="95">
        <v>0</v>
      </c>
      <c r="G17" s="121">
        <v>0</v>
      </c>
      <c r="H17" s="121">
        <v>0</v>
      </c>
    </row>
    <row r="18" spans="1:8" ht="18.75">
      <c r="A18" s="43"/>
      <c r="B18" s="45" t="s">
        <v>115</v>
      </c>
      <c r="C18" s="97"/>
      <c r="D18" s="95">
        <v>0</v>
      </c>
      <c r="E18" s="95">
        <v>0</v>
      </c>
      <c r="F18" s="95">
        <v>0</v>
      </c>
      <c r="G18" s="121">
        <v>0</v>
      </c>
      <c r="H18" s="121">
        <v>0</v>
      </c>
    </row>
    <row r="19" spans="1:8" ht="18.75">
      <c r="A19" s="43"/>
      <c r="B19" s="45" t="s">
        <v>22</v>
      </c>
      <c r="C19" s="97"/>
      <c r="D19" s="95">
        <v>0</v>
      </c>
      <c r="E19" s="95">
        <v>0</v>
      </c>
      <c r="F19" s="95">
        <v>0</v>
      </c>
      <c r="G19" s="121">
        <v>0</v>
      </c>
      <c r="H19" s="121">
        <v>0</v>
      </c>
    </row>
    <row r="20" spans="1:8" ht="47.25">
      <c r="A20" s="43"/>
      <c r="B20" s="44" t="s">
        <v>78</v>
      </c>
      <c r="C20" s="98"/>
      <c r="D20" s="95">
        <f>D21+D22+D23+D25+D24</f>
        <v>265.1</v>
      </c>
      <c r="E20" s="95">
        <f>E21+E22+E23+E25+E24</f>
        <v>64.7</v>
      </c>
      <c r="F20" s="95">
        <f>F21+F22+F23+F25+F24</f>
        <v>29</v>
      </c>
      <c r="G20" s="121">
        <f t="shared" si="0"/>
        <v>0.10939268200678988</v>
      </c>
      <c r="H20" s="121">
        <f t="shared" si="1"/>
        <v>0.4482225656877898</v>
      </c>
    </row>
    <row r="21" spans="1:8" ht="18.75">
      <c r="A21" s="43"/>
      <c r="B21" s="45" t="s">
        <v>24</v>
      </c>
      <c r="C21" s="97"/>
      <c r="D21" s="95">
        <v>111.2</v>
      </c>
      <c r="E21" s="95">
        <v>27.8</v>
      </c>
      <c r="F21" s="95">
        <v>17.6</v>
      </c>
      <c r="G21" s="121">
        <f t="shared" si="0"/>
        <v>0.15827338129496404</v>
      </c>
      <c r="H21" s="121">
        <f t="shared" si="1"/>
        <v>0.6330935251798562</v>
      </c>
    </row>
    <row r="22" spans="1:8" ht="18.75">
      <c r="A22" s="43"/>
      <c r="B22" s="45" t="s">
        <v>99</v>
      </c>
      <c r="C22" s="97"/>
      <c r="D22" s="95">
        <v>153.9</v>
      </c>
      <c r="E22" s="95">
        <v>36.9</v>
      </c>
      <c r="F22" s="95">
        <v>11.4</v>
      </c>
      <c r="G22" s="121">
        <f t="shared" si="0"/>
        <v>0.07407407407407407</v>
      </c>
      <c r="H22" s="121">
        <f t="shared" si="1"/>
        <v>0.3089430894308943</v>
      </c>
    </row>
    <row r="23" spans="1:8" ht="31.5">
      <c r="A23" s="43"/>
      <c r="B23" s="45" t="s">
        <v>64</v>
      </c>
      <c r="C23" s="97"/>
      <c r="D23" s="95">
        <v>0</v>
      </c>
      <c r="E23" s="95">
        <v>0</v>
      </c>
      <c r="F23" s="95">
        <v>0</v>
      </c>
      <c r="G23" s="121">
        <v>0</v>
      </c>
      <c r="H23" s="121">
        <v>0</v>
      </c>
    </row>
    <row r="24" spans="1:8" ht="32.25" customHeight="1" thickBot="1">
      <c r="A24" s="43"/>
      <c r="B24" s="99" t="s">
        <v>148</v>
      </c>
      <c r="C24" s="100"/>
      <c r="D24" s="95">
        <v>0</v>
      </c>
      <c r="E24" s="95">
        <v>0</v>
      </c>
      <c r="F24" s="95">
        <v>0</v>
      </c>
      <c r="G24" s="121">
        <v>0</v>
      </c>
      <c r="H24" s="121">
        <v>0</v>
      </c>
    </row>
    <row r="25" spans="1:8" ht="47.25">
      <c r="A25" s="43"/>
      <c r="B25" s="45" t="s">
        <v>27</v>
      </c>
      <c r="C25" s="97"/>
      <c r="D25" s="95">
        <v>0</v>
      </c>
      <c r="E25" s="95">
        <v>0</v>
      </c>
      <c r="F25" s="95">
        <v>0</v>
      </c>
      <c r="G25" s="121">
        <v>0</v>
      </c>
      <c r="H25" s="121">
        <v>0</v>
      </c>
    </row>
    <row r="26" spans="1:8" ht="18.75">
      <c r="A26" s="43"/>
      <c r="B26" s="45" t="s">
        <v>28</v>
      </c>
      <c r="C26" s="122"/>
      <c r="D26" s="95">
        <f>D4+D20</f>
        <v>3803.6</v>
      </c>
      <c r="E26" s="95">
        <f>E4+E20</f>
        <v>397.7</v>
      </c>
      <c r="F26" s="95">
        <f>F4+F20</f>
        <v>302.8</v>
      </c>
      <c r="G26" s="121">
        <f t="shared" si="0"/>
        <v>0.07960879167104848</v>
      </c>
      <c r="H26" s="121">
        <f t="shared" si="1"/>
        <v>0.7613779230575811</v>
      </c>
    </row>
    <row r="27" spans="1:8" ht="18.75">
      <c r="A27" s="43"/>
      <c r="B27" s="45" t="s">
        <v>105</v>
      </c>
      <c r="C27" s="97"/>
      <c r="D27" s="95">
        <f>D4</f>
        <v>3538.5</v>
      </c>
      <c r="E27" s="95">
        <f>E4</f>
        <v>333</v>
      </c>
      <c r="F27" s="95">
        <f>F4</f>
        <v>273.8</v>
      </c>
      <c r="G27" s="121">
        <f t="shared" si="0"/>
        <v>0.07737741981065424</v>
      </c>
      <c r="H27" s="121">
        <f t="shared" si="1"/>
        <v>0.8222222222222223</v>
      </c>
    </row>
    <row r="28" spans="1:8" ht="12.75">
      <c r="A28" s="174"/>
      <c r="B28" s="185"/>
      <c r="C28" s="185"/>
      <c r="D28" s="185"/>
      <c r="E28" s="185"/>
      <c r="F28" s="185"/>
      <c r="G28" s="185"/>
      <c r="H28" s="158"/>
    </row>
    <row r="29" spans="1:8" ht="17.25" customHeight="1">
      <c r="A29" s="168" t="s">
        <v>152</v>
      </c>
      <c r="B29" s="171" t="s">
        <v>29</v>
      </c>
      <c r="C29" s="189" t="s">
        <v>178</v>
      </c>
      <c r="D29" s="201" t="s">
        <v>3</v>
      </c>
      <c r="E29" s="164" t="s">
        <v>272</v>
      </c>
      <c r="F29" s="199" t="s">
        <v>4</v>
      </c>
      <c r="G29" s="191" t="s">
        <v>142</v>
      </c>
      <c r="H29" s="164" t="s">
        <v>273</v>
      </c>
    </row>
    <row r="30" spans="1:8" ht="21" customHeight="1">
      <c r="A30" s="168"/>
      <c r="B30" s="171"/>
      <c r="C30" s="190"/>
      <c r="D30" s="201"/>
      <c r="E30" s="157"/>
      <c r="F30" s="200"/>
      <c r="G30" s="192"/>
      <c r="H30" s="157"/>
    </row>
    <row r="31" spans="1:8" ht="31.5">
      <c r="A31" s="49" t="s">
        <v>66</v>
      </c>
      <c r="B31" s="44" t="s">
        <v>30</v>
      </c>
      <c r="C31" s="98"/>
      <c r="D31" s="102">
        <f>D32+D33+D34</f>
        <v>1935.3</v>
      </c>
      <c r="E31" s="102">
        <f>E32+E33+E34</f>
        <v>562.3</v>
      </c>
      <c r="F31" s="102">
        <f>F32+F33+F34</f>
        <v>304.8</v>
      </c>
      <c r="G31" s="123">
        <f>F31/D31</f>
        <v>0.15749496202139204</v>
      </c>
      <c r="H31" s="123">
        <f>F31/E31</f>
        <v>0.5420593988973857</v>
      </c>
    </row>
    <row r="32" spans="1:8" ht="63.75" customHeight="1">
      <c r="A32" s="46" t="s">
        <v>69</v>
      </c>
      <c r="B32" s="45" t="s">
        <v>155</v>
      </c>
      <c r="C32" s="97" t="s">
        <v>69</v>
      </c>
      <c r="D32" s="95">
        <v>1835.6</v>
      </c>
      <c r="E32" s="95">
        <v>473.3</v>
      </c>
      <c r="F32" s="95">
        <v>303.3</v>
      </c>
      <c r="G32" s="123">
        <f aca="true" t="shared" si="2" ref="G32:G61">F32/D32</f>
        <v>0.16523207670516454</v>
      </c>
      <c r="H32" s="123">
        <f aca="true" t="shared" si="3" ref="H32:H61">F32/E32</f>
        <v>0.6408197760405663</v>
      </c>
    </row>
    <row r="33" spans="1:8" ht="18.75">
      <c r="A33" s="46" t="s">
        <v>71</v>
      </c>
      <c r="B33" s="45" t="s">
        <v>35</v>
      </c>
      <c r="C33" s="97" t="s">
        <v>71</v>
      </c>
      <c r="D33" s="95">
        <v>10</v>
      </c>
      <c r="E33" s="95">
        <v>2.5</v>
      </c>
      <c r="F33" s="95">
        <v>0</v>
      </c>
      <c r="G33" s="123">
        <f t="shared" si="2"/>
        <v>0</v>
      </c>
      <c r="H33" s="123">
        <f t="shared" si="3"/>
        <v>0</v>
      </c>
    </row>
    <row r="34" spans="1:8" ht="31.5">
      <c r="A34" s="46" t="s">
        <v>125</v>
      </c>
      <c r="B34" s="45" t="s">
        <v>122</v>
      </c>
      <c r="C34" s="97"/>
      <c r="D34" s="95">
        <f>D35+D36</f>
        <v>89.7</v>
      </c>
      <c r="E34" s="95">
        <f>E35+E36</f>
        <v>86.5</v>
      </c>
      <c r="F34" s="95">
        <f>F35+F36</f>
        <v>1.5</v>
      </c>
      <c r="G34" s="123">
        <f t="shared" si="2"/>
        <v>0.016722408026755852</v>
      </c>
      <c r="H34" s="123">
        <f t="shared" si="3"/>
        <v>0.017341040462427744</v>
      </c>
    </row>
    <row r="35" spans="1:9" s="16" customFormat="1" ht="31.5">
      <c r="A35" s="53"/>
      <c r="B35" s="54" t="s">
        <v>111</v>
      </c>
      <c r="C35" s="104" t="s">
        <v>194</v>
      </c>
      <c r="D35" s="105">
        <v>4.7</v>
      </c>
      <c r="E35" s="105">
        <v>1.5</v>
      </c>
      <c r="F35" s="105">
        <v>1.5</v>
      </c>
      <c r="G35" s="123">
        <f t="shared" si="2"/>
        <v>0.3191489361702127</v>
      </c>
      <c r="H35" s="123">
        <f t="shared" si="3"/>
        <v>1</v>
      </c>
      <c r="I35" s="37"/>
    </row>
    <row r="36" spans="1:9" s="16" customFormat="1" ht="66.75" customHeight="1">
      <c r="A36" s="53"/>
      <c r="B36" s="54" t="s">
        <v>192</v>
      </c>
      <c r="C36" s="104" t="s">
        <v>309</v>
      </c>
      <c r="D36" s="105">
        <v>85</v>
      </c>
      <c r="E36" s="105">
        <v>85</v>
      </c>
      <c r="F36" s="105">
        <v>0</v>
      </c>
      <c r="G36" s="123">
        <f t="shared" si="2"/>
        <v>0</v>
      </c>
      <c r="H36" s="123">
        <f t="shared" si="3"/>
        <v>0</v>
      </c>
      <c r="I36" s="37"/>
    </row>
    <row r="37" spans="1:8" ht="25.5" customHeight="1">
      <c r="A37" s="49" t="s">
        <v>107</v>
      </c>
      <c r="B37" s="44" t="s">
        <v>101</v>
      </c>
      <c r="C37" s="98"/>
      <c r="D37" s="102">
        <f>D38</f>
        <v>153.9</v>
      </c>
      <c r="E37" s="102">
        <f>E38</f>
        <v>36.9</v>
      </c>
      <c r="F37" s="102">
        <f>F38</f>
        <v>11.4</v>
      </c>
      <c r="G37" s="123">
        <f t="shared" si="2"/>
        <v>0.07407407407407407</v>
      </c>
      <c r="H37" s="123">
        <f t="shared" si="3"/>
        <v>0.3089430894308943</v>
      </c>
    </row>
    <row r="38" spans="1:8" ht="63">
      <c r="A38" s="46" t="s">
        <v>108</v>
      </c>
      <c r="B38" s="45" t="s">
        <v>159</v>
      </c>
      <c r="C38" s="97" t="s">
        <v>216</v>
      </c>
      <c r="D38" s="95">
        <v>153.9</v>
      </c>
      <c r="E38" s="95">
        <v>36.9</v>
      </c>
      <c r="F38" s="95">
        <v>11.4</v>
      </c>
      <c r="G38" s="123">
        <f t="shared" si="2"/>
        <v>0.07407407407407407</v>
      </c>
      <c r="H38" s="123">
        <f t="shared" si="3"/>
        <v>0.3089430894308943</v>
      </c>
    </row>
    <row r="39" spans="1:8" ht="31.5" hidden="1">
      <c r="A39" s="49" t="s">
        <v>72</v>
      </c>
      <c r="B39" s="44" t="s">
        <v>38</v>
      </c>
      <c r="C39" s="98"/>
      <c r="D39" s="102">
        <f aca="true" t="shared" si="4" ref="D39:F40">D40</f>
        <v>0</v>
      </c>
      <c r="E39" s="102">
        <f t="shared" si="4"/>
        <v>0</v>
      </c>
      <c r="F39" s="102">
        <f t="shared" si="4"/>
        <v>0</v>
      </c>
      <c r="G39" s="123" t="e">
        <f t="shared" si="2"/>
        <v>#DIV/0!</v>
      </c>
      <c r="H39" s="123" t="e">
        <f t="shared" si="3"/>
        <v>#DIV/0!</v>
      </c>
    </row>
    <row r="40" spans="1:8" ht="31.5" hidden="1">
      <c r="A40" s="46" t="s">
        <v>109</v>
      </c>
      <c r="B40" s="45" t="s">
        <v>103</v>
      </c>
      <c r="C40" s="97"/>
      <c r="D40" s="95">
        <f t="shared" si="4"/>
        <v>0</v>
      </c>
      <c r="E40" s="95">
        <f t="shared" si="4"/>
        <v>0</v>
      </c>
      <c r="F40" s="95">
        <f t="shared" si="4"/>
        <v>0</v>
      </c>
      <c r="G40" s="123" t="e">
        <f t="shared" si="2"/>
        <v>#DIV/0!</v>
      </c>
      <c r="H40" s="123" t="e">
        <f t="shared" si="3"/>
        <v>#DIV/0!</v>
      </c>
    </row>
    <row r="41" spans="1:9" s="16" customFormat="1" ht="63" hidden="1">
      <c r="A41" s="53"/>
      <c r="B41" s="54" t="s">
        <v>110</v>
      </c>
      <c r="C41" s="104" t="s">
        <v>187</v>
      </c>
      <c r="D41" s="105">
        <v>0</v>
      </c>
      <c r="E41" s="105">
        <v>0</v>
      </c>
      <c r="F41" s="105">
        <v>0</v>
      </c>
      <c r="G41" s="123" t="e">
        <f t="shared" si="2"/>
        <v>#DIV/0!</v>
      </c>
      <c r="H41" s="123" t="e">
        <f t="shared" si="3"/>
        <v>#DIV/0!</v>
      </c>
      <c r="I41" s="37"/>
    </row>
    <row r="42" spans="1:9" s="16" customFormat="1" ht="31.5" hidden="1">
      <c r="A42" s="49" t="s">
        <v>73</v>
      </c>
      <c r="B42" s="44" t="s">
        <v>40</v>
      </c>
      <c r="C42" s="98"/>
      <c r="D42" s="102">
        <f aca="true" t="shared" si="5" ref="D42:F43">D43</f>
        <v>0</v>
      </c>
      <c r="E42" s="102">
        <f t="shared" si="5"/>
        <v>0</v>
      </c>
      <c r="F42" s="102">
        <f t="shared" si="5"/>
        <v>0</v>
      </c>
      <c r="G42" s="123" t="e">
        <f t="shared" si="2"/>
        <v>#DIV/0!</v>
      </c>
      <c r="H42" s="123" t="e">
        <f t="shared" si="3"/>
        <v>#DIV/0!</v>
      </c>
      <c r="I42" s="37"/>
    </row>
    <row r="43" spans="1:9" s="16" customFormat="1" ht="31.5" customHeight="1" hidden="1">
      <c r="A43" s="60" t="s">
        <v>74</v>
      </c>
      <c r="B43" s="73" t="s">
        <v>120</v>
      </c>
      <c r="C43" s="97"/>
      <c r="D43" s="95">
        <f t="shared" si="5"/>
        <v>0</v>
      </c>
      <c r="E43" s="95">
        <f t="shared" si="5"/>
        <v>0</v>
      </c>
      <c r="F43" s="95">
        <f t="shared" si="5"/>
        <v>0</v>
      </c>
      <c r="G43" s="123" t="e">
        <f t="shared" si="2"/>
        <v>#DIV/0!</v>
      </c>
      <c r="H43" s="123" t="e">
        <f t="shared" si="3"/>
        <v>#DIV/0!</v>
      </c>
      <c r="I43" s="37"/>
    </row>
    <row r="44" spans="1:9" s="16" customFormat="1" ht="33" customHeight="1" hidden="1">
      <c r="A44" s="53"/>
      <c r="B44" s="67" t="s">
        <v>120</v>
      </c>
      <c r="C44" s="104" t="s">
        <v>225</v>
      </c>
      <c r="D44" s="105">
        <f>0</f>
        <v>0</v>
      </c>
      <c r="E44" s="105">
        <f>0</f>
        <v>0</v>
      </c>
      <c r="F44" s="105">
        <f>0</f>
        <v>0</v>
      </c>
      <c r="G44" s="123" t="e">
        <f t="shared" si="2"/>
        <v>#DIV/0!</v>
      </c>
      <c r="H44" s="123" t="e">
        <f t="shared" si="3"/>
        <v>#DIV/0!</v>
      </c>
      <c r="I44" s="37"/>
    </row>
    <row r="45" spans="1:8" ht="47.25">
      <c r="A45" s="49" t="s">
        <v>75</v>
      </c>
      <c r="B45" s="44" t="s">
        <v>41</v>
      </c>
      <c r="C45" s="98"/>
      <c r="D45" s="102">
        <f>D46</f>
        <v>782.3</v>
      </c>
      <c r="E45" s="102">
        <f>E46</f>
        <v>193</v>
      </c>
      <c r="F45" s="102">
        <f>F46</f>
        <v>114.69999999999999</v>
      </c>
      <c r="G45" s="123">
        <f t="shared" si="2"/>
        <v>0.14661894413907708</v>
      </c>
      <c r="H45" s="123">
        <f t="shared" si="3"/>
        <v>0.594300518134715</v>
      </c>
    </row>
    <row r="46" spans="1:8" ht="18.75">
      <c r="A46" s="46" t="s">
        <v>44</v>
      </c>
      <c r="B46" s="45" t="s">
        <v>45</v>
      </c>
      <c r="C46" s="97"/>
      <c r="D46" s="95">
        <f>D47+D48+D50+D49</f>
        <v>782.3</v>
      </c>
      <c r="E46" s="95">
        <f>E47+E48+E50+E49</f>
        <v>193</v>
      </c>
      <c r="F46" s="95">
        <f>F47+F48+F50+F49</f>
        <v>114.69999999999999</v>
      </c>
      <c r="G46" s="123">
        <f t="shared" si="2"/>
        <v>0.14661894413907708</v>
      </c>
      <c r="H46" s="123">
        <f t="shared" si="3"/>
        <v>0.594300518134715</v>
      </c>
    </row>
    <row r="47" spans="1:9" s="16" customFormat="1" ht="18.75">
      <c r="A47" s="53"/>
      <c r="B47" s="54" t="s">
        <v>96</v>
      </c>
      <c r="C47" s="97" t="s">
        <v>278</v>
      </c>
      <c r="D47" s="105">
        <v>380</v>
      </c>
      <c r="E47" s="105">
        <v>95</v>
      </c>
      <c r="F47" s="105">
        <v>67.3</v>
      </c>
      <c r="G47" s="123">
        <f t="shared" si="2"/>
        <v>0.17710526315789474</v>
      </c>
      <c r="H47" s="123">
        <f t="shared" si="3"/>
        <v>0.708421052631579</v>
      </c>
      <c r="I47" s="37"/>
    </row>
    <row r="48" spans="1:9" s="16" customFormat="1" ht="22.5" customHeight="1">
      <c r="A48" s="53"/>
      <c r="B48" s="54" t="s">
        <v>212</v>
      </c>
      <c r="C48" s="104" t="s">
        <v>279</v>
      </c>
      <c r="D48" s="105">
        <v>10</v>
      </c>
      <c r="E48" s="105">
        <v>0</v>
      </c>
      <c r="F48" s="105">
        <v>0</v>
      </c>
      <c r="G48" s="123">
        <f t="shared" si="2"/>
        <v>0</v>
      </c>
      <c r="H48" s="123">
        <v>0</v>
      </c>
      <c r="I48" s="37"/>
    </row>
    <row r="49" spans="1:9" s="16" customFormat="1" ht="22.5" customHeight="1">
      <c r="A49" s="53"/>
      <c r="B49" s="54" t="s">
        <v>275</v>
      </c>
      <c r="C49" s="104" t="s">
        <v>280</v>
      </c>
      <c r="D49" s="105">
        <v>20</v>
      </c>
      <c r="E49" s="105">
        <v>5</v>
      </c>
      <c r="F49" s="105">
        <v>0</v>
      </c>
      <c r="G49" s="123">
        <f t="shared" si="2"/>
        <v>0</v>
      </c>
      <c r="H49" s="123">
        <f t="shared" si="3"/>
        <v>0</v>
      </c>
      <c r="I49" s="37"/>
    </row>
    <row r="50" spans="1:9" s="16" customFormat="1" ht="38.25" customHeight="1">
      <c r="A50" s="53"/>
      <c r="B50" s="54" t="s">
        <v>167</v>
      </c>
      <c r="C50" s="104" t="s">
        <v>281</v>
      </c>
      <c r="D50" s="105">
        <v>372.3</v>
      </c>
      <c r="E50" s="105">
        <v>93</v>
      </c>
      <c r="F50" s="105">
        <v>47.4</v>
      </c>
      <c r="G50" s="123">
        <f t="shared" si="2"/>
        <v>0.1273166800966962</v>
      </c>
      <c r="H50" s="123">
        <f t="shared" si="3"/>
        <v>0.5096774193548387</v>
      </c>
      <c r="I50" s="37"/>
    </row>
    <row r="51" spans="1:8" ht="37.5" customHeight="1">
      <c r="A51" s="71" t="s">
        <v>123</v>
      </c>
      <c r="B51" s="72" t="s">
        <v>121</v>
      </c>
      <c r="C51" s="106"/>
      <c r="D51" s="95">
        <f aca="true" t="shared" si="6" ref="D51:F52">D52</f>
        <v>1</v>
      </c>
      <c r="E51" s="95">
        <f t="shared" si="6"/>
        <v>1</v>
      </c>
      <c r="F51" s="95">
        <f t="shared" si="6"/>
        <v>0.9</v>
      </c>
      <c r="G51" s="123">
        <f t="shared" si="2"/>
        <v>0.9</v>
      </c>
      <c r="H51" s="123">
        <f t="shared" si="3"/>
        <v>0.9</v>
      </c>
    </row>
    <row r="52" spans="1:8" ht="29.25" customHeight="1">
      <c r="A52" s="60" t="s">
        <v>117</v>
      </c>
      <c r="B52" s="73" t="s">
        <v>124</v>
      </c>
      <c r="C52" s="108"/>
      <c r="D52" s="95">
        <f t="shared" si="6"/>
        <v>1</v>
      </c>
      <c r="E52" s="95">
        <f t="shared" si="6"/>
        <v>1</v>
      </c>
      <c r="F52" s="95">
        <f t="shared" si="6"/>
        <v>0.9</v>
      </c>
      <c r="G52" s="123">
        <f t="shared" si="2"/>
        <v>0.9</v>
      </c>
      <c r="H52" s="123">
        <f t="shared" si="3"/>
        <v>0.9</v>
      </c>
    </row>
    <row r="53" spans="1:9" s="16" customFormat="1" ht="30.75" customHeight="1">
      <c r="A53" s="53"/>
      <c r="B53" s="54" t="s">
        <v>219</v>
      </c>
      <c r="C53" s="104" t="s">
        <v>213</v>
      </c>
      <c r="D53" s="105">
        <v>1</v>
      </c>
      <c r="E53" s="105">
        <v>1</v>
      </c>
      <c r="F53" s="105">
        <v>0.9</v>
      </c>
      <c r="G53" s="123">
        <f t="shared" si="2"/>
        <v>0.9</v>
      </c>
      <c r="H53" s="123">
        <f t="shared" si="3"/>
        <v>0.9</v>
      </c>
      <c r="I53" s="37"/>
    </row>
    <row r="54" spans="1:8" ht="17.25" customHeight="1" hidden="1">
      <c r="A54" s="49" t="s">
        <v>46</v>
      </c>
      <c r="B54" s="44" t="s">
        <v>47</v>
      </c>
      <c r="C54" s="98"/>
      <c r="D54" s="102">
        <f aca="true" t="shared" si="7" ref="D54:F55">D55</f>
        <v>0</v>
      </c>
      <c r="E54" s="102">
        <f t="shared" si="7"/>
        <v>0</v>
      </c>
      <c r="F54" s="102">
        <f t="shared" si="7"/>
        <v>0</v>
      </c>
      <c r="G54" s="123" t="e">
        <f t="shared" si="2"/>
        <v>#DIV/0!</v>
      </c>
      <c r="H54" s="123" t="e">
        <f t="shared" si="3"/>
        <v>#DIV/0!</v>
      </c>
    </row>
    <row r="55" spans="1:8" ht="18" customHeight="1" hidden="1">
      <c r="A55" s="46" t="s">
        <v>50</v>
      </c>
      <c r="B55" s="45" t="s">
        <v>51</v>
      </c>
      <c r="C55" s="97"/>
      <c r="D55" s="95">
        <f t="shared" si="7"/>
        <v>0</v>
      </c>
      <c r="E55" s="95">
        <f t="shared" si="7"/>
        <v>0</v>
      </c>
      <c r="F55" s="95">
        <f t="shared" si="7"/>
        <v>0</v>
      </c>
      <c r="G55" s="123" t="e">
        <f t="shared" si="2"/>
        <v>#DIV/0!</v>
      </c>
      <c r="H55" s="123" t="e">
        <f t="shared" si="3"/>
        <v>#DIV/0!</v>
      </c>
    </row>
    <row r="56" spans="1:9" s="16" customFormat="1" ht="30.75" customHeight="1" hidden="1">
      <c r="A56" s="53"/>
      <c r="B56" s="54" t="s">
        <v>214</v>
      </c>
      <c r="C56" s="104" t="s">
        <v>215</v>
      </c>
      <c r="D56" s="105">
        <v>0</v>
      </c>
      <c r="E56" s="105">
        <v>0</v>
      </c>
      <c r="F56" s="105">
        <v>0</v>
      </c>
      <c r="G56" s="123" t="e">
        <f t="shared" si="2"/>
        <v>#DIV/0!</v>
      </c>
      <c r="H56" s="123" t="e">
        <f t="shared" si="3"/>
        <v>#DIV/0!</v>
      </c>
      <c r="I56" s="37"/>
    </row>
    <row r="57" spans="1:9" s="16" customFormat="1" ht="24" customHeight="1">
      <c r="A57" s="49">
        <v>1001</v>
      </c>
      <c r="B57" s="44" t="s">
        <v>168</v>
      </c>
      <c r="C57" s="97" t="s">
        <v>269</v>
      </c>
      <c r="D57" s="95">
        <v>108</v>
      </c>
      <c r="E57" s="95">
        <v>27</v>
      </c>
      <c r="F57" s="95">
        <v>18.4</v>
      </c>
      <c r="G57" s="123">
        <f t="shared" si="2"/>
        <v>0.17037037037037037</v>
      </c>
      <c r="H57" s="123">
        <f t="shared" si="3"/>
        <v>0.6814814814814815</v>
      </c>
      <c r="I57" s="37"/>
    </row>
    <row r="58" spans="1:8" ht="31.5">
      <c r="A58" s="49"/>
      <c r="B58" s="44" t="s">
        <v>97</v>
      </c>
      <c r="C58" s="98"/>
      <c r="D58" s="102">
        <f>D59</f>
        <v>927</v>
      </c>
      <c r="E58" s="102">
        <f>E59</f>
        <v>231</v>
      </c>
      <c r="F58" s="102">
        <f>F59</f>
        <v>0</v>
      </c>
      <c r="G58" s="123">
        <f t="shared" si="2"/>
        <v>0</v>
      </c>
      <c r="H58" s="123">
        <f t="shared" si="3"/>
        <v>0</v>
      </c>
    </row>
    <row r="59" spans="1:9" s="16" customFormat="1" ht="47.25">
      <c r="A59" s="53"/>
      <c r="B59" s="54" t="s">
        <v>98</v>
      </c>
      <c r="C59" s="104" t="s">
        <v>182</v>
      </c>
      <c r="D59" s="105">
        <v>927</v>
      </c>
      <c r="E59" s="105">
        <v>231</v>
      </c>
      <c r="F59" s="105">
        <v>0</v>
      </c>
      <c r="G59" s="123">
        <f t="shared" si="2"/>
        <v>0</v>
      </c>
      <c r="H59" s="123">
        <f t="shared" si="3"/>
        <v>0</v>
      </c>
      <c r="I59" s="37"/>
    </row>
    <row r="60" spans="1:8" ht="22.5" customHeight="1">
      <c r="A60" s="46"/>
      <c r="B60" s="44" t="s">
        <v>65</v>
      </c>
      <c r="C60" s="49"/>
      <c r="D60" s="102">
        <f>D31+D37+D39+D45+D51+D54+D58+D57</f>
        <v>3907.5</v>
      </c>
      <c r="E60" s="102">
        <f>E31+E37+E39+E45+E51+E54+E58+E57</f>
        <v>1051.1999999999998</v>
      </c>
      <c r="F60" s="102">
        <f>F31+F37+F39+F45+F51+F54+F58+F57</f>
        <v>450.19999999999993</v>
      </c>
      <c r="G60" s="123">
        <f t="shared" si="2"/>
        <v>0.11521433141394752</v>
      </c>
      <c r="H60" s="123">
        <f t="shared" si="3"/>
        <v>0.4282724505327245</v>
      </c>
    </row>
    <row r="61" spans="1:8" ht="18.75">
      <c r="A61" s="109"/>
      <c r="B61" s="45" t="s">
        <v>80</v>
      </c>
      <c r="C61" s="97"/>
      <c r="D61" s="110">
        <f>D58</f>
        <v>927</v>
      </c>
      <c r="E61" s="110">
        <f>E58</f>
        <v>231</v>
      </c>
      <c r="F61" s="110">
        <f>F58</f>
        <v>0</v>
      </c>
      <c r="G61" s="123">
        <f t="shared" si="2"/>
        <v>0</v>
      </c>
      <c r="H61" s="123">
        <f t="shared" si="3"/>
        <v>0</v>
      </c>
    </row>
    <row r="64" spans="2:6" ht="18">
      <c r="B64" s="79" t="s">
        <v>90</v>
      </c>
      <c r="C64" s="6"/>
      <c r="F64" s="155">
        <v>1223</v>
      </c>
    </row>
    <row r="65" spans="2:3" ht="18">
      <c r="B65" s="79"/>
      <c r="C65" s="6"/>
    </row>
    <row r="66" spans="2:3" ht="18">
      <c r="B66" s="79" t="s">
        <v>81</v>
      </c>
      <c r="C66" s="6"/>
    </row>
    <row r="67" spans="2:3" ht="18">
      <c r="B67" s="79" t="s">
        <v>82</v>
      </c>
      <c r="C67" s="6"/>
    </row>
    <row r="68" spans="2:3" ht="18">
      <c r="B68" s="79"/>
      <c r="C68" s="6"/>
    </row>
    <row r="69" spans="2:3" ht="18">
      <c r="B69" s="79" t="s">
        <v>83</v>
      </c>
      <c r="C69" s="6"/>
    </row>
    <row r="70" spans="2:3" ht="18">
      <c r="B70" s="79" t="s">
        <v>84</v>
      </c>
      <c r="C70" s="6"/>
    </row>
    <row r="71" spans="2:3" ht="18">
      <c r="B71" s="79"/>
      <c r="C71" s="6"/>
    </row>
    <row r="72" spans="2:3" ht="18">
      <c r="B72" s="79" t="s">
        <v>85</v>
      </c>
      <c r="C72" s="6"/>
    </row>
    <row r="73" spans="2:3" ht="18">
      <c r="B73" s="79" t="s">
        <v>86</v>
      </c>
      <c r="C73" s="6"/>
    </row>
    <row r="74" spans="2:3" ht="18">
      <c r="B74" s="79"/>
      <c r="C74" s="6"/>
    </row>
    <row r="75" spans="2:3" ht="18">
      <c r="B75" s="79" t="s">
        <v>87</v>
      </c>
      <c r="C75" s="6"/>
    </row>
    <row r="76" spans="2:3" ht="18">
      <c r="B76" s="79" t="s">
        <v>88</v>
      </c>
      <c r="C76" s="6"/>
    </row>
    <row r="79" spans="2:8" ht="18">
      <c r="B79" s="79" t="s">
        <v>89</v>
      </c>
      <c r="C79" s="6"/>
      <c r="F79" s="113">
        <f>F64+F26-F60</f>
        <v>1075.6</v>
      </c>
      <c r="H79" s="113"/>
    </row>
    <row r="82" spans="2:3" ht="18">
      <c r="B82" s="79" t="s">
        <v>91</v>
      </c>
      <c r="C82" s="6"/>
    </row>
    <row r="83" spans="2:3" ht="18">
      <c r="B83" s="79" t="s">
        <v>92</v>
      </c>
      <c r="C83" s="6"/>
    </row>
    <row r="84" spans="2:3" ht="18">
      <c r="B84" s="79" t="s">
        <v>93</v>
      </c>
      <c r="C84" s="6"/>
    </row>
  </sheetData>
  <sheetProtection/>
  <mergeCells count="16">
    <mergeCell ref="A28:H28"/>
    <mergeCell ref="G29:G30"/>
    <mergeCell ref="E29:E30"/>
    <mergeCell ref="F29:F30"/>
    <mergeCell ref="A29:A30"/>
    <mergeCell ref="B29:B30"/>
    <mergeCell ref="D29:D30"/>
    <mergeCell ref="H29:H30"/>
    <mergeCell ref="C29:C30"/>
    <mergeCell ref="A1:H1"/>
    <mergeCell ref="E2:E3"/>
    <mergeCell ref="F2:F3"/>
    <mergeCell ref="H2:H3"/>
    <mergeCell ref="B2:B3"/>
    <mergeCell ref="D2:D3"/>
    <mergeCell ref="G2:G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G149"/>
  <sheetViews>
    <sheetView tabSelected="1" zoomScalePageLayoutView="0" workbookViewId="0" topLeftCell="A119">
      <selection activeCell="E144" sqref="E144"/>
    </sheetView>
  </sheetViews>
  <sheetFormatPr defaultColWidth="9.140625" defaultRowHeight="12.75"/>
  <cols>
    <col min="1" max="1" width="5.8515625" style="76" customWidth="1"/>
    <col min="2" max="2" width="52.421875" style="75" customWidth="1"/>
    <col min="3" max="3" width="13.421875" style="112" customWidth="1"/>
    <col min="4" max="4" width="14.8515625" style="112" customWidth="1"/>
    <col min="5" max="5" width="14.140625" style="112" customWidth="1"/>
    <col min="6" max="6" width="12.8515625" style="142" customWidth="1"/>
    <col min="7" max="7" width="13.00390625" style="142" customWidth="1"/>
    <col min="8" max="16384" width="9.140625" style="30" customWidth="1"/>
  </cols>
  <sheetData>
    <row r="1" spans="1:7" s="32" customFormat="1" ht="57.75" customHeight="1">
      <c r="A1" s="167" t="s">
        <v>409</v>
      </c>
      <c r="B1" s="167"/>
      <c r="C1" s="167"/>
      <c r="D1" s="167"/>
      <c r="E1" s="167"/>
      <c r="F1" s="167"/>
      <c r="G1" s="167"/>
    </row>
    <row r="2" spans="1:7" ht="15" customHeight="1">
      <c r="A2" s="202"/>
      <c r="B2" s="171" t="s">
        <v>2</v>
      </c>
      <c r="C2" s="163" t="s">
        <v>3</v>
      </c>
      <c r="D2" s="164" t="s">
        <v>272</v>
      </c>
      <c r="E2" s="163" t="s">
        <v>4</v>
      </c>
      <c r="F2" s="164" t="s">
        <v>142</v>
      </c>
      <c r="G2" s="164" t="s">
        <v>273</v>
      </c>
    </row>
    <row r="3" spans="1:7" ht="30" customHeight="1">
      <c r="A3" s="202"/>
      <c r="B3" s="171"/>
      <c r="C3" s="163"/>
      <c r="D3" s="157"/>
      <c r="E3" s="163"/>
      <c r="F3" s="157"/>
      <c r="G3" s="157"/>
    </row>
    <row r="4" spans="1:7" ht="18.75">
      <c r="A4" s="92"/>
      <c r="B4" s="45" t="s">
        <v>79</v>
      </c>
      <c r="C4" s="95">
        <f>C5+C6+C7+C8+C9+C10+C11+C12+C13+C14+C15+C16+C17+C18+C19+C20+C21+C23</f>
        <v>258929.6</v>
      </c>
      <c r="D4" s="95">
        <f>D5+D6+D7+D8+D9+D10+D11+D12+D13+D14+D15+D16+D17+D18+D19+D20+D21+D23</f>
        <v>50999.8</v>
      </c>
      <c r="E4" s="95">
        <f>E5+E6+E7+E8+E9+E10+E11+E12+E13+E14+E15+E16+E17+E18+E19+E20+E21+E23</f>
        <v>35721.49999999999</v>
      </c>
      <c r="F4" s="127">
        <f>E4/C4</f>
        <v>0.13795834852407757</v>
      </c>
      <c r="G4" s="127">
        <f>E4/D4</f>
        <v>0.7004243153894719</v>
      </c>
    </row>
    <row r="5" spans="1:7" ht="18.75">
      <c r="A5" s="92"/>
      <c r="B5" s="45" t="s">
        <v>6</v>
      </c>
      <c r="C5" s="95">
        <v>149029.8</v>
      </c>
      <c r="D5" s="95">
        <v>32720</v>
      </c>
      <c r="E5" s="95">
        <v>21399.2</v>
      </c>
      <c r="F5" s="127">
        <f aca="true" t="shared" si="0" ref="F5:F34">E5/C5</f>
        <v>0.14359007393152243</v>
      </c>
      <c r="G5" s="127">
        <f aca="true" t="shared" si="1" ref="G5:G35">E5/D5</f>
        <v>0.6540097799511002</v>
      </c>
    </row>
    <row r="6" spans="1:7" ht="18.75">
      <c r="A6" s="92"/>
      <c r="B6" s="45" t="s">
        <v>7</v>
      </c>
      <c r="C6" s="95">
        <v>19000</v>
      </c>
      <c r="D6" s="95">
        <v>4700</v>
      </c>
      <c r="E6" s="95">
        <v>4021.7</v>
      </c>
      <c r="F6" s="127">
        <f t="shared" si="0"/>
        <v>0.21166842105263156</v>
      </c>
      <c r="G6" s="127">
        <f t="shared" si="1"/>
        <v>0.8556808510638297</v>
      </c>
    </row>
    <row r="7" spans="1:7" ht="18.75">
      <c r="A7" s="92"/>
      <c r="B7" s="45" t="s">
        <v>8</v>
      </c>
      <c r="C7" s="95">
        <v>10968</v>
      </c>
      <c r="D7" s="95">
        <v>2830</v>
      </c>
      <c r="E7" s="95">
        <v>2063.6</v>
      </c>
      <c r="F7" s="127">
        <f t="shared" si="0"/>
        <v>0.18814733770970093</v>
      </c>
      <c r="G7" s="127">
        <f t="shared" si="1"/>
        <v>0.7291872791519435</v>
      </c>
    </row>
    <row r="8" spans="1:7" ht="18.75">
      <c r="A8" s="92"/>
      <c r="B8" s="45" t="s">
        <v>230</v>
      </c>
      <c r="C8" s="95">
        <v>28818.6</v>
      </c>
      <c r="D8" s="95">
        <v>4620</v>
      </c>
      <c r="E8" s="95">
        <v>2253.7</v>
      </c>
      <c r="F8" s="127">
        <f t="shared" si="0"/>
        <v>0.07820296613992352</v>
      </c>
      <c r="G8" s="127">
        <f t="shared" si="1"/>
        <v>0.48781385281385276</v>
      </c>
    </row>
    <row r="9" spans="1:7" ht="18.75">
      <c r="A9" s="92"/>
      <c r="B9" s="45" t="s">
        <v>9</v>
      </c>
      <c r="C9" s="95">
        <v>9184</v>
      </c>
      <c r="D9" s="95">
        <v>380</v>
      </c>
      <c r="E9" s="95">
        <v>392.5</v>
      </c>
      <c r="F9" s="127">
        <f t="shared" si="0"/>
        <v>0.04273736933797909</v>
      </c>
      <c r="G9" s="127">
        <f t="shared" si="1"/>
        <v>1.0328947368421053</v>
      </c>
    </row>
    <row r="10" spans="1:7" ht="18.75">
      <c r="A10" s="92"/>
      <c r="B10" s="45" t="s">
        <v>10</v>
      </c>
      <c r="C10" s="95">
        <v>27050</v>
      </c>
      <c r="D10" s="95">
        <v>3030</v>
      </c>
      <c r="E10" s="95">
        <v>3018.4</v>
      </c>
      <c r="F10" s="127">
        <f t="shared" si="0"/>
        <v>0.11158595194085028</v>
      </c>
      <c r="G10" s="127">
        <f t="shared" si="1"/>
        <v>0.9961716171617162</v>
      </c>
    </row>
    <row r="11" spans="1:7" ht="18.75">
      <c r="A11" s="92"/>
      <c r="B11" s="45" t="s">
        <v>104</v>
      </c>
      <c r="C11" s="95">
        <v>4072</v>
      </c>
      <c r="D11" s="95">
        <v>718</v>
      </c>
      <c r="E11" s="95">
        <v>317.3</v>
      </c>
      <c r="F11" s="127">
        <f t="shared" si="0"/>
        <v>0.07792239685658153</v>
      </c>
      <c r="G11" s="127">
        <f t="shared" si="1"/>
        <v>0.4419220055710307</v>
      </c>
    </row>
    <row r="12" spans="1:7" ht="18.75">
      <c r="A12" s="92"/>
      <c r="B12" s="45" t="s">
        <v>399</v>
      </c>
      <c r="C12" s="95">
        <v>0</v>
      </c>
      <c r="D12" s="95">
        <v>0</v>
      </c>
      <c r="E12" s="95">
        <v>28</v>
      </c>
      <c r="F12" s="127">
        <v>0</v>
      </c>
      <c r="G12" s="127">
        <v>0</v>
      </c>
    </row>
    <row r="13" spans="1:7" ht="18.75">
      <c r="A13" s="92"/>
      <c r="B13" s="45" t="s">
        <v>12</v>
      </c>
      <c r="C13" s="95">
        <v>6000</v>
      </c>
      <c r="D13" s="95">
        <v>950</v>
      </c>
      <c r="E13" s="95">
        <v>956.8</v>
      </c>
      <c r="F13" s="127">
        <f t="shared" si="0"/>
        <v>0.15946666666666665</v>
      </c>
      <c r="G13" s="127">
        <f t="shared" si="1"/>
        <v>1.007157894736842</v>
      </c>
    </row>
    <row r="14" spans="1:7" ht="18.75">
      <c r="A14" s="92"/>
      <c r="B14" s="45" t="s">
        <v>13</v>
      </c>
      <c r="C14" s="95">
        <v>2000</v>
      </c>
      <c r="D14" s="95">
        <v>400</v>
      </c>
      <c r="E14" s="95">
        <v>484.6</v>
      </c>
      <c r="F14" s="127">
        <f t="shared" si="0"/>
        <v>0.24230000000000002</v>
      </c>
      <c r="G14" s="127">
        <f t="shared" si="1"/>
        <v>1.2115</v>
      </c>
    </row>
    <row r="15" spans="1:7" ht="18.75">
      <c r="A15" s="92"/>
      <c r="B15" s="45" t="s">
        <v>14</v>
      </c>
      <c r="C15" s="95">
        <v>0</v>
      </c>
      <c r="D15" s="95">
        <v>0</v>
      </c>
      <c r="E15" s="95">
        <v>0</v>
      </c>
      <c r="F15" s="127">
        <v>0</v>
      </c>
      <c r="G15" s="127">
        <v>0</v>
      </c>
    </row>
    <row r="16" spans="1:7" ht="18.75">
      <c r="A16" s="92"/>
      <c r="B16" s="45" t="s">
        <v>15</v>
      </c>
      <c r="C16" s="95">
        <v>320</v>
      </c>
      <c r="D16" s="95">
        <v>75</v>
      </c>
      <c r="E16" s="95">
        <v>56</v>
      </c>
      <c r="F16" s="127">
        <f t="shared" si="0"/>
        <v>0.175</v>
      </c>
      <c r="G16" s="127">
        <f t="shared" si="1"/>
        <v>0.7466666666666667</v>
      </c>
    </row>
    <row r="17" spans="1:7" ht="18.75">
      <c r="A17" s="92"/>
      <c r="B17" s="45" t="s">
        <v>16</v>
      </c>
      <c r="C17" s="95">
        <v>716.7</v>
      </c>
      <c r="D17" s="95">
        <v>150</v>
      </c>
      <c r="E17" s="95">
        <v>146.1</v>
      </c>
      <c r="F17" s="127">
        <f t="shared" si="0"/>
        <v>0.20385098367517787</v>
      </c>
      <c r="G17" s="127">
        <f t="shared" si="1"/>
        <v>0.974</v>
      </c>
    </row>
    <row r="18" spans="1:7" ht="18.75" hidden="1">
      <c r="A18" s="92"/>
      <c r="B18" s="45" t="s">
        <v>17</v>
      </c>
      <c r="C18" s="95"/>
      <c r="D18" s="95"/>
      <c r="E18" s="95"/>
      <c r="F18" s="127" t="e">
        <f t="shared" si="0"/>
        <v>#DIV/0!</v>
      </c>
      <c r="G18" s="127" t="e">
        <f t="shared" si="1"/>
        <v>#DIV/0!</v>
      </c>
    </row>
    <row r="19" spans="1:7" ht="18.75">
      <c r="A19" s="92"/>
      <c r="B19" s="45" t="s">
        <v>18</v>
      </c>
      <c r="C19" s="95">
        <v>0</v>
      </c>
      <c r="D19" s="95">
        <v>0</v>
      </c>
      <c r="E19" s="95">
        <v>54.1</v>
      </c>
      <c r="F19" s="127">
        <v>0</v>
      </c>
      <c r="G19" s="127">
        <v>0</v>
      </c>
    </row>
    <row r="20" spans="1:7" ht="18.75">
      <c r="A20" s="92"/>
      <c r="B20" s="45" t="s">
        <v>264</v>
      </c>
      <c r="C20" s="95">
        <v>300</v>
      </c>
      <c r="D20" s="95">
        <v>75</v>
      </c>
      <c r="E20" s="95">
        <v>216.1</v>
      </c>
      <c r="F20" s="127">
        <f t="shared" si="0"/>
        <v>0.7203333333333333</v>
      </c>
      <c r="G20" s="127">
        <f t="shared" si="1"/>
        <v>2.881333333333333</v>
      </c>
    </row>
    <row r="21" spans="1:7" ht="18.75">
      <c r="A21" s="92"/>
      <c r="B21" s="45" t="s">
        <v>20</v>
      </c>
      <c r="C21" s="95">
        <v>1470.5</v>
      </c>
      <c r="D21" s="95">
        <v>351.8</v>
      </c>
      <c r="E21" s="95">
        <v>312.2</v>
      </c>
      <c r="F21" s="127">
        <f t="shared" si="0"/>
        <v>0.21230873852431145</v>
      </c>
      <c r="G21" s="127">
        <f t="shared" si="1"/>
        <v>0.8874360432063672</v>
      </c>
    </row>
    <row r="22" spans="1:7" ht="18.75">
      <c r="A22" s="92"/>
      <c r="B22" s="45" t="s">
        <v>21</v>
      </c>
      <c r="C22" s="95">
        <v>743</v>
      </c>
      <c r="D22" s="95">
        <v>183</v>
      </c>
      <c r="E22" s="95">
        <v>180.8</v>
      </c>
      <c r="F22" s="127">
        <f t="shared" si="0"/>
        <v>0.24333781965006732</v>
      </c>
      <c r="G22" s="127">
        <f t="shared" si="1"/>
        <v>0.9879781420765028</v>
      </c>
    </row>
    <row r="23" spans="1:7" ht="18.75">
      <c r="A23" s="92"/>
      <c r="B23" s="45" t="s">
        <v>22</v>
      </c>
      <c r="C23" s="95">
        <f>МР!D23+'МО г.Ртищево'!D19+'Кр-звезда'!D19+Макарово!D20+Октябрьский!D19+Салтыковка!D19+Урусово!D19+'Ш-Голицыно'!D19</f>
        <v>0</v>
      </c>
      <c r="D23" s="95">
        <v>0</v>
      </c>
      <c r="E23" s="95">
        <v>1.2</v>
      </c>
      <c r="F23" s="127">
        <v>0</v>
      </c>
      <c r="G23" s="127">
        <v>0</v>
      </c>
    </row>
    <row r="24" spans="1:7" ht="31.5">
      <c r="A24" s="92"/>
      <c r="B24" s="44" t="s">
        <v>78</v>
      </c>
      <c r="C24" s="95">
        <f>C25+C26+C28+C30+C29+C31</f>
        <v>477784.0000000002</v>
      </c>
      <c r="D24" s="95">
        <f>D25+D26+D28+D30+D29+D31</f>
        <v>119107.39999999998</v>
      </c>
      <c r="E24" s="95">
        <f>E25+E26+E28+E30+E29+E31</f>
        <v>55062.200000000004</v>
      </c>
      <c r="F24" s="127">
        <f t="shared" si="0"/>
        <v>0.11524496425162832</v>
      </c>
      <c r="G24" s="127">
        <f t="shared" si="1"/>
        <v>0.4622903362847314</v>
      </c>
    </row>
    <row r="25" spans="1:7" ht="21" customHeight="1">
      <c r="A25" s="92"/>
      <c r="B25" s="45" t="s">
        <v>24</v>
      </c>
      <c r="C25" s="95">
        <f>МР!D25+'МО г.Ртищево'!D21+'Кр-звезда'!D21+Макарово!D22+Октябрьский!D21+Салтыковка!D21+Урусово!D21+'Ш-Голицыно'!D21</f>
        <v>118366.6</v>
      </c>
      <c r="D25" s="95">
        <f>МР!E25+'МО г.Ртищево'!E21+'Кр-звезда'!E21+Макарово!E22+Октябрьский!E21+Салтыковка!E21+Урусово!E21+'Ш-Голицыно'!E21</f>
        <v>29591.6</v>
      </c>
      <c r="E25" s="95">
        <f>МР!F25+'МО г.Ртищево'!F21+'Кр-звезда'!F21+Макарово!F22+Октябрьский!F21+Салтыковка!F21+Урусово!F21+'Ш-Голицыно'!F21</f>
        <v>18739.999999999996</v>
      </c>
      <c r="F25" s="127">
        <f t="shared" si="0"/>
        <v>0.15832168871962188</v>
      </c>
      <c r="G25" s="127">
        <f t="shared" si="1"/>
        <v>0.633287824923289</v>
      </c>
    </row>
    <row r="26" spans="1:7" ht="23.25" customHeight="1">
      <c r="A26" s="92"/>
      <c r="B26" s="45" t="s">
        <v>25</v>
      </c>
      <c r="C26" s="95">
        <f>МР!D26+'Кр-звезда'!D23+Макарово!D23+Октябрьский!D22+Салтыковка!D22+Урусово!D22+'Ш-Голицыно'!D22</f>
        <v>352799.7000000001</v>
      </c>
      <c r="D26" s="95">
        <f>МР!E26+'Кр-звезда'!E23+Макарово!E23+Октябрьский!E22+Салтыковка!E22+Урусово!E22+'Ш-Голицыно'!E22</f>
        <v>88178.69999999998</v>
      </c>
      <c r="E26" s="95">
        <f>МР!F26+'Кр-звезда'!F23+Макарово!F23+Октябрьский!F22+Салтыковка!F22+Урусово!F22+'Ш-Голицыно'!F22</f>
        <v>36577.3</v>
      </c>
      <c r="F26" s="127">
        <f t="shared" si="0"/>
        <v>0.10367724235593168</v>
      </c>
      <c r="G26" s="127">
        <f t="shared" si="1"/>
        <v>0.41480879169232493</v>
      </c>
    </row>
    <row r="27" spans="1:7" ht="23.25" customHeight="1">
      <c r="A27" s="92"/>
      <c r="B27" s="45" t="s">
        <v>153</v>
      </c>
      <c r="C27" s="95">
        <f>'Кр-звезда'!D23+Макарово!D23+Октябрьский!D22+Салтыковка!D22+Урусово!D22+'Ш-Голицыно'!D22</f>
        <v>923.4</v>
      </c>
      <c r="D27" s="95">
        <f>'Кр-звезда'!E23+Макарово!E23+Октябрьский!E22+Салтыковка!E22+Урусово!E22+'Ш-Голицыно'!E22</f>
        <v>221.60000000000002</v>
      </c>
      <c r="E27" s="95">
        <f>'Кр-звезда'!F23+Макарово!F23+Октябрьский!F22+Салтыковка!F22+Урусово!F22+'Ш-Голицыно'!F22</f>
        <v>73</v>
      </c>
      <c r="F27" s="127">
        <f t="shared" si="0"/>
        <v>0.07905566385098549</v>
      </c>
      <c r="G27" s="127">
        <f t="shared" si="1"/>
        <v>0.3294223826714801</v>
      </c>
    </row>
    <row r="28" spans="1:7" ht="22.5" customHeight="1">
      <c r="A28" s="92"/>
      <c r="B28" s="45" t="s">
        <v>26</v>
      </c>
      <c r="C28" s="95">
        <f>МР!D27+'МО г.Ртищево'!D22+'МО г.Ртищево'!D23</f>
        <v>504</v>
      </c>
      <c r="D28" s="95">
        <f>МР!E27+'МО г.Ртищево'!E22+'МО г.Ртищево'!E23</f>
        <v>0</v>
      </c>
      <c r="E28" s="95">
        <f>МР!F27+'МО г.Ртищево'!F22+'МО г.Ртищево'!F23</f>
        <v>0</v>
      </c>
      <c r="F28" s="127">
        <f t="shared" si="0"/>
        <v>0</v>
      </c>
      <c r="G28" s="127">
        <v>0</v>
      </c>
    </row>
    <row r="29" spans="1:7" ht="22.5" customHeight="1">
      <c r="A29" s="92"/>
      <c r="B29" s="45" t="s">
        <v>64</v>
      </c>
      <c r="C29" s="95">
        <f>МР!D29+'МО г.Ртищево'!D24+'Кр-звезда'!D22+Макарово!D24+Октябрьский!D23+Салтыковка!D23+Урусово!D23+'Ш-Голицыно'!D23+МР!D30+МР!D31</f>
        <v>6368.8</v>
      </c>
      <c r="D29" s="95">
        <f>МР!E29+'МО г.Ртищево'!E24+'Кр-звезда'!E22+Макарово!E24+Октябрьский!E23+Салтыковка!E23+Урусово!E23+'Ш-Голицыно'!E23+МР!E30+МР!E31</f>
        <v>1592.2</v>
      </c>
      <c r="E29" s="95">
        <f>МР!F29+'МО г.Ртищево'!F24+'Кр-звезда'!F22+Макарово!F24+Октябрьский!F23+Салтыковка!F23+Урусово!F23+'Ш-Голицыно'!F23+МР!F30+МР!F31</f>
        <v>0</v>
      </c>
      <c r="F29" s="127">
        <f t="shared" si="0"/>
        <v>0</v>
      </c>
      <c r="G29" s="127">
        <f t="shared" si="1"/>
        <v>0</v>
      </c>
    </row>
    <row r="30" spans="1:7" ht="28.5" customHeight="1" hidden="1">
      <c r="A30" s="92"/>
      <c r="B30" s="45" t="s">
        <v>276</v>
      </c>
      <c r="C30" s="95">
        <f>МР!D32</f>
        <v>0</v>
      </c>
      <c r="D30" s="95">
        <f>МР!E32</f>
        <v>0</v>
      </c>
      <c r="E30" s="95">
        <f>МР!F32</f>
        <v>0</v>
      </c>
      <c r="F30" s="127" t="e">
        <f t="shared" si="0"/>
        <v>#DIV/0!</v>
      </c>
      <c r="G30" s="127" t="e">
        <f t="shared" si="1"/>
        <v>#DIV/0!</v>
      </c>
    </row>
    <row r="31" spans="1:7" ht="33" customHeight="1" thickBot="1">
      <c r="A31" s="92"/>
      <c r="B31" s="128" t="s">
        <v>148</v>
      </c>
      <c r="C31" s="95">
        <f>МР!D33+'Кр-звезда'!D25+Макарово!D26+Октябрьский!D25+Салтыковка!D25+Урусово!D24+'Ш-Голицыно'!D24</f>
        <v>-255.1</v>
      </c>
      <c r="D31" s="95">
        <f>МР!E33+'Кр-звезда'!E25+Макарово!E26+Октябрьский!E25+Салтыковка!E25+Урусово!E24+'Ш-Голицыно'!E24</f>
        <v>-255.1</v>
      </c>
      <c r="E31" s="95">
        <f>МР!F33+'Кр-звезда'!F25+Макарово!F26+Октябрьский!F25+Салтыковка!F25+Урусово!F24+'Ш-Голицыно'!F24</f>
        <v>-255.1</v>
      </c>
      <c r="F31" s="127">
        <f t="shared" si="0"/>
        <v>1</v>
      </c>
      <c r="G31" s="127">
        <f t="shared" si="1"/>
        <v>1</v>
      </c>
    </row>
    <row r="32" spans="1:7" ht="18.75">
      <c r="A32" s="92"/>
      <c r="B32" s="45" t="s">
        <v>28</v>
      </c>
      <c r="C32" s="95">
        <f>C4+C24</f>
        <v>736713.6000000002</v>
      </c>
      <c r="D32" s="95">
        <f>МР!E34</f>
        <v>153793.90000000002</v>
      </c>
      <c r="E32" s="95">
        <f>E4+E24</f>
        <v>90783.7</v>
      </c>
      <c r="F32" s="127">
        <f t="shared" si="0"/>
        <v>0.12322794095290214</v>
      </c>
      <c r="G32" s="127">
        <f t="shared" si="1"/>
        <v>0.5902945435417138</v>
      </c>
    </row>
    <row r="33" spans="1:7" ht="18.75">
      <c r="A33" s="92"/>
      <c r="B33" s="54" t="s">
        <v>223</v>
      </c>
      <c r="C33" s="95">
        <v>8733.9</v>
      </c>
      <c r="D33" s="95">
        <v>2153</v>
      </c>
      <c r="E33" s="95">
        <v>374</v>
      </c>
      <c r="F33" s="127">
        <f t="shared" si="0"/>
        <v>0.042821648976974776</v>
      </c>
      <c r="G33" s="127">
        <f t="shared" si="1"/>
        <v>0.17371110078959592</v>
      </c>
    </row>
    <row r="34" spans="1:7" ht="18.75">
      <c r="A34" s="92"/>
      <c r="B34" s="129" t="s">
        <v>224</v>
      </c>
      <c r="C34" s="95">
        <f>C32-C33</f>
        <v>727979.7000000002</v>
      </c>
      <c r="D34" s="95">
        <f>D32-D33</f>
        <v>151640.90000000002</v>
      </c>
      <c r="E34" s="95">
        <f>E32-E33</f>
        <v>90409.7</v>
      </c>
      <c r="F34" s="127">
        <f t="shared" si="0"/>
        <v>0.12419261141485123</v>
      </c>
      <c r="G34" s="127">
        <f t="shared" si="1"/>
        <v>0.5962092021347801</v>
      </c>
    </row>
    <row r="35" spans="1:7" ht="18.75">
      <c r="A35" s="92"/>
      <c r="B35" s="45" t="s">
        <v>105</v>
      </c>
      <c r="C35" s="95">
        <f>C4</f>
        <v>258929.6</v>
      </c>
      <c r="D35" s="95">
        <f>D4</f>
        <v>50999.8</v>
      </c>
      <c r="E35" s="95">
        <f>E4</f>
        <v>35721.49999999999</v>
      </c>
      <c r="F35" s="127">
        <f>E35/C35</f>
        <v>0.13795834852407757</v>
      </c>
      <c r="G35" s="127">
        <f t="shared" si="1"/>
        <v>0.7004243153894719</v>
      </c>
    </row>
    <row r="36" spans="1:7" ht="12.75">
      <c r="A36" s="203"/>
      <c r="B36" s="185"/>
      <c r="C36" s="185"/>
      <c r="D36" s="185"/>
      <c r="E36" s="185"/>
      <c r="F36" s="185"/>
      <c r="G36" s="158"/>
    </row>
    <row r="37" spans="1:7" ht="15" customHeight="1">
      <c r="A37" s="188" t="s">
        <v>152</v>
      </c>
      <c r="B37" s="171" t="s">
        <v>29</v>
      </c>
      <c r="C37" s="201" t="s">
        <v>3</v>
      </c>
      <c r="D37" s="164" t="s">
        <v>272</v>
      </c>
      <c r="E37" s="201" t="s">
        <v>4</v>
      </c>
      <c r="F37" s="164" t="s">
        <v>142</v>
      </c>
      <c r="G37" s="164" t="s">
        <v>273</v>
      </c>
    </row>
    <row r="38" spans="1:7" ht="43.5" customHeight="1">
      <c r="A38" s="188"/>
      <c r="B38" s="171"/>
      <c r="C38" s="201"/>
      <c r="D38" s="157"/>
      <c r="E38" s="201"/>
      <c r="F38" s="157"/>
      <c r="G38" s="157"/>
    </row>
    <row r="39" spans="1:7" ht="21" customHeight="1">
      <c r="A39" s="49" t="s">
        <v>66</v>
      </c>
      <c r="B39" s="44" t="s">
        <v>30</v>
      </c>
      <c r="C39" s="107">
        <f>C41+C42+C44+C46+C47+C45+C43+C40</f>
        <v>63656.7</v>
      </c>
      <c r="D39" s="107">
        <f>D41+D42+D44+D46+D47+D45+D43+D40</f>
        <v>17985.5</v>
      </c>
      <c r="E39" s="107">
        <f>E41+E42+E44+E46+E47+E45+E43+E40</f>
        <v>8181.9</v>
      </c>
      <c r="F39" s="89">
        <f>E39/C39</f>
        <v>0.12853163924614378</v>
      </c>
      <c r="G39" s="89">
        <f>E39/D39</f>
        <v>0.454916460482055</v>
      </c>
    </row>
    <row r="40" spans="1:7" ht="17.25" customHeight="1">
      <c r="A40" s="49" t="s">
        <v>67</v>
      </c>
      <c r="B40" s="130" t="s">
        <v>388</v>
      </c>
      <c r="C40" s="107">
        <f>МР!D40</f>
        <v>1755</v>
      </c>
      <c r="D40" s="107">
        <f>МР!E40</f>
        <v>438</v>
      </c>
      <c r="E40" s="107">
        <f>МР!F40</f>
        <v>157.5</v>
      </c>
      <c r="F40" s="89">
        <f aca="true" t="shared" si="2" ref="F40:F103">E40/C40</f>
        <v>0.08974358974358974</v>
      </c>
      <c r="G40" s="89">
        <f aca="true" t="shared" si="3" ref="G40:G103">E40/D40</f>
        <v>0.3595890410958904</v>
      </c>
    </row>
    <row r="41" spans="1:7" s="33" customFormat="1" ht="31.5">
      <c r="A41" s="90" t="s">
        <v>68</v>
      </c>
      <c r="B41" s="130" t="s">
        <v>31</v>
      </c>
      <c r="C41" s="131">
        <f>'МО г.Ртищево'!D33</f>
        <v>979</v>
      </c>
      <c r="D41" s="131">
        <f>'МО г.Ртищево'!E33</f>
        <v>257.9</v>
      </c>
      <c r="E41" s="131">
        <f>'МО г.Ртищево'!F33</f>
        <v>182.4</v>
      </c>
      <c r="F41" s="89">
        <f t="shared" si="2"/>
        <v>0.18631256384065373</v>
      </c>
      <c r="G41" s="89">
        <f t="shared" si="3"/>
        <v>0.7072508724311749</v>
      </c>
    </row>
    <row r="42" spans="1:7" s="33" customFormat="1" ht="31.5">
      <c r="A42" s="90" t="s">
        <v>69</v>
      </c>
      <c r="B42" s="130" t="s">
        <v>32</v>
      </c>
      <c r="C42" s="131">
        <f>МР!D41+'Кр-звезда'!D33+Макарово!D33+Октябрьский!D32+Салтыковка!D32+Урусово!D32+'Ш-Голицыно'!D32</f>
        <v>37874.299999999996</v>
      </c>
      <c r="D42" s="131">
        <f>МР!E41+'Кр-звезда'!E33+Макарово!E33+Октябрьский!E32+Салтыковка!E32+Урусово!E32+'Ш-Голицыно'!E32</f>
        <v>11049.9</v>
      </c>
      <c r="E42" s="131">
        <f>МР!F41+'Кр-звезда'!F33+Макарово!F33+Октябрьский!F32+Салтыковка!F32+Урусово!F32+'Ш-Голицыно'!F32</f>
        <v>4845.6</v>
      </c>
      <c r="F42" s="89">
        <f t="shared" si="2"/>
        <v>0.12793899821250823</v>
      </c>
      <c r="G42" s="89">
        <f t="shared" si="3"/>
        <v>0.4385198056091006</v>
      </c>
    </row>
    <row r="43" spans="1:7" s="33" customFormat="1" ht="31.5" hidden="1">
      <c r="A43" s="90" t="s">
        <v>255</v>
      </c>
      <c r="B43" s="130" t="s">
        <v>259</v>
      </c>
      <c r="C43" s="131">
        <f>МР!D43</f>
        <v>0</v>
      </c>
      <c r="D43" s="131">
        <f>МР!E43</f>
        <v>0</v>
      </c>
      <c r="E43" s="131">
        <f>МР!F43</f>
        <v>0</v>
      </c>
      <c r="F43" s="89" t="e">
        <f t="shared" si="2"/>
        <v>#DIV/0!</v>
      </c>
      <c r="G43" s="89" t="e">
        <f t="shared" si="3"/>
        <v>#DIV/0!</v>
      </c>
    </row>
    <row r="44" spans="1:7" s="33" customFormat="1" ht="31.5">
      <c r="A44" s="90" t="s">
        <v>70</v>
      </c>
      <c r="B44" s="130" t="s">
        <v>34</v>
      </c>
      <c r="C44" s="131">
        <f>МР!D44</f>
        <v>7181.3</v>
      </c>
      <c r="D44" s="131">
        <f>МР!E44</f>
        <v>1956.1</v>
      </c>
      <c r="E44" s="131">
        <f>МР!F44</f>
        <v>836.7</v>
      </c>
      <c r="F44" s="89">
        <f t="shared" si="2"/>
        <v>0.11651093813097907</v>
      </c>
      <c r="G44" s="89">
        <f t="shared" si="3"/>
        <v>0.4277388681560248</v>
      </c>
    </row>
    <row r="45" spans="1:7" ht="31.5" hidden="1">
      <c r="A45" s="46" t="s">
        <v>188</v>
      </c>
      <c r="B45" s="45" t="s">
        <v>189</v>
      </c>
      <c r="C45" s="132">
        <f>МР!D45</f>
        <v>0</v>
      </c>
      <c r="D45" s="132">
        <f>МР!E45</f>
        <v>0</v>
      </c>
      <c r="E45" s="132">
        <f>МР!F45</f>
        <v>0</v>
      </c>
      <c r="F45" s="89" t="e">
        <f t="shared" si="2"/>
        <v>#DIV/0!</v>
      </c>
      <c r="G45" s="89" t="e">
        <f t="shared" si="3"/>
        <v>#DIV/0!</v>
      </c>
    </row>
    <row r="46" spans="1:7" s="33" customFormat="1" ht="31.5">
      <c r="A46" s="90" t="s">
        <v>71</v>
      </c>
      <c r="B46" s="130" t="s">
        <v>35</v>
      </c>
      <c r="C46" s="131">
        <f>МР!D46+'МО г.Ртищево'!D34+'Кр-звезда'!D34+Макарово!D34+Октябрьский!D33+Салтыковка!D33+Урусово!D33+'Ш-Голицыно'!D33</f>
        <v>610</v>
      </c>
      <c r="D46" s="131">
        <f>МР!E46+'МО г.Ртищево'!E34+'Кр-звезда'!E34+Макарово!E34+Октябрьский!E33+Салтыковка!E33+Урусово!E33+'Ш-Голицыно'!E33</f>
        <v>144.5</v>
      </c>
      <c r="E46" s="131">
        <f>МР!F46+'МО г.Ртищево'!F34+'Кр-звезда'!F34+Макарово!F34+Октябрьский!F33+Салтыковка!F33+Урусово!F33+'Ш-Голицыно'!F33</f>
        <v>0</v>
      </c>
      <c r="F46" s="89">
        <f t="shared" si="2"/>
        <v>0</v>
      </c>
      <c r="G46" s="89">
        <f t="shared" si="3"/>
        <v>0</v>
      </c>
    </row>
    <row r="47" spans="1:7" s="33" customFormat="1" ht="31.5">
      <c r="A47" s="90" t="s">
        <v>125</v>
      </c>
      <c r="B47" s="130" t="s">
        <v>36</v>
      </c>
      <c r="C47" s="131">
        <f>C48++C49+C50+C51+C52+C53</f>
        <v>15257.100000000002</v>
      </c>
      <c r="D47" s="131">
        <f>D48++D49+D50+D51+D52+D53</f>
        <v>4139.099999999999</v>
      </c>
      <c r="E47" s="131">
        <f>E48++E49+E50+E51+E52+E53</f>
        <v>2159.7000000000003</v>
      </c>
      <c r="F47" s="89">
        <f t="shared" si="2"/>
        <v>0.14155376840946182</v>
      </c>
      <c r="G47" s="89">
        <f t="shared" si="3"/>
        <v>0.521780097122563</v>
      </c>
    </row>
    <row r="48" spans="1:7" ht="18.75">
      <c r="A48" s="46"/>
      <c r="B48" s="45" t="s">
        <v>146</v>
      </c>
      <c r="C48" s="132">
        <f>МР!D48+'МО г.Ртищево'!D36</f>
        <v>8352</v>
      </c>
      <c r="D48" s="132">
        <f>МР!E48+'МО г.Ртищево'!E36</f>
        <v>2132.2</v>
      </c>
      <c r="E48" s="132">
        <f>МР!F48+'МО г.Ртищево'!F36</f>
        <v>1434.5</v>
      </c>
      <c r="F48" s="89">
        <f t="shared" si="2"/>
        <v>0.17175526819923373</v>
      </c>
      <c r="G48" s="89">
        <f t="shared" si="3"/>
        <v>0.6727792889972799</v>
      </c>
    </row>
    <row r="49" spans="1:7" ht="18.75">
      <c r="A49" s="46"/>
      <c r="B49" s="45" t="s">
        <v>37</v>
      </c>
      <c r="C49" s="132">
        <f>'Кр-звезда'!D36+Макарово!D36+Октябрьский!D35+Салтыковка!D35+Урусово!D35+'Ш-Голицыно'!D35+МР!D49+'МО г.Ртищево'!D38</f>
        <v>116.7</v>
      </c>
      <c r="D49" s="132">
        <f>'Кр-звезда'!E36+Макарово!E36+Октябрьский!E35+Салтыковка!E35+Урусово!E35+'Ш-Голицыно'!E35+МР!E49+'МО г.Ртищево'!E38</f>
        <v>52.5</v>
      </c>
      <c r="E49" s="132">
        <f>'Кр-звезда'!F36+Макарово!F36+Октябрьский!F35+Салтыковка!F35+Урусово!F35+'Ш-Голицыно'!F35+МР!F49+'МО г.Ртищево'!F38</f>
        <v>51.7</v>
      </c>
      <c r="F49" s="89">
        <f t="shared" si="2"/>
        <v>0.4430162810625536</v>
      </c>
      <c r="G49" s="89">
        <f t="shared" si="3"/>
        <v>0.9847619047619048</v>
      </c>
    </row>
    <row r="50" spans="1:7" ht="18.75">
      <c r="A50" s="46"/>
      <c r="B50" s="45" t="s">
        <v>390</v>
      </c>
      <c r="C50" s="132">
        <f>МР!D51+'МО г.Ртищево'!D37</f>
        <v>4424</v>
      </c>
      <c r="D50" s="132">
        <f>МР!E51+'МО г.Ртищево'!E37</f>
        <v>1108.8999999999999</v>
      </c>
      <c r="E50" s="132">
        <f>МР!F51+'МО г.Ртищево'!F37</f>
        <v>636.6</v>
      </c>
      <c r="F50" s="89">
        <f t="shared" si="2"/>
        <v>0.14389692585895117</v>
      </c>
      <c r="G50" s="89">
        <f t="shared" si="3"/>
        <v>0.5740824240238075</v>
      </c>
    </row>
    <row r="51" spans="1:7" ht="20.25" customHeight="1">
      <c r="A51" s="46"/>
      <c r="B51" s="45" t="s">
        <v>227</v>
      </c>
      <c r="C51" s="133">
        <f>'МО г.Ртищево'!D39</f>
        <v>229.2</v>
      </c>
      <c r="D51" s="133">
        <f>'МО г.Ртищево'!E39</f>
        <v>71.7</v>
      </c>
      <c r="E51" s="133">
        <f>'МО г.Ртищево'!F39</f>
        <v>36.9</v>
      </c>
      <c r="F51" s="89">
        <f t="shared" si="2"/>
        <v>0.16099476439790575</v>
      </c>
      <c r="G51" s="89">
        <f t="shared" si="3"/>
        <v>0.5146443514644351</v>
      </c>
    </row>
    <row r="52" spans="1:7" ht="37.5" customHeight="1">
      <c r="A52" s="46"/>
      <c r="B52" s="59" t="s">
        <v>389</v>
      </c>
      <c r="C52" s="133">
        <f>МР!D52</f>
        <v>1700</v>
      </c>
      <c r="D52" s="133">
        <f>МР!E52</f>
        <v>425</v>
      </c>
      <c r="E52" s="133">
        <f>МР!F52</f>
        <v>0</v>
      </c>
      <c r="F52" s="89">
        <f t="shared" si="2"/>
        <v>0</v>
      </c>
      <c r="G52" s="89">
        <f t="shared" si="3"/>
        <v>0</v>
      </c>
    </row>
    <row r="53" spans="1:7" ht="53.25" customHeight="1">
      <c r="A53" s="46"/>
      <c r="B53" s="59" t="s">
        <v>192</v>
      </c>
      <c r="C53" s="133">
        <f>МР!D50+'Кр-звезда'!D37+Макарово!D37+Урусово!D36+'Ш-Голицыно'!D36</f>
        <v>435.2</v>
      </c>
      <c r="D53" s="133">
        <f>МР!E50+'Кр-звезда'!E37+Макарово!E37+Урусово!E36+'Ш-Голицыно'!E36</f>
        <v>348.8</v>
      </c>
      <c r="E53" s="133">
        <f>МР!F50+'Кр-звезда'!F37+Макарово!F37+Урусово!F36+'Ш-Голицыно'!F36</f>
        <v>0</v>
      </c>
      <c r="F53" s="89">
        <f t="shared" si="2"/>
        <v>0</v>
      </c>
      <c r="G53" s="89">
        <f t="shared" si="3"/>
        <v>0</v>
      </c>
    </row>
    <row r="54" spans="1:7" ht="21" customHeight="1">
      <c r="A54" s="49" t="s">
        <v>107</v>
      </c>
      <c r="B54" s="44" t="s">
        <v>101</v>
      </c>
      <c r="C54" s="134">
        <f>C55</f>
        <v>923.4</v>
      </c>
      <c r="D54" s="134">
        <f>D55</f>
        <v>221.60000000000002</v>
      </c>
      <c r="E54" s="134">
        <f>E55</f>
        <v>73</v>
      </c>
      <c r="F54" s="89">
        <f t="shared" si="2"/>
        <v>0.07905566385098549</v>
      </c>
      <c r="G54" s="89">
        <f t="shared" si="3"/>
        <v>0.3294223826714801</v>
      </c>
    </row>
    <row r="55" spans="1:7" s="33" customFormat="1" ht="31.5">
      <c r="A55" s="90" t="s">
        <v>108</v>
      </c>
      <c r="B55" s="130" t="s">
        <v>102</v>
      </c>
      <c r="C55" s="131">
        <f>'Кр-звезда'!D39+Макарово!D39+Октябрьский!D37+Салтыковка!D37+Урусово!D38+'Ш-Голицыно'!D38</f>
        <v>923.4</v>
      </c>
      <c r="D55" s="131">
        <f>'Кр-звезда'!E39+Макарово!E39+Октябрьский!E37+Салтыковка!E37+Урусово!E38+'Ш-Голицыно'!E38</f>
        <v>221.60000000000002</v>
      </c>
      <c r="E55" s="131">
        <f>'Кр-звезда'!F39+Макарово!F39+Октябрьский!F37+Салтыковка!F37+Урусово!F38+'Ш-Голицыно'!F38</f>
        <v>73</v>
      </c>
      <c r="F55" s="89">
        <f t="shared" si="2"/>
        <v>0.07905566385098549</v>
      </c>
      <c r="G55" s="89">
        <f t="shared" si="3"/>
        <v>0.3294223826714801</v>
      </c>
    </row>
    <row r="56" spans="1:7" ht="21" customHeight="1">
      <c r="A56" s="49" t="s">
        <v>72</v>
      </c>
      <c r="B56" s="44" t="s">
        <v>38</v>
      </c>
      <c r="C56" s="134">
        <f>C57</f>
        <v>830</v>
      </c>
      <c r="D56" s="134">
        <f>D57</f>
        <v>207</v>
      </c>
      <c r="E56" s="134">
        <f>E57</f>
        <v>87.3</v>
      </c>
      <c r="F56" s="89">
        <f t="shared" si="2"/>
        <v>0.10518072289156626</v>
      </c>
      <c r="G56" s="89">
        <f t="shared" si="3"/>
        <v>0.4217391304347826</v>
      </c>
    </row>
    <row r="57" spans="1:7" s="33" customFormat="1" ht="54" customHeight="1">
      <c r="A57" s="90" t="s">
        <v>151</v>
      </c>
      <c r="B57" s="130" t="s">
        <v>175</v>
      </c>
      <c r="C57" s="131">
        <f>C58+C59+C60+C61</f>
        <v>830</v>
      </c>
      <c r="D57" s="131">
        <f>D58+D59+D60+D61</f>
        <v>207</v>
      </c>
      <c r="E57" s="131">
        <f>E58+E59+E60+E61</f>
        <v>87.3</v>
      </c>
      <c r="F57" s="89">
        <f t="shared" si="2"/>
        <v>0.10518072289156626</v>
      </c>
      <c r="G57" s="89">
        <f t="shared" si="3"/>
        <v>0.4217391304347826</v>
      </c>
    </row>
    <row r="58" spans="1:7" ht="69" customHeight="1">
      <c r="A58" s="46"/>
      <c r="B58" s="54" t="s">
        <v>369</v>
      </c>
      <c r="C58" s="132">
        <f>МР!D57</f>
        <v>200</v>
      </c>
      <c r="D58" s="132">
        <f>МР!E57</f>
        <v>50</v>
      </c>
      <c r="E58" s="132">
        <f>МР!F57</f>
        <v>0</v>
      </c>
      <c r="F58" s="89">
        <f t="shared" si="2"/>
        <v>0</v>
      </c>
      <c r="G58" s="89">
        <f t="shared" si="3"/>
        <v>0</v>
      </c>
    </row>
    <row r="59" spans="1:7" ht="102" customHeight="1">
      <c r="A59" s="46"/>
      <c r="B59" s="54" t="s">
        <v>392</v>
      </c>
      <c r="C59" s="132">
        <f>'МО г.Ртищево'!D42</f>
        <v>100</v>
      </c>
      <c r="D59" s="132">
        <f>'МО г.Ртищево'!E42</f>
        <v>25</v>
      </c>
      <c r="E59" s="132">
        <f>'МО г.Ртищево'!F42</f>
        <v>0</v>
      </c>
      <c r="F59" s="89">
        <f t="shared" si="2"/>
        <v>0</v>
      </c>
      <c r="G59" s="89">
        <f t="shared" si="3"/>
        <v>0</v>
      </c>
    </row>
    <row r="60" spans="1:7" ht="71.25" customHeight="1">
      <c r="A60" s="46"/>
      <c r="B60" s="54" t="s">
        <v>393</v>
      </c>
      <c r="C60" s="132">
        <f>'МО г.Ртищево'!D43</f>
        <v>520</v>
      </c>
      <c r="D60" s="132">
        <f>'МО г.Ртищево'!E43</f>
        <v>130</v>
      </c>
      <c r="E60" s="132">
        <f>'МО г.Ртищево'!F43</f>
        <v>87.3</v>
      </c>
      <c r="F60" s="89">
        <f t="shared" si="2"/>
        <v>0.16788461538461538</v>
      </c>
      <c r="G60" s="89">
        <f t="shared" si="3"/>
        <v>0.6715384615384615</v>
      </c>
    </row>
    <row r="61" spans="1:7" ht="97.5" customHeight="1">
      <c r="A61" s="46"/>
      <c r="B61" s="54" t="s">
        <v>394</v>
      </c>
      <c r="C61" s="132">
        <f>'МО г.Ртищево'!D44+'МО г.Ртищево'!D45</f>
        <v>10</v>
      </c>
      <c r="D61" s="132">
        <f>'МО г.Ртищево'!E44+'МО г.Ртищево'!E45</f>
        <v>2</v>
      </c>
      <c r="E61" s="132">
        <f>'МО г.Ртищево'!F44+'МО г.Ртищево'!F45</f>
        <v>0</v>
      </c>
      <c r="F61" s="89">
        <f t="shared" si="2"/>
        <v>0</v>
      </c>
      <c r="G61" s="89">
        <f t="shared" si="3"/>
        <v>0</v>
      </c>
    </row>
    <row r="62" spans="1:7" ht="22.5" customHeight="1">
      <c r="A62" s="49" t="s">
        <v>73</v>
      </c>
      <c r="B62" s="44" t="s">
        <v>40</v>
      </c>
      <c r="C62" s="134">
        <f>C63+C65+C68+C72</f>
        <v>40949.4</v>
      </c>
      <c r="D62" s="134">
        <f>D63+D65+D68+D72</f>
        <v>8590.2</v>
      </c>
      <c r="E62" s="134">
        <f>E63+E65+E68+E72</f>
        <v>2354</v>
      </c>
      <c r="F62" s="89">
        <f t="shared" si="2"/>
        <v>0.05748557976429447</v>
      </c>
      <c r="G62" s="89">
        <f t="shared" si="3"/>
        <v>0.2740332006239668</v>
      </c>
    </row>
    <row r="63" spans="1:7" ht="22.5" customHeight="1">
      <c r="A63" s="49" t="s">
        <v>258</v>
      </c>
      <c r="B63" s="44" t="s">
        <v>395</v>
      </c>
      <c r="C63" s="134">
        <f>C64</f>
        <v>44.6</v>
      </c>
      <c r="D63" s="134">
        <f>D64</f>
        <v>11.2</v>
      </c>
      <c r="E63" s="134">
        <f>E64</f>
        <v>0</v>
      </c>
      <c r="F63" s="89">
        <f t="shared" si="2"/>
        <v>0</v>
      </c>
      <c r="G63" s="89">
        <f t="shared" si="3"/>
        <v>0</v>
      </c>
    </row>
    <row r="64" spans="1:7" ht="32.25" customHeight="1">
      <c r="A64" s="49"/>
      <c r="B64" s="45" t="s">
        <v>312</v>
      </c>
      <c r="C64" s="134">
        <f>МР!D63</f>
        <v>44.6</v>
      </c>
      <c r="D64" s="134">
        <f>МР!E63</f>
        <v>11.2</v>
      </c>
      <c r="E64" s="134">
        <f>МР!F63</f>
        <v>0</v>
      </c>
      <c r="F64" s="89">
        <f t="shared" si="2"/>
        <v>0</v>
      </c>
      <c r="G64" s="89">
        <f t="shared" si="3"/>
        <v>0</v>
      </c>
    </row>
    <row r="65" spans="1:7" ht="19.5" customHeight="1">
      <c r="A65" s="49" t="s">
        <v>334</v>
      </c>
      <c r="B65" s="44" t="s">
        <v>396</v>
      </c>
      <c r="C65" s="134">
        <f>C66+C67</f>
        <v>600</v>
      </c>
      <c r="D65" s="134">
        <f>D66+D67</f>
        <v>24</v>
      </c>
      <c r="E65" s="134">
        <f>E66+E67</f>
        <v>0</v>
      </c>
      <c r="F65" s="89">
        <f t="shared" si="2"/>
        <v>0</v>
      </c>
      <c r="G65" s="89">
        <f t="shared" si="3"/>
        <v>0</v>
      </c>
    </row>
    <row r="66" spans="1:7" ht="54" customHeight="1">
      <c r="A66" s="49"/>
      <c r="B66" s="45" t="s">
        <v>335</v>
      </c>
      <c r="C66" s="134">
        <f>МР!D64</f>
        <v>504</v>
      </c>
      <c r="D66" s="134">
        <f>МР!E64</f>
        <v>0</v>
      </c>
      <c r="E66" s="134">
        <f>МР!F64</f>
        <v>0</v>
      </c>
      <c r="F66" s="89">
        <f t="shared" si="2"/>
        <v>0</v>
      </c>
      <c r="G66" s="89">
        <v>0</v>
      </c>
    </row>
    <row r="67" spans="1:7" ht="50.25" customHeight="1">
      <c r="A67" s="49"/>
      <c r="B67" s="45" t="s">
        <v>336</v>
      </c>
      <c r="C67" s="134">
        <f>МР!D65</f>
        <v>96</v>
      </c>
      <c r="D67" s="134">
        <f>МР!E65</f>
        <v>24</v>
      </c>
      <c r="E67" s="134">
        <f>МР!F65</f>
        <v>0</v>
      </c>
      <c r="F67" s="89">
        <f t="shared" si="2"/>
        <v>0</v>
      </c>
      <c r="G67" s="89">
        <f t="shared" si="3"/>
        <v>0</v>
      </c>
    </row>
    <row r="68" spans="1:7" s="33" customFormat="1" ht="35.25" customHeight="1">
      <c r="A68" s="90" t="s">
        <v>116</v>
      </c>
      <c r="B68" s="130" t="s">
        <v>228</v>
      </c>
      <c r="C68" s="131">
        <f>C69+C70+C71</f>
        <v>39804.8</v>
      </c>
      <c r="D68" s="131">
        <f>D69+D70+D71</f>
        <v>8430</v>
      </c>
      <c r="E68" s="131">
        <f>E69+E70+E71</f>
        <v>2349</v>
      </c>
      <c r="F68" s="89">
        <f t="shared" si="2"/>
        <v>0.0590129833587909</v>
      </c>
      <c r="G68" s="89">
        <f t="shared" si="3"/>
        <v>0.2786476868327402</v>
      </c>
    </row>
    <row r="69" spans="1:7" ht="45.75" customHeight="1">
      <c r="A69" s="46"/>
      <c r="B69" s="61" t="s">
        <v>289</v>
      </c>
      <c r="C69" s="132">
        <f>'МО г.Ртищево'!D51</f>
        <v>6667.3</v>
      </c>
      <c r="D69" s="132">
        <f>'МО г.Ртищево'!E51</f>
        <v>1600</v>
      </c>
      <c r="E69" s="132">
        <f>'МО г.Ртищево'!F51</f>
        <v>0</v>
      </c>
      <c r="F69" s="89">
        <f t="shared" si="2"/>
        <v>0</v>
      </c>
      <c r="G69" s="89">
        <f t="shared" si="3"/>
        <v>0</v>
      </c>
    </row>
    <row r="70" spans="1:7" ht="52.5" customHeight="1">
      <c r="A70" s="49"/>
      <c r="B70" s="61" t="s">
        <v>314</v>
      </c>
      <c r="C70" s="132">
        <f>МР!D66</f>
        <v>23137.5</v>
      </c>
      <c r="D70" s="132">
        <f>МР!E66</f>
        <v>5780</v>
      </c>
      <c r="E70" s="132">
        <f>МР!F66</f>
        <v>1349</v>
      </c>
      <c r="F70" s="89">
        <f t="shared" si="2"/>
        <v>0.05830361966504592</v>
      </c>
      <c r="G70" s="89">
        <f t="shared" si="3"/>
        <v>0.2333910034602076</v>
      </c>
    </row>
    <row r="71" spans="1:7" ht="19.5" customHeight="1">
      <c r="A71" s="49"/>
      <c r="B71" s="54" t="s">
        <v>286</v>
      </c>
      <c r="C71" s="132">
        <f>МР!D68</f>
        <v>10000</v>
      </c>
      <c r="D71" s="132">
        <f>МР!E68</f>
        <v>1050</v>
      </c>
      <c r="E71" s="132">
        <f>МР!F68</f>
        <v>1000</v>
      </c>
      <c r="F71" s="89">
        <f t="shared" si="2"/>
        <v>0.1</v>
      </c>
      <c r="G71" s="89">
        <f t="shared" si="3"/>
        <v>0.9523809523809523</v>
      </c>
    </row>
    <row r="72" spans="1:7" s="33" customFormat="1" ht="36" customHeight="1">
      <c r="A72" s="90" t="s">
        <v>74</v>
      </c>
      <c r="B72" s="135" t="s">
        <v>190</v>
      </c>
      <c r="C72" s="131">
        <f>C73+C75+C74</f>
        <v>500</v>
      </c>
      <c r="D72" s="131">
        <f>D73+D75+D74</f>
        <v>125</v>
      </c>
      <c r="E72" s="131">
        <f>E73+E75+E74</f>
        <v>5</v>
      </c>
      <c r="F72" s="89">
        <f t="shared" si="2"/>
        <v>0.01</v>
      </c>
      <c r="G72" s="89">
        <f t="shared" si="3"/>
        <v>0.04</v>
      </c>
    </row>
    <row r="73" spans="1:7" ht="22.5" customHeight="1">
      <c r="A73" s="49"/>
      <c r="B73" s="67" t="s">
        <v>120</v>
      </c>
      <c r="C73" s="132">
        <f>МР!D71+'Кр-звезда'!D45+Макарово!D45+Октябрьский!D43+Салтыковка!D43+Урусово!D44+'Ш-Голицыно'!D44</f>
        <v>290</v>
      </c>
      <c r="D73" s="132">
        <f>МР!E71+'Кр-звезда'!E45+Макарово!E45+Октябрьский!E43+Салтыковка!E43+Урусово!E44+'Ш-Голицыно'!E44</f>
        <v>72.5</v>
      </c>
      <c r="E73" s="132">
        <f>МР!F71+'Кр-звезда'!F45+Макарово!F45+Октябрьский!F43+Салтыковка!F43+Урусово!F44+'Ш-Голицыно'!F44</f>
        <v>5</v>
      </c>
      <c r="F73" s="89">
        <f t="shared" si="2"/>
        <v>0.017241379310344827</v>
      </c>
      <c r="G73" s="89">
        <f t="shared" si="3"/>
        <v>0.06896551724137931</v>
      </c>
    </row>
    <row r="74" spans="1:7" ht="56.25" customHeight="1">
      <c r="A74" s="49"/>
      <c r="B74" s="67" t="s">
        <v>339</v>
      </c>
      <c r="C74" s="132">
        <f>МР!D72</f>
        <v>200</v>
      </c>
      <c r="D74" s="132">
        <f>МР!E72</f>
        <v>50</v>
      </c>
      <c r="E74" s="132">
        <f>МР!F72</f>
        <v>0</v>
      </c>
      <c r="F74" s="89">
        <f t="shared" si="2"/>
        <v>0</v>
      </c>
      <c r="G74" s="89">
        <f t="shared" si="3"/>
        <v>0</v>
      </c>
    </row>
    <row r="75" spans="1:7" ht="51" customHeight="1">
      <c r="A75" s="49"/>
      <c r="B75" s="67" t="s">
        <v>354</v>
      </c>
      <c r="C75" s="132">
        <f>МР!D80</f>
        <v>10</v>
      </c>
      <c r="D75" s="132">
        <f>МР!E80</f>
        <v>2.5</v>
      </c>
      <c r="E75" s="132">
        <f>МР!F80</f>
        <v>0</v>
      </c>
      <c r="F75" s="89">
        <f t="shared" si="2"/>
        <v>0</v>
      </c>
      <c r="G75" s="89">
        <f t="shared" si="3"/>
        <v>0</v>
      </c>
    </row>
    <row r="76" spans="1:7" ht="27" customHeight="1">
      <c r="A76" s="71" t="s">
        <v>75</v>
      </c>
      <c r="B76" s="72" t="s">
        <v>41</v>
      </c>
      <c r="C76" s="134">
        <f>C77+C80+C88</f>
        <v>41873.7</v>
      </c>
      <c r="D76" s="134">
        <f>D77+D80+D88</f>
        <v>12889.400000000001</v>
      </c>
      <c r="E76" s="134">
        <f>E77+E80+E88</f>
        <v>4688.1</v>
      </c>
      <c r="F76" s="89">
        <f t="shared" si="2"/>
        <v>0.111958102579901</v>
      </c>
      <c r="G76" s="89">
        <f t="shared" si="3"/>
        <v>0.3637174732726116</v>
      </c>
    </row>
    <row r="77" spans="1:7" s="33" customFormat="1" ht="31.5">
      <c r="A77" s="90" t="s">
        <v>76</v>
      </c>
      <c r="B77" s="130" t="s">
        <v>42</v>
      </c>
      <c r="C77" s="131">
        <f>C78+C79</f>
        <v>3733.7</v>
      </c>
      <c r="D77" s="131">
        <f>D78+D79</f>
        <v>959.3</v>
      </c>
      <c r="E77" s="131">
        <f>E78+E79</f>
        <v>197</v>
      </c>
      <c r="F77" s="89">
        <f t="shared" si="2"/>
        <v>0.05276267509441037</v>
      </c>
      <c r="G77" s="89">
        <f t="shared" si="3"/>
        <v>0.20535807359532993</v>
      </c>
    </row>
    <row r="78" spans="1:7" ht="59.25" customHeight="1">
      <c r="A78" s="46"/>
      <c r="B78" s="45" t="s">
        <v>290</v>
      </c>
      <c r="C78" s="132">
        <f>'МО г.Ртищево'!D56</f>
        <v>850.3</v>
      </c>
      <c r="D78" s="132">
        <f>'МО г.Ртищево'!E56</f>
        <v>205.8</v>
      </c>
      <c r="E78" s="132">
        <f>'МО г.Ртищево'!F56</f>
        <v>197</v>
      </c>
      <c r="F78" s="89">
        <f t="shared" si="2"/>
        <v>0.2316829354345525</v>
      </c>
      <c r="G78" s="89">
        <f t="shared" si="3"/>
        <v>0.9572400388726919</v>
      </c>
    </row>
    <row r="79" spans="1:7" ht="34.5" customHeight="1">
      <c r="A79" s="46"/>
      <c r="B79" s="45" t="s">
        <v>165</v>
      </c>
      <c r="C79" s="132">
        <f>'МО г.Ртищево'!D61+МР!D84</f>
        <v>2883.4</v>
      </c>
      <c r="D79" s="132">
        <f>'МО г.Ртищево'!E61+МР!E84</f>
        <v>753.5</v>
      </c>
      <c r="E79" s="132">
        <f>'МО г.Ртищево'!F61+МР!F84</f>
        <v>0</v>
      </c>
      <c r="F79" s="89">
        <f t="shared" si="2"/>
        <v>0</v>
      </c>
      <c r="G79" s="89">
        <f t="shared" si="3"/>
        <v>0</v>
      </c>
    </row>
    <row r="80" spans="1:7" s="33" customFormat="1" ht="21" customHeight="1">
      <c r="A80" s="90" t="s">
        <v>77</v>
      </c>
      <c r="B80" s="130" t="s">
        <v>229</v>
      </c>
      <c r="C80" s="131">
        <f>C84+C81</f>
        <v>9400</v>
      </c>
      <c r="D80" s="131">
        <f>D84+D81</f>
        <v>2350</v>
      </c>
      <c r="E80" s="131">
        <f>E84+E81</f>
        <v>0</v>
      </c>
      <c r="F80" s="89">
        <f t="shared" si="2"/>
        <v>0</v>
      </c>
      <c r="G80" s="89">
        <f t="shared" si="3"/>
        <v>0</v>
      </c>
    </row>
    <row r="81" spans="1:7" s="33" customFormat="1" ht="35.25" customHeight="1">
      <c r="A81" s="90"/>
      <c r="B81" s="45" t="s">
        <v>383</v>
      </c>
      <c r="C81" s="131">
        <f>C82+C83</f>
        <v>3200</v>
      </c>
      <c r="D81" s="131">
        <f>D82+D83</f>
        <v>800</v>
      </c>
      <c r="E81" s="131">
        <f>E82+E83</f>
        <v>0</v>
      </c>
      <c r="F81" s="89">
        <f t="shared" si="2"/>
        <v>0</v>
      </c>
      <c r="G81" s="89">
        <f t="shared" si="3"/>
        <v>0</v>
      </c>
    </row>
    <row r="82" spans="1:7" s="33" customFormat="1" ht="46.5" customHeight="1">
      <c r="A82" s="90"/>
      <c r="B82" s="54" t="s">
        <v>360</v>
      </c>
      <c r="C82" s="136">
        <f>'МО г.Ртищево'!D64</f>
        <v>2200</v>
      </c>
      <c r="D82" s="136">
        <f>'МО г.Ртищево'!E64</f>
        <v>550</v>
      </c>
      <c r="E82" s="136">
        <f>'МО г.Ртищево'!F64</f>
        <v>0</v>
      </c>
      <c r="F82" s="89">
        <f t="shared" si="2"/>
        <v>0</v>
      </c>
      <c r="G82" s="89">
        <f t="shared" si="3"/>
        <v>0</v>
      </c>
    </row>
    <row r="83" spans="1:7" s="33" customFormat="1" ht="52.5" customHeight="1">
      <c r="A83" s="90"/>
      <c r="B83" s="54" t="s">
        <v>362</v>
      </c>
      <c r="C83" s="136">
        <f>'МО г.Ртищево'!D65</f>
        <v>1000</v>
      </c>
      <c r="D83" s="136">
        <f>'МО г.Ртищево'!E65</f>
        <v>250</v>
      </c>
      <c r="E83" s="136">
        <f>'МО г.Ртищево'!F65</f>
        <v>0</v>
      </c>
      <c r="F83" s="89">
        <f t="shared" si="2"/>
        <v>0</v>
      </c>
      <c r="G83" s="89">
        <f t="shared" si="3"/>
        <v>0</v>
      </c>
    </row>
    <row r="84" spans="1:7" s="33" customFormat="1" ht="101.25" customHeight="1">
      <c r="A84" s="90"/>
      <c r="B84" s="45" t="s">
        <v>397</v>
      </c>
      <c r="C84" s="132">
        <f>МР!D86</f>
        <v>6200</v>
      </c>
      <c r="D84" s="132">
        <f>МР!E86</f>
        <v>1550</v>
      </c>
      <c r="E84" s="132">
        <f>МР!F86</f>
        <v>0</v>
      </c>
      <c r="F84" s="89">
        <f t="shared" si="2"/>
        <v>0</v>
      </c>
      <c r="G84" s="89">
        <f t="shared" si="3"/>
        <v>0</v>
      </c>
    </row>
    <row r="85" spans="1:7" s="33" customFormat="1" ht="57.75" customHeight="1">
      <c r="A85" s="90"/>
      <c r="B85" s="54" t="s">
        <v>360</v>
      </c>
      <c r="C85" s="136">
        <f>МР!D87</f>
        <v>900</v>
      </c>
      <c r="D85" s="136">
        <f>МР!E87</f>
        <v>225</v>
      </c>
      <c r="E85" s="136">
        <f>МР!F87</f>
        <v>0</v>
      </c>
      <c r="F85" s="89">
        <f t="shared" si="2"/>
        <v>0</v>
      </c>
      <c r="G85" s="89">
        <f t="shared" si="3"/>
        <v>0</v>
      </c>
    </row>
    <row r="86" spans="1:7" s="33" customFormat="1" ht="53.25" customHeight="1">
      <c r="A86" s="90"/>
      <c r="B86" s="54" t="s">
        <v>362</v>
      </c>
      <c r="C86" s="136">
        <f>МР!D88</f>
        <v>900</v>
      </c>
      <c r="D86" s="136">
        <f>МР!E88</f>
        <v>225</v>
      </c>
      <c r="E86" s="136">
        <f>МР!F88</f>
        <v>0</v>
      </c>
      <c r="F86" s="89">
        <f t="shared" si="2"/>
        <v>0</v>
      </c>
      <c r="G86" s="89">
        <f t="shared" si="3"/>
        <v>0</v>
      </c>
    </row>
    <row r="87" spans="1:7" s="33" customFormat="1" ht="23.25" customHeight="1">
      <c r="A87" s="90"/>
      <c r="B87" s="54" t="s">
        <v>363</v>
      </c>
      <c r="C87" s="136">
        <f>МР!D89</f>
        <v>4400</v>
      </c>
      <c r="D87" s="136">
        <f>МР!E89</f>
        <v>1100</v>
      </c>
      <c r="E87" s="136">
        <f>МР!F89</f>
        <v>0</v>
      </c>
      <c r="F87" s="89">
        <f t="shared" si="2"/>
        <v>0</v>
      </c>
      <c r="G87" s="89">
        <f t="shared" si="3"/>
        <v>0</v>
      </c>
    </row>
    <row r="88" spans="1:7" s="33" customFormat="1" ht="21.75" customHeight="1">
      <c r="A88" s="90" t="s">
        <v>44</v>
      </c>
      <c r="B88" s="137" t="s">
        <v>45</v>
      </c>
      <c r="C88" s="131">
        <f>C89+C99+C102+C101+C100</f>
        <v>28740</v>
      </c>
      <c r="D88" s="131">
        <f>D89+D99+D102+D101+D100</f>
        <v>9580.1</v>
      </c>
      <c r="E88" s="131">
        <f>E89+E99+E102+E101+E100</f>
        <v>4491.1</v>
      </c>
      <c r="F88" s="89">
        <f t="shared" si="2"/>
        <v>0.15626652748782185</v>
      </c>
      <c r="G88" s="89">
        <f t="shared" si="3"/>
        <v>0.46879468899072035</v>
      </c>
    </row>
    <row r="89" spans="1:7" ht="30.75" customHeight="1">
      <c r="A89" s="46"/>
      <c r="B89" s="68" t="s">
        <v>325</v>
      </c>
      <c r="C89" s="132">
        <f>'МО г.Ртищево'!D66</f>
        <v>1750</v>
      </c>
      <c r="D89" s="132">
        <f>'МО г.Ртищево'!E66</f>
        <v>435</v>
      </c>
      <c r="E89" s="132">
        <f>'МО г.Ртищево'!F66</f>
        <v>0</v>
      </c>
      <c r="F89" s="89">
        <f t="shared" si="2"/>
        <v>0</v>
      </c>
      <c r="G89" s="89">
        <f t="shared" si="3"/>
        <v>0</v>
      </c>
    </row>
    <row r="90" spans="1:7" ht="23.25" customHeight="1">
      <c r="A90" s="46"/>
      <c r="B90" s="138" t="s">
        <v>294</v>
      </c>
      <c r="C90" s="132">
        <f>'МО г.Ртищево'!D67</f>
        <v>100</v>
      </c>
      <c r="D90" s="132">
        <f>'МО г.Ртищево'!E67</f>
        <v>25</v>
      </c>
      <c r="E90" s="132">
        <f>'МО г.Ртищево'!F67</f>
        <v>0</v>
      </c>
      <c r="F90" s="89">
        <f t="shared" si="2"/>
        <v>0</v>
      </c>
      <c r="G90" s="89">
        <f t="shared" si="3"/>
        <v>0</v>
      </c>
    </row>
    <row r="91" spans="1:7" ht="30" customHeight="1">
      <c r="A91" s="46"/>
      <c r="B91" s="138" t="s">
        <v>296</v>
      </c>
      <c r="C91" s="132">
        <f>'МО г.Ртищево'!D68</f>
        <v>200</v>
      </c>
      <c r="D91" s="132">
        <f>'МО г.Ртищево'!E68</f>
        <v>50</v>
      </c>
      <c r="E91" s="132">
        <f>'МО г.Ртищево'!F68</f>
        <v>0</v>
      </c>
      <c r="F91" s="89">
        <f t="shared" si="2"/>
        <v>0</v>
      </c>
      <c r="G91" s="89">
        <f t="shared" si="3"/>
        <v>0</v>
      </c>
    </row>
    <row r="92" spans="1:7" ht="23.25" customHeight="1">
      <c r="A92" s="46"/>
      <c r="B92" s="138" t="s">
        <v>298</v>
      </c>
      <c r="C92" s="132">
        <f>'МО г.Ртищево'!D69</f>
        <v>100</v>
      </c>
      <c r="D92" s="132">
        <f>'МО г.Ртищево'!E69</f>
        <v>25</v>
      </c>
      <c r="E92" s="132">
        <f>'МО г.Ртищево'!F69</f>
        <v>0</v>
      </c>
      <c r="F92" s="89">
        <f t="shared" si="2"/>
        <v>0</v>
      </c>
      <c r="G92" s="89">
        <f t="shared" si="3"/>
        <v>0</v>
      </c>
    </row>
    <row r="93" spans="1:7" ht="30.75" customHeight="1">
      <c r="A93" s="46"/>
      <c r="B93" s="138" t="s">
        <v>300</v>
      </c>
      <c r="C93" s="132">
        <f>'МО г.Ртищево'!D70</f>
        <v>100</v>
      </c>
      <c r="D93" s="132">
        <f>'МО г.Ртищево'!E70</f>
        <v>25</v>
      </c>
      <c r="E93" s="132">
        <f>'МО г.Ртищево'!F70</f>
        <v>0</v>
      </c>
      <c r="F93" s="89">
        <f t="shared" si="2"/>
        <v>0</v>
      </c>
      <c r="G93" s="89">
        <f t="shared" si="3"/>
        <v>0</v>
      </c>
    </row>
    <row r="94" spans="1:7" ht="20.25" customHeight="1">
      <c r="A94" s="46"/>
      <c r="B94" s="138" t="s">
        <v>302</v>
      </c>
      <c r="C94" s="132">
        <f>'МО г.Ртищево'!D71</f>
        <v>100</v>
      </c>
      <c r="D94" s="132">
        <f>'МО г.Ртищево'!E71</f>
        <v>25</v>
      </c>
      <c r="E94" s="132">
        <f>'МО г.Ртищево'!F71</f>
        <v>0</v>
      </c>
      <c r="F94" s="89">
        <f t="shared" si="2"/>
        <v>0</v>
      </c>
      <c r="G94" s="89">
        <f t="shared" si="3"/>
        <v>0</v>
      </c>
    </row>
    <row r="95" spans="1:7" ht="19.5" customHeight="1">
      <c r="A95" s="46"/>
      <c r="B95" s="138" t="s">
        <v>305</v>
      </c>
      <c r="C95" s="132">
        <f>'МО г.Ртищево'!D72</f>
        <v>100</v>
      </c>
      <c r="D95" s="132">
        <f>'МО г.Ртищево'!E72</f>
        <v>25</v>
      </c>
      <c r="E95" s="132">
        <f>'МО г.Ртищево'!F72</f>
        <v>0</v>
      </c>
      <c r="F95" s="89">
        <f t="shared" si="2"/>
        <v>0</v>
      </c>
      <c r="G95" s="89">
        <f t="shared" si="3"/>
        <v>0</v>
      </c>
    </row>
    <row r="96" spans="1:7" ht="21" customHeight="1">
      <c r="A96" s="46"/>
      <c r="B96" s="138" t="s">
        <v>210</v>
      </c>
      <c r="C96" s="132">
        <f>'МО г.Ртищево'!D73</f>
        <v>50</v>
      </c>
      <c r="D96" s="132">
        <f>'МО г.Ртищево'!E73</f>
        <v>10</v>
      </c>
      <c r="E96" s="132">
        <f>'МО г.Ртищево'!F73</f>
        <v>0</v>
      </c>
      <c r="F96" s="89">
        <f t="shared" si="2"/>
        <v>0</v>
      </c>
      <c r="G96" s="89">
        <f t="shared" si="3"/>
        <v>0</v>
      </c>
    </row>
    <row r="97" spans="1:7" ht="36" customHeight="1">
      <c r="A97" s="46"/>
      <c r="B97" s="138" t="s">
        <v>385</v>
      </c>
      <c r="C97" s="132">
        <f>'МО г.Ртищево'!D74</f>
        <v>624</v>
      </c>
      <c r="D97" s="132">
        <f>'МО г.Ртищево'!E74</f>
        <v>156</v>
      </c>
      <c r="E97" s="132">
        <f>'МО г.Ртищево'!F74</f>
        <v>0</v>
      </c>
      <c r="F97" s="89">
        <f t="shared" si="2"/>
        <v>0</v>
      </c>
      <c r="G97" s="89">
        <f t="shared" si="3"/>
        <v>0</v>
      </c>
    </row>
    <row r="98" spans="1:7" ht="30.75" customHeight="1">
      <c r="A98" s="46"/>
      <c r="B98" s="138" t="s">
        <v>398</v>
      </c>
      <c r="C98" s="132">
        <f>'МО г.Ртищево'!D75</f>
        <v>376</v>
      </c>
      <c r="D98" s="132">
        <f>'МО г.Ртищево'!E75</f>
        <v>94</v>
      </c>
      <c r="E98" s="132">
        <f>'МО г.Ртищево'!F75</f>
        <v>0</v>
      </c>
      <c r="F98" s="89">
        <f t="shared" si="2"/>
        <v>0</v>
      </c>
      <c r="G98" s="89">
        <f t="shared" si="3"/>
        <v>0</v>
      </c>
    </row>
    <row r="99" spans="1:7" ht="21" customHeight="1">
      <c r="A99" s="46"/>
      <c r="B99" s="68" t="s">
        <v>166</v>
      </c>
      <c r="C99" s="132">
        <f>'МО г.Ртищево'!D76+'Кр-звезда'!D48+Макарово!D48+Октябрьский!D46+Салтыковка!D46+Урусово!D47+'Ш-Голицыно'!D47</f>
        <v>11163</v>
      </c>
      <c r="D99" s="132">
        <f>'МО г.Ртищево'!E76+'Кр-звезда'!E48+Макарово!E48+Октябрьский!E46+Салтыковка!E46+Урусово!E47+'Ш-Голицыно'!E47</f>
        <v>5204.2</v>
      </c>
      <c r="E99" s="132">
        <f>'МО г.Ртищево'!F76+'Кр-звезда'!F48+Макарово!F48+Октябрьский!F46+Салтыковка!F46+Урусово!F47+'Ш-Голицыно'!F47</f>
        <v>4160.8</v>
      </c>
      <c r="F99" s="89">
        <f t="shared" si="2"/>
        <v>0.37273134462062174</v>
      </c>
      <c r="G99" s="89">
        <f t="shared" si="3"/>
        <v>0.7995080896199225</v>
      </c>
    </row>
    <row r="100" spans="1:7" ht="21" customHeight="1">
      <c r="A100" s="46"/>
      <c r="B100" s="68" t="s">
        <v>275</v>
      </c>
      <c r="C100" s="132">
        <f>'Кр-звезда'!D50+Макарово!D50+Октябрьский!D48+Салтыковка!D48+Урусово!D49+'Ш-Голицыно'!D49</f>
        <v>120</v>
      </c>
      <c r="D100" s="132">
        <f>'Кр-звезда'!E50+Макарово!E50+Октябрьский!E48+Салтыковка!E48+Урусово!E49+'Ш-Голицыно'!E49</f>
        <v>30</v>
      </c>
      <c r="E100" s="132">
        <f>'Кр-звезда'!F50+Макарово!F50+Октябрьский!F48+Салтыковка!F48+Урусово!F49+'Ш-Голицыно'!F49</f>
        <v>0</v>
      </c>
      <c r="F100" s="89">
        <f t="shared" si="2"/>
        <v>0</v>
      </c>
      <c r="G100" s="89">
        <f t="shared" si="3"/>
        <v>0</v>
      </c>
    </row>
    <row r="101" spans="1:7" ht="21" customHeight="1">
      <c r="A101" s="46"/>
      <c r="B101" s="68" t="s">
        <v>212</v>
      </c>
      <c r="C101" s="132">
        <f>'Кр-звезда'!D49+Макарово!D49+Октябрьский!D47+Салтыковка!D47+Урусово!D48+'Ш-Голицыно'!D48</f>
        <v>110</v>
      </c>
      <c r="D101" s="132">
        <f>'Кр-звезда'!E49+Макарово!E49+Октябрьский!E47+Салтыковка!E47+Урусово!E48+'Ш-Голицыно'!E48</f>
        <v>25</v>
      </c>
      <c r="E101" s="132">
        <f>'Кр-звезда'!F49+Макарово!F49+Октябрьский!F47+Салтыковка!F47+Урусово!F48+'Ш-Голицыно'!F48</f>
        <v>0</v>
      </c>
      <c r="F101" s="89">
        <f t="shared" si="2"/>
        <v>0</v>
      </c>
      <c r="G101" s="89">
        <f t="shared" si="3"/>
        <v>0</v>
      </c>
    </row>
    <row r="102" spans="1:7" ht="21" customHeight="1">
      <c r="A102" s="46"/>
      <c r="B102" s="68" t="s">
        <v>167</v>
      </c>
      <c r="C102" s="132">
        <f>'МО г.Ртищево'!D77+'Кр-звезда'!D51+Макарово!D51+Октябрьский!D49+Салтыковка!D49+Урусово!D50+'Ш-Голицыно'!D50</f>
        <v>15596.999999999998</v>
      </c>
      <c r="D102" s="132">
        <f>'МО г.Ртищево'!E77+'Кр-звезда'!E51+Макарово!E51+Октябрьский!E49+Салтыковка!E49+Урусово!E50+'Ш-Голицыно'!E50</f>
        <v>3885.9</v>
      </c>
      <c r="E102" s="132">
        <f>'МО г.Ртищево'!F77+'Кр-звезда'!F51+Макарово!F51+Октябрьский!F49+Салтыковка!F49+Урусово!F50+'Ш-Голицыно'!F50</f>
        <v>330.29999999999995</v>
      </c>
      <c r="F102" s="89">
        <f t="shared" si="2"/>
        <v>0.021177149451817655</v>
      </c>
      <c r="G102" s="89">
        <f t="shared" si="3"/>
        <v>0.08499961398903727</v>
      </c>
    </row>
    <row r="103" spans="1:7" ht="21.75" customHeight="1">
      <c r="A103" s="71" t="s">
        <v>123</v>
      </c>
      <c r="B103" s="72" t="s">
        <v>121</v>
      </c>
      <c r="C103" s="134">
        <f>C104</f>
        <v>3.8</v>
      </c>
      <c r="D103" s="134">
        <f>D104</f>
        <v>3.8</v>
      </c>
      <c r="E103" s="134">
        <f>E104</f>
        <v>3.6999999999999997</v>
      </c>
      <c r="F103" s="89">
        <f t="shared" si="2"/>
        <v>0.9736842105263158</v>
      </c>
      <c r="G103" s="89">
        <f t="shared" si="3"/>
        <v>0.9736842105263158</v>
      </c>
    </row>
    <row r="104" spans="1:7" ht="37.5" customHeight="1">
      <c r="A104" s="139" t="s">
        <v>117</v>
      </c>
      <c r="B104" s="140" t="s">
        <v>219</v>
      </c>
      <c r="C104" s="132">
        <f>'Кр-звезда'!D53+Макарово!D53+Октябрьский!D52+Салтыковка!D51+Урусово!D52+'Ш-Голицыно'!D52</f>
        <v>3.8</v>
      </c>
      <c r="D104" s="132">
        <f>'Кр-звезда'!E53+Макарово!E53+Октябрьский!E52+Салтыковка!E51+Урусово!E52+'Ш-Голицыно'!E52</f>
        <v>3.8</v>
      </c>
      <c r="E104" s="132">
        <f>'Кр-звезда'!F53+Макарово!F53+Октябрьский!F52+Салтыковка!F51+Урусово!F52+'Ш-Голицыно'!F52</f>
        <v>3.6999999999999997</v>
      </c>
      <c r="F104" s="89">
        <f aca="true" t="shared" si="4" ref="F104:F126">E104/C104</f>
        <v>0.9736842105263158</v>
      </c>
      <c r="G104" s="89">
        <f aca="true" t="shared" si="5" ref="G104:G126">E104/D104</f>
        <v>0.9736842105263158</v>
      </c>
    </row>
    <row r="105" spans="1:7" ht="18" customHeight="1">
      <c r="A105" s="49" t="s">
        <v>46</v>
      </c>
      <c r="B105" s="44" t="s">
        <v>47</v>
      </c>
      <c r="C105" s="134">
        <f>C106+C107+C109+C110+C108</f>
        <v>456849.60000000003</v>
      </c>
      <c r="D105" s="134">
        <f>D106+D107+D109+D110+D108</f>
        <v>128112.29999999999</v>
      </c>
      <c r="E105" s="134">
        <f>E106+E107+E109+E110+E108</f>
        <v>56617.100000000006</v>
      </c>
      <c r="F105" s="89">
        <f t="shared" si="4"/>
        <v>0.12392940696456778</v>
      </c>
      <c r="G105" s="89">
        <f t="shared" si="5"/>
        <v>0.44193336627318386</v>
      </c>
    </row>
    <row r="106" spans="1:7" ht="18.75">
      <c r="A106" s="46" t="s">
        <v>48</v>
      </c>
      <c r="B106" s="45" t="s">
        <v>144</v>
      </c>
      <c r="C106" s="132">
        <f>МР!D91</f>
        <v>129631.6</v>
      </c>
      <c r="D106" s="132">
        <f>МР!E91</f>
        <v>37469.9</v>
      </c>
      <c r="E106" s="132">
        <f>МР!F91</f>
        <v>16497</v>
      </c>
      <c r="F106" s="89">
        <f t="shared" si="4"/>
        <v>0.127260637066888</v>
      </c>
      <c r="G106" s="89">
        <f t="shared" si="5"/>
        <v>0.440273392776602</v>
      </c>
    </row>
    <row r="107" spans="1:7" ht="18.75">
      <c r="A107" s="46" t="s">
        <v>49</v>
      </c>
      <c r="B107" s="45" t="s">
        <v>145</v>
      </c>
      <c r="C107" s="132">
        <f>МР!D92</f>
        <v>276377.9</v>
      </c>
      <c r="D107" s="132">
        <f>МР!E92</f>
        <v>73512.4</v>
      </c>
      <c r="E107" s="132">
        <f>МР!F92</f>
        <v>29797.1</v>
      </c>
      <c r="F107" s="89">
        <f t="shared" si="4"/>
        <v>0.1078128895255373</v>
      </c>
      <c r="G107" s="89">
        <f t="shared" si="5"/>
        <v>0.405334338152475</v>
      </c>
    </row>
    <row r="108" spans="1:7" ht="18.75">
      <c r="A108" s="46" t="s">
        <v>365</v>
      </c>
      <c r="B108" s="45" t="s">
        <v>366</v>
      </c>
      <c r="C108" s="132">
        <f>МР!D93+'МО г.Ртищево'!D79</f>
        <v>25444</v>
      </c>
      <c r="D108" s="132">
        <f>МР!E93+'МО г.Ртищево'!E79</f>
        <v>8420.4</v>
      </c>
      <c r="E108" s="132">
        <f>МР!F93+'МО г.Ртищево'!F79</f>
        <v>4710.3</v>
      </c>
      <c r="F108" s="89">
        <f t="shared" si="4"/>
        <v>0.1851241943090709</v>
      </c>
      <c r="G108" s="89">
        <f t="shared" si="5"/>
        <v>0.5593914778395326</v>
      </c>
    </row>
    <row r="109" spans="1:7" ht="18.75">
      <c r="A109" s="46" t="s">
        <v>50</v>
      </c>
      <c r="B109" s="45" t="s">
        <v>51</v>
      </c>
      <c r="C109" s="132">
        <f>МР!D94+'Кр-звезда'!D57+Макарово!D57+Октябрьский!D56+Салтыковка!D55+Урусово!D56+'Ш-Голицыно'!D56</f>
        <v>4121.7</v>
      </c>
      <c r="D109" s="132">
        <f>МР!E94+'Кр-звезда'!E57+Макарово!E57+Октябрьский!E56+Салтыковка!E55+Урусово!E56+'Ш-Голицыно'!E56</f>
        <v>1940.6</v>
      </c>
      <c r="E109" s="132">
        <f>МР!F94+'Кр-звезда'!F57+Макарово!F57+Октябрьский!F56+Салтыковка!F55+Урусово!F56+'Ш-Голицыно'!F56</f>
        <v>1754.4</v>
      </c>
      <c r="F109" s="89">
        <f t="shared" si="4"/>
        <v>0.425649610597569</v>
      </c>
      <c r="G109" s="89">
        <f t="shared" si="5"/>
        <v>0.9040502937235907</v>
      </c>
    </row>
    <row r="110" spans="1:7" ht="18.75">
      <c r="A110" s="46" t="s">
        <v>52</v>
      </c>
      <c r="B110" s="45" t="s">
        <v>368</v>
      </c>
      <c r="C110" s="132">
        <f>МР!D95</f>
        <v>21274.4</v>
      </c>
      <c r="D110" s="132">
        <f>МР!E95</f>
        <v>6769</v>
      </c>
      <c r="E110" s="132">
        <f>МР!F95</f>
        <v>3858.3</v>
      </c>
      <c r="F110" s="89">
        <f t="shared" si="4"/>
        <v>0.1813588162298349</v>
      </c>
      <c r="G110" s="89">
        <f t="shared" si="5"/>
        <v>0.5699955680307284</v>
      </c>
    </row>
    <row r="111" spans="1:7" ht="18.75">
      <c r="A111" s="49" t="s">
        <v>53</v>
      </c>
      <c r="B111" s="44" t="s">
        <v>149</v>
      </c>
      <c r="C111" s="134">
        <f>C112+C113</f>
        <v>66025</v>
      </c>
      <c r="D111" s="134">
        <f>D112+D113</f>
        <v>22762.5</v>
      </c>
      <c r="E111" s="134">
        <f>E112+E113</f>
        <v>11072.1</v>
      </c>
      <c r="F111" s="89">
        <f t="shared" si="4"/>
        <v>0.16769556985990156</v>
      </c>
      <c r="G111" s="89">
        <f t="shared" si="5"/>
        <v>0.4864184514003295</v>
      </c>
    </row>
    <row r="112" spans="1:7" ht="18.75">
      <c r="A112" s="46" t="s">
        <v>54</v>
      </c>
      <c r="B112" s="45" t="s">
        <v>55</v>
      </c>
      <c r="C112" s="132">
        <f>МР!D97</f>
        <v>63145.8</v>
      </c>
      <c r="D112" s="132">
        <f>МР!E97</f>
        <v>21910.3</v>
      </c>
      <c r="E112" s="132">
        <f>МР!F97</f>
        <v>10620.6</v>
      </c>
      <c r="F112" s="89">
        <f t="shared" si="4"/>
        <v>0.1681917087122184</v>
      </c>
      <c r="G112" s="89">
        <f t="shared" si="5"/>
        <v>0.4847309256377138</v>
      </c>
    </row>
    <row r="113" spans="1:7" ht="18.75">
      <c r="A113" s="46" t="s">
        <v>56</v>
      </c>
      <c r="B113" s="45" t="s">
        <v>400</v>
      </c>
      <c r="C113" s="132">
        <f>МР!D98</f>
        <v>2879.2</v>
      </c>
      <c r="D113" s="132">
        <f>МР!E98</f>
        <v>852.2</v>
      </c>
      <c r="E113" s="132">
        <f>МР!F98</f>
        <v>451.5</v>
      </c>
      <c r="F113" s="89">
        <f t="shared" si="4"/>
        <v>0.15681439288691304</v>
      </c>
      <c r="G113" s="89">
        <f t="shared" si="5"/>
        <v>0.5298052100445905</v>
      </c>
    </row>
    <row r="114" spans="1:7" ht="16.5" customHeight="1">
      <c r="A114" s="49" t="s">
        <v>57</v>
      </c>
      <c r="B114" s="44" t="s">
        <v>58</v>
      </c>
      <c r="C114" s="134">
        <f>C115+C116+C117+C118</f>
        <v>21224</v>
      </c>
      <c r="D114" s="134">
        <f>D115+D116+D117+D118</f>
        <v>5719.799999999999</v>
      </c>
      <c r="E114" s="134">
        <f>E115+E116+E117+E118</f>
        <v>3240.3</v>
      </c>
      <c r="F114" s="89">
        <f t="shared" si="4"/>
        <v>0.15267150395778364</v>
      </c>
      <c r="G114" s="89">
        <f t="shared" si="5"/>
        <v>0.566505821881884</v>
      </c>
    </row>
    <row r="115" spans="1:7" ht="18.75">
      <c r="A115" s="46" t="s">
        <v>59</v>
      </c>
      <c r="B115" s="73" t="s">
        <v>198</v>
      </c>
      <c r="C115" s="132">
        <f>МР!D100+'МО г.Ртищево'!D81+'Кр-звезда'!D59+Макарово!D56+Октябрьский!D58+Салтыковка!D57+Урусово!D58+'Ш-Голицыно'!D57</f>
        <v>1696</v>
      </c>
      <c r="D115" s="132">
        <f>МР!E100+'МО г.Ртищево'!E81+'Кр-звезда'!E59+Макарово!E56+Октябрьский!E58+Салтыковка!E57+Урусово!E58+'Ш-Голицыно'!E57</f>
        <v>551.5</v>
      </c>
      <c r="E115" s="132">
        <f>МР!F100+'МО г.Ртищево'!F81+'Кр-звезда'!F59+Макарово!F56+Октябрьский!F58+Салтыковка!F57+Урусово!F58+'Ш-Голицыно'!F57</f>
        <v>395.29999999999995</v>
      </c>
      <c r="F115" s="89">
        <f t="shared" si="4"/>
        <v>0.23307783018867922</v>
      </c>
      <c r="G115" s="89">
        <f t="shared" si="5"/>
        <v>0.7167724388032637</v>
      </c>
    </row>
    <row r="116" spans="1:7" ht="31.5">
      <c r="A116" s="46" t="s">
        <v>60</v>
      </c>
      <c r="B116" s="73" t="s">
        <v>326</v>
      </c>
      <c r="C116" s="132">
        <f>МР!D101</f>
        <v>15905.1</v>
      </c>
      <c r="D116" s="132">
        <f>МР!E101</f>
        <v>4008.7</v>
      </c>
      <c r="E116" s="132">
        <f>МР!F101</f>
        <v>1998.5</v>
      </c>
      <c r="F116" s="89">
        <f t="shared" si="4"/>
        <v>0.1256515205814487</v>
      </c>
      <c r="G116" s="89">
        <f t="shared" si="5"/>
        <v>0.4985406740339761</v>
      </c>
    </row>
    <row r="117" spans="1:7" ht="78.75" hidden="1">
      <c r="A117" s="46"/>
      <c r="B117" s="45" t="s">
        <v>170</v>
      </c>
      <c r="C117" s="132">
        <v>0</v>
      </c>
      <c r="D117" s="132">
        <v>0</v>
      </c>
      <c r="E117" s="132">
        <v>0</v>
      </c>
      <c r="F117" s="89" t="e">
        <f t="shared" si="4"/>
        <v>#DIV/0!</v>
      </c>
      <c r="G117" s="89" t="e">
        <f t="shared" si="5"/>
        <v>#DIV/0!</v>
      </c>
    </row>
    <row r="118" spans="1:7" ht="31.5">
      <c r="A118" s="46" t="s">
        <v>61</v>
      </c>
      <c r="B118" s="45" t="s">
        <v>319</v>
      </c>
      <c r="C118" s="132">
        <f>МР!D109</f>
        <v>3622.9</v>
      </c>
      <c r="D118" s="132">
        <f>МР!E109</f>
        <v>1159.6</v>
      </c>
      <c r="E118" s="132">
        <f>МР!F109</f>
        <v>846.5</v>
      </c>
      <c r="F118" s="89">
        <f t="shared" si="4"/>
        <v>0.23365259874686026</v>
      </c>
      <c r="G118" s="89">
        <f t="shared" si="5"/>
        <v>0.7299931010693343</v>
      </c>
    </row>
    <row r="119" spans="1:7" ht="21" customHeight="1">
      <c r="A119" s="71" t="s">
        <v>62</v>
      </c>
      <c r="B119" s="72" t="s">
        <v>126</v>
      </c>
      <c r="C119" s="134">
        <f>C120+C121</f>
        <v>27574.1</v>
      </c>
      <c r="D119" s="134">
        <f>D120+D121</f>
        <v>9974.9</v>
      </c>
      <c r="E119" s="134">
        <f>E120+E121</f>
        <v>4126.7</v>
      </c>
      <c r="F119" s="89">
        <f t="shared" si="4"/>
        <v>0.14965855639893957</v>
      </c>
      <c r="G119" s="89">
        <f t="shared" si="5"/>
        <v>0.4137084081043419</v>
      </c>
    </row>
    <row r="120" spans="1:7" ht="24" customHeight="1">
      <c r="A120" s="46" t="s">
        <v>63</v>
      </c>
      <c r="B120" s="45" t="s">
        <v>127</v>
      </c>
      <c r="C120" s="132">
        <f>'МО г.Ртищево'!D83</f>
        <v>26978</v>
      </c>
      <c r="D120" s="132">
        <f>'МО г.Ртищево'!E83</f>
        <v>9798.8</v>
      </c>
      <c r="E120" s="132">
        <f>'МО г.Ртищево'!F83</f>
        <v>4018.1</v>
      </c>
      <c r="F120" s="89">
        <f t="shared" si="4"/>
        <v>0.14893987693676328</v>
      </c>
      <c r="G120" s="89">
        <f t="shared" si="5"/>
        <v>0.41006041556108913</v>
      </c>
    </row>
    <row r="121" spans="1:7" ht="18.75" customHeight="1">
      <c r="A121" s="46" t="s">
        <v>128</v>
      </c>
      <c r="B121" s="45" t="s">
        <v>129</v>
      </c>
      <c r="C121" s="132">
        <f>МР!D112</f>
        <v>596.1</v>
      </c>
      <c r="D121" s="132">
        <f>МР!E112</f>
        <v>176.1</v>
      </c>
      <c r="E121" s="132">
        <f>МР!F112</f>
        <v>108.6</v>
      </c>
      <c r="F121" s="89">
        <f t="shared" si="4"/>
        <v>0.18218419728233518</v>
      </c>
      <c r="G121" s="89">
        <f t="shared" si="5"/>
        <v>0.616695059625213</v>
      </c>
    </row>
    <row r="122" spans="1:7" ht="21.75" customHeight="1">
      <c r="A122" s="71" t="s">
        <v>130</v>
      </c>
      <c r="B122" s="72" t="s">
        <v>131</v>
      </c>
      <c r="C122" s="134">
        <f>C123</f>
        <v>390</v>
      </c>
      <c r="D122" s="134">
        <f>D123</f>
        <v>123.3</v>
      </c>
      <c r="E122" s="134">
        <f>E123</f>
        <v>72.7</v>
      </c>
      <c r="F122" s="89">
        <f t="shared" si="4"/>
        <v>0.1864102564102564</v>
      </c>
      <c r="G122" s="89">
        <f t="shared" si="5"/>
        <v>0.5896188158961881</v>
      </c>
    </row>
    <row r="123" spans="1:7" ht="19.5" customHeight="1">
      <c r="A123" s="46" t="s">
        <v>132</v>
      </c>
      <c r="B123" s="45" t="s">
        <v>133</v>
      </c>
      <c r="C123" s="132">
        <f>МР!D115+'МО г.Ртищево'!D85</f>
        <v>390</v>
      </c>
      <c r="D123" s="132">
        <f>МР!E115+'МО г.Ртищево'!E85</f>
        <v>123.3</v>
      </c>
      <c r="E123" s="132">
        <f>МР!F115+'МО г.Ртищево'!F85</f>
        <v>72.7</v>
      </c>
      <c r="F123" s="89">
        <f t="shared" si="4"/>
        <v>0.1864102564102564</v>
      </c>
      <c r="G123" s="89">
        <f t="shared" si="5"/>
        <v>0.5896188158961881</v>
      </c>
    </row>
    <row r="124" spans="1:7" ht="32.25" customHeight="1">
      <c r="A124" s="71" t="s">
        <v>134</v>
      </c>
      <c r="B124" s="72" t="s">
        <v>135</v>
      </c>
      <c r="C124" s="134">
        <f>C125</f>
        <v>2200</v>
      </c>
      <c r="D124" s="134">
        <f>D125</f>
        <v>550</v>
      </c>
      <c r="E124" s="134">
        <f>E125</f>
        <v>147.5</v>
      </c>
      <c r="F124" s="89">
        <f t="shared" si="4"/>
        <v>0.06704545454545455</v>
      </c>
      <c r="G124" s="89">
        <f t="shared" si="5"/>
        <v>0.2681818181818182</v>
      </c>
    </row>
    <row r="125" spans="1:7" ht="21.75" customHeight="1">
      <c r="A125" s="46" t="s">
        <v>137</v>
      </c>
      <c r="B125" s="45" t="s">
        <v>136</v>
      </c>
      <c r="C125" s="132">
        <f>МР!D117</f>
        <v>2200</v>
      </c>
      <c r="D125" s="132">
        <f>МР!E117</f>
        <v>550</v>
      </c>
      <c r="E125" s="132">
        <f>МР!F117</f>
        <v>147.5</v>
      </c>
      <c r="F125" s="89">
        <f t="shared" si="4"/>
        <v>0.06704545454545455</v>
      </c>
      <c r="G125" s="89">
        <f t="shared" si="5"/>
        <v>0.2681818181818182</v>
      </c>
    </row>
    <row r="126" spans="1:7" ht="22.5" customHeight="1">
      <c r="A126" s="46"/>
      <c r="B126" s="44" t="s">
        <v>65</v>
      </c>
      <c r="C126" s="134">
        <f>C39+C54+C56+C62+C76+C105+C111+C114+C119+C122+C124+C103</f>
        <v>722499.7000000001</v>
      </c>
      <c r="D126" s="134">
        <f>D39+D54+D56+D62+D76+D105+D111+D114+D119+D122+D124+D103</f>
        <v>207140.29999999996</v>
      </c>
      <c r="E126" s="134">
        <f>E39+E54+E56+E62+E76+E105+E111+E114+E119+E122+E124+E103</f>
        <v>90664.40000000001</v>
      </c>
      <c r="F126" s="89">
        <f t="shared" si="4"/>
        <v>0.1254871109289042</v>
      </c>
      <c r="G126" s="89">
        <f t="shared" si="5"/>
        <v>0.4376956101733947</v>
      </c>
    </row>
    <row r="127" spans="3:6" ht="18.75">
      <c r="C127" s="113"/>
      <c r="D127" s="113"/>
      <c r="E127" s="113"/>
      <c r="F127" s="141"/>
    </row>
    <row r="128" spans="3:6" ht="18">
      <c r="C128" s="113"/>
      <c r="D128" s="113"/>
      <c r="E128" s="113"/>
      <c r="F128" s="143"/>
    </row>
    <row r="129" spans="2:6" ht="18">
      <c r="B129" s="79" t="s">
        <v>90</v>
      </c>
      <c r="C129" s="113"/>
      <c r="D129" s="113"/>
      <c r="E129" s="113">
        <v>12625.1</v>
      </c>
      <c r="F129" s="144"/>
    </row>
    <row r="130" spans="2:6" ht="18">
      <c r="B130" s="79"/>
      <c r="C130" s="113"/>
      <c r="D130" s="113"/>
      <c r="E130" s="113"/>
      <c r="F130" s="144"/>
    </row>
    <row r="131" spans="2:6" ht="18">
      <c r="B131" s="79" t="s">
        <v>81</v>
      </c>
      <c r="C131" s="113"/>
      <c r="D131" s="113"/>
      <c r="E131" s="113"/>
      <c r="F131" s="144"/>
    </row>
    <row r="132" spans="2:7" ht="18.75">
      <c r="B132" s="79" t="s">
        <v>82</v>
      </c>
      <c r="C132" s="113"/>
      <c r="D132" s="113"/>
      <c r="E132" s="113"/>
      <c r="F132" s="144"/>
      <c r="G132" s="145"/>
    </row>
    <row r="133" spans="2:6" ht="18">
      <c r="B133" s="79"/>
      <c r="C133" s="113"/>
      <c r="D133" s="113"/>
      <c r="E133" s="113"/>
      <c r="F133" s="144"/>
    </row>
    <row r="134" spans="2:6" ht="18">
      <c r="B134" s="79" t="s">
        <v>83</v>
      </c>
      <c r="C134" s="113"/>
      <c r="D134" s="113"/>
      <c r="E134" s="113"/>
      <c r="F134" s="144"/>
    </row>
    <row r="135" spans="2:7" ht="18.75">
      <c r="B135" s="79" t="s">
        <v>84</v>
      </c>
      <c r="C135" s="113"/>
      <c r="D135" s="113"/>
      <c r="E135" s="113"/>
      <c r="F135" s="144"/>
      <c r="G135" s="146"/>
    </row>
    <row r="136" spans="2:6" ht="18">
      <c r="B136" s="79"/>
      <c r="C136" s="113"/>
      <c r="D136" s="113"/>
      <c r="E136" s="113"/>
      <c r="F136" s="144"/>
    </row>
    <row r="137" spans="2:6" ht="18">
      <c r="B137" s="79" t="s">
        <v>85</v>
      </c>
      <c r="C137" s="113"/>
      <c r="D137" s="113"/>
      <c r="E137" s="113"/>
      <c r="F137" s="144"/>
    </row>
    <row r="138" spans="2:7" ht="18.75">
      <c r="B138" s="79" t="s">
        <v>86</v>
      </c>
      <c r="C138" s="113"/>
      <c r="D138" s="113"/>
      <c r="E138" s="113"/>
      <c r="F138" s="144"/>
      <c r="G138" s="147"/>
    </row>
    <row r="139" spans="2:6" ht="18">
      <c r="B139" s="79"/>
      <c r="C139" s="113"/>
      <c r="D139" s="113"/>
      <c r="E139" s="113"/>
      <c r="F139" s="144"/>
    </row>
    <row r="140" spans="2:6" ht="18">
      <c r="B140" s="79" t="s">
        <v>87</v>
      </c>
      <c r="C140" s="113"/>
      <c r="D140" s="113"/>
      <c r="E140" s="113"/>
      <c r="F140" s="144"/>
    </row>
    <row r="141" spans="1:7" ht="18.75">
      <c r="A141" s="75"/>
      <c r="B141" s="79" t="s">
        <v>88</v>
      </c>
      <c r="C141" s="113"/>
      <c r="D141" s="113"/>
      <c r="E141" s="113">
        <v>2000</v>
      </c>
      <c r="F141" s="144"/>
      <c r="G141" s="148"/>
    </row>
    <row r="142" spans="1:6" ht="12" customHeight="1" hidden="1">
      <c r="A142" s="75"/>
      <c r="B142" s="79"/>
      <c r="C142" s="113"/>
      <c r="D142" s="113"/>
      <c r="E142" s="113"/>
      <c r="F142" s="144"/>
    </row>
    <row r="143" spans="1:6" ht="5.25" customHeight="1" hidden="1">
      <c r="A143" s="75"/>
      <c r="B143" s="79"/>
      <c r="C143" s="113"/>
      <c r="D143" s="113"/>
      <c r="E143" s="113"/>
      <c r="F143" s="144"/>
    </row>
    <row r="144" spans="1:7" ht="45" customHeight="1">
      <c r="A144" s="75"/>
      <c r="B144" s="79" t="s">
        <v>89</v>
      </c>
      <c r="C144" s="113"/>
      <c r="D144" s="113"/>
      <c r="E144" s="113">
        <f>E129+E34-E126-E141</f>
        <v>10370.399999999994</v>
      </c>
      <c r="F144" s="144"/>
      <c r="G144" s="149"/>
    </row>
    <row r="145" spans="1:6" ht="18">
      <c r="A145" s="75"/>
      <c r="C145" s="113"/>
      <c r="D145" s="113"/>
      <c r="E145" s="113"/>
      <c r="F145" s="144"/>
    </row>
    <row r="146" spans="1:6" ht="18" hidden="1">
      <c r="A146" s="75"/>
      <c r="C146" s="113"/>
      <c r="D146" s="113"/>
      <c r="E146" s="113"/>
      <c r="F146" s="144"/>
    </row>
    <row r="147" spans="1:6" ht="18">
      <c r="A147" s="75"/>
      <c r="B147" s="79" t="s">
        <v>91</v>
      </c>
      <c r="C147" s="113"/>
      <c r="D147" s="113"/>
      <c r="E147" s="113"/>
      <c r="F147" s="144"/>
    </row>
    <row r="148" spans="1:6" ht="18">
      <c r="A148" s="75"/>
      <c r="B148" s="79" t="s">
        <v>92</v>
      </c>
      <c r="C148" s="113"/>
      <c r="D148" s="113"/>
      <c r="E148" s="113"/>
      <c r="F148" s="144"/>
    </row>
    <row r="149" spans="1:6" ht="18">
      <c r="A149" s="75"/>
      <c r="B149" s="79" t="s">
        <v>93</v>
      </c>
      <c r="C149" s="113"/>
      <c r="D149" s="113"/>
      <c r="E149" s="113"/>
      <c r="F149" s="144"/>
    </row>
  </sheetData>
  <sheetProtection/>
  <mergeCells count="16">
    <mergeCell ref="A36:G36"/>
    <mergeCell ref="F37:F38"/>
    <mergeCell ref="G37:G38"/>
    <mergeCell ref="A37:A38"/>
    <mergeCell ref="B37:B38"/>
    <mergeCell ref="C37:C38"/>
    <mergeCell ref="E37:E38"/>
    <mergeCell ref="D37:D38"/>
    <mergeCell ref="A1:G1"/>
    <mergeCell ref="A2:A3"/>
    <mergeCell ref="B2:B3"/>
    <mergeCell ref="C2:C3"/>
    <mergeCell ref="E2:E3"/>
    <mergeCell ref="G2:G3"/>
    <mergeCell ref="D2:D3"/>
    <mergeCell ref="F2:F3"/>
  </mergeCells>
  <printOptions/>
  <pageMargins left="0.7874015748031497" right="0.3937007874015748" top="0.5905511811023623" bottom="0.5905511811023623" header="0" footer="0"/>
  <pageSetup fitToHeight="6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2017-03-27T10:16:49Z</cp:lastPrinted>
  <dcterms:created xsi:type="dcterms:W3CDTF">1996-10-08T23:32:33Z</dcterms:created>
  <dcterms:modified xsi:type="dcterms:W3CDTF">2017-03-27T10:36:18Z</dcterms:modified>
  <cp:category/>
  <cp:version/>
  <cp:contentType/>
  <cp:contentStatus/>
</cp:coreProperties>
</file>