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3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<sst xmlns="http://schemas.openxmlformats.org/spreadsheetml/2006/main" count="1855" uniqueCount="643">
  <si>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</si>
  <si>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</si>
  <si>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</si>
  <si>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</si>
  <si>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</si>
  <si>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</si>
  <si>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</si>
  <si>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</si>
  <si>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</si>
  <si>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</si>
  <si>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</si>
  <si>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</si>
  <si>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</si>
  <si>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</si>
  <si>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</si>
  <si>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</si>
  <si>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</si>
  <si>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</si>
  <si>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</si>
  <si>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</si>
  <si>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</si>
  <si>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</si>
  <si>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</si>
  <si>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</si>
  <si>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</si>
  <si>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</si>
  <si>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</si>
  <si>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</si>
  <si>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</si>
  <si>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</si>
  <si>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</si>
  <si>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</si>
  <si>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</si>
  <si>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</si>
  <si>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</si>
  <si>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</si>
  <si>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</si>
  <si>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</si>
  <si>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</si>
  <si>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</si>
  <si>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</si>
  <si>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</si>
  <si>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</si>
  <si>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</si>
  <si>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</si>
  <si>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</si>
  <si>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</si>
  <si>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</si>
  <si>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</si>
  <si>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</si>
  <si>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</si>
  <si>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</si>
  <si>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</si>
  <si>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</si>
  <si>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</si>
  <si>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</si>
  <si>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</si>
  <si>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</si>
  <si>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</si>
  <si>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</si>
  <si>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</si>
  <si>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</si>
  <si>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</si>
  <si>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</si>
  <si>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</si>
  <si>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</si>
  <si>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</si>
  <si>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</si>
  <si>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</si>
  <si>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</si>
  <si>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</si>
  <si>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</si>
  <si>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</si>
  <si>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</si>
  <si>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</si>
  <si>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</si>
  <si>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</si>
  <si>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</si>
  <si>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</si>
  <si>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</si>
  <si>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</si>
  <si>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</si>
  <si>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</si>
  <si>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</si>
  <si>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</si>
  <si>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</si>
  <si>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</si>
  <si>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</si>
  <si>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</si>
  <si>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</si>
  <si>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</si>
  <si>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</si>
  <si>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</si>
  <si>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</si>
  <si>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</si>
  <si>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</si>
  <si>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</si>
  <si>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</si>
  <si>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</si>
  <si>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</si>
  <si>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</si>
  <si>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</si>
  <si>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</si>
  <si>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</si>
  <si>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</si>
  <si>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</si>
  <si>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</si>
  <si>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</si>
  <si>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</si>
  <si>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</si>
  <si>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</si>
  <si>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</si>
  <si>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</si>
  <si>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</si>
  <si>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</si>
  <si>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</si>
  <si>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</si>
  <si>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</si>
  <si>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</si>
  <si>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</si>
  <si>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</si>
  <si>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</si>
  <si>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</si>
  <si>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</si>
  <si>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</si>
  <si>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</si>
  <si>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</si>
  <si>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</si>
  <si>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</si>
  <si>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</si>
  <si>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</si>
  <si>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</si>
  <si>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</si>
  <si>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</si>
  <si>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</si>
  <si>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</si>
  <si>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</si>
  <si>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</si>
  <si>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</si>
  <si>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</si>
  <si>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</si>
  <si>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</si>
  <si>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</si>
  <si>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</si>
  <si>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</si>
  <si>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</si>
  <si>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</si>
  <si>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</si>
  <si>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</si>
  <si>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</si>
  <si>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</si>
  <si>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</si>
  <si>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</si>
  <si>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</si>
  <si>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</si>
  <si>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</si>
  <si>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</si>
  <si>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</si>
  <si>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</si>
  <si>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</si>
  <si>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</si>
  <si>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</si>
  <si>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</si>
  <si>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</si>
  <si>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</si>
  <si>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</si>
  <si>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</si>
  <si>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</si>
  <si>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</si>
  <si>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</si>
  <si>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</si>
  <si>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</si>
  <si>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</si>
  <si>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</si>
  <si>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</si>
  <si>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</si>
  <si>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</si>
  <si>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</si>
  <si>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</si>
  <si>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</si>
  <si>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</si>
  <si>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</si>
  <si>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</si>
  <si>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</si>
  <si>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</si>
  <si>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</si>
  <si>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</si>
  <si>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</si>
  <si>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</si>
  <si>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</si>
  <si>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</si>
  <si>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</si>
  <si>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</si>
  <si>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</si>
  <si>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</si>
  <si>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</si>
  <si>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</si>
  <si>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</si>
  <si>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</si>
  <si>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</si>
  <si>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</si>
  <si>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</si>
  <si>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</si>
  <si>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</si>
  <si>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</si>
  <si>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</si>
  <si>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</si>
  <si>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</si>
  <si>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</si>
  <si>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</si>
  <si>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</si>
  <si>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</si>
  <si>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</si>
  <si>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</si>
  <si>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</si>
  <si>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</si>
  <si>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</si>
  <si>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</si>
  <si>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</si>
  <si>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</si>
  <si>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</si>
  <si>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</si>
  <si>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</si>
  <si>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</si>
  <si>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</si>
  <si>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</si>
  <si>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</si>
  <si>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</si>
  <si>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</si>
  <si>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</si>
  <si>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</si>
  <si>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</si>
  <si>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</si>
  <si>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</si>
  <si>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</si>
  <si>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</si>
  <si>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</si>
  <si>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</si>
  <si>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</si>
  <si>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</si>
  <si>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</si>
  <si>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</si>
  <si>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</si>
  <si>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</si>
  <si>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</si>
  <si>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</si>
  <si>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</si>
  <si>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</si>
  <si>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</si>
  <si>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</si>
  <si>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</si>
  <si>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</si>
  <si>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</si>
  <si>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</si>
  <si>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</si>
  <si>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</si>
  <si>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</si>
  <si>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</si>
  <si>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</si>
  <si>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</si>
  <si>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</si>
  <si>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</si>
  <si>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</si>
  <si>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</si>
  <si>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</si>
  <si>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</si>
  <si>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</si>
  <si>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</si>
  <si>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</si>
  <si>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</si>
  <si>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</si>
  <si>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</si>
  <si>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</si>
  <si>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</si>
  <si>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</si>
  <si>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</si>
  <si>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</si>
  <si>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</si>
  <si>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</si>
  <si>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</si>
  <si>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</si>
  <si>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</si>
  <si>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</si>
  <si>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</si>
  <si>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</si>
  <si>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</si>
  <si>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</si>
  <si>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</si>
  <si>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</si>
  <si>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</si>
  <si>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</si>
  <si>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</si>
  <si>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</si>
  <si>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</si>
  <si>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</si>
  <si>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</si>
  <si>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</si>
  <si>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</si>
  <si>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</si>
  <si>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</si>
  <si>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</si>
  <si>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</si>
  <si>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</si>
  <si>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</si>
  <si>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</si>
  <si>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</si>
  <si>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</si>
  <si>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</si>
  <si>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</si>
  <si>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</si>
  <si>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</si>
  <si>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</si>
  <si>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</si>
  <si>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</si>
  <si>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</si>
  <si>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</si>
  <si>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</si>
  <si>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</si>
  <si>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</si>
  <si>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</si>
  <si>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</si>
  <si>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</si>
  <si>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</si>
  <si>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</si>
  <si>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</si>
  <si>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</si>
  <si>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</si>
  <si>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</si>
  <si>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</si>
  <si>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</si>
  <si>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</si>
  <si>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</si>
  <si>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</si>
  <si>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</si>
  <si>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</si>
  <si>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</si>
  <si>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</si>
  <si>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</si>
  <si>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</si>
  <si>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</si>
  <si>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</si>
  <si>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</si>
  <si>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</si>
  <si>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</si>
  <si>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</si>
  <si>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</si>
  <si>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</si>
  <si>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</si>
  <si>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</si>
  <si>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</si>
  <si>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</si>
  <si>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</si>
  <si>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</si>
  <si>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</si>
  <si>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</si>
  <si>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</si>
  <si>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</si>
  <si>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</si>
  <si>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</si>
  <si>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</si>
  <si>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</si>
  <si>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</si>
  <si>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</si>
  <si>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</si>
  <si>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</si>
  <si>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</si>
  <si>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</si>
  <si>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</si>
  <si>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</si>
  <si>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</si>
  <si>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</si>
  <si>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</si>
  <si>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</si>
  <si>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</si>
  <si>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</si>
  <si>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</si>
  <si>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</si>
  <si>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</si>
  <si>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</si>
  <si>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</si>
  <si>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</si>
  <si>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</si>
  <si>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</si>
  <si>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</si>
  <si>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</si>
  <si>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</si>
  <si>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</si>
  <si>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</si>
  <si>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</si>
  <si>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</si>
  <si>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</si>
  <si>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</si>
  <si>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</si>
  <si>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</si>
  <si>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</si>
  <si>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</si>
  <si>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</si>
  <si>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</si>
  <si>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</si>
  <si>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</si>
  <si>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</si>
  <si>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</si>
  <si>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</si>
  <si>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</si>
  <si>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</si>
  <si>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</si>
  <si>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</si>
  <si>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</si>
  <si>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</si>
  <si>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</si>
  <si>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</si>
  <si>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</si>
  <si>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</si>
  <si>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</si>
  <si>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</si>
  <si>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</si>
  <si>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</si>
  <si>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</si>
  <si>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</si>
  <si>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</si>
  <si>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</si>
  <si>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</si>
  <si>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</si>
  <si>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</si>
  <si>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</si>
  <si>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</si>
  <si>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</si>
  <si>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</si>
  <si>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</si>
  <si>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</si>
  <si>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</si>
  <si>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</si>
  <si>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</si>
  <si>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</si>
  <si>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</si>
  <si>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</si>
  <si>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</si>
  <si>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</si>
  <si>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</si>
  <si>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</si>
  <si>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</si>
  <si>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</si>
  <si>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</si>
  <si>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</si>
  <si>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</si>
  <si>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</si>
  <si>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</si>
  <si>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</si>
  <si>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</si>
  <si>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</si>
  <si>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</si>
  <si>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</si>
  <si>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</si>
  <si>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</si>
  <si>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</si>
  <si>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</si>
  <si>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</si>
  <si>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</si>
  <si>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</si>
  <si>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</si>
  <si>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</si>
  <si>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</si>
  <si>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</si>
  <si>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</si>
  <si>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</si>
  <si>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</si>
  <si>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</si>
  <si>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</si>
  <si>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</si>
  <si>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</si>
  <si>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</si>
  <si>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</si>
  <si>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</si>
  <si>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</si>
  <si>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</si>
  <si>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</si>
  <si>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</si>
  <si>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</si>
  <si>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</si>
  <si>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</si>
  <si>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</si>
  <si>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</si>
  <si>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</si>
  <si>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</si>
  <si>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</si>
  <si>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</si>
  <si>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</si>
  <si>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</si>
  <si>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</si>
  <si>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</si>
  <si>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</si>
  <si>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</si>
  <si>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</si>
  <si>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</si>
  <si>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</si>
  <si>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</si>
  <si>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</si>
  <si>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</si>
  <si>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</si>
  <si>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</si>
  <si>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</si>
  <si>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</si>
  <si>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</si>
  <si>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</si>
  <si>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</si>
  <si>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</si>
  <si>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</si>
  <si>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</si>
  <si>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</si>
  <si>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</si>
  <si>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</si>
  <si>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</si>
  <si>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</si>
  <si>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</si>
  <si>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</si>
  <si>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</si>
  <si>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</si>
  <si>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</si>
  <si>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</si>
  <si>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</si>
  <si>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</si>
  <si>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</si>
  <si>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</si>
  <si>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</si>
  <si>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</si>
  <si>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</si>
  <si>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</si>
  <si>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</si>
  <si>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</si>
  <si>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</si>
  <si>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</si>
  <si>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</si>
  <si>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</si>
  <si>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</si>
  <si>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</si>
  <si>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</si>
  <si>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</si>
  <si>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</si>
  <si>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</si>
  <si>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</si>
  <si>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</si>
  <si>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</si>
  <si>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</si>
  <si>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</si>
  <si>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</si>
  <si>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</si>
  <si>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</si>
  <si>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</si>
  <si>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</si>
  <si>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</si>
  <si>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</si>
  <si>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</si>
  <si>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</si>
  <si>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</si>
  <si>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</si>
  <si>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</si>
  <si>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</si>
  <si>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</si>
  <si>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</si>
  <si>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</si>
  <si>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</si>
  <si>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</si>
  <si>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</si>
  <si>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</si>
  <si>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</si>
  <si>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</si>
  <si>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</si>
  <si>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</si>
  <si>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</si>
  <si>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</si>
  <si>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</si>
  <si>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</si>
  <si>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</si>
  <si>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</si>
  <si>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</si>
  <si>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</si>
  <si>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</si>
  <si>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</si>
  <si>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</si>
  <si>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 xml:space="preserve">СПРАВКА
об исполнении бюджета Ртищевского района
на 01.07.2019 г.
</t>
  </si>
  <si>
    <t xml:space="preserve">СПРАВКА
об исполнении бюджета МО г. Ртищево
на 01.07.2019г.
</t>
  </si>
  <si>
    <t>СПРАВКА
об исполнении бюджета Краснозвездинского МО
на 01.07.2019г.</t>
  </si>
  <si>
    <t xml:space="preserve">СПРАВКА
об исполнении бюджета Макаровского МО
на 01.07.2019г.                                                                                      </t>
  </si>
  <si>
    <t>СПРАВКА
об исполнении бюджета Октябрьского МО
на 01.07.2019г.</t>
  </si>
  <si>
    <t>СПРАВКА
об исполнении бюджета Салтыковского МО
на 01.07.2019г.</t>
  </si>
  <si>
    <t xml:space="preserve">СПРАВКА
об исполнении бюджета Урусовского МО
на 01.07.2019г.
</t>
  </si>
  <si>
    <t xml:space="preserve">СПРАВКА
об исполнении бюджета Шило-Голицынского МО
на 01.07.2019г.
</t>
  </si>
  <si>
    <t xml:space="preserve">СПРАВКА
об исполнении бюджета Ртищевского района (консолидация)
на 01.07.2019г.                                                                                                                      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</si>
  <si>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</si>
  <si>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</si>
  <si>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</si>
  <si>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</si>
  <si>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"Выполнение работ по межеванию земельных участков, расположенных в центральной части г. Ртищево (территория парка культуры и отдыха)"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</si>
  <si>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</si>
  <si>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</si>
  <si>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</si>
  <si>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</si>
  <si>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</si>
  <si>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</si>
  <si>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</si>
  <si>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</si>
  <si>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</si>
  <si>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</si>
  <si>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880050П050</t>
  </si>
  <si>
    <t>880070П070</t>
  </si>
  <si>
    <t>880100П110</t>
  </si>
  <si>
    <t>880110П110</t>
  </si>
  <si>
    <t>Обустройство площадок (пирсов) с твердым покрытием и отбойником для установки пожарных автомобилей и забора воды</t>
  </si>
  <si>
    <t xml:space="preserve">Оснащение территорий общего пользования первичными средствами тушения пожаров и противопожарным инвентарем   </t>
  </si>
  <si>
    <t>Изготовление обучающего и информационного   материала, памяток, знаков, табличек по пожарной  безопасности</t>
  </si>
  <si>
    <t>Оснащение населенных пунктов муниципального образования устройствами оповещения населения о пожаре</t>
  </si>
  <si>
    <t>Перезарядка и ремонт огнетушителей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</si>
  <si>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</si>
  <si>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</si>
  <si>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</si>
  <si>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8302800Б570</t>
  </si>
  <si>
    <t>Благоустройство территории перед СДК п. Темп</t>
  </si>
  <si>
    <t>880000000</t>
  </si>
  <si>
    <t>880140П150</t>
  </si>
  <si>
    <t>880150П160</t>
  </si>
  <si>
    <t>Оборудование водонапорных башен приспособлением для отбора воды пожарной техникой в любое время года, обеспечение соответствующими знаками</t>
  </si>
  <si>
    <t>Приобретение и установка 2 гидрантов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</si>
  <si>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</si>
  <si>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</si>
  <si>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</si>
  <si>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</si>
  <si>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</si>
  <si>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</si>
  <si>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</si>
  <si>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</si>
  <si>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</si>
  <si>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</si>
  <si>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</si>
  <si>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</si>
  <si>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</si>
  <si>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</si>
  <si>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</si>
  <si>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</si>
  <si>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</si>
  <si>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</si>
  <si>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</si>
  <si>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</si>
  <si>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>49,2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</si>
</sst>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193" fontId="19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10" fillId="34" borderId="10" xfId="0" applyNumberFormat="1" applyFont="1" applyFill="1" applyBorder="1" applyAlignment="1">
      <alignment horizontal="center" vertical="center" wrapText="1"/>
    </xf>
    <xf numFmtId="9" fontId="10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9" fontId="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203" fontId="17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62" applyNumberFormat="1" applyFont="1" applyFill="1" applyBorder="1" applyAlignment="1" applyProtection="1">
      <alignment vertical="center" wrapText="1"/>
      <protection hidden="1"/>
    </xf>
    <xf numFmtId="203" fontId="15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0" applyNumberFormat="1" applyFont="1" applyFill="1" applyBorder="1" applyAlignment="1">
      <alignment horizontal="left" vertical="center" wrapText="1"/>
    </xf>
    <xf numFmtId="203" fontId="15" fillId="34" borderId="10" xfId="62" applyNumberFormat="1" applyFont="1" applyFill="1" applyBorder="1" applyAlignment="1" applyProtection="1">
      <alignment wrapText="1"/>
      <protection hidden="1"/>
    </xf>
    <xf numFmtId="49" fontId="15" fillId="34" borderId="10" xfId="62" applyNumberFormat="1" applyFont="1" applyFill="1" applyBorder="1" applyAlignment="1" applyProtection="1">
      <alignment wrapText="1"/>
      <protection hidden="1"/>
    </xf>
    <xf numFmtId="49" fontId="17" fillId="34" borderId="10" xfId="62" applyNumberFormat="1" applyFont="1" applyFill="1" applyBorder="1" applyAlignment="1" applyProtection="1">
      <alignment vertical="center" wrapText="1"/>
      <protection hidden="1"/>
    </xf>
    <xf numFmtId="0" fontId="15" fillId="34" borderId="10" xfId="0" applyFont="1" applyFill="1" applyBorder="1" applyAlignment="1">
      <alignment horizontal="left" vertical="center" wrapText="1"/>
    </xf>
    <xf numFmtId="212" fontId="15" fillId="34" borderId="10" xfId="85" applyNumberFormat="1" applyFont="1" applyFill="1" applyBorder="1" applyAlignment="1" applyProtection="1">
      <alignment horizontal="center"/>
      <protection hidden="1"/>
    </xf>
    <xf numFmtId="49" fontId="15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193" fontId="20" fillId="34" borderId="1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212" fontId="2" fillId="34" borderId="10" xfId="87" applyNumberFormat="1" applyFont="1" applyFill="1" applyBorder="1" applyAlignment="1" applyProtection="1">
      <alignment horizontal="center" vertical="center"/>
      <protection hidden="1"/>
    </xf>
    <xf numFmtId="212" fontId="15" fillId="34" borderId="10" xfId="88" applyNumberFormat="1" applyFont="1" applyFill="1" applyBorder="1" applyAlignment="1" applyProtection="1">
      <alignment horizontal="center" wrapText="1"/>
      <protection hidden="1"/>
    </xf>
    <xf numFmtId="212" fontId="15" fillId="34" borderId="10" xfId="88" applyNumberFormat="1" applyFont="1" applyFill="1" applyBorder="1" applyAlignment="1" applyProtection="1">
      <alignment horizontal="center"/>
      <protection hidden="1"/>
    </xf>
    <xf numFmtId="193" fontId="2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top" wrapText="1"/>
    </xf>
    <xf numFmtId="212" fontId="15" fillId="34" borderId="10" xfId="89" applyNumberFormat="1" applyFont="1" applyFill="1" applyBorder="1" applyAlignment="1" applyProtection="1">
      <alignment horizontal="center"/>
      <protection hidden="1"/>
    </xf>
    <xf numFmtId="212" fontId="15" fillId="34" borderId="10" xfId="90" applyNumberFormat="1" applyFont="1" applyFill="1" applyBorder="1" applyAlignment="1" applyProtection="1">
      <alignment horizontal="center"/>
      <protection hidden="1"/>
    </xf>
    <xf numFmtId="0" fontId="15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49" fontId="7" fillId="34" borderId="12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212" fontId="4" fillId="34" borderId="10" xfId="77" applyNumberFormat="1" applyFont="1" applyFill="1" applyBorder="1" applyAlignment="1" applyProtection="1">
      <alignment horizontal="center"/>
      <protection hidden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78" applyNumberFormat="1" applyFont="1" applyFill="1" applyBorder="1" applyAlignment="1" applyProtection="1">
      <alignment horizontal="center"/>
      <protection hidden="1"/>
    </xf>
    <xf numFmtId="49" fontId="17" fillId="34" borderId="10" xfId="0" applyNumberFormat="1" applyFont="1" applyFill="1" applyBorder="1" applyAlignment="1">
      <alignment horizontal="left"/>
    </xf>
    <xf numFmtId="193" fontId="3" fillId="34" borderId="10" xfId="0" applyNumberFormat="1" applyFont="1" applyFill="1" applyBorder="1" applyAlignment="1" applyProtection="1">
      <alignment horizontal="center" vertical="center" wrapText="1"/>
      <protection/>
    </xf>
    <xf numFmtId="212" fontId="1" fillId="34" borderId="10" xfId="99" applyNumberFormat="1" applyFont="1" applyFill="1" applyBorder="1" applyAlignment="1" applyProtection="1">
      <alignment horizontal="center"/>
      <protection hidden="1"/>
    </xf>
    <xf numFmtId="215" fontId="3" fillId="34" borderId="10" xfId="102" applyNumberFormat="1" applyFont="1" applyFill="1" applyBorder="1" applyAlignment="1" applyProtection="1">
      <alignment horizontal="center" vertical="center"/>
      <protection hidden="1"/>
    </xf>
    <xf numFmtId="212" fontId="4" fillId="34" borderId="10" xfId="79" applyNumberFormat="1" applyFont="1" applyFill="1" applyBorder="1" applyAlignment="1" applyProtection="1">
      <alignment horizontal="center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94" fontId="3" fillId="34" borderId="10" xfId="0" applyNumberFormat="1" applyFont="1" applyFill="1" applyBorder="1" applyAlignment="1">
      <alignment horizontal="center" vertical="center" wrapText="1"/>
    </xf>
    <xf numFmtId="212" fontId="4" fillId="34" borderId="10" xfId="103" applyNumberFormat="1" applyFont="1" applyFill="1" applyBorder="1" applyAlignment="1" applyProtection="1">
      <alignment horizontal="center"/>
      <protection hidden="1"/>
    </xf>
    <xf numFmtId="194" fontId="3" fillId="34" borderId="10" xfId="64" applyNumberFormat="1" applyFont="1" applyFill="1" applyBorder="1" applyAlignment="1" applyProtection="1">
      <alignment horizontal="center" vertical="center"/>
      <protection hidden="1"/>
    </xf>
    <xf numFmtId="194" fontId="3" fillId="34" borderId="10" xfId="65" applyNumberFormat="1" applyFont="1" applyFill="1" applyBorder="1" applyAlignment="1" applyProtection="1">
      <alignment horizontal="center" vertical="center"/>
      <protection hidden="1"/>
    </xf>
    <xf numFmtId="194" fontId="3" fillId="34" borderId="10" xfId="66" applyNumberFormat="1" applyFont="1" applyFill="1" applyBorder="1" applyAlignment="1" applyProtection="1">
      <alignment horizontal="center" vertical="center"/>
      <protection hidden="1"/>
    </xf>
    <xf numFmtId="212" fontId="4" fillId="34" borderId="10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 wrapText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5" fontId="3" fillId="34" borderId="10" xfId="69" applyNumberFormat="1" applyFont="1" applyFill="1" applyBorder="1" applyAlignment="1" applyProtection="1">
      <alignment horizontal="center" vertical="center"/>
      <protection hidden="1"/>
    </xf>
    <xf numFmtId="215" fontId="3" fillId="34" borderId="10" xfId="70" applyNumberFormat="1" applyFont="1" applyFill="1" applyBorder="1" applyAlignment="1" applyProtection="1">
      <alignment horizontal="center" vertical="center"/>
      <protection hidden="1"/>
    </xf>
    <xf numFmtId="215" fontId="3" fillId="34" borderId="10" xfId="71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2" fontId="4" fillId="34" borderId="10" xfId="82" applyNumberFormat="1" applyFont="1" applyFill="1" applyBorder="1" applyAlignment="1" applyProtection="1">
      <alignment horizontal="center"/>
      <protection hidden="1"/>
    </xf>
    <xf numFmtId="194" fontId="20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93" fontId="10" fillId="34" borderId="10" xfId="0" applyNumberFormat="1" applyFont="1" applyFill="1" applyBorder="1" applyAlignment="1">
      <alignment horizontal="centerContinuous" vertical="center" wrapText="1"/>
    </xf>
    <xf numFmtId="9" fontId="10" fillId="34" borderId="10" xfId="0" applyNumberFormat="1" applyFont="1" applyFill="1" applyBorder="1" applyAlignment="1">
      <alignment horizontal="centerContinuous" vertical="center" wrapText="1"/>
    </xf>
    <xf numFmtId="193" fontId="3" fillId="34" borderId="10" xfId="0" applyNumberFormat="1" applyFont="1" applyFill="1" applyBorder="1" applyAlignment="1">
      <alignment horizontal="centerContinuous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93" fontId="19" fillId="34" borderId="10" xfId="0" applyNumberFormat="1" applyFont="1" applyFill="1" applyBorder="1" applyAlignment="1">
      <alignment horizontal="centerContinuous" vertical="center" wrapText="1"/>
    </xf>
    <xf numFmtId="193" fontId="19" fillId="34" borderId="14" xfId="0" applyNumberFormat="1" applyFont="1" applyFill="1" applyBorder="1" applyAlignment="1">
      <alignment horizontal="center" vertical="center" wrapText="1"/>
    </xf>
    <xf numFmtId="212" fontId="4" fillId="34" borderId="10" xfId="72" applyNumberFormat="1" applyFont="1" applyFill="1" applyBorder="1" applyAlignment="1" applyProtection="1">
      <alignment horizontal="center"/>
      <protection hidden="1"/>
    </xf>
    <xf numFmtId="212" fontId="4" fillId="34" borderId="10" xfId="83" applyNumberFormat="1" applyFont="1" applyFill="1" applyBorder="1" applyAlignment="1" applyProtection="1">
      <alignment horizontal="center"/>
      <protection hidden="1"/>
    </xf>
    <xf numFmtId="193" fontId="20" fillId="34" borderId="10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93" fontId="20" fillId="34" borderId="0" xfId="0" applyNumberFormat="1" applyFont="1" applyFill="1" applyAlignment="1">
      <alignment horizontal="centerContinuous" vertical="center"/>
    </xf>
    <xf numFmtId="0" fontId="7" fillId="34" borderId="10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203" fontId="24" fillId="34" borderId="10" xfId="62" applyNumberFormat="1" applyFont="1" applyFill="1" applyBorder="1" applyAlignment="1" applyProtection="1">
      <alignment vertical="center" wrapText="1"/>
      <protection hidden="1"/>
    </xf>
    <xf numFmtId="0" fontId="24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194" fontId="3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212" fontId="26" fillId="34" borderId="10" xfId="63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 vertical="center"/>
      <protection hidden="1"/>
    </xf>
    <xf numFmtId="49" fontId="3" fillId="34" borderId="10" xfId="0" applyNumberFormat="1" applyFont="1" applyFill="1" applyBorder="1" applyAlignment="1">
      <alignment horizontal="center" vertical="center" wrapText="1"/>
    </xf>
    <xf numFmtId="215" fontId="3" fillId="34" borderId="10" xfId="101" applyNumberFormat="1" applyFont="1" applyFill="1" applyBorder="1" applyAlignment="1" applyProtection="1">
      <alignment horizontal="center" vertical="center"/>
      <protection hidden="1"/>
    </xf>
    <xf numFmtId="215" fontId="3" fillId="34" borderId="10" xfId="80" applyNumberFormat="1" applyFont="1" applyFill="1" applyBorder="1" applyAlignment="1" applyProtection="1">
      <alignment horizontal="center" vertical="center"/>
      <protection hidden="1"/>
    </xf>
    <xf numFmtId="215" fontId="3" fillId="34" borderId="10" xfId="74" applyNumberFormat="1" applyFont="1" applyFill="1" applyBorder="1" applyAlignment="1" applyProtection="1">
      <alignment/>
      <protection hidden="1"/>
    </xf>
    <xf numFmtId="215" fontId="3" fillId="34" borderId="10" xfId="75" applyNumberFormat="1" applyFont="1" applyFill="1" applyBorder="1" applyAlignment="1" applyProtection="1">
      <alignment/>
      <protection hidden="1"/>
    </xf>
    <xf numFmtId="215" fontId="3" fillId="34" borderId="10" xfId="76" applyNumberFormat="1" applyFont="1" applyFill="1" applyBorder="1" applyAlignment="1" applyProtection="1">
      <alignment/>
      <protection hidden="1"/>
    </xf>
    <xf numFmtId="0" fontId="17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/>
    </xf>
    <xf numFmtId="193" fontId="19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5" xfId="0" applyNumberFormat="1" applyFont="1" applyFill="1" applyBorder="1" applyAlignment="1">
      <alignment horizontal="left" vertical="top" wrapText="1"/>
    </xf>
    <xf numFmtId="9" fontId="11" fillId="34" borderId="15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212" fontId="4" fillId="34" borderId="10" xfId="91" applyNumberFormat="1" applyFont="1" applyFill="1" applyBorder="1" applyAlignment="1" applyProtection="1">
      <alignment horizontal="center"/>
      <protection hidden="1"/>
    </xf>
    <xf numFmtId="212" fontId="4" fillId="34" borderId="10" xfId="92" applyNumberFormat="1" applyFont="1" applyFill="1" applyBorder="1" applyAlignment="1" applyProtection="1">
      <alignment horizontal="center"/>
      <protection hidden="1"/>
    </xf>
    <xf numFmtId="212" fontId="4" fillId="34" borderId="10" xfId="93" applyNumberFormat="1" applyFont="1" applyFill="1" applyBorder="1" applyAlignment="1" applyProtection="1">
      <alignment horizontal="center"/>
      <protection hidden="1"/>
    </xf>
    <xf numFmtId="212" fontId="4" fillId="34" borderId="10" xfId="94" applyNumberFormat="1" applyFont="1" applyFill="1" applyBorder="1" applyAlignment="1" applyProtection="1">
      <alignment horizontal="center"/>
      <protection hidden="1"/>
    </xf>
    <xf numFmtId="204" fontId="3" fillId="34" borderId="10" xfId="97" applyNumberFormat="1" applyFont="1" applyFill="1" applyBorder="1" applyAlignment="1" applyProtection="1">
      <alignment horizontal="center" vertical="center"/>
      <protection hidden="1"/>
    </xf>
    <xf numFmtId="212" fontId="4" fillId="34" borderId="10" xfId="98" applyNumberFormat="1" applyFont="1" applyFill="1" applyBorder="1" applyAlignment="1" applyProtection="1">
      <alignment horizontal="center"/>
      <protection hidden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18" fillId="34" borderId="10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0" xfId="126"/>
    <cellStyle name="Обычный 41" xfId="127"/>
    <cellStyle name="Обычный 42" xfId="128"/>
    <cellStyle name="Обычный 5" xfId="129"/>
    <cellStyle name="Обычный 6" xfId="130"/>
    <cellStyle name="Обычный 7" xfId="131"/>
    <cellStyle name="Обычный 8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8"/>
  <sheetViews>
    <sheetView zoomScale="85" zoomScaleNormal="85" workbookViewId="0" topLeftCell="A124">
      <selection activeCell="C124" sqref="C1:C16384"/>
    </sheetView>
  </sheetViews>
  <sheetFormatPr defaultColWidth="9.140625" defaultRowHeight="12.75"/>
  <cols>
    <col min="1" max="1" width="6.57421875" style="59" customWidth="1"/>
    <col min="2" max="2" width="46.57421875" style="59" customWidth="1"/>
    <col min="3" max="3" width="15.7109375" style="60" hidden="1" customWidth="1"/>
    <col min="4" max="4" width="18.28125" style="62" customWidth="1"/>
    <col min="5" max="5" width="13.8515625" style="62" customWidth="1"/>
    <col min="6" max="6" width="15.28125" style="62" customWidth="1"/>
    <col min="7" max="7" width="13.8515625" style="62" customWidth="1"/>
    <col min="8" max="8" width="12.57421875" style="62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196" t="s">
        <v>579</v>
      </c>
      <c r="B1" s="196"/>
      <c r="C1" s="196"/>
      <c r="D1" s="196"/>
      <c r="E1" s="196"/>
      <c r="F1" s="196"/>
      <c r="G1" s="196"/>
      <c r="H1" s="196"/>
      <c r="I1" s="167"/>
    </row>
    <row r="2" spans="1:9" ht="12.75" customHeight="1">
      <c r="A2" s="198"/>
      <c r="B2" s="193" t="s">
        <v>2</v>
      </c>
      <c r="C2" s="187" t="s">
        <v>135</v>
      </c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  <c r="I2" s="168"/>
    </row>
    <row r="3" spans="1:9" ht="47.25" customHeight="1">
      <c r="A3" s="198"/>
      <c r="B3" s="194"/>
      <c r="C3" s="188"/>
      <c r="D3" s="197"/>
      <c r="E3" s="194"/>
      <c r="F3" s="197"/>
      <c r="G3" s="194"/>
      <c r="H3" s="194"/>
      <c r="I3" s="168"/>
    </row>
    <row r="4" spans="1:9" ht="24" customHeight="1">
      <c r="A4" s="158"/>
      <c r="B4" s="162" t="s">
        <v>69</v>
      </c>
      <c r="C4" s="161"/>
      <c r="D4" s="36">
        <f>D5+D7+D8+D9+D10+D11+D12+D13+D14+D15+D16+D17+D20+D21+D22+D23+D24+D26+D6</f>
        <v>178206.59999999998</v>
      </c>
      <c r="E4" s="36">
        <f>E5+E7+E8+E9+E10+E11+E12+E13+E14+E15+E16+E17+E20+E21+E22+E23+E24+E26+E6</f>
        <v>87518.3</v>
      </c>
      <c r="F4" s="36">
        <f>F5+F7+F8+F9+F10+F11+F12+F13+F14+F15+F16+F17+F20+F21+F22+F23+F24+F26+F6+F19+F18</f>
        <v>101339.80000000002</v>
      </c>
      <c r="G4" s="37">
        <f>F4/D4</f>
        <v>0.5686646846974244</v>
      </c>
      <c r="H4" s="37">
        <f>F4/E4</f>
        <v>1.1579269707021276</v>
      </c>
      <c r="I4" s="169"/>
    </row>
    <row r="5" spans="1:9" ht="18.75">
      <c r="A5" s="158"/>
      <c r="B5" s="157" t="s">
        <v>314</v>
      </c>
      <c r="C5" s="161"/>
      <c r="D5" s="35">
        <v>119313</v>
      </c>
      <c r="E5" s="35">
        <v>56295</v>
      </c>
      <c r="F5" s="35">
        <v>57619.2</v>
      </c>
      <c r="G5" s="37">
        <f aca="true" t="shared" si="0" ref="G5:G35">F5/D5</f>
        <v>0.4829247441603178</v>
      </c>
      <c r="H5" s="37">
        <f aca="true" t="shared" si="1" ref="H5:H35">F5/E5</f>
        <v>1.0235225153210765</v>
      </c>
      <c r="I5" s="169"/>
    </row>
    <row r="6" spans="1:9" ht="31.5">
      <c r="A6" s="158"/>
      <c r="B6" s="157" t="s">
        <v>315</v>
      </c>
      <c r="C6" s="161"/>
      <c r="D6" s="35">
        <v>100</v>
      </c>
      <c r="E6" s="35">
        <v>50</v>
      </c>
      <c r="F6" s="35">
        <v>189</v>
      </c>
      <c r="G6" s="37">
        <f t="shared" si="0"/>
        <v>1.89</v>
      </c>
      <c r="H6" s="37">
        <f t="shared" si="1"/>
        <v>3.78</v>
      </c>
      <c r="I6" s="169"/>
    </row>
    <row r="7" spans="1:9" ht="31.5">
      <c r="A7" s="158"/>
      <c r="B7" s="157" t="s">
        <v>316</v>
      </c>
      <c r="C7" s="161"/>
      <c r="D7" s="35">
        <v>12500</v>
      </c>
      <c r="E7" s="35">
        <v>6600</v>
      </c>
      <c r="F7" s="35">
        <v>6163.4</v>
      </c>
      <c r="G7" s="37">
        <f t="shared" si="0"/>
        <v>0.49307199999999995</v>
      </c>
      <c r="H7" s="37">
        <f t="shared" si="1"/>
        <v>0.9338484848484848</v>
      </c>
      <c r="I7" s="169"/>
    </row>
    <row r="8" spans="1:9" ht="18.75">
      <c r="A8" s="158"/>
      <c r="B8" s="157" t="s">
        <v>6</v>
      </c>
      <c r="C8" s="161"/>
      <c r="D8" s="35">
        <v>10151</v>
      </c>
      <c r="E8" s="35">
        <v>6275</v>
      </c>
      <c r="F8" s="35">
        <v>13887.5</v>
      </c>
      <c r="G8" s="37">
        <f t="shared" si="0"/>
        <v>1.3680918136144222</v>
      </c>
      <c r="H8" s="37">
        <f t="shared" si="1"/>
        <v>2.2131474103585655</v>
      </c>
      <c r="I8" s="169"/>
    </row>
    <row r="9" spans="1:9" ht="18.75" hidden="1">
      <c r="A9" s="158"/>
      <c r="B9" s="157" t="s">
        <v>7</v>
      </c>
      <c r="C9" s="161"/>
      <c r="D9" s="35">
        <v>0</v>
      </c>
      <c r="E9" s="35">
        <v>0</v>
      </c>
      <c r="F9" s="35">
        <v>0</v>
      </c>
      <c r="G9" s="37" t="e">
        <f t="shared" si="0"/>
        <v>#DIV/0!</v>
      </c>
      <c r="H9" s="37" t="e">
        <f t="shared" si="1"/>
        <v>#DIV/0!</v>
      </c>
      <c r="I9" s="169"/>
    </row>
    <row r="10" spans="1:9" ht="18.75">
      <c r="A10" s="158"/>
      <c r="B10" s="157" t="s">
        <v>178</v>
      </c>
      <c r="C10" s="161"/>
      <c r="D10" s="35">
        <v>19241.3</v>
      </c>
      <c r="E10" s="35">
        <v>8683.3</v>
      </c>
      <c r="F10" s="35">
        <v>12052.8</v>
      </c>
      <c r="G10" s="37">
        <f t="shared" si="0"/>
        <v>0.6264025819461263</v>
      </c>
      <c r="H10" s="37">
        <f t="shared" si="1"/>
        <v>1.3880437160987182</v>
      </c>
      <c r="I10" s="169"/>
    </row>
    <row r="11" spans="1:9" ht="18.75" hidden="1">
      <c r="A11" s="158"/>
      <c r="B11" s="157" t="s">
        <v>8</v>
      </c>
      <c r="C11" s="161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  <c r="I11" s="169"/>
    </row>
    <row r="12" spans="1:9" ht="17.25" customHeight="1">
      <c r="A12" s="158"/>
      <c r="B12" s="157" t="s">
        <v>317</v>
      </c>
      <c r="C12" s="161"/>
      <c r="D12" s="35">
        <v>4676</v>
      </c>
      <c r="E12" s="35">
        <v>2000</v>
      </c>
      <c r="F12" s="35">
        <v>2407.4</v>
      </c>
      <c r="G12" s="37">
        <f t="shared" si="0"/>
        <v>0.514841745081266</v>
      </c>
      <c r="H12" s="37">
        <f t="shared" si="1"/>
        <v>1.2037</v>
      </c>
      <c r="I12" s="169"/>
    </row>
    <row r="13" spans="1:9" ht="18" customHeight="1" hidden="1">
      <c r="A13" s="158"/>
      <c r="B13" s="157" t="s">
        <v>247</v>
      </c>
      <c r="C13" s="161"/>
      <c r="D13" s="35"/>
      <c r="E13" s="35"/>
      <c r="F13" s="35"/>
      <c r="G13" s="37" t="e">
        <f t="shared" si="0"/>
        <v>#DIV/0!</v>
      </c>
      <c r="H13" s="37" t="e">
        <f t="shared" si="1"/>
        <v>#DIV/0!</v>
      </c>
      <c r="I13" s="169"/>
    </row>
    <row r="14" spans="1:9" ht="31.5">
      <c r="A14" s="158"/>
      <c r="B14" s="157" t="s">
        <v>318</v>
      </c>
      <c r="C14" s="161"/>
      <c r="D14" s="35">
        <v>4400</v>
      </c>
      <c r="E14" s="35">
        <v>1800</v>
      </c>
      <c r="F14" s="35">
        <v>1950.1</v>
      </c>
      <c r="G14" s="37">
        <f t="shared" si="0"/>
        <v>0.4432045454545454</v>
      </c>
      <c r="H14" s="37">
        <f t="shared" si="1"/>
        <v>1.0833888888888887</v>
      </c>
      <c r="I14" s="169"/>
    </row>
    <row r="15" spans="1:9" ht="30.75" customHeight="1">
      <c r="A15" s="158"/>
      <c r="B15" s="157" t="s">
        <v>324</v>
      </c>
      <c r="C15" s="161"/>
      <c r="D15" s="35">
        <v>400</v>
      </c>
      <c r="E15" s="35">
        <v>200</v>
      </c>
      <c r="F15" s="35">
        <v>209</v>
      </c>
      <c r="G15" s="37">
        <f t="shared" si="0"/>
        <v>0.5225</v>
      </c>
      <c r="H15" s="37">
        <f t="shared" si="1"/>
        <v>1.045</v>
      </c>
      <c r="I15" s="169"/>
    </row>
    <row r="16" spans="1:9" ht="25.5" customHeight="1" hidden="1">
      <c r="A16" s="158"/>
      <c r="B16" s="157" t="s">
        <v>12</v>
      </c>
      <c r="C16" s="161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  <c r="I16" s="169"/>
    </row>
    <row r="17" spans="1:9" ht="0.75" customHeight="1" hidden="1">
      <c r="A17" s="158"/>
      <c r="B17" s="157" t="s">
        <v>319</v>
      </c>
      <c r="C17" s="161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  <c r="I17" s="169"/>
    </row>
    <row r="18" spans="1:9" ht="37.5" customHeight="1">
      <c r="A18" s="158"/>
      <c r="B18" s="157" t="s">
        <v>520</v>
      </c>
      <c r="C18" s="161"/>
      <c r="D18" s="35">
        <v>0</v>
      </c>
      <c r="E18" s="35">
        <v>0</v>
      </c>
      <c r="F18" s="35">
        <v>41</v>
      </c>
      <c r="G18" s="37">
        <v>0</v>
      </c>
      <c r="H18" s="37">
        <v>0</v>
      </c>
      <c r="I18" s="169"/>
    </row>
    <row r="19" spans="1:9" ht="47.25" customHeight="1">
      <c r="A19" s="158"/>
      <c r="B19" s="157" t="s">
        <v>521</v>
      </c>
      <c r="C19" s="161"/>
      <c r="D19" s="35">
        <v>0</v>
      </c>
      <c r="E19" s="35">
        <v>0</v>
      </c>
      <c r="F19" s="35">
        <v>111.3</v>
      </c>
      <c r="G19" s="37">
        <v>0</v>
      </c>
      <c r="H19" s="37">
        <v>0</v>
      </c>
      <c r="I19" s="169"/>
    </row>
    <row r="20" spans="1:9" ht="30.75" customHeight="1">
      <c r="A20" s="158"/>
      <c r="B20" s="157" t="s">
        <v>320</v>
      </c>
      <c r="C20" s="161"/>
      <c r="D20" s="35">
        <v>660</v>
      </c>
      <c r="E20" s="35">
        <v>292</v>
      </c>
      <c r="F20" s="35">
        <v>454.7</v>
      </c>
      <c r="G20" s="37">
        <f t="shared" si="0"/>
        <v>0.688939393939394</v>
      </c>
      <c r="H20" s="37">
        <f t="shared" si="1"/>
        <v>1.5571917808219178</v>
      </c>
      <c r="I20" s="169"/>
    </row>
    <row r="21" spans="1:9" ht="18" customHeight="1" hidden="1">
      <c r="A21" s="158"/>
      <c r="B21" s="157" t="s">
        <v>282</v>
      </c>
      <c r="C21" s="161"/>
      <c r="D21" s="35"/>
      <c r="E21" s="35"/>
      <c r="F21" s="35"/>
      <c r="G21" s="37" t="e">
        <f t="shared" si="0"/>
        <v>#DIV/0!</v>
      </c>
      <c r="H21" s="37" t="e">
        <f t="shared" si="1"/>
        <v>#DIV/0!</v>
      </c>
      <c r="I21" s="169"/>
    </row>
    <row r="22" spans="1:9" ht="32.25" customHeight="1">
      <c r="A22" s="158"/>
      <c r="B22" s="157" t="s">
        <v>334</v>
      </c>
      <c r="C22" s="161"/>
      <c r="D22" s="35">
        <v>120</v>
      </c>
      <c r="E22" s="35">
        <v>120</v>
      </c>
      <c r="F22" s="35">
        <v>140.1</v>
      </c>
      <c r="G22" s="37">
        <f t="shared" si="0"/>
        <v>1.1675</v>
      </c>
      <c r="H22" s="37">
        <f t="shared" si="1"/>
        <v>1.1675</v>
      </c>
      <c r="I22" s="169"/>
    </row>
    <row r="23" spans="1:9" ht="47.25">
      <c r="A23" s="158"/>
      <c r="B23" s="157" t="s">
        <v>322</v>
      </c>
      <c r="C23" s="161"/>
      <c r="D23" s="35">
        <v>4706</v>
      </c>
      <c r="E23" s="35">
        <v>4306</v>
      </c>
      <c r="F23" s="35">
        <v>4834</v>
      </c>
      <c r="G23" s="37">
        <f t="shared" si="0"/>
        <v>1.0271993200169995</v>
      </c>
      <c r="H23" s="37">
        <f t="shared" si="1"/>
        <v>1.1226196005573619</v>
      </c>
      <c r="I23" s="169"/>
    </row>
    <row r="24" spans="1:9" ht="30.75" customHeight="1">
      <c r="A24" s="158"/>
      <c r="B24" s="157" t="s">
        <v>323</v>
      </c>
      <c r="C24" s="161"/>
      <c r="D24" s="35">
        <v>1939.3</v>
      </c>
      <c r="E24" s="35">
        <v>897</v>
      </c>
      <c r="F24" s="35">
        <v>1280.3</v>
      </c>
      <c r="G24" s="37">
        <f t="shared" si="0"/>
        <v>0.6601866652916001</v>
      </c>
      <c r="H24" s="37">
        <f t="shared" si="1"/>
        <v>1.4273132664437012</v>
      </c>
      <c r="I24" s="169"/>
    </row>
    <row r="25" spans="1:9" ht="0.75" customHeight="1" hidden="1">
      <c r="A25" s="158"/>
      <c r="B25" s="157" t="s">
        <v>17</v>
      </c>
      <c r="C25" s="161"/>
      <c r="D25" s="35">
        <v>1177.1</v>
      </c>
      <c r="E25" s="35">
        <v>291</v>
      </c>
      <c r="F25" s="35">
        <v>356.4</v>
      </c>
      <c r="G25" s="37">
        <f t="shared" si="0"/>
        <v>0.30277801376263697</v>
      </c>
      <c r="H25" s="37">
        <f t="shared" si="1"/>
        <v>1.224742268041237</v>
      </c>
      <c r="I25" s="169"/>
    </row>
    <row r="26" spans="1:9" ht="18.75">
      <c r="A26" s="158"/>
      <c r="B26" s="157" t="s">
        <v>18</v>
      </c>
      <c r="C26" s="161"/>
      <c r="D26" s="35">
        <v>0</v>
      </c>
      <c r="E26" s="35">
        <v>0</v>
      </c>
      <c r="F26" s="35">
        <v>0</v>
      </c>
      <c r="G26" s="37">
        <v>0</v>
      </c>
      <c r="H26" s="37">
        <v>0</v>
      </c>
      <c r="I26" s="169"/>
    </row>
    <row r="27" spans="1:9" ht="31.5">
      <c r="A27" s="158"/>
      <c r="B27" s="162" t="s">
        <v>68</v>
      </c>
      <c r="C27" s="38"/>
      <c r="D27" s="35">
        <f>D28+D29+D30+D31+D32+D34+D33</f>
        <v>569445.4</v>
      </c>
      <c r="E27" s="35">
        <f>E28+E29+E30+E31+E32+E34+E33</f>
        <v>283030.4</v>
      </c>
      <c r="F27" s="35">
        <f>F28+F29+F30+F31+F32+F34+F33</f>
        <v>283431.5</v>
      </c>
      <c r="G27" s="37">
        <f t="shared" si="0"/>
        <v>0.4977325306341925</v>
      </c>
      <c r="H27" s="37">
        <f t="shared" si="1"/>
        <v>1.0014171622553618</v>
      </c>
      <c r="I27" s="169"/>
    </row>
    <row r="28" spans="1:9" ht="18.75">
      <c r="A28" s="158"/>
      <c r="B28" s="157" t="s">
        <v>20</v>
      </c>
      <c r="C28" s="161"/>
      <c r="D28" s="35">
        <v>138865.3</v>
      </c>
      <c r="E28" s="35">
        <v>69432.5</v>
      </c>
      <c r="F28" s="35">
        <v>65959</v>
      </c>
      <c r="G28" s="37">
        <f t="shared" si="0"/>
        <v>0.4749854715324851</v>
      </c>
      <c r="H28" s="37">
        <f t="shared" si="1"/>
        <v>0.9499729953552011</v>
      </c>
      <c r="I28" s="169"/>
    </row>
    <row r="29" spans="1:9" ht="18.75">
      <c r="A29" s="158"/>
      <c r="B29" s="157" t="s">
        <v>21</v>
      </c>
      <c r="C29" s="161"/>
      <c r="D29" s="35">
        <v>362727.4</v>
      </c>
      <c r="E29" s="35">
        <v>181363.7</v>
      </c>
      <c r="F29" s="35">
        <v>200430.9</v>
      </c>
      <c r="G29" s="37">
        <f t="shared" si="0"/>
        <v>0.5525661970945673</v>
      </c>
      <c r="H29" s="37">
        <f t="shared" si="1"/>
        <v>1.1051323941891347</v>
      </c>
      <c r="I29" s="169"/>
    </row>
    <row r="30" spans="1:9" ht="18.75">
      <c r="A30" s="158"/>
      <c r="B30" s="157" t="s">
        <v>22</v>
      </c>
      <c r="C30" s="161"/>
      <c r="D30" s="35">
        <v>58321.7</v>
      </c>
      <c r="E30" s="35">
        <v>28468.7</v>
      </c>
      <c r="F30" s="35">
        <v>14801.6</v>
      </c>
      <c r="G30" s="37">
        <f t="shared" si="0"/>
        <v>0.25379232772707244</v>
      </c>
      <c r="H30" s="37">
        <f t="shared" si="1"/>
        <v>0.5199253917460228</v>
      </c>
      <c r="I30" s="169"/>
    </row>
    <row r="31" spans="1:9" ht="53.25" customHeight="1">
      <c r="A31" s="158"/>
      <c r="B31" s="157" t="s">
        <v>126</v>
      </c>
      <c r="C31" s="38"/>
      <c r="D31" s="35">
        <v>191</v>
      </c>
      <c r="E31" s="35">
        <v>95.5</v>
      </c>
      <c r="F31" s="35">
        <v>0</v>
      </c>
      <c r="G31" s="37">
        <f t="shared" si="0"/>
        <v>0</v>
      </c>
      <c r="H31" s="37">
        <f t="shared" si="1"/>
        <v>0</v>
      </c>
      <c r="I31" s="169"/>
    </row>
    <row r="32" spans="1:9" ht="112.5" customHeight="1">
      <c r="A32" s="158"/>
      <c r="B32" s="157" t="s">
        <v>485</v>
      </c>
      <c r="C32" s="38"/>
      <c r="D32" s="35">
        <v>3500</v>
      </c>
      <c r="E32" s="35">
        <v>1750</v>
      </c>
      <c r="F32" s="35">
        <v>2000</v>
      </c>
      <c r="G32" s="37">
        <f t="shared" si="0"/>
        <v>0.5714285714285714</v>
      </c>
      <c r="H32" s="37">
        <f t="shared" si="1"/>
        <v>1.1428571428571428</v>
      </c>
      <c r="I32" s="169"/>
    </row>
    <row r="33" spans="1:9" ht="47.25" customHeight="1">
      <c r="A33" s="158"/>
      <c r="B33" s="157" t="s">
        <v>577</v>
      </c>
      <c r="C33" s="38"/>
      <c r="D33" s="35">
        <v>5600</v>
      </c>
      <c r="E33" s="35">
        <v>1680</v>
      </c>
      <c r="F33" s="35">
        <v>0</v>
      </c>
      <c r="G33" s="37">
        <f t="shared" si="0"/>
        <v>0</v>
      </c>
      <c r="H33" s="37">
        <f t="shared" si="1"/>
        <v>0</v>
      </c>
      <c r="I33" s="169"/>
    </row>
    <row r="34" spans="1:9" ht="66" customHeight="1">
      <c r="A34" s="158"/>
      <c r="B34" s="157" t="s">
        <v>515</v>
      </c>
      <c r="C34" s="38"/>
      <c r="D34" s="35">
        <v>240</v>
      </c>
      <c r="E34" s="35">
        <v>240</v>
      </c>
      <c r="F34" s="35">
        <v>240</v>
      </c>
      <c r="G34" s="37">
        <f t="shared" si="0"/>
        <v>1</v>
      </c>
      <c r="H34" s="37">
        <f t="shared" si="1"/>
        <v>1</v>
      </c>
      <c r="I34" s="169"/>
    </row>
    <row r="35" spans="1:9" ht="18.75">
      <c r="A35" s="158"/>
      <c r="B35" s="157" t="s">
        <v>23</v>
      </c>
      <c r="C35" s="161"/>
      <c r="D35" s="35">
        <f>D4+D27</f>
        <v>747652</v>
      </c>
      <c r="E35" s="35">
        <f>E4+E27</f>
        <v>370548.7</v>
      </c>
      <c r="F35" s="35">
        <f>F4+F27</f>
        <v>384771.30000000005</v>
      </c>
      <c r="G35" s="37">
        <f t="shared" si="0"/>
        <v>0.5146395649312783</v>
      </c>
      <c r="H35" s="37">
        <f t="shared" si="1"/>
        <v>1.038382539191205</v>
      </c>
      <c r="I35" s="169"/>
    </row>
    <row r="36" spans="1:9" ht="18.75" hidden="1">
      <c r="A36" s="158"/>
      <c r="B36" s="157" t="s">
        <v>92</v>
      </c>
      <c r="C36" s="161"/>
      <c r="D36" s="35">
        <f>D4</f>
        <v>178206.59999999998</v>
      </c>
      <c r="E36" s="35">
        <f>E4</f>
        <v>87518.3</v>
      </c>
      <c r="F36" s="35">
        <f>F4</f>
        <v>101339.80000000002</v>
      </c>
      <c r="G36" s="37">
        <f>F36/D36</f>
        <v>0.5686646846974244</v>
      </c>
      <c r="H36" s="37">
        <f>F36/E36</f>
        <v>1.1579269707021276</v>
      </c>
      <c r="I36" s="169"/>
    </row>
    <row r="37" spans="1:9" ht="12.75">
      <c r="A37" s="189"/>
      <c r="B37" s="190"/>
      <c r="C37" s="190"/>
      <c r="D37" s="190"/>
      <c r="E37" s="190"/>
      <c r="F37" s="190"/>
      <c r="G37" s="190"/>
      <c r="H37" s="191"/>
      <c r="I37" s="170"/>
    </row>
    <row r="38" spans="1:9" ht="15" customHeight="1">
      <c r="A38" s="195" t="s">
        <v>133</v>
      </c>
      <c r="B38" s="195" t="s">
        <v>24</v>
      </c>
      <c r="C38" s="201" t="s">
        <v>135</v>
      </c>
      <c r="D38" s="192" t="s">
        <v>3</v>
      </c>
      <c r="E38" s="199" t="s">
        <v>518</v>
      </c>
      <c r="F38" s="192" t="s">
        <v>4</v>
      </c>
      <c r="G38" s="199" t="s">
        <v>262</v>
      </c>
      <c r="H38" s="199" t="s">
        <v>519</v>
      </c>
      <c r="I38" s="168"/>
    </row>
    <row r="39" spans="1:9" ht="21.75" customHeight="1">
      <c r="A39" s="195"/>
      <c r="B39" s="195"/>
      <c r="C39" s="202"/>
      <c r="D39" s="192"/>
      <c r="E39" s="200"/>
      <c r="F39" s="192"/>
      <c r="G39" s="200"/>
      <c r="H39" s="200"/>
      <c r="I39" s="168"/>
    </row>
    <row r="40" spans="1:9" ht="19.5" customHeight="1">
      <c r="A40" s="38" t="s">
        <v>56</v>
      </c>
      <c r="B40" s="162" t="s">
        <v>25</v>
      </c>
      <c r="C40" s="38"/>
      <c r="D40" s="36">
        <f>D42+D47+D48+D45+D46+D44+D41</f>
        <v>56461.9</v>
      </c>
      <c r="E40" s="36">
        <f>E42+E47+E48+E45+E46+E44+E41</f>
        <v>32205.2</v>
      </c>
      <c r="F40" s="36">
        <f>F42+F47+F48+F45+F46+F44+F41</f>
        <v>28997.899999999998</v>
      </c>
      <c r="G40" s="39">
        <f aca="true" t="shared" si="2" ref="G40:G119">F40/D40</f>
        <v>0.5135834961274771</v>
      </c>
      <c r="H40" s="39">
        <f>F40/E40</f>
        <v>0.900410492715462</v>
      </c>
      <c r="I40" s="171"/>
    </row>
    <row r="41" spans="1:9" ht="51.75" customHeight="1">
      <c r="A41" s="161" t="s">
        <v>57</v>
      </c>
      <c r="B41" s="157" t="s">
        <v>214</v>
      </c>
      <c r="C41" s="161" t="s">
        <v>57</v>
      </c>
      <c r="D41" s="35">
        <v>1900</v>
      </c>
      <c r="E41" s="35">
        <v>1374</v>
      </c>
      <c r="F41" s="35">
        <v>1170.5</v>
      </c>
      <c r="G41" s="39">
        <f t="shared" si="2"/>
        <v>0.6160526315789474</v>
      </c>
      <c r="H41" s="39">
        <f aca="true" t="shared" si="3" ref="H41:H104">F41/E41</f>
        <v>0.8518922852983989</v>
      </c>
      <c r="I41" s="171"/>
    </row>
    <row r="42" spans="1:14" ht="84" customHeight="1">
      <c r="A42" s="161" t="s">
        <v>59</v>
      </c>
      <c r="B42" s="157" t="s">
        <v>136</v>
      </c>
      <c r="C42" s="161" t="s">
        <v>59</v>
      </c>
      <c r="D42" s="35">
        <f>D43</f>
        <v>21559.3</v>
      </c>
      <c r="E42" s="35">
        <f>E43</f>
        <v>13158.2</v>
      </c>
      <c r="F42" s="35">
        <f>F43</f>
        <v>12556.3</v>
      </c>
      <c r="G42" s="39">
        <f t="shared" si="2"/>
        <v>0.5824075920832309</v>
      </c>
      <c r="H42" s="39">
        <f t="shared" si="3"/>
        <v>0.954256661245459</v>
      </c>
      <c r="I42" s="172"/>
      <c r="J42" s="204"/>
      <c r="K42" s="204"/>
      <c r="L42" s="203"/>
      <c r="M42" s="203"/>
      <c r="N42" s="203"/>
    </row>
    <row r="43" spans="1:14" s="8" customFormat="1" ht="18.75">
      <c r="A43" s="40"/>
      <c r="B43" s="41" t="s">
        <v>26</v>
      </c>
      <c r="C43" s="40" t="s">
        <v>59</v>
      </c>
      <c r="D43" s="34">
        <v>21559.3</v>
      </c>
      <c r="E43" s="34">
        <v>13158.2</v>
      </c>
      <c r="F43" s="34">
        <v>12556.3</v>
      </c>
      <c r="G43" s="39">
        <f t="shared" si="2"/>
        <v>0.5824075920832309</v>
      </c>
      <c r="H43" s="39">
        <f t="shared" si="3"/>
        <v>0.954256661245459</v>
      </c>
      <c r="I43" s="173"/>
      <c r="J43" s="205"/>
      <c r="K43" s="205"/>
      <c r="L43" s="203"/>
      <c r="M43" s="203"/>
      <c r="N43" s="203"/>
    </row>
    <row r="44" spans="1:14" s="8" customFormat="1" ht="67.5" customHeight="1" hidden="1">
      <c r="A44" s="40" t="s">
        <v>185</v>
      </c>
      <c r="B44" s="157" t="s">
        <v>267</v>
      </c>
      <c r="C44" s="40" t="s">
        <v>268</v>
      </c>
      <c r="D44" s="34">
        <v>0</v>
      </c>
      <c r="E44" s="34">
        <v>0</v>
      </c>
      <c r="F44" s="34">
        <v>0</v>
      </c>
      <c r="G44" s="39" t="e">
        <f t="shared" si="2"/>
        <v>#DIV/0!</v>
      </c>
      <c r="H44" s="39" t="e">
        <f t="shared" si="3"/>
        <v>#DIV/0!</v>
      </c>
      <c r="I44" s="174"/>
      <c r="J44" s="19"/>
      <c r="K44" s="19"/>
      <c r="L44" s="18"/>
      <c r="M44" s="18"/>
      <c r="N44" s="18"/>
    </row>
    <row r="45" spans="1:14" s="14" customFormat="1" ht="54.75" customHeight="1">
      <c r="A45" s="161" t="s">
        <v>60</v>
      </c>
      <c r="B45" s="157" t="s">
        <v>137</v>
      </c>
      <c r="C45" s="161" t="s">
        <v>60</v>
      </c>
      <c r="D45" s="35">
        <v>9074.4</v>
      </c>
      <c r="E45" s="35">
        <v>4645.2</v>
      </c>
      <c r="F45" s="35">
        <v>4182.8</v>
      </c>
      <c r="G45" s="39">
        <f t="shared" si="2"/>
        <v>0.46094507625848546</v>
      </c>
      <c r="H45" s="39">
        <f t="shared" si="3"/>
        <v>0.9004563850856799</v>
      </c>
      <c r="I45" s="175"/>
      <c r="J45" s="12"/>
      <c r="K45" s="12"/>
      <c r="L45" s="13"/>
      <c r="M45" s="13"/>
      <c r="N45" s="13"/>
    </row>
    <row r="46" spans="1:14" s="14" customFormat="1" ht="30" customHeight="1" hidden="1">
      <c r="A46" s="161" t="s">
        <v>157</v>
      </c>
      <c r="B46" s="157" t="s">
        <v>158</v>
      </c>
      <c r="C46" s="161" t="s">
        <v>157</v>
      </c>
      <c r="D46" s="35">
        <v>0</v>
      </c>
      <c r="E46" s="35">
        <v>0</v>
      </c>
      <c r="F46" s="35">
        <v>0</v>
      </c>
      <c r="G46" s="39" t="e">
        <f t="shared" si="2"/>
        <v>#DIV/0!</v>
      </c>
      <c r="H46" s="39" t="e">
        <f t="shared" si="3"/>
        <v>#DIV/0!</v>
      </c>
      <c r="I46" s="175"/>
      <c r="J46" s="12"/>
      <c r="K46" s="12"/>
      <c r="L46" s="13"/>
      <c r="M46" s="13"/>
      <c r="N46" s="13"/>
    </row>
    <row r="47" spans="1:9" ht="22.5" customHeight="1">
      <c r="A47" s="161" t="s">
        <v>61</v>
      </c>
      <c r="B47" s="157" t="s">
        <v>138</v>
      </c>
      <c r="C47" s="161" t="s">
        <v>61</v>
      </c>
      <c r="D47" s="35">
        <v>3000</v>
      </c>
      <c r="E47" s="35">
        <v>0</v>
      </c>
      <c r="F47" s="35">
        <v>0</v>
      </c>
      <c r="G47" s="39">
        <f t="shared" si="2"/>
        <v>0</v>
      </c>
      <c r="H47" s="39">
        <v>0</v>
      </c>
      <c r="I47" s="175"/>
    </row>
    <row r="48" spans="1:9" ht="39" customHeight="1">
      <c r="A48" s="42" t="s">
        <v>110</v>
      </c>
      <c r="B48" s="43" t="s">
        <v>28</v>
      </c>
      <c r="C48" s="42"/>
      <c r="D48" s="35">
        <f>D49+D50+D51+D52+D53+D54</f>
        <v>20928.2</v>
      </c>
      <c r="E48" s="35">
        <f>E49+E50+E51+E52+E53+E54</f>
        <v>13027.8</v>
      </c>
      <c r="F48" s="35">
        <f>F49+F50+F51+F52+F53+F54</f>
        <v>11088.3</v>
      </c>
      <c r="G48" s="39">
        <f t="shared" si="2"/>
        <v>0.5298257853040395</v>
      </c>
      <c r="H48" s="39">
        <f t="shared" si="3"/>
        <v>0.8511260535163266</v>
      </c>
      <c r="I48" s="175"/>
    </row>
    <row r="49" spans="1:9" s="8" customFormat="1" ht="51" customHeight="1">
      <c r="A49" s="44"/>
      <c r="B49" s="45" t="s">
        <v>164</v>
      </c>
      <c r="C49" s="44" t="s">
        <v>337</v>
      </c>
      <c r="D49" s="34">
        <v>9973</v>
      </c>
      <c r="E49" s="34">
        <v>6594</v>
      </c>
      <c r="F49" s="34">
        <v>6468.9</v>
      </c>
      <c r="G49" s="39">
        <f t="shared" si="2"/>
        <v>0.6486413315953073</v>
      </c>
      <c r="H49" s="39">
        <f t="shared" si="3"/>
        <v>0.9810282074613285</v>
      </c>
      <c r="I49" s="174"/>
    </row>
    <row r="50" spans="1:9" s="8" customFormat="1" ht="47.25">
      <c r="A50" s="44"/>
      <c r="B50" s="45" t="s">
        <v>553</v>
      </c>
      <c r="C50" s="44" t="s">
        <v>554</v>
      </c>
      <c r="D50" s="34">
        <v>145</v>
      </c>
      <c r="E50" s="34">
        <v>145</v>
      </c>
      <c r="F50" s="34">
        <v>145</v>
      </c>
      <c r="G50" s="39">
        <f t="shared" si="2"/>
        <v>1</v>
      </c>
      <c r="H50" s="39">
        <f t="shared" si="3"/>
        <v>1</v>
      </c>
      <c r="I50" s="174"/>
    </row>
    <row r="51" spans="1:9" s="8" customFormat="1" ht="47.25">
      <c r="A51" s="44"/>
      <c r="B51" s="45" t="s">
        <v>160</v>
      </c>
      <c r="C51" s="44" t="s">
        <v>201</v>
      </c>
      <c r="D51" s="34">
        <v>279</v>
      </c>
      <c r="E51" s="34">
        <v>115</v>
      </c>
      <c r="F51" s="34">
        <v>115</v>
      </c>
      <c r="G51" s="39">
        <f t="shared" si="2"/>
        <v>0.4121863799283154</v>
      </c>
      <c r="H51" s="39">
        <f t="shared" si="3"/>
        <v>1</v>
      </c>
      <c r="I51" s="174"/>
    </row>
    <row r="52" spans="1:9" s="8" customFormat="1" ht="18.75">
      <c r="A52" s="44"/>
      <c r="B52" s="45" t="s">
        <v>139</v>
      </c>
      <c r="C52" s="44" t="s">
        <v>163</v>
      </c>
      <c r="D52" s="34">
        <v>4101.9</v>
      </c>
      <c r="E52" s="34">
        <v>2074.9</v>
      </c>
      <c r="F52" s="34">
        <v>2087.8</v>
      </c>
      <c r="G52" s="39">
        <f t="shared" si="2"/>
        <v>0.5089836417270046</v>
      </c>
      <c r="H52" s="39">
        <f t="shared" si="3"/>
        <v>1.00621716709239</v>
      </c>
      <c r="I52" s="174"/>
    </row>
    <row r="53" spans="1:9" s="8" customFormat="1" ht="53.25" customHeight="1">
      <c r="A53" s="44"/>
      <c r="B53" s="45" t="s">
        <v>336</v>
      </c>
      <c r="C53" s="44" t="s">
        <v>335</v>
      </c>
      <c r="D53" s="34">
        <v>6039.3</v>
      </c>
      <c r="E53" s="34">
        <v>3803.1</v>
      </c>
      <c r="F53" s="34">
        <v>2114.3</v>
      </c>
      <c r="G53" s="39">
        <f t="shared" si="2"/>
        <v>0.350090242246618</v>
      </c>
      <c r="H53" s="39">
        <f t="shared" si="3"/>
        <v>0.5559412058583788</v>
      </c>
      <c r="I53" s="174"/>
    </row>
    <row r="54" spans="1:9" s="8" customFormat="1" ht="42.75" customHeight="1">
      <c r="A54" s="44"/>
      <c r="B54" s="45" t="s">
        <v>200</v>
      </c>
      <c r="C54" s="44" t="s">
        <v>229</v>
      </c>
      <c r="D54" s="34">
        <v>390</v>
      </c>
      <c r="E54" s="34">
        <v>295.8</v>
      </c>
      <c r="F54" s="34">
        <v>157.3</v>
      </c>
      <c r="G54" s="39">
        <f t="shared" si="2"/>
        <v>0.4033333333333334</v>
      </c>
      <c r="H54" s="39">
        <f t="shared" si="3"/>
        <v>0.5317782285327924</v>
      </c>
      <c r="I54" s="174"/>
    </row>
    <row r="55" spans="1:9" ht="39" customHeight="1" hidden="1">
      <c r="A55" s="38" t="s">
        <v>62</v>
      </c>
      <c r="B55" s="162" t="s">
        <v>141</v>
      </c>
      <c r="C55" s="38"/>
      <c r="D55" s="36">
        <f aca="true" t="shared" si="4" ref="D55:F56">D56</f>
        <v>0</v>
      </c>
      <c r="E55" s="36">
        <f t="shared" si="4"/>
        <v>0</v>
      </c>
      <c r="F55" s="36">
        <f t="shared" si="4"/>
        <v>0</v>
      </c>
      <c r="G55" s="39" t="e">
        <f t="shared" si="2"/>
        <v>#DIV/0!</v>
      </c>
      <c r="H55" s="39" t="e">
        <f t="shared" si="3"/>
        <v>#DIV/0!</v>
      </c>
      <c r="I55" s="175"/>
    </row>
    <row r="56" spans="1:9" ht="34.5" customHeight="1" hidden="1">
      <c r="A56" s="161" t="s">
        <v>132</v>
      </c>
      <c r="B56" s="157" t="s">
        <v>142</v>
      </c>
      <c r="C56" s="161"/>
      <c r="D56" s="35">
        <f t="shared" si="4"/>
        <v>0</v>
      </c>
      <c r="E56" s="35">
        <f t="shared" si="4"/>
        <v>0</v>
      </c>
      <c r="F56" s="35">
        <f t="shared" si="4"/>
        <v>0</v>
      </c>
      <c r="G56" s="39" t="e">
        <f t="shared" si="2"/>
        <v>#DIV/0!</v>
      </c>
      <c r="H56" s="39" t="e">
        <f t="shared" si="3"/>
        <v>#DIV/0!</v>
      </c>
      <c r="I56" s="175"/>
    </row>
    <row r="57" spans="1:9" s="8" customFormat="1" ht="84" customHeight="1" hidden="1">
      <c r="A57" s="40"/>
      <c r="B57" s="41" t="s">
        <v>228</v>
      </c>
      <c r="C57" s="40" t="s">
        <v>202</v>
      </c>
      <c r="D57" s="34">
        <f>D58+D59+D60</f>
        <v>0</v>
      </c>
      <c r="E57" s="34">
        <f>E58+E59+E60</f>
        <v>0</v>
      </c>
      <c r="F57" s="34">
        <f>F58+F59+F60</f>
        <v>0</v>
      </c>
      <c r="G57" s="39" t="e">
        <f t="shared" si="2"/>
        <v>#DIV/0!</v>
      </c>
      <c r="H57" s="39" t="e">
        <f t="shared" si="3"/>
        <v>#DIV/0!</v>
      </c>
      <c r="I57" s="174"/>
    </row>
    <row r="58" spans="1:9" s="8" customFormat="1" ht="119.25" customHeight="1" hidden="1">
      <c r="A58" s="40"/>
      <c r="B58" s="41" t="s">
        <v>216</v>
      </c>
      <c r="C58" s="40" t="s">
        <v>215</v>
      </c>
      <c r="D58" s="34">
        <v>0</v>
      </c>
      <c r="E58" s="34">
        <v>0</v>
      </c>
      <c r="F58" s="34">
        <v>0</v>
      </c>
      <c r="G58" s="39" t="e">
        <f t="shared" si="2"/>
        <v>#DIV/0!</v>
      </c>
      <c r="H58" s="39" t="e">
        <f t="shared" si="3"/>
        <v>#DIV/0!</v>
      </c>
      <c r="I58" s="174"/>
    </row>
    <row r="59" spans="1:9" s="8" customFormat="1" ht="38.25" customHeight="1" hidden="1">
      <c r="A59" s="40"/>
      <c r="B59" s="41" t="s">
        <v>218</v>
      </c>
      <c r="C59" s="40" t="s">
        <v>217</v>
      </c>
      <c r="D59" s="34">
        <v>0</v>
      </c>
      <c r="E59" s="34">
        <v>0</v>
      </c>
      <c r="F59" s="34">
        <v>0</v>
      </c>
      <c r="G59" s="39" t="e">
        <f t="shared" si="2"/>
        <v>#DIV/0!</v>
      </c>
      <c r="H59" s="39" t="e">
        <f t="shared" si="3"/>
        <v>#DIV/0!</v>
      </c>
      <c r="I59" s="174"/>
    </row>
    <row r="60" spans="1:9" s="8" customFormat="1" ht="57" customHeight="1" hidden="1">
      <c r="A60" s="40"/>
      <c r="B60" s="41" t="s">
        <v>264</v>
      </c>
      <c r="C60" s="40" t="s">
        <v>263</v>
      </c>
      <c r="D60" s="34">
        <v>0</v>
      </c>
      <c r="E60" s="34">
        <v>0</v>
      </c>
      <c r="F60" s="34">
        <v>0</v>
      </c>
      <c r="G60" s="39" t="e">
        <f t="shared" si="2"/>
        <v>#DIV/0!</v>
      </c>
      <c r="H60" s="39" t="e">
        <f t="shared" si="3"/>
        <v>#DIV/0!</v>
      </c>
      <c r="I60" s="174"/>
    </row>
    <row r="61" spans="1:9" ht="19.5" customHeight="1">
      <c r="A61" s="38" t="s">
        <v>63</v>
      </c>
      <c r="B61" s="162" t="s">
        <v>31</v>
      </c>
      <c r="C61" s="38"/>
      <c r="D61" s="36">
        <f>D67+D69+D72+D88+D62</f>
        <v>38062</v>
      </c>
      <c r="E61" s="36">
        <f>E67+E69+E72+E88+E62</f>
        <v>25526</v>
      </c>
      <c r="F61" s="36">
        <f>F67+F69+F72+F88+F62</f>
        <v>2493.2</v>
      </c>
      <c r="G61" s="39">
        <f t="shared" si="2"/>
        <v>0.06550365193631442</v>
      </c>
      <c r="H61" s="39">
        <f t="shared" si="3"/>
        <v>0.0976729609026091</v>
      </c>
      <c r="I61" s="175"/>
    </row>
    <row r="62" spans="1:9" ht="19.5" customHeight="1">
      <c r="A62" s="38" t="s">
        <v>555</v>
      </c>
      <c r="B62" s="157" t="s">
        <v>556</v>
      </c>
      <c r="C62" s="38"/>
      <c r="D62" s="36">
        <f>D63</f>
        <v>61</v>
      </c>
      <c r="E62" s="36">
        <f>E63</f>
        <v>18.3</v>
      </c>
      <c r="F62" s="36">
        <f>F63</f>
        <v>0</v>
      </c>
      <c r="G62" s="39">
        <f t="shared" si="2"/>
        <v>0</v>
      </c>
      <c r="H62" s="39">
        <f t="shared" si="3"/>
        <v>0</v>
      </c>
      <c r="I62" s="175"/>
    </row>
    <row r="63" spans="1:9" ht="69" customHeight="1">
      <c r="A63" s="38"/>
      <c r="B63" s="157" t="s">
        <v>563</v>
      </c>
      <c r="C63" s="38"/>
      <c r="D63" s="36">
        <f>D64+D65+D66</f>
        <v>61</v>
      </c>
      <c r="E63" s="36">
        <f>E64+E65+E66</f>
        <v>18.3</v>
      </c>
      <c r="F63" s="36">
        <f>F64+F65+F66</f>
        <v>0</v>
      </c>
      <c r="G63" s="39">
        <f t="shared" si="2"/>
        <v>0</v>
      </c>
      <c r="H63" s="39">
        <f t="shared" si="3"/>
        <v>0</v>
      </c>
      <c r="I63" s="175"/>
    </row>
    <row r="64" spans="1:9" ht="19.5" customHeight="1">
      <c r="A64" s="38"/>
      <c r="B64" s="157" t="s">
        <v>558</v>
      </c>
      <c r="C64" s="161" t="s">
        <v>557</v>
      </c>
      <c r="D64" s="35">
        <v>10</v>
      </c>
      <c r="E64" s="35">
        <v>3</v>
      </c>
      <c r="F64" s="35">
        <v>0</v>
      </c>
      <c r="G64" s="39">
        <f t="shared" si="2"/>
        <v>0</v>
      </c>
      <c r="H64" s="39">
        <f t="shared" si="3"/>
        <v>0</v>
      </c>
      <c r="I64" s="175"/>
    </row>
    <row r="65" spans="1:9" ht="50.25" customHeight="1">
      <c r="A65" s="38"/>
      <c r="B65" s="157" t="s">
        <v>561</v>
      </c>
      <c r="C65" s="148" t="s">
        <v>559</v>
      </c>
      <c r="D65" s="35">
        <v>35</v>
      </c>
      <c r="E65" s="35">
        <v>10.5</v>
      </c>
      <c r="F65" s="35">
        <v>0</v>
      </c>
      <c r="G65" s="39">
        <f t="shared" si="2"/>
        <v>0</v>
      </c>
      <c r="H65" s="39">
        <f t="shared" si="3"/>
        <v>0</v>
      </c>
      <c r="I65" s="175"/>
    </row>
    <row r="66" spans="1:9" ht="45.75" customHeight="1">
      <c r="A66" s="38"/>
      <c r="B66" s="157" t="s">
        <v>562</v>
      </c>
      <c r="C66" s="148" t="s">
        <v>560</v>
      </c>
      <c r="D66" s="35">
        <v>16</v>
      </c>
      <c r="E66" s="35">
        <v>4.8</v>
      </c>
      <c r="F66" s="35">
        <v>0</v>
      </c>
      <c r="G66" s="39">
        <f t="shared" si="2"/>
        <v>0</v>
      </c>
      <c r="H66" s="39">
        <f t="shared" si="3"/>
        <v>0</v>
      </c>
      <c r="I66" s="175"/>
    </row>
    <row r="67" spans="1:9" ht="21.75" customHeight="1">
      <c r="A67" s="161" t="s">
        <v>186</v>
      </c>
      <c r="B67" s="157" t="s">
        <v>245</v>
      </c>
      <c r="C67" s="161"/>
      <c r="D67" s="35">
        <f>D68</f>
        <v>48.7</v>
      </c>
      <c r="E67" s="35">
        <f>E68</f>
        <v>23.1</v>
      </c>
      <c r="F67" s="35">
        <f>F68</f>
        <v>0</v>
      </c>
      <c r="G67" s="39">
        <f t="shared" si="2"/>
        <v>0</v>
      </c>
      <c r="H67" s="39">
        <f t="shared" si="3"/>
        <v>0</v>
      </c>
      <c r="I67" s="175"/>
    </row>
    <row r="68" spans="1:9" ht="39" customHeight="1">
      <c r="A68" s="161"/>
      <c r="B68" s="41" t="s">
        <v>204</v>
      </c>
      <c r="C68" s="40" t="s">
        <v>203</v>
      </c>
      <c r="D68" s="34">
        <v>48.7</v>
      </c>
      <c r="E68" s="34">
        <v>23.1</v>
      </c>
      <c r="F68" s="34">
        <v>0</v>
      </c>
      <c r="G68" s="39">
        <f t="shared" si="2"/>
        <v>0</v>
      </c>
      <c r="H68" s="39">
        <f t="shared" si="3"/>
        <v>0</v>
      </c>
      <c r="I68" s="175"/>
    </row>
    <row r="69" spans="1:9" ht="27.75" customHeight="1">
      <c r="A69" s="161" t="s">
        <v>219</v>
      </c>
      <c r="B69" s="157" t="s">
        <v>246</v>
      </c>
      <c r="C69" s="161"/>
      <c r="D69" s="35">
        <f aca="true" t="shared" si="5" ref="D69:F70">D70</f>
        <v>1200</v>
      </c>
      <c r="E69" s="35">
        <f t="shared" si="5"/>
        <v>318.5</v>
      </c>
      <c r="F69" s="35">
        <f t="shared" si="5"/>
        <v>220.2</v>
      </c>
      <c r="G69" s="39">
        <f t="shared" si="2"/>
        <v>0.1835</v>
      </c>
      <c r="H69" s="39">
        <f t="shared" si="3"/>
        <v>0.6913657770800627</v>
      </c>
      <c r="I69" s="175"/>
    </row>
    <row r="70" spans="1:9" ht="42.75" customHeight="1">
      <c r="A70" s="161"/>
      <c r="B70" s="46" t="s">
        <v>284</v>
      </c>
      <c r="C70" s="47" t="s">
        <v>285</v>
      </c>
      <c r="D70" s="34">
        <f t="shared" si="5"/>
        <v>1200</v>
      </c>
      <c r="E70" s="34">
        <f t="shared" si="5"/>
        <v>318.5</v>
      </c>
      <c r="F70" s="34">
        <f t="shared" si="5"/>
        <v>220.2</v>
      </c>
      <c r="G70" s="39">
        <f t="shared" si="2"/>
        <v>0.1835</v>
      </c>
      <c r="H70" s="39">
        <f t="shared" si="3"/>
        <v>0.6913657770800627</v>
      </c>
      <c r="I70" s="175"/>
    </row>
    <row r="71" spans="1:9" ht="91.5" customHeight="1">
      <c r="A71" s="161"/>
      <c r="B71" s="48" t="s">
        <v>338</v>
      </c>
      <c r="C71" s="47" t="s">
        <v>339</v>
      </c>
      <c r="D71" s="34">
        <v>1200</v>
      </c>
      <c r="E71" s="34">
        <v>318.5</v>
      </c>
      <c r="F71" s="34">
        <v>220.2</v>
      </c>
      <c r="G71" s="39">
        <f t="shared" si="2"/>
        <v>0.1835</v>
      </c>
      <c r="H71" s="39">
        <f t="shared" si="3"/>
        <v>0.6913657770800627</v>
      </c>
      <c r="I71" s="175"/>
    </row>
    <row r="72" spans="1:9" ht="40.5" customHeight="1">
      <c r="A72" s="161" t="s">
        <v>101</v>
      </c>
      <c r="B72" s="157" t="s">
        <v>153</v>
      </c>
      <c r="C72" s="161"/>
      <c r="D72" s="35">
        <f>D73+D76+D78</f>
        <v>34687.3</v>
      </c>
      <c r="E72" s="35">
        <f>E73+E76+E78</f>
        <v>24043.300000000003</v>
      </c>
      <c r="F72" s="35">
        <f>F73+F76+F78</f>
        <v>2018.8999999999999</v>
      </c>
      <c r="G72" s="39">
        <f t="shared" si="2"/>
        <v>0.05820285810656926</v>
      </c>
      <c r="H72" s="39">
        <f t="shared" si="3"/>
        <v>0.0839693386515162</v>
      </c>
      <c r="I72" s="175"/>
    </row>
    <row r="73" spans="1:9" ht="96" customHeight="1">
      <c r="A73" s="161"/>
      <c r="B73" s="157" t="s">
        <v>228</v>
      </c>
      <c r="C73" s="161" t="s">
        <v>202</v>
      </c>
      <c r="D73" s="35">
        <f>D74+D75</f>
        <v>700</v>
      </c>
      <c r="E73" s="35">
        <f>E74+E75</f>
        <v>525</v>
      </c>
      <c r="F73" s="35">
        <f>F74+F75</f>
        <v>199.6</v>
      </c>
      <c r="G73" s="39">
        <f t="shared" si="2"/>
        <v>0.28514285714285714</v>
      </c>
      <c r="H73" s="39">
        <f t="shared" si="3"/>
        <v>0.3801904761904762</v>
      </c>
      <c r="I73" s="175"/>
    </row>
    <row r="74" spans="1:9" ht="143.25" customHeight="1">
      <c r="A74" s="159"/>
      <c r="B74" s="41" t="s">
        <v>341</v>
      </c>
      <c r="C74" s="40" t="s">
        <v>340</v>
      </c>
      <c r="D74" s="34">
        <v>500</v>
      </c>
      <c r="E74" s="34">
        <v>325</v>
      </c>
      <c r="F74" s="34">
        <v>0</v>
      </c>
      <c r="G74" s="39">
        <f t="shared" si="2"/>
        <v>0</v>
      </c>
      <c r="H74" s="39">
        <f t="shared" si="3"/>
        <v>0</v>
      </c>
      <c r="I74" s="175"/>
    </row>
    <row r="75" spans="1:9" s="9" customFormat="1" ht="57" customHeight="1">
      <c r="A75" s="159"/>
      <c r="B75" s="48" t="s">
        <v>343</v>
      </c>
      <c r="C75" s="40" t="s">
        <v>342</v>
      </c>
      <c r="D75" s="34">
        <v>200</v>
      </c>
      <c r="E75" s="34">
        <v>200</v>
      </c>
      <c r="F75" s="34">
        <v>199.6</v>
      </c>
      <c r="G75" s="39">
        <f t="shared" si="2"/>
        <v>0.998</v>
      </c>
      <c r="H75" s="39">
        <f t="shared" si="3"/>
        <v>0.998</v>
      </c>
      <c r="I75" s="176"/>
    </row>
    <row r="76" spans="1:9" s="9" customFormat="1" ht="90" customHeight="1">
      <c r="A76" s="159"/>
      <c r="B76" s="46" t="s">
        <v>350</v>
      </c>
      <c r="C76" s="161" t="s">
        <v>349</v>
      </c>
      <c r="D76" s="35">
        <f>D77</f>
        <v>15585</v>
      </c>
      <c r="E76" s="35">
        <f>E77</f>
        <v>8334.6</v>
      </c>
      <c r="F76" s="35">
        <f>F77</f>
        <v>0</v>
      </c>
      <c r="G76" s="39">
        <f t="shared" si="2"/>
        <v>0</v>
      </c>
      <c r="H76" s="39">
        <f t="shared" si="3"/>
        <v>0</v>
      </c>
      <c r="I76" s="176"/>
    </row>
    <row r="77" spans="1:9" s="9" customFormat="1" ht="104.25" customHeight="1">
      <c r="A77" s="159"/>
      <c r="B77" s="48" t="s">
        <v>345</v>
      </c>
      <c r="C77" s="40" t="s">
        <v>344</v>
      </c>
      <c r="D77" s="34">
        <v>15585</v>
      </c>
      <c r="E77" s="34">
        <v>8334.6</v>
      </c>
      <c r="F77" s="34">
        <v>0</v>
      </c>
      <c r="G77" s="39">
        <f t="shared" si="2"/>
        <v>0</v>
      </c>
      <c r="H77" s="39">
        <f t="shared" si="3"/>
        <v>0</v>
      </c>
      <c r="I77" s="176"/>
    </row>
    <row r="78" spans="1:9" s="9" customFormat="1" ht="87.75" customHeight="1">
      <c r="A78" s="159"/>
      <c r="B78" s="46" t="s">
        <v>299</v>
      </c>
      <c r="C78" s="161" t="s">
        <v>348</v>
      </c>
      <c r="D78" s="35">
        <f>D80+D81+D82+D83+D84+D85+D86+D87+D79</f>
        <v>18402.300000000003</v>
      </c>
      <c r="E78" s="35">
        <f>E80+E81+E82+E83+E84+E85+E86+E87+E79</f>
        <v>15183.7</v>
      </c>
      <c r="F78" s="35">
        <f>F80+F81+F82+F83+F84+F85+F86+F87+F79</f>
        <v>1819.3</v>
      </c>
      <c r="G78" s="39">
        <f t="shared" si="2"/>
        <v>0.09886264216972876</v>
      </c>
      <c r="H78" s="39">
        <f t="shared" si="3"/>
        <v>0.11981927988566686</v>
      </c>
      <c r="I78" s="176"/>
    </row>
    <row r="79" spans="1:9" s="9" customFormat="1" ht="72.75" customHeight="1">
      <c r="A79" s="159"/>
      <c r="B79" s="48" t="s">
        <v>451</v>
      </c>
      <c r="C79" s="161" t="s">
        <v>450</v>
      </c>
      <c r="D79" s="35">
        <v>74.5</v>
      </c>
      <c r="E79" s="35">
        <v>74.5</v>
      </c>
      <c r="F79" s="35">
        <v>0</v>
      </c>
      <c r="G79" s="39">
        <f t="shared" si="2"/>
        <v>0</v>
      </c>
      <c r="H79" s="39">
        <f t="shared" si="3"/>
        <v>0</v>
      </c>
      <c r="I79" s="176"/>
    </row>
    <row r="80" spans="1:9" s="9" customFormat="1" ht="68.25" customHeight="1">
      <c r="A80" s="159"/>
      <c r="B80" s="48" t="s">
        <v>347</v>
      </c>
      <c r="C80" s="40" t="s">
        <v>346</v>
      </c>
      <c r="D80" s="34">
        <v>4200</v>
      </c>
      <c r="E80" s="34">
        <v>1960</v>
      </c>
      <c r="F80" s="34">
        <v>0</v>
      </c>
      <c r="G80" s="39">
        <f t="shared" si="2"/>
        <v>0</v>
      </c>
      <c r="H80" s="39">
        <f t="shared" si="3"/>
        <v>0</v>
      </c>
      <c r="I80" s="176"/>
    </row>
    <row r="81" spans="1:9" s="9" customFormat="1" ht="51.75" customHeight="1">
      <c r="A81" s="159"/>
      <c r="B81" s="48" t="s">
        <v>352</v>
      </c>
      <c r="C81" s="47" t="s">
        <v>351</v>
      </c>
      <c r="D81" s="34">
        <v>589.4</v>
      </c>
      <c r="E81" s="34">
        <v>348.1</v>
      </c>
      <c r="F81" s="34">
        <v>301</v>
      </c>
      <c r="G81" s="39">
        <f t="shared" si="2"/>
        <v>0.5106888361045131</v>
      </c>
      <c r="H81" s="39">
        <f t="shared" si="3"/>
        <v>0.8646940534329215</v>
      </c>
      <c r="I81" s="176"/>
    </row>
    <row r="82" spans="1:9" s="9" customFormat="1" ht="37.5" customHeight="1">
      <c r="A82" s="159"/>
      <c r="B82" s="48" t="s">
        <v>353</v>
      </c>
      <c r="C82" s="47" t="s">
        <v>354</v>
      </c>
      <c r="D82" s="34">
        <v>1600</v>
      </c>
      <c r="E82" s="34">
        <v>1520</v>
      </c>
      <c r="F82" s="34">
        <v>1518.3</v>
      </c>
      <c r="G82" s="39">
        <f t="shared" si="2"/>
        <v>0.9489375</v>
      </c>
      <c r="H82" s="39">
        <f t="shared" si="3"/>
        <v>0.9988815789473684</v>
      </c>
      <c r="I82" s="176"/>
    </row>
    <row r="83" spans="1:9" s="9" customFormat="1" ht="70.5" customHeight="1">
      <c r="A83" s="159"/>
      <c r="B83" s="48" t="s">
        <v>250</v>
      </c>
      <c r="C83" s="47" t="s">
        <v>249</v>
      </c>
      <c r="D83" s="34">
        <v>10571.5</v>
      </c>
      <c r="E83" s="34">
        <v>10571.5</v>
      </c>
      <c r="F83" s="34">
        <v>0</v>
      </c>
      <c r="G83" s="39">
        <f t="shared" si="2"/>
        <v>0</v>
      </c>
      <c r="H83" s="39">
        <f t="shared" si="3"/>
        <v>0</v>
      </c>
      <c r="I83" s="176"/>
    </row>
    <row r="84" spans="1:9" s="9" customFormat="1" ht="93" customHeight="1">
      <c r="A84" s="159"/>
      <c r="B84" s="48" t="s">
        <v>252</v>
      </c>
      <c r="C84" s="47" t="s">
        <v>251</v>
      </c>
      <c r="D84" s="34">
        <v>105.7</v>
      </c>
      <c r="E84" s="34">
        <v>68.7</v>
      </c>
      <c r="F84" s="34">
        <v>0</v>
      </c>
      <c r="G84" s="39">
        <f t="shared" si="2"/>
        <v>0</v>
      </c>
      <c r="H84" s="39">
        <f t="shared" si="3"/>
        <v>0</v>
      </c>
      <c r="I84" s="176"/>
    </row>
    <row r="85" spans="1:9" s="10" customFormat="1" ht="50.25" customHeight="1">
      <c r="A85" s="49"/>
      <c r="B85" s="50" t="s">
        <v>356</v>
      </c>
      <c r="C85" s="51" t="s">
        <v>355</v>
      </c>
      <c r="D85" s="34">
        <v>650</v>
      </c>
      <c r="E85" s="34">
        <v>220</v>
      </c>
      <c r="F85" s="34">
        <v>0</v>
      </c>
      <c r="G85" s="39">
        <f t="shared" si="2"/>
        <v>0</v>
      </c>
      <c r="H85" s="39">
        <f t="shared" si="3"/>
        <v>0</v>
      </c>
      <c r="I85" s="177"/>
    </row>
    <row r="86" spans="1:9" s="10" customFormat="1" ht="72.75" customHeight="1">
      <c r="A86" s="49"/>
      <c r="B86" s="50" t="s">
        <v>358</v>
      </c>
      <c r="C86" s="51" t="s">
        <v>357</v>
      </c>
      <c r="D86" s="34">
        <v>65.9</v>
      </c>
      <c r="E86" s="34">
        <v>65.9</v>
      </c>
      <c r="F86" s="34">
        <v>0</v>
      </c>
      <c r="G86" s="39">
        <f t="shared" si="2"/>
        <v>0</v>
      </c>
      <c r="H86" s="39">
        <f t="shared" si="3"/>
        <v>0</v>
      </c>
      <c r="I86" s="177"/>
    </row>
    <row r="87" spans="1:9" s="10" customFormat="1" ht="42" customHeight="1">
      <c r="A87" s="49"/>
      <c r="B87" s="50" t="s">
        <v>360</v>
      </c>
      <c r="C87" s="51" t="s">
        <v>359</v>
      </c>
      <c r="D87" s="34">
        <v>545.3</v>
      </c>
      <c r="E87" s="34">
        <v>355</v>
      </c>
      <c r="F87" s="34">
        <v>0</v>
      </c>
      <c r="G87" s="39">
        <f t="shared" si="2"/>
        <v>0</v>
      </c>
      <c r="H87" s="39">
        <f t="shared" si="3"/>
        <v>0</v>
      </c>
      <c r="I87" s="177"/>
    </row>
    <row r="88" spans="1:9" s="9" customFormat="1" ht="30.75" customHeight="1">
      <c r="A88" s="159" t="s">
        <v>64</v>
      </c>
      <c r="B88" s="46" t="s">
        <v>159</v>
      </c>
      <c r="C88" s="52"/>
      <c r="D88" s="35">
        <f>D89+D90+D91+D92</f>
        <v>2065</v>
      </c>
      <c r="E88" s="35">
        <f>E89+E90+E91+E92</f>
        <v>1122.8</v>
      </c>
      <c r="F88" s="35">
        <f>F89+F90+F91+F92</f>
        <v>254.1</v>
      </c>
      <c r="G88" s="39">
        <f t="shared" si="2"/>
        <v>0.12305084745762712</v>
      </c>
      <c r="H88" s="39">
        <f t="shared" si="3"/>
        <v>0.22630922693266833</v>
      </c>
      <c r="I88" s="178"/>
    </row>
    <row r="89" spans="1:9" s="10" customFormat="1" ht="37.5" customHeight="1">
      <c r="A89" s="49"/>
      <c r="B89" s="53" t="s">
        <v>105</v>
      </c>
      <c r="C89" s="49" t="s">
        <v>205</v>
      </c>
      <c r="D89" s="34">
        <v>550</v>
      </c>
      <c r="E89" s="34">
        <v>192.5</v>
      </c>
      <c r="F89" s="34">
        <v>70</v>
      </c>
      <c r="G89" s="39">
        <f t="shared" si="2"/>
        <v>0.12727272727272726</v>
      </c>
      <c r="H89" s="39">
        <f t="shared" si="3"/>
        <v>0.36363636363636365</v>
      </c>
      <c r="I89" s="177"/>
    </row>
    <row r="90" spans="1:9" s="10" customFormat="1" ht="32.25" customHeight="1">
      <c r="A90" s="49"/>
      <c r="B90" s="53" t="s">
        <v>223</v>
      </c>
      <c r="C90" s="49" t="s">
        <v>361</v>
      </c>
      <c r="D90" s="34">
        <v>15</v>
      </c>
      <c r="E90" s="34">
        <v>3.8</v>
      </c>
      <c r="F90" s="34">
        <v>0</v>
      </c>
      <c r="G90" s="39">
        <f t="shared" si="2"/>
        <v>0</v>
      </c>
      <c r="H90" s="39">
        <f t="shared" si="3"/>
        <v>0</v>
      </c>
      <c r="I90" s="177"/>
    </row>
    <row r="91" spans="1:9" s="10" customFormat="1" ht="32.25" customHeight="1">
      <c r="A91" s="49"/>
      <c r="B91" s="53" t="s">
        <v>491</v>
      </c>
      <c r="C91" s="54" t="s">
        <v>489</v>
      </c>
      <c r="D91" s="149">
        <v>679.5</v>
      </c>
      <c r="E91" s="34">
        <v>679.5</v>
      </c>
      <c r="F91" s="34">
        <v>184.1</v>
      </c>
      <c r="G91" s="39">
        <f t="shared" si="2"/>
        <v>0.27093451066961</v>
      </c>
      <c r="H91" s="39">
        <f t="shared" si="3"/>
        <v>0.27093451066961</v>
      </c>
      <c r="I91" s="177"/>
    </row>
    <row r="92" spans="1:9" s="10" customFormat="1" ht="111.75" customHeight="1">
      <c r="A92" s="49"/>
      <c r="B92" s="53" t="s">
        <v>492</v>
      </c>
      <c r="C92" s="54" t="s">
        <v>490</v>
      </c>
      <c r="D92" s="150">
        <v>820.5</v>
      </c>
      <c r="E92" s="34">
        <v>247</v>
      </c>
      <c r="F92" s="34">
        <v>0</v>
      </c>
      <c r="G92" s="39">
        <f t="shared" si="2"/>
        <v>0</v>
      </c>
      <c r="H92" s="39">
        <f t="shared" si="3"/>
        <v>0</v>
      </c>
      <c r="I92" s="177"/>
    </row>
    <row r="93" spans="1:9" ht="30.75" customHeight="1">
      <c r="A93" s="38" t="s">
        <v>65</v>
      </c>
      <c r="B93" s="162" t="s">
        <v>32</v>
      </c>
      <c r="C93" s="38"/>
      <c r="D93" s="36">
        <f>D94+D98</f>
        <v>7953.700000000001</v>
      </c>
      <c r="E93" s="36">
        <f>E94+E98</f>
        <v>4315.4</v>
      </c>
      <c r="F93" s="36">
        <f>F94+F98</f>
        <v>2821</v>
      </c>
      <c r="G93" s="39">
        <f t="shared" si="2"/>
        <v>0.3546776971723851</v>
      </c>
      <c r="H93" s="39">
        <f t="shared" si="3"/>
        <v>0.6537053343838347</v>
      </c>
      <c r="I93" s="175"/>
    </row>
    <row r="94" spans="1:9" ht="18.75" customHeight="1">
      <c r="A94" s="161" t="s">
        <v>66</v>
      </c>
      <c r="B94" s="157" t="s">
        <v>33</v>
      </c>
      <c r="C94" s="38"/>
      <c r="D94" s="35">
        <f>D95+D96</f>
        <v>2000</v>
      </c>
      <c r="E94" s="35">
        <f>E95+E96</f>
        <v>795.8</v>
      </c>
      <c r="F94" s="35">
        <f>F95+F96</f>
        <v>265.1</v>
      </c>
      <c r="G94" s="39">
        <f t="shared" si="2"/>
        <v>0.13255</v>
      </c>
      <c r="H94" s="39">
        <f t="shared" si="3"/>
        <v>0.33312390047750695</v>
      </c>
      <c r="I94" s="175"/>
    </row>
    <row r="95" spans="1:9" ht="30.75" customHeight="1">
      <c r="A95" s="161"/>
      <c r="B95" s="41" t="s">
        <v>145</v>
      </c>
      <c r="C95" s="40" t="s">
        <v>221</v>
      </c>
      <c r="D95" s="34">
        <v>2000</v>
      </c>
      <c r="E95" s="34">
        <v>795.8</v>
      </c>
      <c r="F95" s="34">
        <v>265.1</v>
      </c>
      <c r="G95" s="39">
        <f t="shared" si="2"/>
        <v>0.13255</v>
      </c>
      <c r="H95" s="39">
        <f t="shared" si="3"/>
        <v>0.33312390047750695</v>
      </c>
      <c r="I95" s="175"/>
    </row>
    <row r="96" spans="1:9" ht="66" customHeight="1" hidden="1">
      <c r="A96" s="161"/>
      <c r="B96" s="41" t="s">
        <v>220</v>
      </c>
      <c r="C96" s="40" t="s">
        <v>287</v>
      </c>
      <c r="D96" s="34">
        <f>D97</f>
        <v>0</v>
      </c>
      <c r="E96" s="34">
        <f>E97</f>
        <v>0</v>
      </c>
      <c r="F96" s="34">
        <f>F97</f>
        <v>0</v>
      </c>
      <c r="G96" s="39" t="e">
        <f t="shared" si="2"/>
        <v>#DIV/0!</v>
      </c>
      <c r="H96" s="39" t="e">
        <f t="shared" si="3"/>
        <v>#DIV/0!</v>
      </c>
      <c r="I96" s="175"/>
    </row>
    <row r="97" spans="1:9" ht="54" customHeight="1" hidden="1">
      <c r="A97" s="161"/>
      <c r="B97" s="41" t="s">
        <v>363</v>
      </c>
      <c r="C97" s="40" t="s">
        <v>362</v>
      </c>
      <c r="D97" s="34">
        <v>0</v>
      </c>
      <c r="E97" s="34">
        <v>0</v>
      </c>
      <c r="F97" s="34">
        <v>0</v>
      </c>
      <c r="G97" s="39" t="e">
        <f t="shared" si="2"/>
        <v>#DIV/0!</v>
      </c>
      <c r="H97" s="39" t="e">
        <f t="shared" si="3"/>
        <v>#DIV/0!</v>
      </c>
      <c r="I97" s="175"/>
    </row>
    <row r="98" spans="1:9" ht="18.75">
      <c r="A98" s="161" t="s">
        <v>67</v>
      </c>
      <c r="B98" s="157" t="s">
        <v>34</v>
      </c>
      <c r="C98" s="38"/>
      <c r="D98" s="35">
        <f>D99+D101</f>
        <v>5953.700000000001</v>
      </c>
      <c r="E98" s="35">
        <f>E99+E101</f>
        <v>3519.6</v>
      </c>
      <c r="F98" s="35">
        <f>F99+F101</f>
        <v>2555.9</v>
      </c>
      <c r="G98" s="39">
        <f t="shared" si="2"/>
        <v>0.4292960679913331</v>
      </c>
      <c r="H98" s="39">
        <f t="shared" si="3"/>
        <v>0.7261904761904763</v>
      </c>
      <c r="I98" s="175"/>
    </row>
    <row r="99" spans="1:9" ht="83.25" customHeight="1">
      <c r="A99" s="38"/>
      <c r="B99" s="41" t="s">
        <v>269</v>
      </c>
      <c r="C99" s="40"/>
      <c r="D99" s="34">
        <f>D100</f>
        <v>110.1</v>
      </c>
      <c r="E99" s="34">
        <f>E100</f>
        <v>45.1</v>
      </c>
      <c r="F99" s="34">
        <f>F100</f>
        <v>9.6</v>
      </c>
      <c r="G99" s="39">
        <f t="shared" si="2"/>
        <v>0.08719346049046321</v>
      </c>
      <c r="H99" s="39">
        <f t="shared" si="3"/>
        <v>0.212860310421286</v>
      </c>
      <c r="I99" s="175"/>
    </row>
    <row r="100" spans="1:9" s="8" customFormat="1" ht="40.5" customHeight="1">
      <c r="A100" s="40"/>
      <c r="B100" s="41" t="s">
        <v>256</v>
      </c>
      <c r="C100" s="55" t="s">
        <v>255</v>
      </c>
      <c r="D100" s="34">
        <v>110.1</v>
      </c>
      <c r="E100" s="34">
        <v>45.1</v>
      </c>
      <c r="F100" s="34">
        <v>9.6</v>
      </c>
      <c r="G100" s="39">
        <f t="shared" si="2"/>
        <v>0.08719346049046321</v>
      </c>
      <c r="H100" s="39">
        <f t="shared" si="3"/>
        <v>0.212860310421286</v>
      </c>
      <c r="I100" s="174"/>
    </row>
    <row r="101" spans="1:9" s="8" customFormat="1" ht="52.5" customHeight="1">
      <c r="A101" s="40"/>
      <c r="B101" s="41" t="s">
        <v>453</v>
      </c>
      <c r="C101" s="55" t="s">
        <v>452</v>
      </c>
      <c r="D101" s="34">
        <v>5843.6</v>
      </c>
      <c r="E101" s="34">
        <v>3474.5</v>
      </c>
      <c r="F101" s="34">
        <v>2546.3</v>
      </c>
      <c r="G101" s="39">
        <f t="shared" si="2"/>
        <v>0.43574166609624204</v>
      </c>
      <c r="H101" s="39">
        <f t="shared" si="3"/>
        <v>0.7328536480069076</v>
      </c>
      <c r="I101" s="174"/>
    </row>
    <row r="102" spans="1:9" ht="22.5" customHeight="1">
      <c r="A102" s="38" t="s">
        <v>37</v>
      </c>
      <c r="B102" s="162" t="s">
        <v>38</v>
      </c>
      <c r="C102" s="38"/>
      <c r="D102" s="36">
        <f>D103+D104+D107+D108+D105+D106</f>
        <v>520606.3</v>
      </c>
      <c r="E102" s="36">
        <f>E103+E104+E107+E108+E105+E106</f>
        <v>320366.8</v>
      </c>
      <c r="F102" s="36">
        <f>F103+F104+F107+F108+F105+F106</f>
        <v>267607.7</v>
      </c>
      <c r="G102" s="39">
        <f t="shared" si="2"/>
        <v>0.5140308521045558</v>
      </c>
      <c r="H102" s="39">
        <f t="shared" si="3"/>
        <v>0.8353165808691788</v>
      </c>
      <c r="I102" s="175"/>
    </row>
    <row r="103" spans="1:9" ht="20.25" customHeight="1">
      <c r="A103" s="161" t="s">
        <v>39</v>
      </c>
      <c r="B103" s="157" t="s">
        <v>127</v>
      </c>
      <c r="C103" s="40" t="s">
        <v>39</v>
      </c>
      <c r="D103" s="34">
        <v>166232.3</v>
      </c>
      <c r="E103" s="34">
        <v>91918.6</v>
      </c>
      <c r="F103" s="34">
        <v>79385.5</v>
      </c>
      <c r="G103" s="39">
        <f t="shared" si="2"/>
        <v>0.4775576106448627</v>
      </c>
      <c r="H103" s="39">
        <f t="shared" si="3"/>
        <v>0.8636500120759019</v>
      </c>
      <c r="I103" s="175"/>
    </row>
    <row r="104" spans="1:9" ht="20.25" customHeight="1">
      <c r="A104" s="161" t="s">
        <v>40</v>
      </c>
      <c r="B104" s="157" t="s">
        <v>128</v>
      </c>
      <c r="C104" s="40" t="s">
        <v>40</v>
      </c>
      <c r="D104" s="34">
        <v>295765.7</v>
      </c>
      <c r="E104" s="34">
        <v>192945</v>
      </c>
      <c r="F104" s="34">
        <v>159256.3</v>
      </c>
      <c r="G104" s="39">
        <f t="shared" si="2"/>
        <v>0.5384542561899502</v>
      </c>
      <c r="H104" s="39">
        <f t="shared" si="3"/>
        <v>0.8253973930394671</v>
      </c>
      <c r="I104" s="175"/>
    </row>
    <row r="105" spans="1:9" ht="20.25" customHeight="1">
      <c r="A105" s="161" t="s">
        <v>224</v>
      </c>
      <c r="B105" s="157" t="s">
        <v>225</v>
      </c>
      <c r="C105" s="40" t="s">
        <v>224</v>
      </c>
      <c r="D105" s="34">
        <v>28468.2</v>
      </c>
      <c r="E105" s="34">
        <v>17300.9</v>
      </c>
      <c r="F105" s="34">
        <v>15967.9</v>
      </c>
      <c r="G105" s="39">
        <f t="shared" si="2"/>
        <v>0.5609030426932506</v>
      </c>
      <c r="H105" s="39">
        <f aca="true" t="shared" si="6" ref="H105:H135">F105/E105</f>
        <v>0.9229519851568414</v>
      </c>
      <c r="I105" s="175"/>
    </row>
    <row r="106" spans="1:9" ht="36" customHeight="1">
      <c r="A106" s="161" t="s">
        <v>564</v>
      </c>
      <c r="B106" s="157" t="s">
        <v>565</v>
      </c>
      <c r="C106" s="40" t="s">
        <v>564</v>
      </c>
      <c r="D106" s="34">
        <v>58.5</v>
      </c>
      <c r="E106" s="34">
        <v>55.9</v>
      </c>
      <c r="F106" s="34">
        <v>54.5</v>
      </c>
      <c r="G106" s="39">
        <f t="shared" si="2"/>
        <v>0.9316239316239316</v>
      </c>
      <c r="H106" s="39">
        <f t="shared" si="6"/>
        <v>0.9749552772808587</v>
      </c>
      <c r="I106" s="175"/>
    </row>
    <row r="107" spans="1:9" ht="20.25" customHeight="1">
      <c r="A107" s="161" t="s">
        <v>41</v>
      </c>
      <c r="B107" s="157" t="s">
        <v>191</v>
      </c>
      <c r="C107" s="40" t="s">
        <v>41</v>
      </c>
      <c r="D107" s="34">
        <v>4798.3</v>
      </c>
      <c r="E107" s="34">
        <v>4606.8</v>
      </c>
      <c r="F107" s="34">
        <v>702.8</v>
      </c>
      <c r="G107" s="39">
        <f t="shared" si="2"/>
        <v>0.14646854094158346</v>
      </c>
      <c r="H107" s="39">
        <f t="shared" si="6"/>
        <v>0.15255708951984023</v>
      </c>
      <c r="I107" s="175"/>
    </row>
    <row r="108" spans="1:9" ht="20.25" customHeight="1">
      <c r="A108" s="161" t="s">
        <v>43</v>
      </c>
      <c r="B108" s="157" t="s">
        <v>227</v>
      </c>
      <c r="C108" s="40" t="s">
        <v>43</v>
      </c>
      <c r="D108" s="34">
        <v>25283.3</v>
      </c>
      <c r="E108" s="34">
        <v>13539.6</v>
      </c>
      <c r="F108" s="34">
        <v>12240.7</v>
      </c>
      <c r="G108" s="39">
        <f t="shared" si="2"/>
        <v>0.4841417061855059</v>
      </c>
      <c r="H108" s="39">
        <f t="shared" si="6"/>
        <v>0.904066589854944</v>
      </c>
      <c r="I108" s="175"/>
    </row>
    <row r="109" spans="1:9" ht="20.25" customHeight="1">
      <c r="A109" s="38" t="s">
        <v>44</v>
      </c>
      <c r="B109" s="162" t="s">
        <v>130</v>
      </c>
      <c r="C109" s="38"/>
      <c r="D109" s="36">
        <f>D110++D111</f>
        <v>97994.79999999999</v>
      </c>
      <c r="E109" s="36">
        <f>E110++E111</f>
        <v>59747.7</v>
      </c>
      <c r="F109" s="36">
        <f>F110++F111</f>
        <v>48570.100000000006</v>
      </c>
      <c r="G109" s="39">
        <f t="shared" si="2"/>
        <v>0.4956395645483231</v>
      </c>
      <c r="H109" s="39">
        <f t="shared" si="6"/>
        <v>0.8129199952466791</v>
      </c>
      <c r="I109" s="175"/>
    </row>
    <row r="110" spans="1:9" ht="20.25" customHeight="1">
      <c r="A110" s="161" t="s">
        <v>45</v>
      </c>
      <c r="B110" s="157" t="s">
        <v>46</v>
      </c>
      <c r="C110" s="40" t="s">
        <v>45</v>
      </c>
      <c r="D110" s="34">
        <v>77667.4</v>
      </c>
      <c r="E110" s="34">
        <v>46413.4</v>
      </c>
      <c r="F110" s="34">
        <v>36203.3</v>
      </c>
      <c r="G110" s="39">
        <f t="shared" si="2"/>
        <v>0.46613250862009037</v>
      </c>
      <c r="H110" s="39">
        <f t="shared" si="6"/>
        <v>0.7800182705856499</v>
      </c>
      <c r="I110" s="175"/>
    </row>
    <row r="111" spans="1:9" ht="20.25" customHeight="1">
      <c r="A111" s="161" t="s">
        <v>47</v>
      </c>
      <c r="B111" s="157" t="s">
        <v>270</v>
      </c>
      <c r="C111" s="40" t="s">
        <v>47</v>
      </c>
      <c r="D111" s="34">
        <v>20327.4</v>
      </c>
      <c r="E111" s="34">
        <v>13334.3</v>
      </c>
      <c r="F111" s="34">
        <v>12366.8</v>
      </c>
      <c r="G111" s="39">
        <f t="shared" si="2"/>
        <v>0.6083808062024656</v>
      </c>
      <c r="H111" s="39">
        <f t="shared" si="6"/>
        <v>0.9274427603998711</v>
      </c>
      <c r="I111" s="175"/>
    </row>
    <row r="112" spans="1:9" ht="20.25" customHeight="1">
      <c r="A112" s="56" t="s">
        <v>48</v>
      </c>
      <c r="B112" s="160" t="s">
        <v>49</v>
      </c>
      <c r="C112" s="56"/>
      <c r="D112" s="36">
        <f>D113+D116+D119+D120+D123+D121+D122+D114+D117+D118+D115</f>
        <v>24094.000000000004</v>
      </c>
      <c r="E112" s="36">
        <f>E113+E116+E119+E120+E123+E121+E122+E114+E117+E118+E115</f>
        <v>15821.1</v>
      </c>
      <c r="F112" s="36">
        <f>F113+F116+F119+F120+F123+F121+F122+F114+F117+F118+F115</f>
        <v>13038.5</v>
      </c>
      <c r="G112" s="39">
        <f t="shared" si="2"/>
        <v>0.541151323981074</v>
      </c>
      <c r="H112" s="39">
        <f t="shared" si="6"/>
        <v>0.8241209523990114</v>
      </c>
      <c r="I112" s="175"/>
    </row>
    <row r="113" spans="1:9" ht="34.5" customHeight="1">
      <c r="A113" s="159" t="s">
        <v>50</v>
      </c>
      <c r="B113" s="57" t="s">
        <v>165</v>
      </c>
      <c r="C113" s="159" t="s">
        <v>50</v>
      </c>
      <c r="D113" s="35">
        <v>1686</v>
      </c>
      <c r="E113" s="35">
        <v>855.2</v>
      </c>
      <c r="F113" s="35">
        <v>855.2</v>
      </c>
      <c r="G113" s="39">
        <f t="shared" si="2"/>
        <v>0.5072360616844603</v>
      </c>
      <c r="H113" s="39">
        <f t="shared" si="6"/>
        <v>1</v>
      </c>
      <c r="I113" s="175"/>
    </row>
    <row r="114" spans="1:9" ht="44.25" customHeight="1">
      <c r="A114" s="159" t="s">
        <v>51</v>
      </c>
      <c r="B114" s="57" t="s">
        <v>226</v>
      </c>
      <c r="C114" s="159" t="s">
        <v>51</v>
      </c>
      <c r="D114" s="35">
        <v>15066.3</v>
      </c>
      <c r="E114" s="35">
        <v>10178.5</v>
      </c>
      <c r="F114" s="35">
        <v>7798.5</v>
      </c>
      <c r="G114" s="39">
        <f t="shared" si="2"/>
        <v>0.5176121542780908</v>
      </c>
      <c r="H114" s="39">
        <f t="shared" si="6"/>
        <v>0.7661737977108611</v>
      </c>
      <c r="I114" s="175"/>
    </row>
    <row r="115" spans="1:9" ht="25.5" customHeight="1">
      <c r="A115" s="159" t="s">
        <v>52</v>
      </c>
      <c r="B115" s="57" t="s">
        <v>566</v>
      </c>
      <c r="C115" s="159" t="s">
        <v>52</v>
      </c>
      <c r="D115" s="35">
        <v>10.4</v>
      </c>
      <c r="E115" s="35">
        <v>6.4</v>
      </c>
      <c r="F115" s="35">
        <v>4.2</v>
      </c>
      <c r="G115" s="39">
        <f t="shared" si="2"/>
        <v>0.40384615384615385</v>
      </c>
      <c r="H115" s="39">
        <f t="shared" si="6"/>
        <v>0.65625</v>
      </c>
      <c r="I115" s="175"/>
    </row>
    <row r="116" spans="1:9" ht="50.25" customHeight="1">
      <c r="A116" s="159" t="s">
        <v>52</v>
      </c>
      <c r="B116" s="57" t="s">
        <v>364</v>
      </c>
      <c r="C116" s="159" t="s">
        <v>300</v>
      </c>
      <c r="D116" s="35">
        <v>15</v>
      </c>
      <c r="E116" s="35">
        <v>15</v>
      </c>
      <c r="F116" s="35">
        <v>12</v>
      </c>
      <c r="G116" s="39">
        <f t="shared" si="2"/>
        <v>0.8</v>
      </c>
      <c r="H116" s="39">
        <f t="shared" si="6"/>
        <v>0.8</v>
      </c>
      <c r="I116" s="175"/>
    </row>
    <row r="117" spans="1:9" ht="51" customHeight="1">
      <c r="A117" s="159" t="s">
        <v>52</v>
      </c>
      <c r="B117" s="57" t="s">
        <v>301</v>
      </c>
      <c r="C117" s="159" t="s">
        <v>302</v>
      </c>
      <c r="D117" s="35">
        <v>425.7</v>
      </c>
      <c r="E117" s="35">
        <v>425.7</v>
      </c>
      <c r="F117" s="35">
        <v>341.2</v>
      </c>
      <c r="G117" s="39">
        <f t="shared" si="2"/>
        <v>0.8015034061545689</v>
      </c>
      <c r="H117" s="39">
        <f t="shared" si="6"/>
        <v>0.8015034061545689</v>
      </c>
      <c r="I117" s="175"/>
    </row>
    <row r="118" spans="1:9" ht="51" customHeight="1">
      <c r="A118" s="159" t="s">
        <v>52</v>
      </c>
      <c r="B118" s="57" t="s">
        <v>304</v>
      </c>
      <c r="C118" s="159" t="s">
        <v>303</v>
      </c>
      <c r="D118" s="35">
        <v>418.9</v>
      </c>
      <c r="E118" s="35">
        <v>418.9</v>
      </c>
      <c r="F118" s="35">
        <v>335.8</v>
      </c>
      <c r="G118" s="39">
        <f t="shared" si="2"/>
        <v>0.8016232991167344</v>
      </c>
      <c r="H118" s="39">
        <f t="shared" si="6"/>
        <v>0.8016232991167344</v>
      </c>
      <c r="I118" s="175"/>
    </row>
    <row r="119" spans="1:9" s="11" customFormat="1" ht="22.5" customHeight="1" hidden="1">
      <c r="A119" s="161" t="s">
        <v>51</v>
      </c>
      <c r="B119" s="157" t="s">
        <v>179</v>
      </c>
      <c r="C119" s="161" t="s">
        <v>180</v>
      </c>
      <c r="D119" s="35">
        <v>0</v>
      </c>
      <c r="E119" s="35">
        <v>0</v>
      </c>
      <c r="F119" s="35">
        <v>0</v>
      </c>
      <c r="G119" s="39" t="e">
        <f t="shared" si="2"/>
        <v>#DIV/0!</v>
      </c>
      <c r="H119" s="39" t="e">
        <f t="shared" si="6"/>
        <v>#DIV/0!</v>
      </c>
      <c r="I119" s="175"/>
    </row>
    <row r="120" spans="1:9" s="11" customFormat="1" ht="35.25" customHeight="1" hidden="1">
      <c r="A120" s="161" t="s">
        <v>51</v>
      </c>
      <c r="B120" s="157" t="s">
        <v>148</v>
      </c>
      <c r="C120" s="161" t="s">
        <v>149</v>
      </c>
      <c r="D120" s="35">
        <v>0</v>
      </c>
      <c r="E120" s="35">
        <v>0</v>
      </c>
      <c r="F120" s="35">
        <v>0</v>
      </c>
      <c r="G120" s="39" t="e">
        <f aca="true" t="shared" si="7" ref="G120:G135">F120/D120</f>
        <v>#DIV/0!</v>
      </c>
      <c r="H120" s="39" t="e">
        <f t="shared" si="6"/>
        <v>#DIV/0!</v>
      </c>
      <c r="I120" s="175"/>
    </row>
    <row r="121" spans="1:9" s="11" customFormat="1" ht="30.75" customHeight="1" hidden="1">
      <c r="A121" s="161" t="s">
        <v>51</v>
      </c>
      <c r="B121" s="157" t="s">
        <v>181</v>
      </c>
      <c r="C121" s="161" t="s">
        <v>182</v>
      </c>
      <c r="D121" s="35">
        <v>0</v>
      </c>
      <c r="E121" s="35">
        <v>0</v>
      </c>
      <c r="F121" s="35">
        <v>0</v>
      </c>
      <c r="G121" s="39" t="e">
        <f t="shared" si="7"/>
        <v>#DIV/0!</v>
      </c>
      <c r="H121" s="39" t="e">
        <f t="shared" si="6"/>
        <v>#DIV/0!</v>
      </c>
      <c r="I121" s="175"/>
    </row>
    <row r="122" spans="1:9" s="11" customFormat="1" ht="44.25" customHeight="1" hidden="1">
      <c r="A122" s="161" t="s">
        <v>51</v>
      </c>
      <c r="B122" s="157" t="s">
        <v>184</v>
      </c>
      <c r="C122" s="161" t="s">
        <v>183</v>
      </c>
      <c r="D122" s="35">
        <v>0</v>
      </c>
      <c r="E122" s="35">
        <v>0</v>
      </c>
      <c r="F122" s="35">
        <v>0</v>
      </c>
      <c r="G122" s="39" t="e">
        <f t="shared" si="7"/>
        <v>#DIV/0!</v>
      </c>
      <c r="H122" s="39" t="e">
        <f t="shared" si="6"/>
        <v>#DIV/0!</v>
      </c>
      <c r="I122" s="175"/>
    </row>
    <row r="123" spans="1:9" ht="36" customHeight="1">
      <c r="A123" s="161" t="s">
        <v>52</v>
      </c>
      <c r="B123" s="157" t="s">
        <v>207</v>
      </c>
      <c r="C123" s="161" t="s">
        <v>206</v>
      </c>
      <c r="D123" s="35">
        <v>6471.7</v>
      </c>
      <c r="E123" s="35">
        <v>3921.4</v>
      </c>
      <c r="F123" s="35">
        <v>3691.6</v>
      </c>
      <c r="G123" s="39">
        <f t="shared" si="7"/>
        <v>0.5704219911306149</v>
      </c>
      <c r="H123" s="39">
        <f t="shared" si="6"/>
        <v>0.9413984801346458</v>
      </c>
      <c r="I123" s="175"/>
    </row>
    <row r="124" spans="1:9" ht="26.25" customHeight="1">
      <c r="A124" s="38" t="s">
        <v>53</v>
      </c>
      <c r="B124" s="162" t="s">
        <v>111</v>
      </c>
      <c r="C124" s="38"/>
      <c r="D124" s="36">
        <f>D125</f>
        <v>750</v>
      </c>
      <c r="E124" s="36">
        <f>E125</f>
        <v>399.9</v>
      </c>
      <c r="F124" s="36">
        <f>F125</f>
        <v>395.2</v>
      </c>
      <c r="G124" s="39">
        <f t="shared" si="7"/>
        <v>0.5269333333333334</v>
      </c>
      <c r="H124" s="39">
        <f t="shared" si="6"/>
        <v>0.9882470617654414</v>
      </c>
      <c r="I124" s="175"/>
    </row>
    <row r="125" spans="1:9" ht="34.5" customHeight="1">
      <c r="A125" s="161" t="s">
        <v>113</v>
      </c>
      <c r="B125" s="157" t="s">
        <v>114</v>
      </c>
      <c r="C125" s="161" t="s">
        <v>113</v>
      </c>
      <c r="D125" s="35">
        <v>750</v>
      </c>
      <c r="E125" s="35">
        <v>399.9</v>
      </c>
      <c r="F125" s="35">
        <v>395.2</v>
      </c>
      <c r="G125" s="39">
        <f t="shared" si="7"/>
        <v>0.5269333333333334</v>
      </c>
      <c r="H125" s="39">
        <f t="shared" si="6"/>
        <v>0.9882470617654414</v>
      </c>
      <c r="I125" s="175"/>
    </row>
    <row r="126" spans="1:9" ht="27" customHeight="1">
      <c r="A126" s="38" t="s">
        <v>115</v>
      </c>
      <c r="B126" s="162" t="s">
        <v>116</v>
      </c>
      <c r="C126" s="38"/>
      <c r="D126" s="36">
        <f>D127</f>
        <v>670</v>
      </c>
      <c r="E126" s="36">
        <f>E127</f>
        <v>458.5</v>
      </c>
      <c r="F126" s="36">
        <f>F127</f>
        <v>458.2</v>
      </c>
      <c r="G126" s="39">
        <f t="shared" si="7"/>
        <v>0.6838805970149253</v>
      </c>
      <c r="H126" s="39">
        <f t="shared" si="6"/>
        <v>0.9993456924754635</v>
      </c>
      <c r="I126" s="175"/>
    </row>
    <row r="127" spans="1:9" ht="17.25" customHeight="1">
      <c r="A127" s="161" t="s">
        <v>117</v>
      </c>
      <c r="B127" s="157" t="s">
        <v>118</v>
      </c>
      <c r="C127" s="161" t="s">
        <v>117</v>
      </c>
      <c r="D127" s="35">
        <v>670</v>
      </c>
      <c r="E127" s="35">
        <v>458.5</v>
      </c>
      <c r="F127" s="35">
        <v>458.2</v>
      </c>
      <c r="G127" s="39">
        <f t="shared" si="7"/>
        <v>0.6838805970149253</v>
      </c>
      <c r="H127" s="39">
        <f t="shared" si="6"/>
        <v>0.9993456924754635</v>
      </c>
      <c r="I127" s="175"/>
    </row>
    <row r="128" spans="1:9" ht="55.5" customHeight="1">
      <c r="A128" s="38" t="s">
        <v>119</v>
      </c>
      <c r="B128" s="162" t="s">
        <v>120</v>
      </c>
      <c r="C128" s="38"/>
      <c r="D128" s="36">
        <f>D129</f>
        <v>5</v>
      </c>
      <c r="E128" s="36">
        <f>E129</f>
        <v>1.5</v>
      </c>
      <c r="F128" s="36">
        <f>F129</f>
        <v>1.5</v>
      </c>
      <c r="G128" s="39">
        <f t="shared" si="7"/>
        <v>0.3</v>
      </c>
      <c r="H128" s="39">
        <f t="shared" si="6"/>
        <v>1</v>
      </c>
      <c r="I128" s="175"/>
    </row>
    <row r="129" spans="1:9" ht="30.75" customHeight="1">
      <c r="A129" s="161" t="s">
        <v>121</v>
      </c>
      <c r="B129" s="157" t="s">
        <v>150</v>
      </c>
      <c r="C129" s="161" t="s">
        <v>121</v>
      </c>
      <c r="D129" s="35">
        <v>5</v>
      </c>
      <c r="E129" s="35">
        <v>1.5</v>
      </c>
      <c r="F129" s="35">
        <v>1.5</v>
      </c>
      <c r="G129" s="39">
        <f t="shared" si="7"/>
        <v>0.3</v>
      </c>
      <c r="H129" s="39">
        <f t="shared" si="6"/>
        <v>1</v>
      </c>
      <c r="I129" s="175"/>
    </row>
    <row r="130" spans="1:9" ht="26.25" customHeight="1">
      <c r="A130" s="38" t="s">
        <v>122</v>
      </c>
      <c r="B130" s="162" t="s">
        <v>125</v>
      </c>
      <c r="C130" s="38"/>
      <c r="D130" s="36">
        <f>D131+D133+D132</f>
        <v>2575.5</v>
      </c>
      <c r="E130" s="36">
        <f>E131+E133+E132</f>
        <v>1225</v>
      </c>
      <c r="F130" s="36">
        <f>F131+F133+F132</f>
        <v>1224</v>
      </c>
      <c r="G130" s="39">
        <f t="shared" si="7"/>
        <v>0.4752475247524752</v>
      </c>
      <c r="H130" s="39">
        <f t="shared" si="6"/>
        <v>0.9991836734693877</v>
      </c>
      <c r="I130" s="175"/>
    </row>
    <row r="131" spans="1:9" ht="66" customHeight="1">
      <c r="A131" s="161" t="s">
        <v>123</v>
      </c>
      <c r="B131" s="157" t="s">
        <v>208</v>
      </c>
      <c r="C131" s="161" t="s">
        <v>209</v>
      </c>
      <c r="D131" s="35">
        <v>2575.5</v>
      </c>
      <c r="E131" s="35">
        <v>1225</v>
      </c>
      <c r="F131" s="35">
        <v>1224</v>
      </c>
      <c r="G131" s="39">
        <f t="shared" si="7"/>
        <v>0.4752475247524752</v>
      </c>
      <c r="H131" s="39">
        <f t="shared" si="6"/>
        <v>0.9991836734693877</v>
      </c>
      <c r="I131" s="175"/>
    </row>
    <row r="132" spans="1:9" ht="36" customHeight="1" hidden="1">
      <c r="A132" s="161" t="s">
        <v>123</v>
      </c>
      <c r="B132" s="157" t="s">
        <v>210</v>
      </c>
      <c r="C132" s="161" t="s">
        <v>211</v>
      </c>
      <c r="D132" s="35">
        <v>0</v>
      </c>
      <c r="E132" s="35">
        <v>0</v>
      </c>
      <c r="F132" s="35">
        <v>0</v>
      </c>
      <c r="G132" s="39" t="e">
        <f t="shared" si="7"/>
        <v>#DIV/0!</v>
      </c>
      <c r="H132" s="39" t="e">
        <f t="shared" si="6"/>
        <v>#DIV/0!</v>
      </c>
      <c r="I132" s="175"/>
    </row>
    <row r="133" spans="1:9" ht="30.75" customHeight="1" hidden="1">
      <c r="A133" s="161" t="s">
        <v>124</v>
      </c>
      <c r="B133" s="157" t="s">
        <v>166</v>
      </c>
      <c r="C133" s="161" t="s">
        <v>212</v>
      </c>
      <c r="D133" s="35">
        <v>0</v>
      </c>
      <c r="E133" s="35">
        <v>0</v>
      </c>
      <c r="F133" s="35">
        <v>0</v>
      </c>
      <c r="G133" s="39" t="e">
        <f t="shared" si="7"/>
        <v>#DIV/0!</v>
      </c>
      <c r="H133" s="39" t="e">
        <f t="shared" si="6"/>
        <v>#DIV/0!</v>
      </c>
      <c r="I133" s="175"/>
    </row>
    <row r="134" spans="1:9" ht="26.25" customHeight="1">
      <c r="A134" s="56"/>
      <c r="B134" s="160" t="s">
        <v>55</v>
      </c>
      <c r="C134" s="56"/>
      <c r="D134" s="36">
        <f>D40+D55+D61+D93+D102+D109+D112+D124+D126+D128+D130</f>
        <v>749173.2</v>
      </c>
      <c r="E134" s="36">
        <f>E40+E55+E61+E93+E102+E109+E112+E124+E126+E128+E130</f>
        <v>460067.1</v>
      </c>
      <c r="F134" s="36">
        <f>F40+F55+F61+F93+F102+F109+F112+F124+F126+F128+F130</f>
        <v>365607.30000000005</v>
      </c>
      <c r="G134" s="39">
        <f t="shared" si="7"/>
        <v>0.4880143870602954</v>
      </c>
      <c r="H134" s="39">
        <f t="shared" si="6"/>
        <v>0.7946825582616103</v>
      </c>
      <c r="I134" s="175"/>
    </row>
    <row r="135" spans="1:9" ht="19.5" customHeight="1">
      <c r="A135" s="158"/>
      <c r="B135" s="157" t="s">
        <v>70</v>
      </c>
      <c r="C135" s="161"/>
      <c r="D135" s="58">
        <f>D130</f>
        <v>2575.5</v>
      </c>
      <c r="E135" s="58">
        <f>E130</f>
        <v>1225</v>
      </c>
      <c r="F135" s="58">
        <f>F130</f>
        <v>1224</v>
      </c>
      <c r="G135" s="39">
        <f t="shared" si="7"/>
        <v>0.4752475247524752</v>
      </c>
      <c r="H135" s="39">
        <f t="shared" si="6"/>
        <v>0.9991836734693877</v>
      </c>
      <c r="I135" s="175"/>
    </row>
    <row r="136" spans="4:7" ht="18">
      <c r="D136" s="61"/>
      <c r="E136" s="61"/>
      <c r="F136" s="61"/>
      <c r="G136" s="61"/>
    </row>
    <row r="137" spans="4:7" ht="18">
      <c r="D137" s="61"/>
      <c r="E137" s="61"/>
      <c r="F137" s="61"/>
      <c r="G137" s="61"/>
    </row>
    <row r="138" spans="2:7" ht="18">
      <c r="B138" s="63" t="s">
        <v>275</v>
      </c>
      <c r="C138" s="64"/>
      <c r="D138" s="61"/>
      <c r="E138" s="61"/>
      <c r="F138" s="61">
        <v>19083.6</v>
      </c>
      <c r="G138" s="61"/>
    </row>
    <row r="139" spans="2:7" ht="18" hidden="1">
      <c r="B139" s="64" t="s">
        <v>280</v>
      </c>
      <c r="C139" s="64"/>
      <c r="D139" s="61"/>
      <c r="E139" s="61"/>
      <c r="F139" s="61">
        <v>0</v>
      </c>
      <c r="G139" s="61"/>
    </row>
    <row r="140" spans="2:7" ht="18" hidden="1">
      <c r="B140" s="63" t="s">
        <v>71</v>
      </c>
      <c r="C140" s="64"/>
      <c r="D140" s="61"/>
      <c r="E140" s="61"/>
      <c r="F140" s="61"/>
      <c r="G140" s="61"/>
    </row>
    <row r="141" spans="2:9" ht="18.75" hidden="1">
      <c r="B141" s="63" t="s">
        <v>72</v>
      </c>
      <c r="C141" s="64"/>
      <c r="D141" s="61"/>
      <c r="E141" s="61"/>
      <c r="F141" s="61"/>
      <c r="G141" s="61"/>
      <c r="H141" s="65"/>
      <c r="I141" s="96"/>
    </row>
    <row r="142" spans="2:7" ht="18" hidden="1">
      <c r="B142" s="63"/>
      <c r="C142" s="64"/>
      <c r="D142" s="61"/>
      <c r="E142" s="61"/>
      <c r="F142" s="61"/>
      <c r="G142" s="61"/>
    </row>
    <row r="143" spans="2:7" ht="18" hidden="1">
      <c r="B143" s="63" t="s">
        <v>73</v>
      </c>
      <c r="C143" s="64"/>
      <c r="D143" s="61"/>
      <c r="E143" s="61"/>
      <c r="F143" s="61"/>
      <c r="G143" s="61"/>
    </row>
    <row r="144" spans="2:9" ht="18.75" hidden="1">
      <c r="B144" s="63" t="s">
        <v>74</v>
      </c>
      <c r="C144" s="64"/>
      <c r="D144" s="61"/>
      <c r="E144" s="61"/>
      <c r="F144" s="61">
        <v>0</v>
      </c>
      <c r="G144" s="61"/>
      <c r="H144" s="65"/>
      <c r="I144" s="96"/>
    </row>
    <row r="145" spans="2:7" ht="18" hidden="1">
      <c r="B145" s="63"/>
      <c r="C145" s="64"/>
      <c r="D145" s="61"/>
      <c r="E145" s="61"/>
      <c r="F145" s="61"/>
      <c r="G145" s="61"/>
    </row>
    <row r="146" spans="2:7" ht="18" hidden="1">
      <c r="B146" s="63" t="s">
        <v>75</v>
      </c>
      <c r="C146" s="64"/>
      <c r="D146" s="61"/>
      <c r="E146" s="61"/>
      <c r="F146" s="61"/>
      <c r="G146" s="61"/>
    </row>
    <row r="147" spans="2:9" ht="18.75" hidden="1">
      <c r="B147" s="63" t="s">
        <v>76</v>
      </c>
      <c r="C147" s="64"/>
      <c r="D147" s="61"/>
      <c r="E147" s="61"/>
      <c r="F147" s="61"/>
      <c r="G147" s="61"/>
      <c r="H147" s="66"/>
      <c r="I147" s="179"/>
    </row>
    <row r="148" spans="2:7" ht="18" hidden="1">
      <c r="B148" s="63"/>
      <c r="C148" s="64"/>
      <c r="D148" s="61"/>
      <c r="E148" s="61"/>
      <c r="F148" s="61"/>
      <c r="G148" s="61"/>
    </row>
    <row r="149" spans="2:7" ht="18">
      <c r="B149" s="64" t="s">
        <v>281</v>
      </c>
      <c r="C149" s="64"/>
      <c r="D149" s="61"/>
      <c r="E149" s="61"/>
      <c r="F149" s="61">
        <v>4000</v>
      </c>
      <c r="G149" s="61"/>
    </row>
    <row r="150" spans="2:9" ht="18.75">
      <c r="B150" s="63"/>
      <c r="C150" s="64"/>
      <c r="D150" s="61"/>
      <c r="E150" s="61"/>
      <c r="F150" s="61"/>
      <c r="G150" s="61"/>
      <c r="H150" s="67"/>
      <c r="I150" s="179"/>
    </row>
    <row r="151" spans="2:7" ht="18">
      <c r="B151" s="64"/>
      <c r="C151" s="64"/>
      <c r="D151" s="61"/>
      <c r="E151" s="61"/>
      <c r="F151" s="61"/>
      <c r="G151" s="61"/>
    </row>
    <row r="152" spans="2:7" ht="18">
      <c r="B152" s="63"/>
      <c r="C152" s="64"/>
      <c r="D152" s="61"/>
      <c r="E152" s="61"/>
      <c r="F152" s="61"/>
      <c r="G152" s="61"/>
    </row>
    <row r="153" spans="2:9" ht="18.75">
      <c r="B153" s="63" t="s">
        <v>79</v>
      </c>
      <c r="C153" s="64"/>
      <c r="D153" s="61"/>
      <c r="E153" s="61"/>
      <c r="F153" s="61">
        <f>F138+F35+F141+F144-F134-F147-F149+F139</f>
        <v>34247.59999999998</v>
      </c>
      <c r="G153" s="61"/>
      <c r="H153" s="68"/>
      <c r="I153" s="180"/>
    </row>
    <row r="154" spans="4:7" ht="18">
      <c r="D154" s="61"/>
      <c r="E154" s="61"/>
      <c r="F154" s="61"/>
      <c r="G154" s="61"/>
    </row>
    <row r="155" spans="4:7" ht="18">
      <c r="D155" s="61"/>
      <c r="E155" s="61"/>
      <c r="F155" s="61"/>
      <c r="G155" s="61"/>
    </row>
    <row r="156" spans="2:7" ht="18">
      <c r="B156" s="63" t="s">
        <v>80</v>
      </c>
      <c r="C156" s="64"/>
      <c r="D156" s="61"/>
      <c r="E156" s="61"/>
      <c r="F156" s="61"/>
      <c r="G156" s="61"/>
    </row>
    <row r="157" spans="2:7" ht="18">
      <c r="B157" s="63" t="s">
        <v>81</v>
      </c>
      <c r="C157" s="64"/>
      <c r="D157" s="61"/>
      <c r="E157" s="61"/>
      <c r="F157" s="61"/>
      <c r="G157" s="61"/>
    </row>
    <row r="158" spans="2:7" ht="18">
      <c r="B158" s="63" t="s">
        <v>82</v>
      </c>
      <c r="C158" s="64"/>
      <c r="D158" s="61"/>
      <c r="E158" s="61"/>
      <c r="F158" s="61"/>
      <c r="G158" s="61"/>
    </row>
  </sheetData>
  <sheetProtection/>
  <mergeCells count="21">
    <mergeCell ref="G38:G39"/>
    <mergeCell ref="D2:D3"/>
    <mergeCell ref="C38:C39"/>
    <mergeCell ref="E38:E39"/>
    <mergeCell ref="E2:E3"/>
    <mergeCell ref="B2:B3"/>
    <mergeCell ref="L42:N43"/>
    <mergeCell ref="F38:F39"/>
    <mergeCell ref="J42:K42"/>
    <mergeCell ref="H2:H3"/>
    <mergeCell ref="J43:K43"/>
    <mergeCell ref="C2:C3"/>
    <mergeCell ref="A37:H37"/>
    <mergeCell ref="D38:D39"/>
    <mergeCell ref="G2:G3"/>
    <mergeCell ref="A38:A39"/>
    <mergeCell ref="A1:H1"/>
    <mergeCell ref="F2:F3"/>
    <mergeCell ref="A2:A3"/>
    <mergeCell ref="H38:H39"/>
    <mergeCell ref="B38:B39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62"/>
  <sheetViews>
    <sheetView zoomScale="85" zoomScaleNormal="85" zoomScalePageLayoutView="0" workbookViewId="0" topLeftCell="A25">
      <selection activeCell="C25" sqref="C1:C16384"/>
    </sheetView>
  </sheetViews>
  <sheetFormatPr defaultColWidth="9.140625" defaultRowHeight="12.75"/>
  <cols>
    <col min="1" max="1" width="6.7109375" style="59" customWidth="1"/>
    <col min="2" max="2" width="45.8515625" style="59" customWidth="1"/>
    <col min="3" max="3" width="15.421875" style="60" hidden="1" customWidth="1"/>
    <col min="4" max="4" width="14.421875" style="62" customWidth="1"/>
    <col min="5" max="5" width="12.140625" style="62" customWidth="1"/>
    <col min="6" max="6" width="13.57421875" style="62" customWidth="1"/>
    <col min="7" max="7" width="11.57421875" style="62" customWidth="1"/>
    <col min="8" max="8" width="11.8515625" style="62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196" t="s">
        <v>580</v>
      </c>
      <c r="B1" s="196"/>
      <c r="C1" s="196"/>
      <c r="D1" s="196"/>
      <c r="E1" s="196"/>
      <c r="F1" s="196"/>
      <c r="G1" s="196"/>
      <c r="H1" s="196"/>
      <c r="I1" s="24"/>
    </row>
    <row r="2" spans="1:8" ht="12.75" customHeight="1">
      <c r="A2" s="158"/>
      <c r="B2" s="193" t="s">
        <v>2</v>
      </c>
      <c r="C2" s="201"/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</row>
    <row r="3" spans="1:8" ht="41.25" customHeight="1">
      <c r="A3" s="158"/>
      <c r="B3" s="194"/>
      <c r="C3" s="202"/>
      <c r="D3" s="197"/>
      <c r="E3" s="194"/>
      <c r="F3" s="197"/>
      <c r="G3" s="194"/>
      <c r="H3" s="194"/>
    </row>
    <row r="4" spans="1:8" ht="18.75">
      <c r="A4" s="158"/>
      <c r="B4" s="162" t="s">
        <v>69</v>
      </c>
      <c r="C4" s="161"/>
      <c r="D4" s="36">
        <f>D5+D6+D7+D8+D9+D10+D11+D12+D13+D16+D17+D18+D19+D20+D21+D14+D15</f>
        <v>73964.1</v>
      </c>
      <c r="E4" s="36">
        <f>E5+E6+E7+E8+E9+E10+E11+E12+E13+E16+E17+E18+E19+E20+E21+E14</f>
        <v>27990</v>
      </c>
      <c r="F4" s="36">
        <f>F5+F6+F7+F8+F9+F10+F11+F12+F13+F16+F17+F18+F19+F20+F21+F14+F15</f>
        <v>32403.699999999997</v>
      </c>
      <c r="G4" s="37">
        <f aca="true" t="shared" si="0" ref="G4:G27">F4/D4</f>
        <v>0.4381003757228168</v>
      </c>
      <c r="H4" s="37">
        <f>F4/E4</f>
        <v>1.1576884601643442</v>
      </c>
    </row>
    <row r="5" spans="1:8" ht="18.75">
      <c r="A5" s="158"/>
      <c r="B5" s="157" t="s">
        <v>314</v>
      </c>
      <c r="C5" s="161"/>
      <c r="D5" s="35">
        <v>42923</v>
      </c>
      <c r="E5" s="35">
        <v>18800</v>
      </c>
      <c r="F5" s="35">
        <v>20687.2</v>
      </c>
      <c r="G5" s="37">
        <f t="shared" si="0"/>
        <v>0.48196072035971393</v>
      </c>
      <c r="H5" s="37">
        <f aca="true" t="shared" si="1" ref="H5:H26">F5/E5</f>
        <v>1.1003829787234043</v>
      </c>
    </row>
    <row r="6" spans="1:8" ht="18.75">
      <c r="A6" s="158"/>
      <c r="B6" s="157" t="s">
        <v>178</v>
      </c>
      <c r="C6" s="161"/>
      <c r="D6" s="35">
        <v>4809.1</v>
      </c>
      <c r="E6" s="35">
        <v>2400</v>
      </c>
      <c r="F6" s="35">
        <v>3012.4</v>
      </c>
      <c r="G6" s="37">
        <f t="shared" si="0"/>
        <v>0.6263957913123037</v>
      </c>
      <c r="H6" s="37">
        <f t="shared" si="1"/>
        <v>1.2551666666666668</v>
      </c>
    </row>
    <row r="7" spans="1:8" ht="18.75">
      <c r="A7" s="158"/>
      <c r="B7" s="157" t="s">
        <v>6</v>
      </c>
      <c r="C7" s="161"/>
      <c r="D7" s="35">
        <v>1142</v>
      </c>
      <c r="E7" s="35">
        <v>880</v>
      </c>
      <c r="F7" s="35">
        <v>1710.8</v>
      </c>
      <c r="G7" s="37">
        <f t="shared" si="0"/>
        <v>1.4980735551663746</v>
      </c>
      <c r="H7" s="37">
        <f t="shared" si="1"/>
        <v>1.944090909090909</v>
      </c>
    </row>
    <row r="8" spans="1:8" ht="18.75">
      <c r="A8" s="158"/>
      <c r="B8" s="157" t="s">
        <v>325</v>
      </c>
      <c r="C8" s="161"/>
      <c r="D8" s="35">
        <v>8682</v>
      </c>
      <c r="E8" s="35">
        <v>630</v>
      </c>
      <c r="F8" s="35">
        <v>1427.6</v>
      </c>
      <c r="G8" s="37">
        <f t="shared" si="0"/>
        <v>0.16443215848882745</v>
      </c>
      <c r="H8" s="37">
        <f t="shared" si="1"/>
        <v>2.266031746031746</v>
      </c>
    </row>
    <row r="9" spans="1:8" ht="18.75">
      <c r="A9" s="158"/>
      <c r="B9" s="157" t="s">
        <v>8</v>
      </c>
      <c r="C9" s="161"/>
      <c r="D9" s="35">
        <v>12208</v>
      </c>
      <c r="E9" s="35">
        <v>3330</v>
      </c>
      <c r="F9" s="35">
        <v>3492.8</v>
      </c>
      <c r="G9" s="37">
        <f t="shared" si="0"/>
        <v>0.28610747051114027</v>
      </c>
      <c r="H9" s="37">
        <f t="shared" si="1"/>
        <v>1.048888888888889</v>
      </c>
    </row>
    <row r="10" spans="1:8" ht="18.75" hidden="1">
      <c r="A10" s="158"/>
      <c r="B10" s="157" t="s">
        <v>91</v>
      </c>
      <c r="C10" s="161"/>
      <c r="D10" s="35">
        <v>0</v>
      </c>
      <c r="E10" s="35">
        <v>0</v>
      </c>
      <c r="F10" s="35">
        <v>0</v>
      </c>
      <c r="G10" s="37" t="e">
        <f t="shared" si="0"/>
        <v>#DIV/0!</v>
      </c>
      <c r="H10" s="37" t="e">
        <f t="shared" si="1"/>
        <v>#DIV/0!</v>
      </c>
    </row>
    <row r="11" spans="1:8" ht="18.75" hidden="1">
      <c r="A11" s="158"/>
      <c r="B11" s="157" t="s">
        <v>83</v>
      </c>
      <c r="C11" s="161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31.5">
      <c r="A12" s="158"/>
      <c r="B12" s="157" t="s">
        <v>318</v>
      </c>
      <c r="C12" s="161"/>
      <c r="D12" s="35">
        <v>1900</v>
      </c>
      <c r="E12" s="35">
        <v>800</v>
      </c>
      <c r="F12" s="35">
        <v>748.6</v>
      </c>
      <c r="G12" s="37">
        <f t="shared" si="0"/>
        <v>0.394</v>
      </c>
      <c r="H12" s="37">
        <f t="shared" si="1"/>
        <v>0.9357500000000001</v>
      </c>
    </row>
    <row r="13" spans="1:8" ht="31.5">
      <c r="A13" s="158"/>
      <c r="B13" s="157" t="s">
        <v>324</v>
      </c>
      <c r="C13" s="161"/>
      <c r="D13" s="35">
        <v>1600</v>
      </c>
      <c r="E13" s="35">
        <v>800</v>
      </c>
      <c r="F13" s="35">
        <v>922.2</v>
      </c>
      <c r="G13" s="37">
        <f t="shared" si="0"/>
        <v>0.5763750000000001</v>
      </c>
      <c r="H13" s="37">
        <f t="shared" si="1"/>
        <v>1.1527500000000002</v>
      </c>
    </row>
    <row r="14" spans="1:8" ht="18.75" hidden="1">
      <c r="A14" s="158"/>
      <c r="B14" s="157" t="s">
        <v>12</v>
      </c>
      <c r="C14" s="161"/>
      <c r="D14" s="35"/>
      <c r="E14" s="35"/>
      <c r="F14" s="35"/>
      <c r="G14" s="37" t="e">
        <f t="shared" si="0"/>
        <v>#DIV/0!</v>
      </c>
      <c r="H14" s="37" t="e">
        <f t="shared" si="1"/>
        <v>#DIV/0!</v>
      </c>
    </row>
    <row r="15" spans="1:8" ht="30" customHeight="1">
      <c r="A15" s="158"/>
      <c r="B15" s="157" t="s">
        <v>520</v>
      </c>
      <c r="C15" s="161"/>
      <c r="D15" s="35">
        <v>0</v>
      </c>
      <c r="E15" s="35">
        <v>0</v>
      </c>
      <c r="F15" s="35">
        <v>117.2</v>
      </c>
      <c r="G15" s="37">
        <v>0</v>
      </c>
      <c r="H15" s="37">
        <v>0</v>
      </c>
    </row>
    <row r="16" spans="1:8" ht="47.25">
      <c r="A16" s="158"/>
      <c r="B16" s="157" t="s">
        <v>521</v>
      </c>
      <c r="C16" s="161"/>
      <c r="D16" s="35">
        <v>300</v>
      </c>
      <c r="E16" s="35">
        <v>150</v>
      </c>
      <c r="F16" s="35">
        <v>117.7</v>
      </c>
      <c r="G16" s="37">
        <f t="shared" si="0"/>
        <v>0.39233333333333337</v>
      </c>
      <c r="H16" s="37">
        <f t="shared" si="1"/>
        <v>0.7846666666666667</v>
      </c>
    </row>
    <row r="17" spans="1:8" ht="18.75" hidden="1">
      <c r="A17" s="158"/>
      <c r="B17" s="157" t="s">
        <v>14</v>
      </c>
      <c r="C17" s="161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58"/>
      <c r="B18" s="157" t="s">
        <v>104</v>
      </c>
      <c r="C18" s="161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0.25" customHeight="1">
      <c r="A19" s="158"/>
      <c r="B19" s="157" t="s">
        <v>326</v>
      </c>
      <c r="C19" s="161"/>
      <c r="D19" s="35">
        <v>400</v>
      </c>
      <c r="E19" s="35">
        <v>200</v>
      </c>
      <c r="F19" s="35">
        <v>150.1</v>
      </c>
      <c r="G19" s="37">
        <f t="shared" si="0"/>
        <v>0.37525</v>
      </c>
      <c r="H19" s="37">
        <f t="shared" si="1"/>
        <v>0.7505</v>
      </c>
    </row>
    <row r="20" spans="1:8" ht="18.75">
      <c r="A20" s="158"/>
      <c r="B20" s="157" t="s">
        <v>327</v>
      </c>
      <c r="C20" s="161"/>
      <c r="D20" s="35">
        <v>0</v>
      </c>
      <c r="E20" s="35">
        <v>0</v>
      </c>
      <c r="F20" s="35">
        <v>17.1</v>
      </c>
      <c r="G20" s="37">
        <v>0</v>
      </c>
      <c r="H20" s="37">
        <v>0</v>
      </c>
    </row>
    <row r="21" spans="1:8" ht="18.75" hidden="1">
      <c r="A21" s="158"/>
      <c r="B21" s="157" t="s">
        <v>18</v>
      </c>
      <c r="C21" s="161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33.75" customHeight="1">
      <c r="A22" s="158"/>
      <c r="B22" s="162" t="s">
        <v>68</v>
      </c>
      <c r="C22" s="38"/>
      <c r="D22" s="35">
        <f>D23+D24+D25</f>
        <v>19615.1</v>
      </c>
      <c r="E22" s="35">
        <f>E23+E24+E25</f>
        <v>6631</v>
      </c>
      <c r="F22" s="35">
        <f>F23+F24+F25</f>
        <v>1704.7</v>
      </c>
      <c r="G22" s="37">
        <f t="shared" si="0"/>
        <v>0.08690753552110365</v>
      </c>
      <c r="H22" s="37">
        <f t="shared" si="1"/>
        <v>0.2570803800331775</v>
      </c>
    </row>
    <row r="23" spans="1:8" ht="18.75">
      <c r="A23" s="158"/>
      <c r="B23" s="157" t="s">
        <v>20</v>
      </c>
      <c r="C23" s="161"/>
      <c r="D23" s="35">
        <v>1851.8</v>
      </c>
      <c r="E23" s="35">
        <v>925.9</v>
      </c>
      <c r="F23" s="35">
        <v>879.6</v>
      </c>
      <c r="G23" s="37">
        <f t="shared" si="0"/>
        <v>0.47499729992439793</v>
      </c>
      <c r="H23" s="37">
        <f t="shared" si="1"/>
        <v>0.9499945998487959</v>
      </c>
    </row>
    <row r="24" spans="1:8" ht="65.25" customHeight="1">
      <c r="A24" s="158"/>
      <c r="B24" s="69" t="s">
        <v>333</v>
      </c>
      <c r="C24" s="70"/>
      <c r="D24" s="35">
        <v>1818.1</v>
      </c>
      <c r="E24" s="35">
        <v>909.1</v>
      </c>
      <c r="F24" s="35">
        <v>825.1</v>
      </c>
      <c r="G24" s="37">
        <f t="shared" si="0"/>
        <v>0.4538254221439965</v>
      </c>
      <c r="H24" s="37">
        <f t="shared" si="1"/>
        <v>0.9076009239907601</v>
      </c>
    </row>
    <row r="25" spans="1:8" ht="51" customHeight="1">
      <c r="A25" s="158"/>
      <c r="B25" s="69" t="s">
        <v>517</v>
      </c>
      <c r="C25" s="70"/>
      <c r="D25" s="35">
        <v>15945.2</v>
      </c>
      <c r="E25" s="35">
        <v>4796</v>
      </c>
      <c r="F25" s="35">
        <v>0</v>
      </c>
      <c r="G25" s="37">
        <f t="shared" si="0"/>
        <v>0</v>
      </c>
      <c r="H25" s="37">
        <f t="shared" si="1"/>
        <v>0</v>
      </c>
    </row>
    <row r="26" spans="1:8" ht="18.75">
      <c r="A26" s="158"/>
      <c r="B26" s="157" t="s">
        <v>23</v>
      </c>
      <c r="C26" s="161"/>
      <c r="D26" s="35">
        <f>D4+D22</f>
        <v>93579.20000000001</v>
      </c>
      <c r="E26" s="35">
        <f>E4+E22</f>
        <v>34621</v>
      </c>
      <c r="F26" s="35">
        <f>F4+F22</f>
        <v>34108.399999999994</v>
      </c>
      <c r="G26" s="37">
        <f t="shared" si="0"/>
        <v>0.3644869800126523</v>
      </c>
      <c r="H26" s="37">
        <f t="shared" si="1"/>
        <v>0.9851939574246843</v>
      </c>
    </row>
    <row r="27" spans="1:8" ht="18.75" hidden="1">
      <c r="A27" s="158"/>
      <c r="B27" s="157" t="s">
        <v>92</v>
      </c>
      <c r="C27" s="161"/>
      <c r="D27" s="35">
        <f>D4</f>
        <v>73964.1</v>
      </c>
      <c r="E27" s="35">
        <f>E4</f>
        <v>27990</v>
      </c>
      <c r="F27" s="35">
        <f>F4</f>
        <v>32403.699999999997</v>
      </c>
      <c r="G27" s="37">
        <f t="shared" si="0"/>
        <v>0.4381003757228168</v>
      </c>
      <c r="H27" s="37">
        <f>F27/E27</f>
        <v>1.1576884601643442</v>
      </c>
    </row>
    <row r="28" spans="1:8" ht="12.75">
      <c r="A28" s="189"/>
      <c r="B28" s="208"/>
      <c r="C28" s="208"/>
      <c r="D28" s="208"/>
      <c r="E28" s="208"/>
      <c r="F28" s="208"/>
      <c r="G28" s="208"/>
      <c r="H28" s="209"/>
    </row>
    <row r="29" spans="1:8" ht="15" customHeight="1">
      <c r="A29" s="206" t="s">
        <v>133</v>
      </c>
      <c r="B29" s="207" t="s">
        <v>24</v>
      </c>
      <c r="C29" s="187" t="s">
        <v>135</v>
      </c>
      <c r="D29" s="192" t="s">
        <v>3</v>
      </c>
      <c r="E29" s="199" t="s">
        <v>518</v>
      </c>
      <c r="F29" s="192" t="s">
        <v>4</v>
      </c>
      <c r="G29" s="199" t="s">
        <v>262</v>
      </c>
      <c r="H29" s="199" t="s">
        <v>519</v>
      </c>
    </row>
    <row r="30" spans="1:8" ht="45" customHeight="1">
      <c r="A30" s="206"/>
      <c r="B30" s="207"/>
      <c r="C30" s="188"/>
      <c r="D30" s="192"/>
      <c r="E30" s="200"/>
      <c r="F30" s="192"/>
      <c r="G30" s="200"/>
      <c r="H30" s="200"/>
    </row>
    <row r="31" spans="1:8" ht="18.75">
      <c r="A31" s="38" t="s">
        <v>56</v>
      </c>
      <c r="B31" s="162" t="s">
        <v>25</v>
      </c>
      <c r="C31" s="38"/>
      <c r="D31" s="36">
        <f>D32+D36+D37+D34</f>
        <v>1778.7</v>
      </c>
      <c r="E31" s="36">
        <f>E32+E36+E37+E34</f>
        <v>950.4000000000001</v>
      </c>
      <c r="F31" s="36">
        <f>F32+F36+F37+F34</f>
        <v>874.9000000000001</v>
      </c>
      <c r="G31" s="37">
        <f>F31/D31</f>
        <v>0.4918760892786867</v>
      </c>
      <c r="H31" s="37">
        <f>F31/E31</f>
        <v>0.9205597643097643</v>
      </c>
    </row>
    <row r="32" spans="1:8" ht="69" customHeight="1" hidden="1">
      <c r="A32" s="161" t="s">
        <v>58</v>
      </c>
      <c r="B32" s="157" t="s">
        <v>257</v>
      </c>
      <c r="C32" s="38"/>
      <c r="D32" s="35">
        <f>D33</f>
        <v>0</v>
      </c>
      <c r="E32" s="35">
        <f>E33</f>
        <v>0</v>
      </c>
      <c r="F32" s="35">
        <f>F33</f>
        <v>0</v>
      </c>
      <c r="G32" s="37" t="e">
        <f aca="true" t="shared" si="2" ref="G32:G95">F32/D32</f>
        <v>#DIV/0!</v>
      </c>
      <c r="H32" s="37" t="e">
        <f aca="true" t="shared" si="3" ref="H32:H95">F32/E32</f>
        <v>#DIV/0!</v>
      </c>
    </row>
    <row r="33" spans="1:8" ht="55.5" customHeight="1" hidden="1">
      <c r="A33" s="40"/>
      <c r="B33" s="41" t="s">
        <v>167</v>
      </c>
      <c r="C33" s="40" t="s">
        <v>58</v>
      </c>
      <c r="D33" s="34">
        <v>0</v>
      </c>
      <c r="E33" s="34">
        <v>0</v>
      </c>
      <c r="F33" s="34">
        <v>0</v>
      </c>
      <c r="G33" s="37" t="e">
        <f t="shared" si="2"/>
        <v>#DIV/0!</v>
      </c>
      <c r="H33" s="37" t="e">
        <f t="shared" si="3"/>
        <v>#DIV/0!</v>
      </c>
    </row>
    <row r="34" spans="1:8" ht="39.75" customHeight="1" hidden="1">
      <c r="A34" s="40" t="s">
        <v>157</v>
      </c>
      <c r="B34" s="41" t="s">
        <v>261</v>
      </c>
      <c r="C34" s="40" t="s">
        <v>157</v>
      </c>
      <c r="D34" s="34">
        <f>D35</f>
        <v>0</v>
      </c>
      <c r="E34" s="34">
        <f>E35</f>
        <v>0</v>
      </c>
      <c r="F34" s="34">
        <f>F35</f>
        <v>0</v>
      </c>
      <c r="G34" s="37" t="e">
        <f t="shared" si="2"/>
        <v>#DIV/0!</v>
      </c>
      <c r="H34" s="37" t="e">
        <f t="shared" si="3"/>
        <v>#DIV/0!</v>
      </c>
    </row>
    <row r="35" spans="1:8" ht="40.5" customHeight="1" hidden="1">
      <c r="A35" s="40"/>
      <c r="B35" s="41" t="s">
        <v>289</v>
      </c>
      <c r="C35" s="40" t="s">
        <v>288</v>
      </c>
      <c r="D35" s="34">
        <v>0</v>
      </c>
      <c r="E35" s="34">
        <v>0</v>
      </c>
      <c r="F35" s="34">
        <v>0</v>
      </c>
      <c r="G35" s="37" t="e">
        <f t="shared" si="2"/>
        <v>#DIV/0!</v>
      </c>
      <c r="H35" s="37" t="e">
        <f t="shared" si="3"/>
        <v>#DIV/0!</v>
      </c>
    </row>
    <row r="36" spans="1:8" ht="33.75" customHeight="1">
      <c r="A36" s="161" t="s">
        <v>61</v>
      </c>
      <c r="B36" s="157" t="s">
        <v>151</v>
      </c>
      <c r="C36" s="161" t="s">
        <v>61</v>
      </c>
      <c r="D36" s="35">
        <v>100</v>
      </c>
      <c r="E36" s="35">
        <v>0</v>
      </c>
      <c r="F36" s="35">
        <v>0</v>
      </c>
      <c r="G36" s="37">
        <f t="shared" si="2"/>
        <v>0</v>
      </c>
      <c r="H36" s="37">
        <v>0</v>
      </c>
    </row>
    <row r="37" spans="1:9" ht="37.5" customHeight="1">
      <c r="A37" s="161" t="s">
        <v>110</v>
      </c>
      <c r="B37" s="157" t="s">
        <v>98</v>
      </c>
      <c r="C37" s="161"/>
      <c r="D37" s="35">
        <f>D38+D40+D41+D43+D39+D42</f>
        <v>1678.7</v>
      </c>
      <c r="E37" s="35">
        <f>E38+E40+E41+E43+E39+E42</f>
        <v>950.4000000000001</v>
      </c>
      <c r="F37" s="35">
        <f>F38+F40+F41+F43+F39+F42</f>
        <v>874.9000000000001</v>
      </c>
      <c r="G37" s="37">
        <f t="shared" si="2"/>
        <v>0.5211771013284089</v>
      </c>
      <c r="H37" s="37">
        <f t="shared" si="3"/>
        <v>0.9205597643097643</v>
      </c>
      <c r="I37" s="25"/>
    </row>
    <row r="38" spans="1:9" s="8" customFormat="1" ht="55.5" customHeight="1">
      <c r="A38" s="40"/>
      <c r="B38" s="41" t="s">
        <v>365</v>
      </c>
      <c r="C38" s="40" t="s">
        <v>337</v>
      </c>
      <c r="D38" s="34">
        <v>850</v>
      </c>
      <c r="E38" s="34">
        <v>564.2</v>
      </c>
      <c r="F38" s="34">
        <v>520.2</v>
      </c>
      <c r="G38" s="37">
        <f t="shared" si="2"/>
        <v>0.6120000000000001</v>
      </c>
      <c r="H38" s="37">
        <f t="shared" si="3"/>
        <v>0.9220134704005671</v>
      </c>
      <c r="I38" s="26"/>
    </row>
    <row r="39" spans="1:9" s="8" customFormat="1" ht="39.75" customHeight="1" hidden="1">
      <c r="A39" s="40"/>
      <c r="B39" s="41" t="s">
        <v>254</v>
      </c>
      <c r="C39" s="40" t="s">
        <v>253</v>
      </c>
      <c r="D39" s="34">
        <v>0</v>
      </c>
      <c r="E39" s="34">
        <v>0</v>
      </c>
      <c r="F39" s="34">
        <v>0</v>
      </c>
      <c r="G39" s="37" t="e">
        <f t="shared" si="2"/>
        <v>#DIV/0!</v>
      </c>
      <c r="H39" s="37" t="e">
        <f t="shared" si="3"/>
        <v>#DIV/0!</v>
      </c>
      <c r="I39" s="26"/>
    </row>
    <row r="40" spans="1:9" s="8" customFormat="1" ht="51.75" customHeight="1">
      <c r="A40" s="40"/>
      <c r="B40" s="41" t="s">
        <v>244</v>
      </c>
      <c r="C40" s="40" t="s">
        <v>229</v>
      </c>
      <c r="D40" s="34">
        <v>521.7</v>
      </c>
      <c r="E40" s="34">
        <v>222.2</v>
      </c>
      <c r="F40" s="34">
        <v>213.6</v>
      </c>
      <c r="G40" s="37">
        <f t="shared" si="2"/>
        <v>0.4094307073030477</v>
      </c>
      <c r="H40" s="37">
        <f t="shared" si="3"/>
        <v>0.9612961296129613</v>
      </c>
      <c r="I40" s="26"/>
    </row>
    <row r="41" spans="1:9" s="8" customFormat="1" ht="31.5" customHeight="1">
      <c r="A41" s="40"/>
      <c r="B41" s="41" t="s">
        <v>161</v>
      </c>
      <c r="C41" s="40" t="s">
        <v>192</v>
      </c>
      <c r="D41" s="34">
        <v>50</v>
      </c>
      <c r="E41" s="34">
        <v>35</v>
      </c>
      <c r="F41" s="34">
        <v>31.1</v>
      </c>
      <c r="G41" s="37">
        <f t="shared" si="2"/>
        <v>0.622</v>
      </c>
      <c r="H41" s="37">
        <f t="shared" si="3"/>
        <v>0.8885714285714286</v>
      </c>
      <c r="I41" s="26"/>
    </row>
    <row r="42" spans="1:9" s="8" customFormat="1" ht="53.25" customHeight="1">
      <c r="A42" s="40"/>
      <c r="B42" s="41" t="s">
        <v>160</v>
      </c>
      <c r="C42" s="40" t="s">
        <v>201</v>
      </c>
      <c r="D42" s="34">
        <v>17</v>
      </c>
      <c r="E42" s="34">
        <v>17</v>
      </c>
      <c r="F42" s="34">
        <v>7</v>
      </c>
      <c r="G42" s="37">
        <f t="shared" si="2"/>
        <v>0.4117647058823529</v>
      </c>
      <c r="H42" s="37">
        <f t="shared" si="3"/>
        <v>0.4117647058823529</v>
      </c>
      <c r="I42" s="26"/>
    </row>
    <row r="43" spans="1:9" s="8" customFormat="1" ht="31.5">
      <c r="A43" s="40"/>
      <c r="B43" s="41" t="s">
        <v>175</v>
      </c>
      <c r="C43" s="40" t="s">
        <v>195</v>
      </c>
      <c r="D43" s="34">
        <v>240</v>
      </c>
      <c r="E43" s="34">
        <v>112</v>
      </c>
      <c r="F43" s="34">
        <v>103</v>
      </c>
      <c r="G43" s="37">
        <f t="shared" si="2"/>
        <v>0.42916666666666664</v>
      </c>
      <c r="H43" s="37">
        <f t="shared" si="3"/>
        <v>0.9196428571428571</v>
      </c>
      <c r="I43" s="26"/>
    </row>
    <row r="44" spans="1:8" ht="37.5" customHeight="1">
      <c r="A44" s="56" t="s">
        <v>62</v>
      </c>
      <c r="B44" s="160" t="s">
        <v>30</v>
      </c>
      <c r="C44" s="56"/>
      <c r="D44" s="36">
        <f>D45</f>
        <v>730</v>
      </c>
      <c r="E44" s="36">
        <f>E45</f>
        <v>346.3</v>
      </c>
      <c r="F44" s="36">
        <f>F45</f>
        <v>279.5</v>
      </c>
      <c r="G44" s="37">
        <f t="shared" si="2"/>
        <v>0.38287671232876713</v>
      </c>
      <c r="H44" s="37">
        <f t="shared" si="3"/>
        <v>0.8071036673404562</v>
      </c>
    </row>
    <row r="45" spans="1:8" ht="57.75" customHeight="1">
      <c r="A45" s="161" t="s">
        <v>132</v>
      </c>
      <c r="B45" s="157" t="s">
        <v>152</v>
      </c>
      <c r="C45" s="161"/>
      <c r="D45" s="35">
        <f>D46+D51</f>
        <v>730</v>
      </c>
      <c r="E45" s="35">
        <f>E46+E51</f>
        <v>346.3</v>
      </c>
      <c r="F45" s="35">
        <f>F46+F51</f>
        <v>279.5</v>
      </c>
      <c r="G45" s="37">
        <f t="shared" si="2"/>
        <v>0.38287671232876713</v>
      </c>
      <c r="H45" s="37">
        <f t="shared" si="3"/>
        <v>0.8071036673404562</v>
      </c>
    </row>
    <row r="46" spans="1:8" ht="100.5" customHeight="1">
      <c r="A46" s="161"/>
      <c r="B46" s="157" t="s">
        <v>266</v>
      </c>
      <c r="C46" s="161" t="s">
        <v>265</v>
      </c>
      <c r="D46" s="35">
        <f>D47+D48+D49+D50</f>
        <v>730</v>
      </c>
      <c r="E46" s="35">
        <f>E47+E48+E49+E50</f>
        <v>346.3</v>
      </c>
      <c r="F46" s="35">
        <f>F47+F48+F49+F50</f>
        <v>279.5</v>
      </c>
      <c r="G46" s="37">
        <f t="shared" si="2"/>
        <v>0.38287671232876713</v>
      </c>
      <c r="H46" s="37">
        <f t="shared" si="3"/>
        <v>0.8071036673404562</v>
      </c>
    </row>
    <row r="47" spans="1:9" s="8" customFormat="1" ht="36" customHeight="1">
      <c r="A47" s="40"/>
      <c r="B47" s="41" t="s">
        <v>230</v>
      </c>
      <c r="C47" s="40" t="s">
        <v>231</v>
      </c>
      <c r="D47" s="34">
        <v>150</v>
      </c>
      <c r="E47" s="34">
        <v>52.5</v>
      </c>
      <c r="F47" s="34">
        <v>0</v>
      </c>
      <c r="G47" s="37">
        <f t="shared" si="2"/>
        <v>0</v>
      </c>
      <c r="H47" s="37">
        <f t="shared" si="3"/>
        <v>0</v>
      </c>
      <c r="I47" s="27"/>
    </row>
    <row r="48" spans="1:9" s="8" customFormat="1" ht="66.75" customHeight="1">
      <c r="A48" s="40"/>
      <c r="B48" s="41" t="s">
        <v>232</v>
      </c>
      <c r="C48" s="40" t="s">
        <v>233</v>
      </c>
      <c r="D48" s="34">
        <v>570</v>
      </c>
      <c r="E48" s="34">
        <v>283.8</v>
      </c>
      <c r="F48" s="34">
        <v>269.5</v>
      </c>
      <c r="G48" s="37">
        <f t="shared" si="2"/>
        <v>0.4728070175438597</v>
      </c>
      <c r="H48" s="37">
        <f t="shared" si="3"/>
        <v>0.9496124031007751</v>
      </c>
      <c r="I48" s="27"/>
    </row>
    <row r="49" spans="1:9" s="8" customFormat="1" ht="66.75" customHeight="1" hidden="1">
      <c r="A49" s="40"/>
      <c r="B49" s="41" t="s">
        <v>235</v>
      </c>
      <c r="C49" s="40" t="s">
        <v>234</v>
      </c>
      <c r="D49" s="34">
        <v>0</v>
      </c>
      <c r="E49" s="34">
        <v>0</v>
      </c>
      <c r="F49" s="34">
        <v>0</v>
      </c>
      <c r="G49" s="37" t="e">
        <f t="shared" si="2"/>
        <v>#DIV/0!</v>
      </c>
      <c r="H49" s="37" t="e">
        <f t="shared" si="3"/>
        <v>#DIV/0!</v>
      </c>
      <c r="I49" s="27"/>
    </row>
    <row r="50" spans="1:9" s="8" customFormat="1" ht="51.75" customHeight="1">
      <c r="A50" s="40"/>
      <c r="B50" s="41" t="s">
        <v>236</v>
      </c>
      <c r="C50" s="40" t="s">
        <v>237</v>
      </c>
      <c r="D50" s="34">
        <v>10</v>
      </c>
      <c r="E50" s="34">
        <v>10</v>
      </c>
      <c r="F50" s="34">
        <v>10</v>
      </c>
      <c r="G50" s="37">
        <f t="shared" si="2"/>
        <v>1</v>
      </c>
      <c r="H50" s="37">
        <f t="shared" si="3"/>
        <v>1</v>
      </c>
      <c r="I50" s="27"/>
    </row>
    <row r="51" spans="1:9" s="8" customFormat="1" ht="41.25" customHeight="1" hidden="1">
      <c r="A51" s="40"/>
      <c r="B51" s="41" t="s">
        <v>306</v>
      </c>
      <c r="C51" s="40" t="s">
        <v>305</v>
      </c>
      <c r="D51" s="34">
        <v>0</v>
      </c>
      <c r="E51" s="34">
        <v>0</v>
      </c>
      <c r="F51" s="34">
        <v>0</v>
      </c>
      <c r="G51" s="37" t="e">
        <f t="shared" si="2"/>
        <v>#DIV/0!</v>
      </c>
      <c r="H51" s="37" t="e">
        <f t="shared" si="3"/>
        <v>#DIV/0!</v>
      </c>
      <c r="I51" s="27"/>
    </row>
    <row r="52" spans="1:8" ht="34.5" customHeight="1">
      <c r="A52" s="38" t="s">
        <v>63</v>
      </c>
      <c r="B52" s="162" t="s">
        <v>31</v>
      </c>
      <c r="C52" s="38"/>
      <c r="D52" s="36">
        <f>D53+D55+D73</f>
        <v>18308.699999999997</v>
      </c>
      <c r="E52" s="36">
        <f>E53+E55+E73</f>
        <v>14191.1</v>
      </c>
      <c r="F52" s="36">
        <f>F53+F55+F73</f>
        <v>1293.8</v>
      </c>
      <c r="G52" s="37">
        <f t="shared" si="2"/>
        <v>0.07066585830779903</v>
      </c>
      <c r="H52" s="37">
        <f t="shared" si="3"/>
        <v>0.09116981770264461</v>
      </c>
    </row>
    <row r="53" spans="1:8" ht="34.5" customHeight="1">
      <c r="A53" s="38" t="s">
        <v>219</v>
      </c>
      <c r="B53" s="162" t="s">
        <v>246</v>
      </c>
      <c r="C53" s="38"/>
      <c r="D53" s="36">
        <f>D54</f>
        <v>8.1</v>
      </c>
      <c r="E53" s="36">
        <f>E54</f>
        <v>8.1</v>
      </c>
      <c r="F53" s="36">
        <f>F54</f>
        <v>8.1</v>
      </c>
      <c r="G53" s="37">
        <f t="shared" si="2"/>
        <v>1</v>
      </c>
      <c r="H53" s="37">
        <f t="shared" si="3"/>
        <v>1</v>
      </c>
    </row>
    <row r="54" spans="1:8" ht="75.75" customHeight="1">
      <c r="A54" s="38"/>
      <c r="B54" s="157" t="s">
        <v>367</v>
      </c>
      <c r="C54" s="161" t="s">
        <v>366</v>
      </c>
      <c r="D54" s="35">
        <v>8.1</v>
      </c>
      <c r="E54" s="35">
        <v>8.1</v>
      </c>
      <c r="F54" s="35">
        <v>8.1</v>
      </c>
      <c r="G54" s="37">
        <f t="shared" si="2"/>
        <v>1</v>
      </c>
      <c r="H54" s="37">
        <f t="shared" si="3"/>
        <v>1</v>
      </c>
    </row>
    <row r="55" spans="1:8" ht="39.75" customHeight="1">
      <c r="A55" s="38" t="s">
        <v>101</v>
      </c>
      <c r="B55" s="162" t="s">
        <v>153</v>
      </c>
      <c r="C55" s="38"/>
      <c r="D55" s="36">
        <f>D56+D58+D65+D67</f>
        <v>17864.6</v>
      </c>
      <c r="E55" s="36">
        <f>E56+E58+E65+E67</f>
        <v>13762</v>
      </c>
      <c r="F55" s="36">
        <f>F56+F58+F65+F67</f>
        <v>1265.7</v>
      </c>
      <c r="G55" s="37">
        <f t="shared" si="2"/>
        <v>0.07084961320152705</v>
      </c>
      <c r="H55" s="37">
        <f t="shared" si="3"/>
        <v>0.091970643801773</v>
      </c>
    </row>
    <row r="56" spans="1:8" ht="84.75" customHeight="1">
      <c r="A56" s="38"/>
      <c r="B56" s="157" t="s">
        <v>228</v>
      </c>
      <c r="C56" s="38" t="s">
        <v>202</v>
      </c>
      <c r="D56" s="36">
        <f>D57</f>
        <v>200</v>
      </c>
      <c r="E56" s="36">
        <f>E57</f>
        <v>200</v>
      </c>
      <c r="F56" s="36">
        <f>F57</f>
        <v>0</v>
      </c>
      <c r="G56" s="37">
        <f t="shared" si="2"/>
        <v>0</v>
      </c>
      <c r="H56" s="37">
        <f t="shared" si="3"/>
        <v>0</v>
      </c>
    </row>
    <row r="57" spans="1:8" ht="111.75" customHeight="1">
      <c r="A57" s="38"/>
      <c r="B57" s="157" t="s">
        <v>493</v>
      </c>
      <c r="C57" s="71" t="s">
        <v>340</v>
      </c>
      <c r="D57" s="35">
        <v>200</v>
      </c>
      <c r="E57" s="35">
        <v>200</v>
      </c>
      <c r="F57" s="35">
        <v>0</v>
      </c>
      <c r="G57" s="37">
        <f t="shared" si="2"/>
        <v>0</v>
      </c>
      <c r="H57" s="37">
        <f t="shared" si="3"/>
        <v>0</v>
      </c>
    </row>
    <row r="58" spans="1:8" ht="57" customHeight="1">
      <c r="A58" s="38"/>
      <c r="B58" s="157" t="s">
        <v>196</v>
      </c>
      <c r="C58" s="161" t="s">
        <v>290</v>
      </c>
      <c r="D58" s="35">
        <f>D59+D60+D61+D63+D62+D64</f>
        <v>9216.300000000001</v>
      </c>
      <c r="E58" s="35">
        <f>E59+E60+E61+E63+E62+E64</f>
        <v>5148.7</v>
      </c>
      <c r="F58" s="35">
        <f>F59+F60+F61+F63+F62+F64</f>
        <v>1158.3</v>
      </c>
      <c r="G58" s="37">
        <f t="shared" si="2"/>
        <v>0.1256795026203574</v>
      </c>
      <c r="H58" s="37">
        <f t="shared" si="3"/>
        <v>0.22496940975391846</v>
      </c>
    </row>
    <row r="59" spans="1:8" ht="85.5" customHeight="1">
      <c r="A59" s="161"/>
      <c r="B59" s="41" t="s">
        <v>369</v>
      </c>
      <c r="C59" s="40" t="s">
        <v>368</v>
      </c>
      <c r="D59" s="34">
        <v>7228.7</v>
      </c>
      <c r="E59" s="34">
        <v>3592.3</v>
      </c>
      <c r="F59" s="34">
        <v>0</v>
      </c>
      <c r="G59" s="37">
        <f t="shared" si="2"/>
        <v>0</v>
      </c>
      <c r="H59" s="37">
        <f t="shared" si="3"/>
        <v>0</v>
      </c>
    </row>
    <row r="60" spans="1:8" ht="40.5" customHeight="1">
      <c r="A60" s="38"/>
      <c r="B60" s="41" t="s">
        <v>352</v>
      </c>
      <c r="C60" s="40" t="s">
        <v>351</v>
      </c>
      <c r="D60" s="34">
        <v>1422.3</v>
      </c>
      <c r="E60" s="34">
        <v>1251.1</v>
      </c>
      <c r="F60" s="34">
        <v>1041.1</v>
      </c>
      <c r="G60" s="37">
        <f t="shared" si="2"/>
        <v>0.731983407157421</v>
      </c>
      <c r="H60" s="37">
        <f t="shared" si="3"/>
        <v>0.8321477100151866</v>
      </c>
    </row>
    <row r="61" spans="1:8" ht="51.75" customHeight="1">
      <c r="A61" s="38"/>
      <c r="B61" s="41" t="s">
        <v>356</v>
      </c>
      <c r="C61" s="40" t="s">
        <v>355</v>
      </c>
      <c r="D61" s="34">
        <v>390</v>
      </c>
      <c r="E61" s="34">
        <v>130</v>
      </c>
      <c r="F61" s="34">
        <v>0</v>
      </c>
      <c r="G61" s="37">
        <f t="shared" si="2"/>
        <v>0</v>
      </c>
      <c r="H61" s="37">
        <f t="shared" si="3"/>
        <v>0</v>
      </c>
    </row>
    <row r="62" spans="1:8" ht="29.25" customHeight="1">
      <c r="A62" s="38"/>
      <c r="B62" s="41" t="s">
        <v>371</v>
      </c>
      <c r="C62" s="40" t="s">
        <v>370</v>
      </c>
      <c r="D62" s="34">
        <v>58.1</v>
      </c>
      <c r="E62" s="34">
        <v>58.1</v>
      </c>
      <c r="F62" s="34">
        <v>0</v>
      </c>
      <c r="G62" s="37">
        <f t="shared" si="2"/>
        <v>0</v>
      </c>
      <c r="H62" s="37">
        <f t="shared" si="3"/>
        <v>0</v>
      </c>
    </row>
    <row r="63" spans="1:8" ht="29.25" customHeight="1">
      <c r="A63" s="38"/>
      <c r="B63" s="41" t="s">
        <v>372</v>
      </c>
      <c r="C63" s="40" t="s">
        <v>551</v>
      </c>
      <c r="D63" s="34">
        <v>107.2</v>
      </c>
      <c r="E63" s="34">
        <v>107.2</v>
      </c>
      <c r="F63" s="34">
        <v>107.2</v>
      </c>
      <c r="G63" s="37">
        <f t="shared" si="2"/>
        <v>1</v>
      </c>
      <c r="H63" s="37">
        <f t="shared" si="3"/>
        <v>1</v>
      </c>
    </row>
    <row r="64" spans="1:8" ht="29.25" customHeight="1">
      <c r="A64" s="38"/>
      <c r="B64" s="41" t="s">
        <v>455</v>
      </c>
      <c r="C64" s="40" t="s">
        <v>454</v>
      </c>
      <c r="D64" s="34">
        <v>10</v>
      </c>
      <c r="E64" s="34">
        <v>10</v>
      </c>
      <c r="F64" s="34">
        <v>10</v>
      </c>
      <c r="G64" s="37">
        <f t="shared" si="2"/>
        <v>1</v>
      </c>
      <c r="H64" s="37">
        <f t="shared" si="3"/>
        <v>1</v>
      </c>
    </row>
    <row r="65" spans="1:8" ht="54.75" customHeight="1">
      <c r="A65" s="38"/>
      <c r="B65" s="41" t="s">
        <v>495</v>
      </c>
      <c r="C65" s="40" t="s">
        <v>494</v>
      </c>
      <c r="D65" s="34">
        <f>D66</f>
        <v>275</v>
      </c>
      <c r="E65" s="34">
        <f>E66</f>
        <v>275</v>
      </c>
      <c r="F65" s="34">
        <f>F66</f>
        <v>0</v>
      </c>
      <c r="G65" s="37">
        <f t="shared" si="2"/>
        <v>0</v>
      </c>
      <c r="H65" s="37">
        <f t="shared" si="3"/>
        <v>0</v>
      </c>
    </row>
    <row r="66" spans="1:8" ht="39.75" customHeight="1">
      <c r="A66" s="38"/>
      <c r="B66" s="41" t="s">
        <v>497</v>
      </c>
      <c r="C66" s="40" t="s">
        <v>496</v>
      </c>
      <c r="D66" s="34">
        <v>275</v>
      </c>
      <c r="E66" s="34">
        <v>275</v>
      </c>
      <c r="F66" s="34">
        <v>0</v>
      </c>
      <c r="G66" s="37">
        <f t="shared" si="2"/>
        <v>0</v>
      </c>
      <c r="H66" s="37">
        <f t="shared" si="3"/>
        <v>0</v>
      </c>
    </row>
    <row r="67" spans="1:8" ht="63" customHeight="1">
      <c r="A67" s="38"/>
      <c r="B67" s="41" t="s">
        <v>307</v>
      </c>
      <c r="C67" s="40" t="s">
        <v>502</v>
      </c>
      <c r="D67" s="34">
        <f>D70+D71+D72+D68+D69</f>
        <v>8173.299999999999</v>
      </c>
      <c r="E67" s="34">
        <f>E70+E71+E72+E68+E69</f>
        <v>8138.299999999999</v>
      </c>
      <c r="F67" s="34">
        <f>F70+F71+F72+F68+F69</f>
        <v>107.4</v>
      </c>
      <c r="G67" s="37">
        <f t="shared" si="2"/>
        <v>0.013140347228169775</v>
      </c>
      <c r="H67" s="37">
        <f t="shared" si="3"/>
        <v>0.013196859294938749</v>
      </c>
    </row>
    <row r="68" spans="1:8" ht="114.75" customHeight="1">
      <c r="A68" s="38"/>
      <c r="B68" s="41" t="s">
        <v>589</v>
      </c>
      <c r="C68" s="40" t="s">
        <v>507</v>
      </c>
      <c r="D68" s="34">
        <v>225.4</v>
      </c>
      <c r="E68" s="34">
        <v>225.4</v>
      </c>
      <c r="F68" s="34">
        <v>107.4</v>
      </c>
      <c r="G68" s="37">
        <f t="shared" si="2"/>
        <v>0.4764862466725821</v>
      </c>
      <c r="H68" s="37">
        <f t="shared" si="3"/>
        <v>0.4764862466725821</v>
      </c>
    </row>
    <row r="69" spans="1:8" ht="72" customHeight="1">
      <c r="A69" s="38"/>
      <c r="B69" s="41" t="s">
        <v>590</v>
      </c>
      <c r="C69" s="40" t="s">
        <v>588</v>
      </c>
      <c r="D69" s="34">
        <v>50</v>
      </c>
      <c r="E69" s="34">
        <v>15</v>
      </c>
      <c r="F69" s="34">
        <v>0</v>
      </c>
      <c r="G69" s="37">
        <f t="shared" si="2"/>
        <v>0</v>
      </c>
      <c r="H69" s="37">
        <f t="shared" si="3"/>
        <v>0</v>
      </c>
    </row>
    <row r="70" spans="1:8" ht="59.25" customHeight="1">
      <c r="A70" s="38"/>
      <c r="B70" s="41" t="s">
        <v>499</v>
      </c>
      <c r="C70" s="72" t="s">
        <v>522</v>
      </c>
      <c r="D70" s="34">
        <v>156.4</v>
      </c>
      <c r="E70" s="34">
        <v>156.4</v>
      </c>
      <c r="F70" s="34">
        <v>0</v>
      </c>
      <c r="G70" s="37">
        <f t="shared" si="2"/>
        <v>0</v>
      </c>
      <c r="H70" s="37">
        <f t="shared" si="3"/>
        <v>0</v>
      </c>
    </row>
    <row r="71" spans="1:8" ht="56.25" customHeight="1">
      <c r="A71" s="38"/>
      <c r="B71" s="41" t="s">
        <v>500</v>
      </c>
      <c r="C71" s="72" t="s">
        <v>523</v>
      </c>
      <c r="D71" s="34">
        <v>7662.5</v>
      </c>
      <c r="E71" s="34">
        <v>7662.5</v>
      </c>
      <c r="F71" s="34">
        <v>0</v>
      </c>
      <c r="G71" s="37">
        <f t="shared" si="2"/>
        <v>0</v>
      </c>
      <c r="H71" s="37">
        <f t="shared" si="3"/>
        <v>0</v>
      </c>
    </row>
    <row r="72" spans="1:8" ht="56.25" customHeight="1">
      <c r="A72" s="38"/>
      <c r="B72" s="41" t="s">
        <v>501</v>
      </c>
      <c r="C72" s="73" t="s">
        <v>498</v>
      </c>
      <c r="D72" s="34">
        <v>79</v>
      </c>
      <c r="E72" s="34">
        <v>79</v>
      </c>
      <c r="F72" s="34">
        <v>0</v>
      </c>
      <c r="G72" s="37">
        <f t="shared" si="2"/>
        <v>0</v>
      </c>
      <c r="H72" s="37">
        <f t="shared" si="3"/>
        <v>0</v>
      </c>
    </row>
    <row r="73" spans="1:8" ht="45.75" customHeight="1">
      <c r="A73" s="38" t="s">
        <v>64</v>
      </c>
      <c r="B73" s="157" t="s">
        <v>159</v>
      </c>
      <c r="C73" s="40"/>
      <c r="D73" s="74">
        <f>D74+D75+D76+D77+D78</f>
        <v>436</v>
      </c>
      <c r="E73" s="74">
        <f>E74+E75+E76+E77+E78</f>
        <v>421</v>
      </c>
      <c r="F73" s="74">
        <f>F74+F75+F76+F77+F78</f>
        <v>20</v>
      </c>
      <c r="G73" s="37">
        <f t="shared" si="2"/>
        <v>0.045871559633027525</v>
      </c>
      <c r="H73" s="37">
        <f t="shared" si="3"/>
        <v>0.047505938242280284</v>
      </c>
    </row>
    <row r="74" spans="1:8" ht="37.5" customHeight="1">
      <c r="A74" s="38"/>
      <c r="B74" s="41" t="s">
        <v>105</v>
      </c>
      <c r="C74" s="40" t="s">
        <v>205</v>
      </c>
      <c r="D74" s="34">
        <v>40</v>
      </c>
      <c r="E74" s="34">
        <v>25</v>
      </c>
      <c r="F74" s="34">
        <v>20</v>
      </c>
      <c r="G74" s="37">
        <f t="shared" si="2"/>
        <v>0.5</v>
      </c>
      <c r="H74" s="37">
        <f t="shared" si="3"/>
        <v>0.8</v>
      </c>
    </row>
    <row r="75" spans="1:8" ht="64.5" customHeight="1">
      <c r="A75" s="38"/>
      <c r="B75" s="41" t="s">
        <v>525</v>
      </c>
      <c r="C75" s="40" t="s">
        <v>524</v>
      </c>
      <c r="D75" s="34">
        <v>99</v>
      </c>
      <c r="E75" s="34">
        <v>99</v>
      </c>
      <c r="F75" s="34">
        <v>0</v>
      </c>
      <c r="G75" s="37">
        <f t="shared" si="2"/>
        <v>0</v>
      </c>
      <c r="H75" s="37">
        <f t="shared" si="3"/>
        <v>0</v>
      </c>
    </row>
    <row r="76" spans="1:8" ht="37.5" customHeight="1">
      <c r="A76" s="38"/>
      <c r="B76" s="41" t="s">
        <v>527</v>
      </c>
      <c r="C76" s="40" t="s">
        <v>526</v>
      </c>
      <c r="D76" s="34">
        <v>99</v>
      </c>
      <c r="E76" s="34">
        <v>99</v>
      </c>
      <c r="F76" s="34">
        <v>0</v>
      </c>
      <c r="G76" s="37">
        <f t="shared" si="2"/>
        <v>0</v>
      </c>
      <c r="H76" s="37">
        <f t="shared" si="3"/>
        <v>0</v>
      </c>
    </row>
    <row r="77" spans="1:8" ht="51.75" customHeight="1">
      <c r="A77" s="38"/>
      <c r="B77" s="41" t="s">
        <v>529</v>
      </c>
      <c r="C77" s="40" t="s">
        <v>528</v>
      </c>
      <c r="D77" s="34">
        <v>99</v>
      </c>
      <c r="E77" s="34">
        <v>99</v>
      </c>
      <c r="F77" s="34">
        <v>0</v>
      </c>
      <c r="G77" s="37">
        <f t="shared" si="2"/>
        <v>0</v>
      </c>
      <c r="H77" s="37">
        <f t="shared" si="3"/>
        <v>0</v>
      </c>
    </row>
    <row r="78" spans="1:8" ht="72.75" customHeight="1">
      <c r="A78" s="38"/>
      <c r="B78" s="41" t="s">
        <v>592</v>
      </c>
      <c r="C78" s="40" t="s">
        <v>591</v>
      </c>
      <c r="D78" s="34">
        <v>99</v>
      </c>
      <c r="E78" s="34">
        <v>99</v>
      </c>
      <c r="F78" s="34">
        <v>0</v>
      </c>
      <c r="G78" s="37">
        <f t="shared" si="2"/>
        <v>0</v>
      </c>
      <c r="H78" s="37">
        <f t="shared" si="3"/>
        <v>0</v>
      </c>
    </row>
    <row r="79" spans="1:8" ht="30.75" customHeight="1">
      <c r="A79" s="38" t="s">
        <v>65</v>
      </c>
      <c r="B79" s="162" t="s">
        <v>32</v>
      </c>
      <c r="C79" s="38"/>
      <c r="D79" s="36">
        <f>D80+D85+D94</f>
        <v>53033</v>
      </c>
      <c r="E79" s="36">
        <f>E80+E85+E94</f>
        <v>45424.100000000006</v>
      </c>
      <c r="F79" s="36">
        <f>F80+F85+F94</f>
        <v>21268.9</v>
      </c>
      <c r="G79" s="37">
        <f t="shared" si="2"/>
        <v>0.40105028944242266</v>
      </c>
      <c r="H79" s="37">
        <f t="shared" si="3"/>
        <v>0.4682294200655599</v>
      </c>
    </row>
    <row r="80" spans="1:8" ht="21.75" customHeight="1">
      <c r="A80" s="38" t="s">
        <v>66</v>
      </c>
      <c r="B80" s="162" t="s">
        <v>33</v>
      </c>
      <c r="C80" s="38"/>
      <c r="D80" s="35">
        <f>D83+D82+D81+D84</f>
        <v>1146.3</v>
      </c>
      <c r="E80" s="35">
        <f>E83+E82+E81+E84</f>
        <v>604</v>
      </c>
      <c r="F80" s="35">
        <f>F83+F82+F81+F84</f>
        <v>305.2</v>
      </c>
      <c r="G80" s="37">
        <f t="shared" si="2"/>
        <v>0.2662479281165489</v>
      </c>
      <c r="H80" s="37">
        <f t="shared" si="3"/>
        <v>0.5052980132450331</v>
      </c>
    </row>
    <row r="81" spans="1:8" ht="70.5" customHeight="1">
      <c r="A81" s="38"/>
      <c r="B81" s="41" t="s">
        <v>197</v>
      </c>
      <c r="C81" s="40" t="s">
        <v>198</v>
      </c>
      <c r="D81" s="34">
        <v>600</v>
      </c>
      <c r="E81" s="34">
        <v>287.7</v>
      </c>
      <c r="F81" s="34">
        <v>303.8</v>
      </c>
      <c r="G81" s="37">
        <f t="shared" si="2"/>
        <v>0.5063333333333333</v>
      </c>
      <c r="H81" s="37">
        <f t="shared" si="3"/>
        <v>1.0559610705596107</v>
      </c>
    </row>
    <row r="82" spans="1:8" ht="70.5" customHeight="1" hidden="1">
      <c r="A82" s="161"/>
      <c r="B82" s="41" t="s">
        <v>292</v>
      </c>
      <c r="C82" s="75" t="s">
        <v>291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7" t="e">
        <f t="shared" si="3"/>
        <v>#DIV/0!</v>
      </c>
    </row>
    <row r="83" spans="1:8" ht="37.5" customHeight="1">
      <c r="A83" s="38"/>
      <c r="B83" s="41" t="s">
        <v>145</v>
      </c>
      <c r="C83" s="40" t="s">
        <v>199</v>
      </c>
      <c r="D83" s="34">
        <v>546.3</v>
      </c>
      <c r="E83" s="34">
        <v>316.3</v>
      </c>
      <c r="F83" s="34">
        <v>1.4</v>
      </c>
      <c r="G83" s="37">
        <f t="shared" si="2"/>
        <v>0.002562694490206846</v>
      </c>
      <c r="H83" s="37">
        <f t="shared" si="3"/>
        <v>0.004426177679418273</v>
      </c>
    </row>
    <row r="84" spans="1:8" ht="51" customHeight="1" hidden="1">
      <c r="A84" s="38"/>
      <c r="B84" s="41" t="s">
        <v>332</v>
      </c>
      <c r="C84" s="40" t="s">
        <v>331</v>
      </c>
      <c r="D84" s="34">
        <v>0</v>
      </c>
      <c r="E84" s="34"/>
      <c r="F84" s="34">
        <v>0</v>
      </c>
      <c r="G84" s="37" t="e">
        <f t="shared" si="2"/>
        <v>#DIV/0!</v>
      </c>
      <c r="H84" s="37" t="e">
        <f t="shared" si="3"/>
        <v>#DIV/0!</v>
      </c>
    </row>
    <row r="85" spans="1:8" ht="27" customHeight="1">
      <c r="A85" s="38" t="s">
        <v>67</v>
      </c>
      <c r="B85" s="157" t="s">
        <v>258</v>
      </c>
      <c r="C85" s="161"/>
      <c r="D85" s="35">
        <f>D86+D92+D93</f>
        <v>8450</v>
      </c>
      <c r="E85" s="35">
        <f>E86+E92+E93</f>
        <v>7400</v>
      </c>
      <c r="F85" s="35">
        <f>F86+F92+F93</f>
        <v>304.8</v>
      </c>
      <c r="G85" s="37">
        <f t="shared" si="2"/>
        <v>0.03607100591715977</v>
      </c>
      <c r="H85" s="37">
        <f t="shared" si="3"/>
        <v>0.04118918918918919</v>
      </c>
    </row>
    <row r="86" spans="1:9" s="8" customFormat="1" ht="51" customHeight="1">
      <c r="A86" s="76"/>
      <c r="B86" s="41" t="s">
        <v>240</v>
      </c>
      <c r="C86" s="40" t="s">
        <v>222</v>
      </c>
      <c r="D86" s="34">
        <f>D87+D88+D89+D90+D91</f>
        <v>8000</v>
      </c>
      <c r="E86" s="34">
        <f>E87+E88+E89+E90+E91</f>
        <v>6950</v>
      </c>
      <c r="F86" s="34">
        <f>F87+F88+F89+F90+F91</f>
        <v>0</v>
      </c>
      <c r="G86" s="37">
        <f t="shared" si="2"/>
        <v>0</v>
      </c>
      <c r="H86" s="37">
        <f t="shared" si="3"/>
        <v>0</v>
      </c>
      <c r="I86" s="27"/>
    </row>
    <row r="87" spans="1:9" s="8" customFormat="1" ht="56.25" customHeight="1" hidden="1">
      <c r="A87" s="76"/>
      <c r="B87" s="41" t="s">
        <v>238</v>
      </c>
      <c r="C87" s="40" t="s">
        <v>239</v>
      </c>
      <c r="D87" s="34">
        <v>0</v>
      </c>
      <c r="E87" s="34">
        <v>0</v>
      </c>
      <c r="F87" s="34">
        <v>0</v>
      </c>
      <c r="G87" s="37" t="e">
        <f t="shared" si="2"/>
        <v>#DIV/0!</v>
      </c>
      <c r="H87" s="37" t="e">
        <f t="shared" si="3"/>
        <v>#DIV/0!</v>
      </c>
      <c r="I87" s="27"/>
    </row>
    <row r="88" spans="1:9" s="8" customFormat="1" ht="70.5" customHeight="1" hidden="1">
      <c r="A88" s="76"/>
      <c r="B88" s="41" t="s">
        <v>272</v>
      </c>
      <c r="C88" s="40" t="s">
        <v>271</v>
      </c>
      <c r="D88" s="34">
        <v>0</v>
      </c>
      <c r="E88" s="34">
        <v>0</v>
      </c>
      <c r="F88" s="34">
        <v>0</v>
      </c>
      <c r="G88" s="37" t="e">
        <f t="shared" si="2"/>
        <v>#DIV/0!</v>
      </c>
      <c r="H88" s="37" t="e">
        <f t="shared" si="3"/>
        <v>#DIV/0!</v>
      </c>
      <c r="I88" s="27"/>
    </row>
    <row r="89" spans="1:9" s="8" customFormat="1" ht="56.25" customHeight="1" hidden="1">
      <c r="A89" s="76"/>
      <c r="B89" s="41" t="s">
        <v>274</v>
      </c>
      <c r="C89" s="40" t="s">
        <v>273</v>
      </c>
      <c r="D89" s="34">
        <v>0</v>
      </c>
      <c r="E89" s="34">
        <v>0</v>
      </c>
      <c r="F89" s="34">
        <v>0</v>
      </c>
      <c r="G89" s="37" t="e">
        <f t="shared" si="2"/>
        <v>#DIV/0!</v>
      </c>
      <c r="H89" s="37" t="e">
        <f t="shared" si="3"/>
        <v>#DIV/0!</v>
      </c>
      <c r="I89" s="27"/>
    </row>
    <row r="90" spans="1:9" s="8" customFormat="1" ht="75" customHeight="1">
      <c r="A90" s="76"/>
      <c r="B90" s="41" t="s">
        <v>374</v>
      </c>
      <c r="C90" s="40" t="s">
        <v>373</v>
      </c>
      <c r="D90" s="34">
        <v>3000</v>
      </c>
      <c r="E90" s="34">
        <v>1950</v>
      </c>
      <c r="F90" s="34">
        <v>0</v>
      </c>
      <c r="G90" s="37">
        <f t="shared" si="2"/>
        <v>0</v>
      </c>
      <c r="H90" s="37">
        <f t="shared" si="3"/>
        <v>0</v>
      </c>
      <c r="I90" s="27"/>
    </row>
    <row r="91" spans="1:9" s="8" customFormat="1" ht="51.75" customHeight="1">
      <c r="A91" s="76"/>
      <c r="B91" s="41" t="s">
        <v>312</v>
      </c>
      <c r="C91" s="40" t="s">
        <v>311</v>
      </c>
      <c r="D91" s="34">
        <v>5000</v>
      </c>
      <c r="E91" s="34">
        <v>5000</v>
      </c>
      <c r="F91" s="34">
        <v>0</v>
      </c>
      <c r="G91" s="37">
        <f t="shared" si="2"/>
        <v>0</v>
      </c>
      <c r="H91" s="37">
        <f t="shared" si="3"/>
        <v>0</v>
      </c>
      <c r="I91" s="27"/>
    </row>
    <row r="92" spans="1:9" s="8" customFormat="1" ht="67.5" customHeight="1">
      <c r="A92" s="76"/>
      <c r="B92" s="41" t="s">
        <v>505</v>
      </c>
      <c r="C92" s="77" t="s">
        <v>503</v>
      </c>
      <c r="D92" s="34">
        <v>100</v>
      </c>
      <c r="E92" s="34">
        <v>100</v>
      </c>
      <c r="F92" s="34">
        <v>100</v>
      </c>
      <c r="G92" s="37">
        <f t="shared" si="2"/>
        <v>1</v>
      </c>
      <c r="H92" s="37">
        <f t="shared" si="3"/>
        <v>1</v>
      </c>
      <c r="I92" s="27"/>
    </row>
    <row r="93" spans="1:9" s="8" customFormat="1" ht="72" customHeight="1">
      <c r="A93" s="76"/>
      <c r="B93" s="41" t="s">
        <v>506</v>
      </c>
      <c r="C93" s="77" t="s">
        <v>504</v>
      </c>
      <c r="D93" s="34">
        <v>350</v>
      </c>
      <c r="E93" s="34">
        <v>350</v>
      </c>
      <c r="F93" s="34">
        <v>204.8</v>
      </c>
      <c r="G93" s="37">
        <f t="shared" si="2"/>
        <v>0.5851428571428572</v>
      </c>
      <c r="H93" s="37">
        <f t="shared" si="3"/>
        <v>0.5851428571428572</v>
      </c>
      <c r="I93" s="27"/>
    </row>
    <row r="94" spans="1:9" s="8" customFormat="1" ht="28.5" customHeight="1">
      <c r="A94" s="76" t="s">
        <v>35</v>
      </c>
      <c r="B94" s="41" t="s">
        <v>36</v>
      </c>
      <c r="C94" s="40"/>
      <c r="D94" s="74">
        <f>D95+D115</f>
        <v>43436.7</v>
      </c>
      <c r="E94" s="74">
        <f>E95+E115</f>
        <v>37420.100000000006</v>
      </c>
      <c r="F94" s="74">
        <f>F95+F115</f>
        <v>20658.9</v>
      </c>
      <c r="G94" s="37">
        <f t="shared" si="2"/>
        <v>0.4756093349632915</v>
      </c>
      <c r="H94" s="37">
        <f t="shared" si="3"/>
        <v>0.5520802990905956</v>
      </c>
      <c r="I94" s="27"/>
    </row>
    <row r="95" spans="1:9" s="8" customFormat="1" ht="72" customHeight="1">
      <c r="A95" s="38"/>
      <c r="B95" s="162" t="s">
        <v>377</v>
      </c>
      <c r="C95" s="38" t="s">
        <v>404</v>
      </c>
      <c r="D95" s="36">
        <f>D96+D97+D98+D99+D100+D101+D102+D103+D104+D105+D106+D107+D108+D109+D112+D113+D110+D111+D114</f>
        <v>34473.7</v>
      </c>
      <c r="E95" s="36">
        <f>E96+E97+E98+E99+E100+E101+E102+E103+E104+E105+E106+E107+E108+E109+E112+E113+E110+E111+E114</f>
        <v>28667.100000000002</v>
      </c>
      <c r="F95" s="36">
        <f>F96+F97+F98+F99+F100+F101+F102+F103+F104+F105+F106+F107+F108+F109+F112+F113+F110+F111+F114</f>
        <v>20504.2</v>
      </c>
      <c r="G95" s="37">
        <f t="shared" si="2"/>
        <v>0.5947780481932604</v>
      </c>
      <c r="H95" s="37">
        <f t="shared" si="3"/>
        <v>0.7152519787491585</v>
      </c>
      <c r="I95" s="27"/>
    </row>
    <row r="96" spans="1:9" s="8" customFormat="1" ht="37.5" customHeight="1">
      <c r="A96" s="40"/>
      <c r="B96" s="41" t="s">
        <v>376</v>
      </c>
      <c r="C96" s="40" t="s">
        <v>375</v>
      </c>
      <c r="D96" s="34">
        <v>225</v>
      </c>
      <c r="E96" s="34">
        <v>200</v>
      </c>
      <c r="F96" s="34">
        <v>141.2</v>
      </c>
      <c r="G96" s="37">
        <f aca="true" t="shared" si="4" ref="G96:G138">F96/D96</f>
        <v>0.6275555555555555</v>
      </c>
      <c r="H96" s="37">
        <f aca="true" t="shared" si="5" ref="H96:H138">F96/E96</f>
        <v>0.706</v>
      </c>
      <c r="I96" s="27"/>
    </row>
    <row r="97" spans="1:9" s="8" customFormat="1" ht="39.75" customHeight="1">
      <c r="A97" s="40"/>
      <c r="B97" s="41" t="s">
        <v>379</v>
      </c>
      <c r="C97" s="40" t="s">
        <v>378</v>
      </c>
      <c r="D97" s="34">
        <v>400</v>
      </c>
      <c r="E97" s="34">
        <v>125</v>
      </c>
      <c r="F97" s="34">
        <v>124</v>
      </c>
      <c r="G97" s="37">
        <f t="shared" si="4"/>
        <v>0.31</v>
      </c>
      <c r="H97" s="37">
        <f t="shared" si="5"/>
        <v>0.992</v>
      </c>
      <c r="I97" s="27"/>
    </row>
    <row r="98" spans="1:9" s="8" customFormat="1" ht="33.75" customHeight="1">
      <c r="A98" s="40"/>
      <c r="B98" s="41" t="s">
        <v>381</v>
      </c>
      <c r="C98" s="40" t="s">
        <v>380</v>
      </c>
      <c r="D98" s="34">
        <v>220</v>
      </c>
      <c r="E98" s="34">
        <v>125</v>
      </c>
      <c r="F98" s="34">
        <v>125</v>
      </c>
      <c r="G98" s="37">
        <f t="shared" si="4"/>
        <v>0.5681818181818182</v>
      </c>
      <c r="H98" s="37">
        <f t="shared" si="5"/>
        <v>1</v>
      </c>
      <c r="I98" s="27"/>
    </row>
    <row r="99" spans="1:9" s="8" customFormat="1" ht="30.75" customHeight="1">
      <c r="A99" s="40"/>
      <c r="B99" s="41" t="s">
        <v>383</v>
      </c>
      <c r="C99" s="40" t="s">
        <v>382</v>
      </c>
      <c r="D99" s="34">
        <v>400</v>
      </c>
      <c r="E99" s="34">
        <v>316</v>
      </c>
      <c r="F99" s="34">
        <v>199.8</v>
      </c>
      <c r="G99" s="37">
        <f t="shared" si="4"/>
        <v>0.49950000000000006</v>
      </c>
      <c r="H99" s="37">
        <f t="shared" si="5"/>
        <v>0.6322784810126583</v>
      </c>
      <c r="I99" s="27"/>
    </row>
    <row r="100" spans="1:9" s="8" customFormat="1" ht="34.5" customHeight="1">
      <c r="A100" s="40"/>
      <c r="B100" s="41" t="s">
        <v>385</v>
      </c>
      <c r="C100" s="40" t="s">
        <v>384</v>
      </c>
      <c r="D100" s="34">
        <v>225</v>
      </c>
      <c r="E100" s="34">
        <v>225</v>
      </c>
      <c r="F100" s="34">
        <v>224.7</v>
      </c>
      <c r="G100" s="37">
        <f t="shared" si="4"/>
        <v>0.9986666666666666</v>
      </c>
      <c r="H100" s="37">
        <f t="shared" si="5"/>
        <v>0.9986666666666666</v>
      </c>
      <c r="I100" s="27"/>
    </row>
    <row r="101" spans="1:9" s="8" customFormat="1" ht="31.5" customHeight="1">
      <c r="A101" s="40"/>
      <c r="B101" s="41" t="s">
        <v>387</v>
      </c>
      <c r="C101" s="40" t="s">
        <v>386</v>
      </c>
      <c r="D101" s="34">
        <v>9022.8</v>
      </c>
      <c r="E101" s="34">
        <v>8922.7</v>
      </c>
      <c r="F101" s="34">
        <v>7159.7</v>
      </c>
      <c r="G101" s="37">
        <f t="shared" si="4"/>
        <v>0.7935119918428869</v>
      </c>
      <c r="H101" s="37">
        <f t="shared" si="5"/>
        <v>0.8024140674907818</v>
      </c>
      <c r="I101" s="27"/>
    </row>
    <row r="102" spans="1:9" s="8" customFormat="1" ht="39.75" customHeight="1">
      <c r="A102" s="40"/>
      <c r="B102" s="41" t="s">
        <v>389</v>
      </c>
      <c r="C102" s="40" t="s">
        <v>388</v>
      </c>
      <c r="D102" s="34">
        <v>14791.9</v>
      </c>
      <c r="E102" s="34">
        <v>13082.5</v>
      </c>
      <c r="F102" s="34">
        <v>9092.4</v>
      </c>
      <c r="G102" s="37">
        <f t="shared" si="4"/>
        <v>0.6146877683056268</v>
      </c>
      <c r="H102" s="37">
        <f t="shared" si="5"/>
        <v>0.6950047773743551</v>
      </c>
      <c r="I102" s="27"/>
    </row>
    <row r="103" spans="1:9" s="8" customFormat="1" ht="57" customHeight="1">
      <c r="A103" s="40"/>
      <c r="B103" s="41" t="s">
        <v>391</v>
      </c>
      <c r="C103" s="40" t="s">
        <v>390</v>
      </c>
      <c r="D103" s="34">
        <v>480</v>
      </c>
      <c r="E103" s="34">
        <v>30</v>
      </c>
      <c r="F103" s="34">
        <v>0</v>
      </c>
      <c r="G103" s="37">
        <f t="shared" si="4"/>
        <v>0</v>
      </c>
      <c r="H103" s="37">
        <f t="shared" si="5"/>
        <v>0</v>
      </c>
      <c r="I103" s="27"/>
    </row>
    <row r="104" spans="1:9" s="8" customFormat="1" ht="34.5" customHeight="1">
      <c r="A104" s="40"/>
      <c r="B104" s="41" t="s">
        <v>393</v>
      </c>
      <c r="C104" s="40" t="s">
        <v>392</v>
      </c>
      <c r="D104" s="34">
        <v>100</v>
      </c>
      <c r="E104" s="34">
        <v>55</v>
      </c>
      <c r="F104" s="34">
        <v>0</v>
      </c>
      <c r="G104" s="37">
        <f t="shared" si="4"/>
        <v>0</v>
      </c>
      <c r="H104" s="37">
        <f t="shared" si="5"/>
        <v>0</v>
      </c>
      <c r="I104" s="27"/>
    </row>
    <row r="105" spans="1:9" s="8" customFormat="1" ht="38.25" customHeight="1">
      <c r="A105" s="40"/>
      <c r="B105" s="41" t="s">
        <v>395</v>
      </c>
      <c r="C105" s="40" t="s">
        <v>394</v>
      </c>
      <c r="D105" s="34">
        <v>5200</v>
      </c>
      <c r="E105" s="34">
        <v>2540.4</v>
      </c>
      <c r="F105" s="34">
        <v>2617.5</v>
      </c>
      <c r="G105" s="37">
        <f t="shared" si="4"/>
        <v>0.5033653846153846</v>
      </c>
      <c r="H105" s="37">
        <f t="shared" si="5"/>
        <v>1.0303495512517713</v>
      </c>
      <c r="I105" s="27"/>
    </row>
    <row r="106" spans="1:9" s="8" customFormat="1" ht="53.25" customHeight="1">
      <c r="A106" s="40"/>
      <c r="B106" s="41" t="s">
        <v>397</v>
      </c>
      <c r="C106" s="40" t="s">
        <v>396</v>
      </c>
      <c r="D106" s="34">
        <v>1350</v>
      </c>
      <c r="E106" s="34">
        <v>1350</v>
      </c>
      <c r="F106" s="34">
        <v>795.9</v>
      </c>
      <c r="G106" s="37">
        <f t="shared" si="4"/>
        <v>0.5895555555555555</v>
      </c>
      <c r="H106" s="37">
        <f t="shared" si="5"/>
        <v>0.5895555555555555</v>
      </c>
      <c r="I106" s="27"/>
    </row>
    <row r="107" spans="1:9" s="8" customFormat="1" ht="41.25" customHeight="1">
      <c r="A107" s="40"/>
      <c r="B107" s="41" t="s">
        <v>399</v>
      </c>
      <c r="C107" s="40" t="s">
        <v>398</v>
      </c>
      <c r="D107" s="34">
        <v>15</v>
      </c>
      <c r="E107" s="34">
        <v>10.5</v>
      </c>
      <c r="F107" s="34">
        <v>0</v>
      </c>
      <c r="G107" s="37">
        <f t="shared" si="4"/>
        <v>0</v>
      </c>
      <c r="H107" s="37">
        <f t="shared" si="5"/>
        <v>0</v>
      </c>
      <c r="I107" s="27"/>
    </row>
    <row r="108" spans="1:9" s="8" customFormat="1" ht="32.25" customHeight="1">
      <c r="A108" s="40"/>
      <c r="B108" s="41" t="s">
        <v>401</v>
      </c>
      <c r="C108" s="40" t="s">
        <v>400</v>
      </c>
      <c r="D108" s="34">
        <v>50</v>
      </c>
      <c r="E108" s="34">
        <v>10</v>
      </c>
      <c r="F108" s="34">
        <v>0</v>
      </c>
      <c r="G108" s="37">
        <f t="shared" si="4"/>
        <v>0</v>
      </c>
      <c r="H108" s="37">
        <f t="shared" si="5"/>
        <v>0</v>
      </c>
      <c r="I108" s="27"/>
    </row>
    <row r="109" spans="1:9" s="8" customFormat="1" ht="38.25" customHeight="1">
      <c r="A109" s="40"/>
      <c r="B109" s="41" t="s">
        <v>403</v>
      </c>
      <c r="C109" s="40" t="s">
        <v>402</v>
      </c>
      <c r="D109" s="34">
        <v>500</v>
      </c>
      <c r="E109" s="34">
        <v>325</v>
      </c>
      <c r="F109" s="34">
        <v>0</v>
      </c>
      <c r="G109" s="37">
        <f t="shared" si="4"/>
        <v>0</v>
      </c>
      <c r="H109" s="37">
        <f t="shared" si="5"/>
        <v>0</v>
      </c>
      <c r="I109" s="27"/>
    </row>
    <row r="110" spans="1:9" s="8" customFormat="1" ht="38.25" customHeight="1">
      <c r="A110" s="40"/>
      <c r="B110" s="41" t="s">
        <v>594</v>
      </c>
      <c r="C110" s="40" t="s">
        <v>593</v>
      </c>
      <c r="D110" s="34">
        <v>170</v>
      </c>
      <c r="E110" s="34">
        <v>51</v>
      </c>
      <c r="F110" s="34">
        <v>0</v>
      </c>
      <c r="G110" s="37">
        <f t="shared" si="4"/>
        <v>0</v>
      </c>
      <c r="H110" s="37">
        <f t="shared" si="5"/>
        <v>0</v>
      </c>
      <c r="I110" s="27"/>
    </row>
    <row r="111" spans="1:9" s="8" customFormat="1" ht="33" customHeight="1">
      <c r="A111" s="40"/>
      <c r="B111" s="41" t="s">
        <v>596</v>
      </c>
      <c r="C111" s="40" t="s">
        <v>595</v>
      </c>
      <c r="D111" s="34">
        <v>50</v>
      </c>
      <c r="E111" s="34">
        <v>50</v>
      </c>
      <c r="F111" s="34">
        <v>0</v>
      </c>
      <c r="G111" s="37">
        <f t="shared" si="4"/>
        <v>0</v>
      </c>
      <c r="H111" s="37">
        <f t="shared" si="5"/>
        <v>0</v>
      </c>
      <c r="I111" s="27"/>
    </row>
    <row r="112" spans="1:9" s="8" customFormat="1" ht="85.5" customHeight="1">
      <c r="A112" s="40"/>
      <c r="B112" s="41" t="s">
        <v>531</v>
      </c>
      <c r="C112" s="40" t="s">
        <v>530</v>
      </c>
      <c r="D112" s="34">
        <v>24</v>
      </c>
      <c r="E112" s="34">
        <v>24</v>
      </c>
      <c r="F112" s="34">
        <v>24</v>
      </c>
      <c r="G112" s="37">
        <f t="shared" si="4"/>
        <v>1</v>
      </c>
      <c r="H112" s="37">
        <f t="shared" si="5"/>
        <v>1</v>
      </c>
      <c r="I112" s="27"/>
    </row>
    <row r="113" spans="1:9" s="8" customFormat="1" ht="39" customHeight="1">
      <c r="A113" s="40"/>
      <c r="B113" s="41" t="s">
        <v>533</v>
      </c>
      <c r="C113" s="40" t="s">
        <v>532</v>
      </c>
      <c r="D113" s="34">
        <v>1200</v>
      </c>
      <c r="E113" s="34">
        <v>1200</v>
      </c>
      <c r="F113" s="34">
        <v>0</v>
      </c>
      <c r="G113" s="37">
        <f t="shared" si="4"/>
        <v>0</v>
      </c>
      <c r="H113" s="37">
        <f t="shared" si="5"/>
        <v>0</v>
      </c>
      <c r="I113" s="27"/>
    </row>
    <row r="114" spans="1:9" s="8" customFormat="1" ht="39" customHeight="1">
      <c r="A114" s="40"/>
      <c r="B114" s="41" t="s">
        <v>597</v>
      </c>
      <c r="C114" s="40" t="s">
        <v>598</v>
      </c>
      <c r="D114" s="34">
        <v>50</v>
      </c>
      <c r="E114" s="34">
        <v>25</v>
      </c>
      <c r="F114" s="34">
        <v>0</v>
      </c>
      <c r="G114" s="37">
        <f t="shared" si="4"/>
        <v>0</v>
      </c>
      <c r="H114" s="37">
        <f t="shared" si="5"/>
        <v>0</v>
      </c>
      <c r="I114" s="27"/>
    </row>
    <row r="115" spans="1:9" s="8" customFormat="1" ht="74.25" customHeight="1">
      <c r="A115" s="40"/>
      <c r="B115" s="162" t="s">
        <v>307</v>
      </c>
      <c r="C115" s="40" t="s">
        <v>308</v>
      </c>
      <c r="D115" s="74">
        <f>D116+D117+D121</f>
        <v>8963</v>
      </c>
      <c r="E115" s="74">
        <f>E116+E117+E121</f>
        <v>8753</v>
      </c>
      <c r="F115" s="74">
        <f>F116+F117+F121</f>
        <v>154.7</v>
      </c>
      <c r="G115" s="37">
        <f t="shared" si="4"/>
        <v>0.017259846033694074</v>
      </c>
      <c r="H115" s="37">
        <f t="shared" si="5"/>
        <v>0.017673940363304008</v>
      </c>
      <c r="I115" s="27"/>
    </row>
    <row r="116" spans="1:9" s="8" customFormat="1" ht="81.75" customHeight="1">
      <c r="A116" s="40"/>
      <c r="B116" s="41" t="s">
        <v>508</v>
      </c>
      <c r="C116" s="40" t="s">
        <v>507</v>
      </c>
      <c r="D116" s="74">
        <v>754.6</v>
      </c>
      <c r="E116" s="74">
        <v>544.6</v>
      </c>
      <c r="F116" s="74">
        <v>154.7</v>
      </c>
      <c r="G116" s="37">
        <f t="shared" si="4"/>
        <v>0.20500927643784783</v>
      </c>
      <c r="H116" s="37">
        <f t="shared" si="5"/>
        <v>0.28406169665809766</v>
      </c>
      <c r="I116" s="27"/>
    </row>
    <row r="117" spans="1:9" s="8" customFormat="1" ht="51" customHeight="1">
      <c r="A117" s="40"/>
      <c r="B117" s="157" t="s">
        <v>510</v>
      </c>
      <c r="C117" s="40" t="s">
        <v>509</v>
      </c>
      <c r="D117" s="74">
        <f>D118+D119+D120</f>
        <v>450</v>
      </c>
      <c r="E117" s="74">
        <f>E118+E119+E120</f>
        <v>450</v>
      </c>
      <c r="F117" s="74">
        <f>F118+F119+F120</f>
        <v>0</v>
      </c>
      <c r="G117" s="37">
        <f t="shared" si="4"/>
        <v>0</v>
      </c>
      <c r="H117" s="37">
        <f t="shared" si="5"/>
        <v>0</v>
      </c>
      <c r="I117" s="27"/>
    </row>
    <row r="118" spans="1:9" s="8" customFormat="1" ht="66.75" customHeight="1">
      <c r="A118" s="40"/>
      <c r="B118" s="41" t="s">
        <v>570</v>
      </c>
      <c r="C118" s="78" t="s">
        <v>498</v>
      </c>
      <c r="D118" s="74">
        <v>8.9</v>
      </c>
      <c r="E118" s="74">
        <v>8.9</v>
      </c>
      <c r="F118" s="74">
        <v>0</v>
      </c>
      <c r="G118" s="37">
        <f t="shared" si="4"/>
        <v>0</v>
      </c>
      <c r="H118" s="37">
        <f t="shared" si="5"/>
        <v>0</v>
      </c>
      <c r="I118" s="27"/>
    </row>
    <row r="119" spans="1:9" s="8" customFormat="1" ht="64.5" customHeight="1">
      <c r="A119" s="40"/>
      <c r="B119" s="41" t="s">
        <v>572</v>
      </c>
      <c r="C119" s="78" t="s">
        <v>498</v>
      </c>
      <c r="D119" s="74">
        <v>436.6</v>
      </c>
      <c r="E119" s="74">
        <v>436.6</v>
      </c>
      <c r="F119" s="74">
        <v>0</v>
      </c>
      <c r="G119" s="37">
        <f t="shared" si="4"/>
        <v>0</v>
      </c>
      <c r="H119" s="37">
        <f t="shared" si="5"/>
        <v>0</v>
      </c>
      <c r="I119" s="27"/>
    </row>
    <row r="120" spans="1:9" s="8" customFormat="1" ht="63" customHeight="1">
      <c r="A120" s="40"/>
      <c r="B120" s="41" t="s">
        <v>571</v>
      </c>
      <c r="C120" s="78" t="s">
        <v>498</v>
      </c>
      <c r="D120" s="74">
        <v>4.5</v>
      </c>
      <c r="E120" s="74">
        <v>4.5</v>
      </c>
      <c r="F120" s="74">
        <v>0</v>
      </c>
      <c r="G120" s="37">
        <f t="shared" si="4"/>
        <v>0</v>
      </c>
      <c r="H120" s="37">
        <f t="shared" si="5"/>
        <v>0</v>
      </c>
      <c r="I120" s="27"/>
    </row>
    <row r="121" spans="1:9" s="8" customFormat="1" ht="39.75" customHeight="1">
      <c r="A121" s="40"/>
      <c r="B121" s="157" t="s">
        <v>576</v>
      </c>
      <c r="C121" s="78">
        <v>84200000</v>
      </c>
      <c r="D121" s="74">
        <f>D122+D123+D124</f>
        <v>7758.400000000001</v>
      </c>
      <c r="E121" s="74">
        <f>E122+E123+E124</f>
        <v>7758.400000000001</v>
      </c>
      <c r="F121" s="74">
        <f>F122+F123+F124</f>
        <v>0</v>
      </c>
      <c r="G121" s="37">
        <f t="shared" si="4"/>
        <v>0</v>
      </c>
      <c r="H121" s="37">
        <f t="shared" si="5"/>
        <v>0</v>
      </c>
      <c r="I121" s="27"/>
    </row>
    <row r="122" spans="1:9" s="8" customFormat="1" ht="69" customHeight="1">
      <c r="A122" s="40"/>
      <c r="B122" s="41" t="s">
        <v>573</v>
      </c>
      <c r="C122" s="78" t="s">
        <v>567</v>
      </c>
      <c r="D122" s="74">
        <v>153.6</v>
      </c>
      <c r="E122" s="74">
        <v>153.6</v>
      </c>
      <c r="F122" s="74">
        <v>0</v>
      </c>
      <c r="G122" s="37">
        <f t="shared" si="4"/>
        <v>0</v>
      </c>
      <c r="H122" s="37">
        <f t="shared" si="5"/>
        <v>0</v>
      </c>
      <c r="I122" s="27"/>
    </row>
    <row r="123" spans="1:9" s="8" customFormat="1" ht="69.75" customHeight="1">
      <c r="A123" s="40"/>
      <c r="B123" s="41" t="s">
        <v>574</v>
      </c>
      <c r="C123" s="78" t="s">
        <v>568</v>
      </c>
      <c r="D123" s="74">
        <v>7527.2</v>
      </c>
      <c r="E123" s="74">
        <v>7527.2</v>
      </c>
      <c r="F123" s="74">
        <v>0</v>
      </c>
      <c r="G123" s="37">
        <f t="shared" si="4"/>
        <v>0</v>
      </c>
      <c r="H123" s="37">
        <f t="shared" si="5"/>
        <v>0</v>
      </c>
      <c r="I123" s="27"/>
    </row>
    <row r="124" spans="1:9" s="8" customFormat="1" ht="65.25" customHeight="1">
      <c r="A124" s="40"/>
      <c r="B124" s="41" t="s">
        <v>575</v>
      </c>
      <c r="C124" s="78" t="s">
        <v>569</v>
      </c>
      <c r="D124" s="74">
        <v>77.6</v>
      </c>
      <c r="E124" s="74">
        <v>77.6</v>
      </c>
      <c r="F124" s="74">
        <v>0</v>
      </c>
      <c r="G124" s="37">
        <f t="shared" si="4"/>
        <v>0</v>
      </c>
      <c r="H124" s="37">
        <f t="shared" si="5"/>
        <v>0</v>
      </c>
      <c r="I124" s="27"/>
    </row>
    <row r="125" spans="1:9" s="7" customFormat="1" ht="21.75" customHeight="1" hidden="1">
      <c r="A125" s="38" t="s">
        <v>37</v>
      </c>
      <c r="B125" s="162" t="s">
        <v>38</v>
      </c>
      <c r="C125" s="38"/>
      <c r="D125" s="36">
        <f>D126</f>
        <v>0</v>
      </c>
      <c r="E125" s="36">
        <f>E126</f>
        <v>0</v>
      </c>
      <c r="F125" s="36">
        <f>F126</f>
        <v>0</v>
      </c>
      <c r="G125" s="37" t="e">
        <f t="shared" si="4"/>
        <v>#DIV/0!</v>
      </c>
      <c r="H125" s="37" t="e">
        <f t="shared" si="5"/>
        <v>#DIV/0!</v>
      </c>
      <c r="I125" s="28"/>
    </row>
    <row r="126" spans="1:9" s="8" customFormat="1" ht="37.5" customHeight="1" hidden="1">
      <c r="A126" s="40" t="s">
        <v>224</v>
      </c>
      <c r="B126" s="41" t="s">
        <v>225</v>
      </c>
      <c r="C126" s="40"/>
      <c r="D126" s="34">
        <v>0</v>
      </c>
      <c r="E126" s="34">
        <v>0</v>
      </c>
      <c r="F126" s="34">
        <v>0</v>
      </c>
      <c r="G126" s="37" t="e">
        <f t="shared" si="4"/>
        <v>#DIV/0!</v>
      </c>
      <c r="H126" s="37" t="e">
        <f t="shared" si="5"/>
        <v>#DIV/0!</v>
      </c>
      <c r="I126" s="27"/>
    </row>
    <row r="127" spans="1:8" ht="20.25" customHeight="1">
      <c r="A127" s="38">
        <v>1000</v>
      </c>
      <c r="B127" s="162" t="s">
        <v>49</v>
      </c>
      <c r="C127" s="38"/>
      <c r="D127" s="36">
        <f>D128+D129</f>
        <v>405</v>
      </c>
      <c r="E127" s="36">
        <f>E128+E129</f>
        <v>200.79999999999998</v>
      </c>
      <c r="F127" s="36">
        <f>F128+F129</f>
        <v>188.1</v>
      </c>
      <c r="G127" s="37">
        <f t="shared" si="4"/>
        <v>0.46444444444444444</v>
      </c>
      <c r="H127" s="37">
        <f t="shared" si="5"/>
        <v>0.9367529880478088</v>
      </c>
    </row>
    <row r="128" spans="1:8" ht="39.75" customHeight="1">
      <c r="A128" s="161">
        <v>1001</v>
      </c>
      <c r="B128" s="157" t="s">
        <v>165</v>
      </c>
      <c r="C128" s="161" t="s">
        <v>50</v>
      </c>
      <c r="D128" s="35">
        <v>353.7</v>
      </c>
      <c r="E128" s="35">
        <v>175.2</v>
      </c>
      <c r="F128" s="35">
        <v>162.5</v>
      </c>
      <c r="G128" s="37">
        <f t="shared" si="4"/>
        <v>0.45942889454339836</v>
      </c>
      <c r="H128" s="37">
        <f t="shared" si="5"/>
        <v>0.9275114155251142</v>
      </c>
    </row>
    <row r="129" spans="1:8" ht="39.75" customHeight="1">
      <c r="A129" s="161" t="s">
        <v>51</v>
      </c>
      <c r="B129" s="157" t="s">
        <v>329</v>
      </c>
      <c r="C129" s="161" t="s">
        <v>51</v>
      </c>
      <c r="D129" s="35">
        <v>51.3</v>
      </c>
      <c r="E129" s="35">
        <v>25.6</v>
      </c>
      <c r="F129" s="35">
        <v>25.6</v>
      </c>
      <c r="G129" s="37">
        <f t="shared" si="4"/>
        <v>0.4990253411306043</v>
      </c>
      <c r="H129" s="37">
        <f t="shared" si="5"/>
        <v>1</v>
      </c>
    </row>
    <row r="130" spans="1:8" ht="29.25" customHeight="1">
      <c r="A130" s="38" t="s">
        <v>53</v>
      </c>
      <c r="B130" s="162" t="s">
        <v>111</v>
      </c>
      <c r="C130" s="38"/>
      <c r="D130" s="36">
        <f>D131</f>
        <v>33349.9</v>
      </c>
      <c r="E130" s="36">
        <f>E131</f>
        <v>18164.4</v>
      </c>
      <c r="F130" s="36">
        <f>F131</f>
        <v>17011.5</v>
      </c>
      <c r="G130" s="37">
        <f t="shared" si="4"/>
        <v>0.5100914845321874</v>
      </c>
      <c r="H130" s="37">
        <f t="shared" si="5"/>
        <v>0.9365296954482394</v>
      </c>
    </row>
    <row r="131" spans="1:8" ht="37.5" customHeight="1">
      <c r="A131" s="161" t="s">
        <v>54</v>
      </c>
      <c r="B131" s="157" t="s">
        <v>330</v>
      </c>
      <c r="C131" s="161" t="s">
        <v>54</v>
      </c>
      <c r="D131" s="35">
        <v>33349.9</v>
      </c>
      <c r="E131" s="35">
        <v>18164.4</v>
      </c>
      <c r="F131" s="35">
        <v>17011.5</v>
      </c>
      <c r="G131" s="37">
        <f t="shared" si="4"/>
        <v>0.5100914845321874</v>
      </c>
      <c r="H131" s="37">
        <f t="shared" si="5"/>
        <v>0.9365296954482394</v>
      </c>
    </row>
    <row r="132" spans="1:8" ht="20.25" customHeight="1">
      <c r="A132" s="38" t="s">
        <v>115</v>
      </c>
      <c r="B132" s="162" t="s">
        <v>116</v>
      </c>
      <c r="C132" s="38"/>
      <c r="D132" s="36">
        <f>D133</f>
        <v>90</v>
      </c>
      <c r="E132" s="36">
        <f>E133</f>
        <v>90</v>
      </c>
      <c r="F132" s="36">
        <f>F133</f>
        <v>82.8</v>
      </c>
      <c r="G132" s="37">
        <f t="shared" si="4"/>
        <v>0.9199999999999999</v>
      </c>
      <c r="H132" s="37">
        <f t="shared" si="5"/>
        <v>0.9199999999999999</v>
      </c>
    </row>
    <row r="133" spans="1:8" ht="18.75" customHeight="1">
      <c r="A133" s="161" t="s">
        <v>117</v>
      </c>
      <c r="B133" s="157" t="s">
        <v>118</v>
      </c>
      <c r="C133" s="161" t="s">
        <v>117</v>
      </c>
      <c r="D133" s="35">
        <v>90</v>
      </c>
      <c r="E133" s="35">
        <v>90</v>
      </c>
      <c r="F133" s="35">
        <v>82.8</v>
      </c>
      <c r="G133" s="37">
        <f t="shared" si="4"/>
        <v>0.9199999999999999</v>
      </c>
      <c r="H133" s="37">
        <f t="shared" si="5"/>
        <v>0.9199999999999999</v>
      </c>
    </row>
    <row r="134" spans="1:8" ht="25.5" customHeight="1" hidden="1">
      <c r="A134" s="38"/>
      <c r="B134" s="162" t="s">
        <v>84</v>
      </c>
      <c r="C134" s="38"/>
      <c r="D134" s="36">
        <f>D135+D136+D137</f>
        <v>0</v>
      </c>
      <c r="E134" s="36">
        <f>E135+E136+E137</f>
        <v>0</v>
      </c>
      <c r="F134" s="36">
        <f>F135+F136+F137</f>
        <v>0</v>
      </c>
      <c r="G134" s="37" t="e">
        <f t="shared" si="4"/>
        <v>#DIV/0!</v>
      </c>
      <c r="H134" s="37" t="e">
        <f t="shared" si="5"/>
        <v>#DIV/0!</v>
      </c>
    </row>
    <row r="135" spans="1:9" s="8" customFormat="1" ht="30" customHeight="1" hidden="1">
      <c r="A135" s="40"/>
      <c r="B135" s="41" t="s">
        <v>85</v>
      </c>
      <c r="C135" s="40" t="s">
        <v>154</v>
      </c>
      <c r="D135" s="34">
        <v>0</v>
      </c>
      <c r="E135" s="34">
        <v>0</v>
      </c>
      <c r="F135" s="34">
        <v>0</v>
      </c>
      <c r="G135" s="37" t="e">
        <f t="shared" si="4"/>
        <v>#DIV/0!</v>
      </c>
      <c r="H135" s="37" t="e">
        <f t="shared" si="5"/>
        <v>#DIV/0!</v>
      </c>
      <c r="I135" s="27"/>
    </row>
    <row r="136" spans="1:9" s="8" customFormat="1" ht="106.5" customHeight="1" hidden="1">
      <c r="A136" s="40"/>
      <c r="B136" s="79" t="s">
        <v>0</v>
      </c>
      <c r="C136" s="40" t="s">
        <v>143</v>
      </c>
      <c r="D136" s="34">
        <v>0</v>
      </c>
      <c r="E136" s="34">
        <v>0</v>
      </c>
      <c r="F136" s="34">
        <v>0</v>
      </c>
      <c r="G136" s="37" t="e">
        <f t="shared" si="4"/>
        <v>#DIV/0!</v>
      </c>
      <c r="H136" s="37" t="e">
        <f t="shared" si="5"/>
        <v>#DIV/0!</v>
      </c>
      <c r="I136" s="27"/>
    </row>
    <row r="137" spans="1:9" s="8" customFormat="1" ht="91.5" customHeight="1" hidden="1">
      <c r="A137" s="40"/>
      <c r="B137" s="79" t="s">
        <v>1</v>
      </c>
      <c r="C137" s="40" t="s">
        <v>144</v>
      </c>
      <c r="D137" s="34">
        <v>0</v>
      </c>
      <c r="E137" s="34">
        <v>0</v>
      </c>
      <c r="F137" s="34">
        <v>0</v>
      </c>
      <c r="G137" s="37" t="e">
        <f t="shared" si="4"/>
        <v>#DIV/0!</v>
      </c>
      <c r="H137" s="37" t="e">
        <f t="shared" si="5"/>
        <v>#DIV/0!</v>
      </c>
      <c r="I137" s="27"/>
    </row>
    <row r="138" spans="1:8" ht="27" customHeight="1">
      <c r="A138" s="161"/>
      <c r="B138" s="162" t="s">
        <v>55</v>
      </c>
      <c r="C138" s="38"/>
      <c r="D138" s="36">
        <f>D31+D44+D52+D79+D127+D132+D134+D125+D130</f>
        <v>107695.29999999999</v>
      </c>
      <c r="E138" s="36">
        <f>E31+E44+E52+E79+E127+E132+E134+E125+E130</f>
        <v>79367.1</v>
      </c>
      <c r="F138" s="36">
        <f>F31+F44+F52+F79+F127+F132+F134+F125+F130</f>
        <v>40999.5</v>
      </c>
      <c r="G138" s="37">
        <f t="shared" si="4"/>
        <v>0.3806990648616978</v>
      </c>
      <c r="H138" s="37">
        <f t="shared" si="5"/>
        <v>0.5165805478592514</v>
      </c>
    </row>
    <row r="139" spans="1:8" ht="18.75">
      <c r="A139" s="165"/>
      <c r="B139" s="157" t="s">
        <v>70</v>
      </c>
      <c r="C139" s="161"/>
      <c r="D139" s="58">
        <f>D134</f>
        <v>0</v>
      </c>
      <c r="E139" s="58">
        <f>E134</f>
        <v>0</v>
      </c>
      <c r="F139" s="58">
        <f>F134</f>
        <v>0</v>
      </c>
      <c r="G139" s="37">
        <v>0</v>
      </c>
      <c r="H139" s="37">
        <v>0</v>
      </c>
    </row>
    <row r="142" spans="2:6" ht="18">
      <c r="B142" s="63" t="s">
        <v>275</v>
      </c>
      <c r="C142" s="64"/>
      <c r="F142" s="62">
        <v>18881.7</v>
      </c>
    </row>
    <row r="143" spans="2:3" ht="18">
      <c r="B143" s="63"/>
      <c r="C143" s="64"/>
    </row>
    <row r="144" spans="2:3" ht="18" hidden="1">
      <c r="B144" s="63" t="s">
        <v>71</v>
      </c>
      <c r="C144" s="64"/>
    </row>
    <row r="145" spans="2:3" ht="18" hidden="1">
      <c r="B145" s="63" t="s">
        <v>72</v>
      </c>
      <c r="C145" s="64"/>
    </row>
    <row r="146" spans="2:3" ht="18" hidden="1">
      <c r="B146" s="63"/>
      <c r="C146" s="64"/>
    </row>
    <row r="147" spans="2:3" ht="18" hidden="1">
      <c r="B147" s="63" t="s">
        <v>73</v>
      </c>
      <c r="C147" s="64"/>
    </row>
    <row r="148" spans="2:3" ht="18" hidden="1">
      <c r="B148" s="63" t="s">
        <v>74</v>
      </c>
      <c r="C148" s="64"/>
    </row>
    <row r="149" spans="2:3" ht="18" hidden="1">
      <c r="B149" s="63"/>
      <c r="C149" s="64"/>
    </row>
    <row r="150" spans="2:3" ht="18" hidden="1">
      <c r="B150" s="63" t="s">
        <v>75</v>
      </c>
      <c r="C150" s="64"/>
    </row>
    <row r="151" spans="2:3" ht="18" hidden="1">
      <c r="B151" s="63" t="s">
        <v>76</v>
      </c>
      <c r="C151" s="64"/>
    </row>
    <row r="152" spans="2:3" ht="18" hidden="1">
      <c r="B152" s="63"/>
      <c r="C152" s="64"/>
    </row>
    <row r="153" spans="2:3" ht="18" hidden="1">
      <c r="B153" s="63" t="s">
        <v>77</v>
      </c>
      <c r="C153" s="64"/>
    </row>
    <row r="154" spans="2:3" ht="18" hidden="1">
      <c r="B154" s="63" t="s">
        <v>78</v>
      </c>
      <c r="C154" s="64"/>
    </row>
    <row r="155" spans="2:3" ht="18" hidden="1">
      <c r="B155" s="63"/>
      <c r="C155" s="64"/>
    </row>
    <row r="156" spans="2:3" ht="18" hidden="1">
      <c r="B156" s="63"/>
      <c r="C156" s="64"/>
    </row>
    <row r="157" spans="2:8" ht="18">
      <c r="B157" s="63" t="s">
        <v>79</v>
      </c>
      <c r="C157" s="64"/>
      <c r="E157" s="61"/>
      <c r="F157" s="61">
        <f>F142+F26-F138</f>
        <v>11990.599999999991</v>
      </c>
      <c r="H157" s="61"/>
    </row>
    <row r="160" spans="2:3" ht="18">
      <c r="B160" s="63" t="s">
        <v>80</v>
      </c>
      <c r="C160" s="64"/>
    </row>
    <row r="161" spans="2:3" ht="18">
      <c r="B161" s="63" t="s">
        <v>81</v>
      </c>
      <c r="C161" s="64"/>
    </row>
    <row r="162" spans="2:3" ht="18">
      <c r="B162" s="63" t="s">
        <v>82</v>
      </c>
      <c r="C162" s="64"/>
    </row>
  </sheetData>
  <sheetProtection/>
  <mergeCells count="17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C2:C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16"/>
  <sheetViews>
    <sheetView zoomScalePageLayoutView="0" workbookViewId="0" topLeftCell="A25">
      <selection activeCell="C25" sqref="C1:C16384"/>
    </sheetView>
  </sheetViews>
  <sheetFormatPr defaultColWidth="9.140625" defaultRowHeight="12.75"/>
  <cols>
    <col min="1" max="1" width="6.7109375" style="23" customWidth="1"/>
    <col min="2" max="2" width="37.421875" style="59" customWidth="1"/>
    <col min="3" max="3" width="11.8515625" style="95" hidden="1" customWidth="1"/>
    <col min="4" max="4" width="11.7109375" style="62" customWidth="1"/>
    <col min="5" max="5" width="10.7109375" style="62" customWidth="1"/>
    <col min="6" max="6" width="14.00390625" style="62" customWidth="1"/>
    <col min="7" max="7" width="11.140625" style="62" customWidth="1"/>
    <col min="8" max="8" width="12.7109375" style="62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196" t="s">
        <v>581</v>
      </c>
      <c r="B1" s="196"/>
      <c r="C1" s="196"/>
      <c r="D1" s="196"/>
      <c r="E1" s="196"/>
      <c r="F1" s="196"/>
      <c r="G1" s="196"/>
      <c r="H1" s="196"/>
      <c r="I1" s="29"/>
    </row>
    <row r="2" spans="1:8" ht="12.75" customHeight="1">
      <c r="A2" s="80"/>
      <c r="B2" s="193" t="s">
        <v>2</v>
      </c>
      <c r="C2" s="81"/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</row>
    <row r="3" spans="1:8" ht="34.5" customHeight="1">
      <c r="A3" s="82"/>
      <c r="B3" s="194"/>
      <c r="C3" s="83"/>
      <c r="D3" s="197"/>
      <c r="E3" s="194"/>
      <c r="F3" s="197"/>
      <c r="G3" s="194"/>
      <c r="H3" s="194"/>
    </row>
    <row r="4" spans="1:8" ht="21" customHeight="1">
      <c r="A4" s="82"/>
      <c r="B4" s="162" t="s">
        <v>69</v>
      </c>
      <c r="C4" s="84"/>
      <c r="D4" s="36">
        <f>D5+D6+D7+D8+D9+D10+D11+D12+D13+D14+D15+D16+D17+D18+D19+D20</f>
        <v>4579</v>
      </c>
      <c r="E4" s="36">
        <f>E5+E6+E7+E8+E9+E10+E11+E12+E13+E14+E15+E16+E17+E18+E19+E20</f>
        <v>1408</v>
      </c>
      <c r="F4" s="36">
        <f>F5+F6+F7+F8+F9+F10+F11+F12+F13+F14+F15+F16+F17+F18+F19+F20</f>
        <v>3543.8</v>
      </c>
      <c r="G4" s="37">
        <f>F4/D4</f>
        <v>0.773924437650142</v>
      </c>
      <c r="H4" s="37">
        <f>F4/E4</f>
        <v>2.5169034090909093</v>
      </c>
    </row>
    <row r="5" spans="1:8" ht="18.75">
      <c r="A5" s="82"/>
      <c r="B5" s="157" t="s">
        <v>314</v>
      </c>
      <c r="C5" s="85"/>
      <c r="D5" s="35">
        <v>259</v>
      </c>
      <c r="E5" s="35">
        <v>115</v>
      </c>
      <c r="F5" s="35">
        <v>139.7</v>
      </c>
      <c r="G5" s="37">
        <f aca="true" t="shared" si="0" ref="G5:G28">F5/D5</f>
        <v>0.5393822393822394</v>
      </c>
      <c r="H5" s="37">
        <f aca="true" t="shared" si="1" ref="H5:H28">F5/E5</f>
        <v>1.2147826086956521</v>
      </c>
    </row>
    <row r="6" spans="1:8" ht="18.75" hidden="1">
      <c r="A6" s="82"/>
      <c r="B6" s="157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82"/>
      <c r="B7" s="157" t="s">
        <v>6</v>
      </c>
      <c r="C7" s="85"/>
      <c r="D7" s="35">
        <v>1434</v>
      </c>
      <c r="E7" s="35">
        <v>820</v>
      </c>
      <c r="F7" s="35">
        <v>2439.8</v>
      </c>
      <c r="G7" s="37">
        <f t="shared" si="0"/>
        <v>1.7013947001394703</v>
      </c>
      <c r="H7" s="37">
        <f t="shared" si="1"/>
        <v>2.975365853658537</v>
      </c>
    </row>
    <row r="8" spans="1:8" ht="24" customHeight="1">
      <c r="A8" s="82"/>
      <c r="B8" s="157" t="s">
        <v>325</v>
      </c>
      <c r="C8" s="85"/>
      <c r="D8" s="35">
        <v>116</v>
      </c>
      <c r="E8" s="35">
        <v>15</v>
      </c>
      <c r="F8" s="35">
        <v>242.7</v>
      </c>
      <c r="G8" s="37">
        <f t="shared" si="0"/>
        <v>2.092241379310345</v>
      </c>
      <c r="H8" s="37">
        <f t="shared" si="1"/>
        <v>16.18</v>
      </c>
    </row>
    <row r="9" spans="1:8" ht="18.75">
      <c r="A9" s="82"/>
      <c r="B9" s="157" t="s">
        <v>8</v>
      </c>
      <c r="C9" s="85"/>
      <c r="D9" s="35">
        <v>2750</v>
      </c>
      <c r="E9" s="35">
        <v>450</v>
      </c>
      <c r="F9" s="35">
        <v>378.4</v>
      </c>
      <c r="G9" s="37">
        <f t="shared" si="0"/>
        <v>0.1376</v>
      </c>
      <c r="H9" s="37">
        <f t="shared" si="1"/>
        <v>0.8408888888888888</v>
      </c>
    </row>
    <row r="10" spans="1:8" ht="21" customHeight="1">
      <c r="A10" s="82"/>
      <c r="B10" s="157" t="s">
        <v>317</v>
      </c>
      <c r="C10" s="85"/>
      <c r="D10" s="35">
        <v>15</v>
      </c>
      <c r="E10" s="35">
        <v>6</v>
      </c>
      <c r="F10" s="35">
        <v>14</v>
      </c>
      <c r="G10" s="37">
        <f t="shared" si="0"/>
        <v>0.9333333333333333</v>
      </c>
      <c r="H10" s="37">
        <f t="shared" si="1"/>
        <v>2.3333333333333335</v>
      </c>
    </row>
    <row r="11" spans="1:8" ht="31.5" hidden="1">
      <c r="A11" s="82"/>
      <c r="B11" s="157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82"/>
      <c r="B12" s="157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82"/>
      <c r="B13" s="157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82"/>
      <c r="B14" s="157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.75" hidden="1">
      <c r="A15" s="82"/>
      <c r="B15" s="157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hidden="1">
      <c r="A16" s="82"/>
      <c r="B16" s="157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48" customHeight="1">
      <c r="A17" s="82"/>
      <c r="B17" s="157" t="s">
        <v>322</v>
      </c>
      <c r="C17" s="85"/>
      <c r="D17" s="35">
        <v>0</v>
      </c>
      <c r="E17" s="35">
        <v>0</v>
      </c>
      <c r="F17" s="35">
        <v>303.8</v>
      </c>
      <c r="G17" s="37">
        <v>0</v>
      </c>
      <c r="H17" s="37">
        <v>0</v>
      </c>
    </row>
    <row r="18" spans="1:8" ht="18.75" customHeight="1" hidden="1">
      <c r="A18" s="82"/>
      <c r="B18" s="157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1" customHeight="1" hidden="1">
      <c r="A19" s="82"/>
      <c r="B19" s="157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30.75" customHeight="1">
      <c r="A20" s="82"/>
      <c r="B20" s="157" t="s">
        <v>309</v>
      </c>
      <c r="C20" s="85"/>
      <c r="D20" s="35">
        <v>5</v>
      </c>
      <c r="E20" s="35">
        <v>2</v>
      </c>
      <c r="F20" s="35">
        <v>25.4</v>
      </c>
      <c r="G20" s="37">
        <f t="shared" si="0"/>
        <v>5.08</v>
      </c>
      <c r="H20" s="37">
        <f t="shared" si="1"/>
        <v>12.7</v>
      </c>
    </row>
    <row r="21" spans="1:8" ht="31.5">
      <c r="A21" s="82"/>
      <c r="B21" s="162" t="s">
        <v>68</v>
      </c>
      <c r="C21" s="86"/>
      <c r="D21" s="35">
        <f>D22+D23+D24+D27+D26+D25</f>
        <v>780.9</v>
      </c>
      <c r="E21" s="35">
        <f>E22+E23+E24+E27+E26+E25</f>
        <v>405.5</v>
      </c>
      <c r="F21" s="35">
        <f>F22+F23+F24+F27+F26+F25</f>
        <v>287.6</v>
      </c>
      <c r="G21" s="37">
        <f t="shared" si="0"/>
        <v>0.36829299526187737</v>
      </c>
      <c r="H21" s="37">
        <f t="shared" si="1"/>
        <v>0.7092478421701603</v>
      </c>
    </row>
    <row r="22" spans="1:8" ht="18.75">
      <c r="A22" s="82"/>
      <c r="B22" s="157" t="s">
        <v>20</v>
      </c>
      <c r="C22" s="85"/>
      <c r="D22" s="35">
        <v>123.6</v>
      </c>
      <c r="E22" s="35">
        <v>61.8</v>
      </c>
      <c r="F22" s="35">
        <v>58.8</v>
      </c>
      <c r="G22" s="37">
        <f t="shared" si="0"/>
        <v>0.47572815533980584</v>
      </c>
      <c r="H22" s="37">
        <f t="shared" si="1"/>
        <v>0.9514563106796117</v>
      </c>
    </row>
    <row r="23" spans="1:8" ht="18.75">
      <c r="A23" s="82"/>
      <c r="B23" s="157" t="s">
        <v>86</v>
      </c>
      <c r="C23" s="85"/>
      <c r="D23" s="35">
        <v>207.3</v>
      </c>
      <c r="E23" s="35">
        <v>103.7</v>
      </c>
      <c r="F23" s="35">
        <v>78.8</v>
      </c>
      <c r="G23" s="37">
        <f t="shared" si="0"/>
        <v>0.38012542209358413</v>
      </c>
      <c r="H23" s="37">
        <f t="shared" si="1"/>
        <v>0.759884281581485</v>
      </c>
    </row>
    <row r="24" spans="1:8" ht="94.5" hidden="1">
      <c r="A24" s="82"/>
      <c r="B24" s="157" t="s">
        <v>449</v>
      </c>
      <c r="C24" s="85"/>
      <c r="D24" s="35">
        <v>0</v>
      </c>
      <c r="E24" s="35">
        <v>0</v>
      </c>
      <c r="F24" s="35">
        <v>0</v>
      </c>
      <c r="G24" s="37" t="e">
        <f t="shared" si="0"/>
        <v>#DIV/0!</v>
      </c>
      <c r="H24" s="37" t="e">
        <f t="shared" si="1"/>
        <v>#DIV/0!</v>
      </c>
    </row>
    <row r="25" spans="1:8" ht="78.75">
      <c r="A25" s="82"/>
      <c r="B25" s="157" t="s">
        <v>578</v>
      </c>
      <c r="C25" s="85"/>
      <c r="D25" s="35">
        <v>300</v>
      </c>
      <c r="E25" s="35">
        <v>90</v>
      </c>
      <c r="F25" s="35">
        <v>0</v>
      </c>
      <c r="G25" s="37">
        <f t="shared" si="0"/>
        <v>0</v>
      </c>
      <c r="H25" s="37">
        <f t="shared" si="1"/>
        <v>0</v>
      </c>
    </row>
    <row r="26" spans="1:8" ht="47.25">
      <c r="A26" s="82"/>
      <c r="B26" s="157" t="s">
        <v>486</v>
      </c>
      <c r="C26" s="85"/>
      <c r="D26" s="35">
        <v>135</v>
      </c>
      <c r="E26" s="35">
        <v>135</v>
      </c>
      <c r="F26" s="35">
        <v>135</v>
      </c>
      <c r="G26" s="37">
        <f t="shared" si="0"/>
        <v>1</v>
      </c>
      <c r="H26" s="37">
        <f t="shared" si="1"/>
        <v>1</v>
      </c>
    </row>
    <row r="27" spans="1:8" ht="26.25" customHeight="1">
      <c r="A27" s="82"/>
      <c r="B27" s="157" t="s">
        <v>488</v>
      </c>
      <c r="C27" s="85"/>
      <c r="D27" s="35">
        <v>15</v>
      </c>
      <c r="E27" s="35">
        <v>15</v>
      </c>
      <c r="F27" s="35">
        <v>15</v>
      </c>
      <c r="G27" s="37">
        <f t="shared" si="0"/>
        <v>1</v>
      </c>
      <c r="H27" s="37">
        <f t="shared" si="1"/>
        <v>1</v>
      </c>
    </row>
    <row r="28" spans="1:8" ht="18.75">
      <c r="A28" s="87"/>
      <c r="B28" s="162" t="s">
        <v>23</v>
      </c>
      <c r="C28" s="88"/>
      <c r="D28" s="35">
        <f>D4+D21</f>
        <v>5359.9</v>
      </c>
      <c r="E28" s="35">
        <f>E4+E21</f>
        <v>1813.5</v>
      </c>
      <c r="F28" s="35">
        <f>F4+F21</f>
        <v>3831.4</v>
      </c>
      <c r="G28" s="37">
        <f t="shared" si="0"/>
        <v>0.7148267691561411</v>
      </c>
      <c r="H28" s="37">
        <f t="shared" si="1"/>
        <v>2.112710228839261</v>
      </c>
    </row>
    <row r="29" spans="1:8" ht="18.75" hidden="1">
      <c r="A29" s="82"/>
      <c r="B29" s="157" t="s">
        <v>92</v>
      </c>
      <c r="C29" s="85"/>
      <c r="D29" s="35">
        <f>D4</f>
        <v>4579</v>
      </c>
      <c r="E29" s="35">
        <f>E4</f>
        <v>1408</v>
      </c>
      <c r="F29" s="35">
        <f>F4</f>
        <v>3543.8</v>
      </c>
      <c r="G29" s="37">
        <f>F29/D29</f>
        <v>0.773924437650142</v>
      </c>
      <c r="H29" s="37">
        <f>F29/E29</f>
        <v>2.5169034090909093</v>
      </c>
    </row>
    <row r="30" spans="1:8" ht="12.75">
      <c r="A30" s="189"/>
      <c r="B30" s="208"/>
      <c r="C30" s="208"/>
      <c r="D30" s="208"/>
      <c r="E30" s="208"/>
      <c r="F30" s="208"/>
      <c r="G30" s="208"/>
      <c r="H30" s="209"/>
    </row>
    <row r="31" spans="1:8" ht="15" customHeight="1">
      <c r="A31" s="210" t="s">
        <v>133</v>
      </c>
      <c r="B31" s="212" t="s">
        <v>24</v>
      </c>
      <c r="C31" s="214" t="s">
        <v>155</v>
      </c>
      <c r="D31" s="192" t="s">
        <v>3</v>
      </c>
      <c r="E31" s="199" t="s">
        <v>518</v>
      </c>
      <c r="F31" s="192" t="s">
        <v>4</v>
      </c>
      <c r="G31" s="199" t="s">
        <v>262</v>
      </c>
      <c r="H31" s="199" t="s">
        <v>519</v>
      </c>
    </row>
    <row r="32" spans="1:8" ht="41.25" customHeight="1">
      <c r="A32" s="211"/>
      <c r="B32" s="213"/>
      <c r="C32" s="215"/>
      <c r="D32" s="192"/>
      <c r="E32" s="200"/>
      <c r="F32" s="192"/>
      <c r="G32" s="200"/>
      <c r="H32" s="200"/>
    </row>
    <row r="33" spans="1:8" ht="31.5">
      <c r="A33" s="86" t="s">
        <v>56</v>
      </c>
      <c r="B33" s="162" t="s">
        <v>25</v>
      </c>
      <c r="C33" s="86"/>
      <c r="D33" s="36">
        <f>D34+D35+D38+D39+D36</f>
        <v>3525.7</v>
      </c>
      <c r="E33" s="36">
        <f>E34+E35+E38+E39+E36</f>
        <v>1698</v>
      </c>
      <c r="F33" s="36">
        <f>F34+F35+F38+F39+F36</f>
        <v>1546.3</v>
      </c>
      <c r="G33" s="37">
        <f>F33/D33</f>
        <v>0.4385795728507814</v>
      </c>
      <c r="H33" s="37">
        <f>F33/E33</f>
        <v>0.9106595995288574</v>
      </c>
    </row>
    <row r="34" spans="1:8" ht="18.75" hidden="1">
      <c r="A34" s="85" t="s">
        <v>57</v>
      </c>
      <c r="B34" s="157" t="s">
        <v>87</v>
      </c>
      <c r="C34" s="85"/>
      <c r="D34" s="35">
        <v>0</v>
      </c>
      <c r="E34" s="35">
        <v>0</v>
      </c>
      <c r="F34" s="35">
        <v>0</v>
      </c>
      <c r="G34" s="37" t="e">
        <f aca="true" t="shared" si="2" ref="G34:G94">F34/D34</f>
        <v>#DIV/0!</v>
      </c>
      <c r="H34" s="37" t="e">
        <f aca="true" t="shared" si="3" ref="H34:H94">F34/E34</f>
        <v>#DIV/0!</v>
      </c>
    </row>
    <row r="35" spans="1:8" ht="96" customHeight="1">
      <c r="A35" s="85" t="s">
        <v>59</v>
      </c>
      <c r="B35" s="157" t="s">
        <v>136</v>
      </c>
      <c r="C35" s="85" t="s">
        <v>59</v>
      </c>
      <c r="D35" s="35">
        <v>3439.2</v>
      </c>
      <c r="E35" s="35">
        <v>1663.9</v>
      </c>
      <c r="F35" s="35">
        <v>1535.3</v>
      </c>
      <c r="G35" s="37">
        <f t="shared" si="2"/>
        <v>0.44641195626889973</v>
      </c>
      <c r="H35" s="37">
        <f t="shared" si="3"/>
        <v>0.9227117014243643</v>
      </c>
    </row>
    <row r="36" spans="1:8" ht="33" customHeight="1" hidden="1">
      <c r="A36" s="85" t="s">
        <v>157</v>
      </c>
      <c r="B36" s="157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7" t="e">
        <f t="shared" si="3"/>
        <v>#DIV/0!</v>
      </c>
    </row>
    <row r="37" spans="1:8" ht="48.75" customHeight="1" hidden="1">
      <c r="A37" s="85"/>
      <c r="B37" s="157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7" t="e">
        <f t="shared" si="3"/>
        <v>#DIV/0!</v>
      </c>
    </row>
    <row r="38" spans="1:8" ht="27.75" customHeight="1">
      <c r="A38" s="85" t="s">
        <v>61</v>
      </c>
      <c r="B38" s="157" t="s">
        <v>27</v>
      </c>
      <c r="C38" s="85"/>
      <c r="D38" s="35">
        <v>50</v>
      </c>
      <c r="E38" s="35">
        <v>0</v>
      </c>
      <c r="F38" s="35">
        <v>0</v>
      </c>
      <c r="G38" s="37">
        <f t="shared" si="2"/>
        <v>0</v>
      </c>
      <c r="H38" s="37">
        <v>0</v>
      </c>
    </row>
    <row r="39" spans="1:8" ht="31.5">
      <c r="A39" s="85" t="s">
        <v>110</v>
      </c>
      <c r="B39" s="157" t="s">
        <v>103</v>
      </c>
      <c r="C39" s="85"/>
      <c r="D39" s="35">
        <f>D40+D41+D43+D42</f>
        <v>36.5</v>
      </c>
      <c r="E39" s="35">
        <f>E40+E41+E43+E42</f>
        <v>34.1</v>
      </c>
      <c r="F39" s="35">
        <f>F40+F41+F43+F42</f>
        <v>11</v>
      </c>
      <c r="G39" s="37">
        <f t="shared" si="2"/>
        <v>0.3013698630136986</v>
      </c>
      <c r="H39" s="37">
        <f t="shared" si="3"/>
        <v>0.3225806451612903</v>
      </c>
    </row>
    <row r="40" spans="1:9" s="8" customFormat="1" ht="31.5">
      <c r="A40" s="89"/>
      <c r="B40" s="41" t="s">
        <v>96</v>
      </c>
      <c r="C40" s="89" t="s">
        <v>192</v>
      </c>
      <c r="D40" s="34">
        <v>5</v>
      </c>
      <c r="E40" s="34">
        <v>2.6</v>
      </c>
      <c r="F40" s="34">
        <v>2</v>
      </c>
      <c r="G40" s="37">
        <f t="shared" si="2"/>
        <v>0.4</v>
      </c>
      <c r="H40" s="37">
        <f t="shared" si="3"/>
        <v>0.7692307692307692</v>
      </c>
      <c r="I40" s="27"/>
    </row>
    <row r="41" spans="1:9" s="8" customFormat="1" ht="47.25">
      <c r="A41" s="89"/>
      <c r="B41" s="41" t="s">
        <v>160</v>
      </c>
      <c r="C41" s="89" t="s">
        <v>201</v>
      </c>
      <c r="D41" s="34">
        <v>31.5</v>
      </c>
      <c r="E41" s="34">
        <v>31.5</v>
      </c>
      <c r="F41" s="34">
        <v>9</v>
      </c>
      <c r="G41" s="37">
        <f t="shared" si="2"/>
        <v>0.2857142857142857</v>
      </c>
      <c r="H41" s="37">
        <f t="shared" si="3"/>
        <v>0.2857142857142857</v>
      </c>
      <c r="I41" s="27"/>
    </row>
    <row r="42" spans="1:9" s="8" customFormat="1" ht="31.5" hidden="1">
      <c r="A42" s="89"/>
      <c r="B42" s="41" t="s">
        <v>276</v>
      </c>
      <c r="C42" s="89" t="s">
        <v>229</v>
      </c>
      <c r="D42" s="34"/>
      <c r="E42" s="34"/>
      <c r="F42" s="34"/>
      <c r="G42" s="37" t="e">
        <f t="shared" si="2"/>
        <v>#DIV/0!</v>
      </c>
      <c r="H42" s="37" t="e">
        <f t="shared" si="3"/>
        <v>#DIV/0!</v>
      </c>
      <c r="I42" s="27"/>
    </row>
    <row r="43" spans="1:9" s="8" customFormat="1" ht="47.25" hidden="1">
      <c r="A43" s="89"/>
      <c r="B43" s="41" t="s">
        <v>254</v>
      </c>
      <c r="C43" s="89" t="s">
        <v>253</v>
      </c>
      <c r="D43" s="34"/>
      <c r="E43" s="34"/>
      <c r="F43" s="34"/>
      <c r="G43" s="37" t="e">
        <f t="shared" si="2"/>
        <v>#DIV/0!</v>
      </c>
      <c r="H43" s="37" t="e">
        <f t="shared" si="3"/>
        <v>#DIV/0!</v>
      </c>
      <c r="I43" s="27"/>
    </row>
    <row r="44" spans="1:8" ht="18.75">
      <c r="A44" s="86" t="s">
        <v>93</v>
      </c>
      <c r="B44" s="162" t="s">
        <v>88</v>
      </c>
      <c r="C44" s="86"/>
      <c r="D44" s="35">
        <f>D45</f>
        <v>207.3</v>
      </c>
      <c r="E44" s="35">
        <f>E45</f>
        <v>103.7</v>
      </c>
      <c r="F44" s="35">
        <f>F45</f>
        <v>78.8</v>
      </c>
      <c r="G44" s="37">
        <f t="shared" si="2"/>
        <v>0.38012542209358413</v>
      </c>
      <c r="H44" s="37">
        <f t="shared" si="3"/>
        <v>0.759884281581485</v>
      </c>
    </row>
    <row r="45" spans="1:8" ht="51.75" customHeight="1">
      <c r="A45" s="85" t="s">
        <v>94</v>
      </c>
      <c r="B45" s="157" t="s">
        <v>140</v>
      </c>
      <c r="C45" s="85" t="s">
        <v>471</v>
      </c>
      <c r="D45" s="35">
        <v>207.3</v>
      </c>
      <c r="E45" s="35">
        <v>103.7</v>
      </c>
      <c r="F45" s="35">
        <v>78.8</v>
      </c>
      <c r="G45" s="37">
        <f t="shared" si="2"/>
        <v>0.38012542209358413</v>
      </c>
      <c r="H45" s="37">
        <f t="shared" si="3"/>
        <v>0.759884281581485</v>
      </c>
    </row>
    <row r="46" spans="1:8" ht="31.5">
      <c r="A46" s="86" t="s">
        <v>62</v>
      </c>
      <c r="B46" s="162" t="s">
        <v>30</v>
      </c>
      <c r="C46" s="86"/>
      <c r="D46" s="36">
        <f aca="true" t="shared" si="4" ref="D46:F47">D47</f>
        <v>161</v>
      </c>
      <c r="E46" s="36">
        <f t="shared" si="4"/>
        <v>50.4</v>
      </c>
      <c r="F46" s="36">
        <f t="shared" si="4"/>
        <v>0</v>
      </c>
      <c r="G46" s="37">
        <f t="shared" si="2"/>
        <v>0</v>
      </c>
      <c r="H46" s="37">
        <f t="shared" si="3"/>
        <v>0</v>
      </c>
    </row>
    <row r="47" spans="1:8" ht="31.5">
      <c r="A47" s="85" t="s">
        <v>95</v>
      </c>
      <c r="B47" s="157" t="s">
        <v>90</v>
      </c>
      <c r="C47" s="85"/>
      <c r="D47" s="35">
        <f t="shared" si="4"/>
        <v>161</v>
      </c>
      <c r="E47" s="35">
        <f t="shared" si="4"/>
        <v>50.4</v>
      </c>
      <c r="F47" s="35">
        <f t="shared" si="4"/>
        <v>0</v>
      </c>
      <c r="G47" s="37">
        <f t="shared" si="2"/>
        <v>0</v>
      </c>
      <c r="H47" s="37">
        <f t="shared" si="3"/>
        <v>0</v>
      </c>
    </row>
    <row r="48" spans="1:9" s="8" customFormat="1" ht="85.5" customHeight="1">
      <c r="A48" s="89"/>
      <c r="B48" s="41" t="s">
        <v>599</v>
      </c>
      <c r="C48" s="89" t="s">
        <v>601</v>
      </c>
      <c r="D48" s="34">
        <f>D49+D50+D51+D52+D53</f>
        <v>161</v>
      </c>
      <c r="E48" s="34">
        <f>E49+E50+E51+E52+E53</f>
        <v>50.4</v>
      </c>
      <c r="F48" s="34">
        <f>F49+F50+F51+F52+F53</f>
        <v>0</v>
      </c>
      <c r="G48" s="37">
        <f t="shared" si="2"/>
        <v>0</v>
      </c>
      <c r="H48" s="37">
        <f t="shared" si="3"/>
        <v>0</v>
      </c>
      <c r="I48" s="27"/>
    </row>
    <row r="49" spans="1:9" s="8" customFormat="1" ht="67.5" customHeight="1">
      <c r="A49" s="89"/>
      <c r="B49" s="41" t="s">
        <v>607</v>
      </c>
      <c r="C49" s="181" t="s">
        <v>602</v>
      </c>
      <c r="D49" s="34">
        <v>100</v>
      </c>
      <c r="E49" s="34">
        <v>30</v>
      </c>
      <c r="F49" s="34"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65.25" customHeight="1">
      <c r="A50" s="89"/>
      <c r="B50" s="41" t="s">
        <v>608</v>
      </c>
      <c r="C50" s="181" t="s">
        <v>603</v>
      </c>
      <c r="D50" s="34">
        <v>4</v>
      </c>
      <c r="E50" s="34">
        <v>1.2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68.25" customHeight="1">
      <c r="A51" s="89"/>
      <c r="B51" s="41" t="s">
        <v>609</v>
      </c>
      <c r="C51" s="181" t="s">
        <v>604</v>
      </c>
      <c r="D51" s="34">
        <v>19</v>
      </c>
      <c r="E51" s="34">
        <v>5.7</v>
      </c>
      <c r="F51" s="34"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65.25" customHeight="1">
      <c r="A52" s="89"/>
      <c r="B52" s="41" t="s">
        <v>610</v>
      </c>
      <c r="C52" s="181" t="s">
        <v>605</v>
      </c>
      <c r="D52" s="34">
        <v>35</v>
      </c>
      <c r="E52" s="34">
        <v>10.5</v>
      </c>
      <c r="F52" s="34"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31.5" customHeight="1">
      <c r="A53" s="89"/>
      <c r="B53" s="41" t="s">
        <v>611</v>
      </c>
      <c r="C53" s="181" t="s">
        <v>606</v>
      </c>
      <c r="D53" s="34">
        <v>3</v>
      </c>
      <c r="E53" s="34">
        <v>3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7" customFormat="1" ht="31.5">
      <c r="A54" s="86" t="s">
        <v>63</v>
      </c>
      <c r="B54" s="162" t="s">
        <v>31</v>
      </c>
      <c r="C54" s="86"/>
      <c r="D54" s="36">
        <f>D55</f>
        <v>153</v>
      </c>
      <c r="E54" s="36">
        <f>E55</f>
        <v>100</v>
      </c>
      <c r="F54" s="36">
        <f>F55</f>
        <v>11</v>
      </c>
      <c r="G54" s="37">
        <f t="shared" si="2"/>
        <v>0.0718954248366013</v>
      </c>
      <c r="H54" s="37">
        <f t="shared" si="3"/>
        <v>0.11</v>
      </c>
      <c r="I54" s="28"/>
    </row>
    <row r="55" spans="1:8" ht="31.5">
      <c r="A55" s="90" t="s">
        <v>64</v>
      </c>
      <c r="B55" s="57" t="s">
        <v>105</v>
      </c>
      <c r="C55" s="85"/>
      <c r="D55" s="35">
        <f>D56+D57</f>
        <v>153</v>
      </c>
      <c r="E55" s="35">
        <f>E56+E57</f>
        <v>100</v>
      </c>
      <c r="F55" s="35">
        <f>F56+F57</f>
        <v>11</v>
      </c>
      <c r="G55" s="37">
        <f t="shared" si="2"/>
        <v>0.0718954248366013</v>
      </c>
      <c r="H55" s="37">
        <f t="shared" si="3"/>
        <v>0.11</v>
      </c>
    </row>
    <row r="56" spans="1:9" s="8" customFormat="1" ht="94.5">
      <c r="A56" s="89"/>
      <c r="B56" s="53" t="s">
        <v>406</v>
      </c>
      <c r="C56" s="89" t="s">
        <v>405</v>
      </c>
      <c r="D56" s="34">
        <v>3</v>
      </c>
      <c r="E56" s="34">
        <v>0</v>
      </c>
      <c r="F56" s="34">
        <v>0</v>
      </c>
      <c r="G56" s="37">
        <f t="shared" si="2"/>
        <v>0</v>
      </c>
      <c r="H56" s="37">
        <v>0</v>
      </c>
      <c r="I56" s="27"/>
    </row>
    <row r="57" spans="1:9" s="8" customFormat="1" ht="31.5">
      <c r="A57" s="89"/>
      <c r="B57" s="53" t="s">
        <v>105</v>
      </c>
      <c r="C57" s="89" t="s">
        <v>205</v>
      </c>
      <c r="D57" s="34">
        <v>150</v>
      </c>
      <c r="E57" s="34">
        <v>100</v>
      </c>
      <c r="F57" s="34">
        <v>11</v>
      </c>
      <c r="G57" s="37">
        <f t="shared" si="2"/>
        <v>0.07333333333333333</v>
      </c>
      <c r="H57" s="37">
        <f t="shared" si="3"/>
        <v>0.11</v>
      </c>
      <c r="I57" s="27"/>
    </row>
    <row r="58" spans="1:8" ht="31.5">
      <c r="A58" s="91" t="s">
        <v>65</v>
      </c>
      <c r="B58" s="162" t="s">
        <v>32</v>
      </c>
      <c r="C58" s="86"/>
      <c r="D58" s="36">
        <f>D59</f>
        <v>2737.1</v>
      </c>
      <c r="E58" s="36">
        <f>E59</f>
        <v>1693</v>
      </c>
      <c r="F58" s="36">
        <f>F59</f>
        <v>516.5999999999999</v>
      </c>
      <c r="G58" s="37">
        <f t="shared" si="2"/>
        <v>0.1887399072010522</v>
      </c>
      <c r="H58" s="37">
        <f t="shared" si="3"/>
        <v>0.30513880685174244</v>
      </c>
    </row>
    <row r="59" spans="1:8" ht="18.75">
      <c r="A59" s="86" t="s">
        <v>35</v>
      </c>
      <c r="B59" s="162" t="s">
        <v>36</v>
      </c>
      <c r="C59" s="86"/>
      <c r="D59" s="36">
        <f>D60+D76</f>
        <v>2737.1</v>
      </c>
      <c r="E59" s="36">
        <f>E60+E76</f>
        <v>1693</v>
      </c>
      <c r="F59" s="36">
        <f>F60+F76</f>
        <v>516.5999999999999</v>
      </c>
      <c r="G59" s="37">
        <f t="shared" si="2"/>
        <v>0.1887399072010522</v>
      </c>
      <c r="H59" s="37">
        <f t="shared" si="3"/>
        <v>0.30513880685174244</v>
      </c>
    </row>
    <row r="60" spans="1:8" ht="63">
      <c r="A60" s="85"/>
      <c r="B60" s="157" t="s">
        <v>377</v>
      </c>
      <c r="C60" s="85" t="s">
        <v>404</v>
      </c>
      <c r="D60" s="35">
        <f>D62+D63+D64+D65+D66+D67+D68+D69+D70+D71+D72+D73+D74+D75</f>
        <v>2237.1</v>
      </c>
      <c r="E60" s="35">
        <f>E62+E63+E64+E65+E66+E67+E68+E69+E70+E71+E72+E73+E74+E75</f>
        <v>1438</v>
      </c>
      <c r="F60" s="35">
        <f>F62+F63+F64+F65+F66+F67+F68+F69+F70+F71+F72+F73+F74+F75</f>
        <v>516.5999999999999</v>
      </c>
      <c r="G60" s="37">
        <f t="shared" si="2"/>
        <v>0.23092396406061416</v>
      </c>
      <c r="H60" s="37">
        <f t="shared" si="3"/>
        <v>0.3592489568845618</v>
      </c>
    </row>
    <row r="61" spans="1:8" ht="18.75" hidden="1">
      <c r="A61" s="85"/>
      <c r="B61" s="41"/>
      <c r="C61" s="89"/>
      <c r="D61" s="34"/>
      <c r="E61" s="34"/>
      <c r="F61" s="34"/>
      <c r="G61" s="37" t="e">
        <f t="shared" si="2"/>
        <v>#DIV/0!</v>
      </c>
      <c r="H61" s="37" t="e">
        <f t="shared" si="3"/>
        <v>#DIV/0!</v>
      </c>
    </row>
    <row r="62" spans="1:8" ht="31.5">
      <c r="A62" s="85"/>
      <c r="B62" s="41" t="s">
        <v>376</v>
      </c>
      <c r="C62" s="89" t="s">
        <v>375</v>
      </c>
      <c r="D62" s="34">
        <v>38.5</v>
      </c>
      <c r="E62" s="34">
        <v>38.5</v>
      </c>
      <c r="F62" s="34">
        <v>29.2</v>
      </c>
      <c r="G62" s="37">
        <f t="shared" si="2"/>
        <v>0.7584415584415585</v>
      </c>
      <c r="H62" s="37">
        <f t="shared" si="3"/>
        <v>0.7584415584415585</v>
      </c>
    </row>
    <row r="63" spans="1:8" ht="37.5" customHeight="1">
      <c r="A63" s="85"/>
      <c r="B63" s="41" t="s">
        <v>381</v>
      </c>
      <c r="C63" s="89" t="s">
        <v>380</v>
      </c>
      <c r="D63" s="34">
        <v>10</v>
      </c>
      <c r="E63" s="34">
        <v>3.5</v>
      </c>
      <c r="F63" s="34">
        <v>0</v>
      </c>
      <c r="G63" s="37">
        <f t="shared" si="2"/>
        <v>0</v>
      </c>
      <c r="H63" s="37">
        <f t="shared" si="3"/>
        <v>0</v>
      </c>
    </row>
    <row r="64" spans="1:8" ht="31.5">
      <c r="A64" s="85"/>
      <c r="B64" s="41" t="s">
        <v>383</v>
      </c>
      <c r="C64" s="89" t="s">
        <v>382</v>
      </c>
      <c r="D64" s="34">
        <v>340</v>
      </c>
      <c r="E64" s="34">
        <v>206</v>
      </c>
      <c r="F64" s="34">
        <v>199.4</v>
      </c>
      <c r="G64" s="37">
        <f t="shared" si="2"/>
        <v>0.5864705882352942</v>
      </c>
      <c r="H64" s="37">
        <f t="shared" si="3"/>
        <v>0.9679611650485437</v>
      </c>
    </row>
    <row r="65" spans="1:9" s="8" customFormat="1" ht="37.5" customHeight="1">
      <c r="A65" s="89"/>
      <c r="B65" s="41" t="s">
        <v>408</v>
      </c>
      <c r="C65" s="89" t="s">
        <v>407</v>
      </c>
      <c r="D65" s="34">
        <v>40</v>
      </c>
      <c r="E65" s="34">
        <v>17.6</v>
      </c>
      <c r="F65" s="34">
        <v>0</v>
      </c>
      <c r="G65" s="37">
        <f t="shared" si="2"/>
        <v>0</v>
      </c>
      <c r="H65" s="37">
        <f t="shared" si="3"/>
        <v>0</v>
      </c>
      <c r="I65" s="27"/>
    </row>
    <row r="66" spans="1:9" s="8" customFormat="1" ht="27" customHeight="1">
      <c r="A66" s="89"/>
      <c r="B66" s="41" t="s">
        <v>410</v>
      </c>
      <c r="C66" s="89" t="s">
        <v>409</v>
      </c>
      <c r="D66" s="34">
        <v>20</v>
      </c>
      <c r="E66" s="34">
        <v>20</v>
      </c>
      <c r="F66" s="34">
        <v>18</v>
      </c>
      <c r="G66" s="37">
        <f t="shared" si="2"/>
        <v>0.9</v>
      </c>
      <c r="H66" s="37">
        <f t="shared" si="3"/>
        <v>0.9</v>
      </c>
      <c r="I66" s="27"/>
    </row>
    <row r="67" spans="1:9" s="8" customFormat="1" ht="37.5" customHeight="1">
      <c r="A67" s="89"/>
      <c r="B67" s="41" t="s">
        <v>389</v>
      </c>
      <c r="C67" s="89" t="s">
        <v>388</v>
      </c>
      <c r="D67" s="34">
        <v>90</v>
      </c>
      <c r="E67" s="34">
        <v>80.5</v>
      </c>
      <c r="F67" s="34">
        <v>0</v>
      </c>
      <c r="G67" s="37">
        <f t="shared" si="2"/>
        <v>0</v>
      </c>
      <c r="H67" s="37">
        <f t="shared" si="3"/>
        <v>0</v>
      </c>
      <c r="I67" s="27"/>
    </row>
    <row r="68" spans="1:9" s="8" customFormat="1" ht="42" customHeight="1">
      <c r="A68" s="89"/>
      <c r="B68" s="41" t="s">
        <v>395</v>
      </c>
      <c r="C68" s="89" t="s">
        <v>394</v>
      </c>
      <c r="D68" s="34">
        <v>367.6</v>
      </c>
      <c r="E68" s="34">
        <v>155.1</v>
      </c>
      <c r="F68" s="34">
        <v>144.2</v>
      </c>
      <c r="G68" s="37">
        <f t="shared" si="2"/>
        <v>0.3922742110990206</v>
      </c>
      <c r="H68" s="37">
        <f t="shared" si="3"/>
        <v>0.9297227595099935</v>
      </c>
      <c r="I68" s="27"/>
    </row>
    <row r="69" spans="1:9" s="8" customFormat="1" ht="51.75" customHeight="1">
      <c r="A69" s="89"/>
      <c r="B69" s="41" t="s">
        <v>411</v>
      </c>
      <c r="C69" s="89" t="s">
        <v>412</v>
      </c>
      <c r="D69" s="34">
        <v>25</v>
      </c>
      <c r="E69" s="34">
        <v>10.5</v>
      </c>
      <c r="F69" s="34">
        <v>0</v>
      </c>
      <c r="G69" s="37">
        <f t="shared" si="2"/>
        <v>0</v>
      </c>
      <c r="H69" s="37">
        <f t="shared" si="3"/>
        <v>0</v>
      </c>
      <c r="I69" s="27"/>
    </row>
    <row r="70" spans="1:9" s="8" customFormat="1" ht="42" customHeight="1">
      <c r="A70" s="89"/>
      <c r="B70" s="41" t="s">
        <v>413</v>
      </c>
      <c r="C70" s="89" t="s">
        <v>414</v>
      </c>
      <c r="D70" s="34">
        <v>161</v>
      </c>
      <c r="E70" s="34">
        <v>111.3</v>
      </c>
      <c r="F70" s="34">
        <v>89.8</v>
      </c>
      <c r="G70" s="37">
        <f t="shared" si="2"/>
        <v>0.5577639751552795</v>
      </c>
      <c r="H70" s="37">
        <f t="shared" si="3"/>
        <v>0.8068283917340521</v>
      </c>
      <c r="I70" s="27"/>
    </row>
    <row r="71" spans="1:9" s="8" customFormat="1" ht="66" customHeight="1" hidden="1">
      <c r="A71" s="89"/>
      <c r="B71" s="41" t="s">
        <v>416</v>
      </c>
      <c r="C71" s="89" t="s">
        <v>415</v>
      </c>
      <c r="D71" s="34">
        <v>0</v>
      </c>
      <c r="E71" s="34">
        <v>0</v>
      </c>
      <c r="F71" s="34">
        <v>0</v>
      </c>
      <c r="G71" s="37" t="e">
        <f t="shared" si="2"/>
        <v>#DIV/0!</v>
      </c>
      <c r="H71" s="37" t="e">
        <f t="shared" si="3"/>
        <v>#DIV/0!</v>
      </c>
      <c r="I71" s="27"/>
    </row>
    <row r="72" spans="1:9" s="8" customFormat="1" ht="67.5" customHeight="1">
      <c r="A72" s="89"/>
      <c r="B72" s="41" t="s">
        <v>418</v>
      </c>
      <c r="C72" s="89" t="s">
        <v>417</v>
      </c>
      <c r="D72" s="34">
        <v>25</v>
      </c>
      <c r="E72" s="34">
        <v>25</v>
      </c>
      <c r="F72" s="34">
        <v>16</v>
      </c>
      <c r="G72" s="37">
        <f t="shared" si="2"/>
        <v>0.64</v>
      </c>
      <c r="H72" s="37">
        <f t="shared" si="3"/>
        <v>0.64</v>
      </c>
      <c r="I72" s="27"/>
    </row>
    <row r="73" spans="1:9" s="8" customFormat="1" ht="27" customHeight="1">
      <c r="A73" s="89"/>
      <c r="B73" s="41" t="s">
        <v>420</v>
      </c>
      <c r="C73" s="89" t="s">
        <v>419</v>
      </c>
      <c r="D73" s="34">
        <v>1000</v>
      </c>
      <c r="E73" s="34">
        <v>650</v>
      </c>
      <c r="F73" s="34">
        <v>0</v>
      </c>
      <c r="G73" s="37">
        <f t="shared" si="2"/>
        <v>0</v>
      </c>
      <c r="H73" s="37">
        <f t="shared" si="3"/>
        <v>0</v>
      </c>
      <c r="I73" s="27"/>
    </row>
    <row r="74" spans="1:9" s="8" customFormat="1" ht="31.5" customHeight="1">
      <c r="A74" s="89"/>
      <c r="B74" s="41" t="s">
        <v>422</v>
      </c>
      <c r="C74" s="89" t="s">
        <v>421</v>
      </c>
      <c r="D74" s="34">
        <v>100</v>
      </c>
      <c r="E74" s="34">
        <v>100</v>
      </c>
      <c r="F74" s="34">
        <v>0</v>
      </c>
      <c r="G74" s="37">
        <f t="shared" si="2"/>
        <v>0</v>
      </c>
      <c r="H74" s="37">
        <f t="shared" si="3"/>
        <v>0</v>
      </c>
      <c r="I74" s="27"/>
    </row>
    <row r="75" spans="1:9" s="8" customFormat="1" ht="31.5" customHeight="1">
      <c r="A75" s="89"/>
      <c r="B75" s="41" t="s">
        <v>444</v>
      </c>
      <c r="C75" s="89" t="s">
        <v>442</v>
      </c>
      <c r="D75" s="34">
        <v>20</v>
      </c>
      <c r="E75" s="34">
        <v>20</v>
      </c>
      <c r="F75" s="34">
        <v>20</v>
      </c>
      <c r="G75" s="37">
        <f t="shared" si="2"/>
        <v>1</v>
      </c>
      <c r="H75" s="37">
        <f t="shared" si="3"/>
        <v>1</v>
      </c>
      <c r="I75" s="27"/>
    </row>
    <row r="76" spans="1:9" s="8" customFormat="1" ht="56.25" customHeight="1">
      <c r="A76" s="89"/>
      <c r="B76" s="157" t="s">
        <v>460</v>
      </c>
      <c r="C76" s="85" t="s">
        <v>461</v>
      </c>
      <c r="D76" s="35">
        <f>D78+D79+D86+D77</f>
        <v>500</v>
      </c>
      <c r="E76" s="35">
        <f>E78+E79+E86+E77</f>
        <v>255</v>
      </c>
      <c r="F76" s="35">
        <f>F78+F79+F86+F77</f>
        <v>0</v>
      </c>
      <c r="G76" s="37">
        <f t="shared" si="2"/>
        <v>0</v>
      </c>
      <c r="H76" s="37">
        <f t="shared" si="3"/>
        <v>0</v>
      </c>
      <c r="I76" s="27"/>
    </row>
    <row r="77" spans="1:9" s="8" customFormat="1" ht="67.5" customHeight="1">
      <c r="A77" s="89"/>
      <c r="B77" s="41" t="s">
        <v>552</v>
      </c>
      <c r="C77" s="85" t="s">
        <v>550</v>
      </c>
      <c r="D77" s="35">
        <v>300</v>
      </c>
      <c r="E77" s="35">
        <v>90</v>
      </c>
      <c r="F77" s="35">
        <v>0</v>
      </c>
      <c r="G77" s="37">
        <f t="shared" si="2"/>
        <v>0</v>
      </c>
      <c r="H77" s="37">
        <f t="shared" si="3"/>
        <v>0</v>
      </c>
      <c r="I77" s="27"/>
    </row>
    <row r="78" spans="1:8" ht="147" customHeight="1">
      <c r="A78" s="86"/>
      <c r="B78" s="41" t="s">
        <v>458</v>
      </c>
      <c r="C78" s="92" t="s">
        <v>456</v>
      </c>
      <c r="D78" s="34">
        <v>50</v>
      </c>
      <c r="E78" s="34">
        <v>15</v>
      </c>
      <c r="F78" s="34">
        <v>0</v>
      </c>
      <c r="G78" s="37">
        <f t="shared" si="2"/>
        <v>0</v>
      </c>
      <c r="H78" s="37">
        <f t="shared" si="3"/>
        <v>0</v>
      </c>
    </row>
    <row r="79" spans="1:8" ht="132.75" customHeight="1">
      <c r="A79" s="86"/>
      <c r="B79" s="41" t="s">
        <v>459</v>
      </c>
      <c r="C79" s="92" t="s">
        <v>457</v>
      </c>
      <c r="D79" s="34">
        <v>15</v>
      </c>
      <c r="E79" s="34">
        <v>15</v>
      </c>
      <c r="F79" s="34">
        <v>0</v>
      </c>
      <c r="G79" s="37">
        <f t="shared" si="2"/>
        <v>0</v>
      </c>
      <c r="H79" s="37">
        <f t="shared" si="3"/>
        <v>0</v>
      </c>
    </row>
    <row r="80" spans="1:8" ht="39" customHeight="1" hidden="1">
      <c r="A80" s="93" t="s">
        <v>108</v>
      </c>
      <c r="B80" s="160" t="s">
        <v>106</v>
      </c>
      <c r="C80" s="92" t="s">
        <v>534</v>
      </c>
      <c r="D80" s="35">
        <f aca="true" t="shared" si="5" ref="D80:F81">D81</f>
        <v>0</v>
      </c>
      <c r="E80" s="35">
        <f t="shared" si="5"/>
        <v>0</v>
      </c>
      <c r="F80" s="35">
        <f t="shared" si="5"/>
        <v>0</v>
      </c>
      <c r="G80" s="37" t="e">
        <f t="shared" si="2"/>
        <v>#DIV/0!</v>
      </c>
      <c r="H80" s="37" t="e">
        <f t="shared" si="3"/>
        <v>#DIV/0!</v>
      </c>
    </row>
    <row r="81" spans="1:8" ht="42.75" customHeight="1" hidden="1">
      <c r="A81" s="90" t="s">
        <v>102</v>
      </c>
      <c r="B81" s="57" t="s">
        <v>109</v>
      </c>
      <c r="C81" s="92" t="s">
        <v>535</v>
      </c>
      <c r="D81" s="35">
        <f t="shared" si="5"/>
        <v>0</v>
      </c>
      <c r="E81" s="35">
        <f t="shared" si="5"/>
        <v>0</v>
      </c>
      <c r="F81" s="35">
        <f t="shared" si="5"/>
        <v>0</v>
      </c>
      <c r="G81" s="37" t="e">
        <f t="shared" si="2"/>
        <v>#DIV/0!</v>
      </c>
      <c r="H81" s="37" t="e">
        <f t="shared" si="3"/>
        <v>#DIV/0!</v>
      </c>
    </row>
    <row r="82" spans="1:9" s="8" customFormat="1" ht="42" customHeight="1" hidden="1">
      <c r="A82" s="89"/>
      <c r="B82" s="41" t="s">
        <v>171</v>
      </c>
      <c r="C82" s="92" t="s">
        <v>536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7" t="e">
        <f t="shared" si="3"/>
        <v>#DIV/0!</v>
      </c>
      <c r="I82" s="27"/>
    </row>
    <row r="83" spans="1:8" ht="17.25" customHeight="1" hidden="1">
      <c r="A83" s="86" t="s">
        <v>37</v>
      </c>
      <c r="B83" s="162" t="s">
        <v>38</v>
      </c>
      <c r="C83" s="92" t="s">
        <v>537</v>
      </c>
      <c r="D83" s="36">
        <f aca="true" t="shared" si="6" ref="D83:F84">D84</f>
        <v>0</v>
      </c>
      <c r="E83" s="36">
        <f t="shared" si="6"/>
        <v>0</v>
      </c>
      <c r="F83" s="36">
        <f t="shared" si="6"/>
        <v>0</v>
      </c>
      <c r="G83" s="37" t="e">
        <f t="shared" si="2"/>
        <v>#DIV/0!</v>
      </c>
      <c r="H83" s="37" t="e">
        <f t="shared" si="3"/>
        <v>#DIV/0!</v>
      </c>
    </row>
    <row r="84" spans="1:8" ht="18.75" customHeight="1" hidden="1">
      <c r="A84" s="85" t="s">
        <v>41</v>
      </c>
      <c r="B84" s="157" t="s">
        <v>42</v>
      </c>
      <c r="C84" s="92" t="s">
        <v>538</v>
      </c>
      <c r="D84" s="35">
        <f t="shared" si="6"/>
        <v>0</v>
      </c>
      <c r="E84" s="35">
        <f t="shared" si="6"/>
        <v>0</v>
      </c>
      <c r="F84" s="35">
        <f t="shared" si="6"/>
        <v>0</v>
      </c>
      <c r="G84" s="37" t="e">
        <f t="shared" si="2"/>
        <v>#DIV/0!</v>
      </c>
      <c r="H84" s="37" t="e">
        <f t="shared" si="3"/>
        <v>#DIV/0!</v>
      </c>
    </row>
    <row r="85" spans="1:9" s="8" customFormat="1" ht="39" customHeight="1" hidden="1">
      <c r="A85" s="89"/>
      <c r="B85" s="41" t="s">
        <v>169</v>
      </c>
      <c r="C85" s="92" t="s">
        <v>539</v>
      </c>
      <c r="D85" s="34">
        <v>0</v>
      </c>
      <c r="E85" s="34">
        <v>0</v>
      </c>
      <c r="F85" s="34">
        <v>0</v>
      </c>
      <c r="G85" s="37" t="e">
        <f t="shared" si="2"/>
        <v>#DIV/0!</v>
      </c>
      <c r="H85" s="37" t="e">
        <f t="shared" si="3"/>
        <v>#DIV/0!</v>
      </c>
      <c r="I85" s="27"/>
    </row>
    <row r="86" spans="1:9" s="8" customFormat="1" ht="144" customHeight="1">
      <c r="A86" s="89"/>
      <c r="B86" s="41" t="s">
        <v>466</v>
      </c>
      <c r="C86" s="92" t="s">
        <v>540</v>
      </c>
      <c r="D86" s="34">
        <v>135</v>
      </c>
      <c r="E86" s="34">
        <v>135</v>
      </c>
      <c r="F86" s="34">
        <v>0</v>
      </c>
      <c r="G86" s="37">
        <f t="shared" si="2"/>
        <v>0</v>
      </c>
      <c r="H86" s="37">
        <f t="shared" si="3"/>
        <v>0</v>
      </c>
      <c r="I86" s="27"/>
    </row>
    <row r="87" spans="1:9" s="8" customFormat="1" ht="20.25" customHeight="1">
      <c r="A87" s="85" t="s">
        <v>37</v>
      </c>
      <c r="B87" s="162" t="s">
        <v>612</v>
      </c>
      <c r="C87" s="92"/>
      <c r="D87" s="34">
        <f>D88</f>
        <v>4.8</v>
      </c>
      <c r="E87" s="34">
        <f>E88</f>
        <v>4.8</v>
      </c>
      <c r="F87" s="34">
        <f>F88</f>
        <v>0</v>
      </c>
      <c r="G87" s="37">
        <f t="shared" si="2"/>
        <v>0</v>
      </c>
      <c r="H87" s="37">
        <f t="shared" si="3"/>
        <v>0</v>
      </c>
      <c r="I87" s="27"/>
    </row>
    <row r="88" spans="1:9" s="8" customFormat="1" ht="49.5" customHeight="1">
      <c r="A88" s="85" t="s">
        <v>564</v>
      </c>
      <c r="B88" s="157" t="s">
        <v>565</v>
      </c>
      <c r="C88" s="92"/>
      <c r="D88" s="34">
        <v>4.8</v>
      </c>
      <c r="E88" s="34">
        <v>4.8</v>
      </c>
      <c r="F88" s="34">
        <v>0</v>
      </c>
      <c r="G88" s="37">
        <f t="shared" si="2"/>
        <v>0</v>
      </c>
      <c r="H88" s="37">
        <f t="shared" si="3"/>
        <v>0</v>
      </c>
      <c r="I88" s="27"/>
    </row>
    <row r="89" spans="1:8" ht="17.25" customHeight="1">
      <c r="A89" s="86">
        <v>1000</v>
      </c>
      <c r="B89" s="162" t="s">
        <v>49</v>
      </c>
      <c r="C89" s="86"/>
      <c r="D89" s="36">
        <f>D90</f>
        <v>36</v>
      </c>
      <c r="E89" s="36">
        <f>E90</f>
        <v>18</v>
      </c>
      <c r="F89" s="36">
        <f>F90</f>
        <v>15</v>
      </c>
      <c r="G89" s="37">
        <f t="shared" si="2"/>
        <v>0.4166666666666667</v>
      </c>
      <c r="H89" s="37">
        <f t="shared" si="3"/>
        <v>0.8333333333333334</v>
      </c>
    </row>
    <row r="90" spans="1:8" ht="16.5" customHeight="1">
      <c r="A90" s="85">
        <v>1001</v>
      </c>
      <c r="B90" s="157" t="s">
        <v>146</v>
      </c>
      <c r="C90" s="85" t="s">
        <v>194</v>
      </c>
      <c r="D90" s="35">
        <v>36</v>
      </c>
      <c r="E90" s="35">
        <v>18</v>
      </c>
      <c r="F90" s="35">
        <v>15</v>
      </c>
      <c r="G90" s="37">
        <f t="shared" si="2"/>
        <v>0.4166666666666667</v>
      </c>
      <c r="H90" s="37">
        <f t="shared" si="3"/>
        <v>0.8333333333333334</v>
      </c>
    </row>
    <row r="91" spans="1:8" ht="30.75" customHeight="1">
      <c r="A91" s="86"/>
      <c r="B91" s="162" t="s">
        <v>84</v>
      </c>
      <c r="C91" s="86"/>
      <c r="D91" s="35">
        <f>D92</f>
        <v>535</v>
      </c>
      <c r="E91" s="35">
        <f>E92</f>
        <v>262.2</v>
      </c>
      <c r="F91" s="35">
        <f>F92</f>
        <v>300</v>
      </c>
      <c r="G91" s="37">
        <f t="shared" si="2"/>
        <v>0.5607476635514018</v>
      </c>
      <c r="H91" s="37">
        <f t="shared" si="3"/>
        <v>1.1441647597254005</v>
      </c>
    </row>
    <row r="92" spans="1:9" s="8" customFormat="1" ht="36.75" customHeight="1">
      <c r="A92" s="89"/>
      <c r="B92" s="41" t="s">
        <v>85</v>
      </c>
      <c r="C92" s="89" t="s">
        <v>156</v>
      </c>
      <c r="D92" s="34">
        <v>535</v>
      </c>
      <c r="E92" s="34">
        <v>262.2</v>
      </c>
      <c r="F92" s="34">
        <v>300</v>
      </c>
      <c r="G92" s="37">
        <f t="shared" si="2"/>
        <v>0.5607476635514018</v>
      </c>
      <c r="H92" s="37">
        <f t="shared" si="3"/>
        <v>1.1441647597254005</v>
      </c>
      <c r="I92" s="27"/>
    </row>
    <row r="93" spans="1:8" ht="18.75">
      <c r="A93" s="86"/>
      <c r="B93" s="162" t="s">
        <v>55</v>
      </c>
      <c r="C93" s="38"/>
      <c r="D93" s="36">
        <f>D33+D44+D46+D54+D58++D80+D83+D89+D91+D87</f>
        <v>7359.900000000001</v>
      </c>
      <c r="E93" s="36">
        <f>E33+E44+E46+E54+E58++E80+E83+E89+E91+E87</f>
        <v>3930.1000000000004</v>
      </c>
      <c r="F93" s="36">
        <f>F33+F44+F46+F54+F58++F80+F83+F89+F91+F87</f>
        <v>2467.7</v>
      </c>
      <c r="G93" s="37">
        <f t="shared" si="2"/>
        <v>0.3352898816560007</v>
      </c>
      <c r="H93" s="37">
        <f t="shared" si="3"/>
        <v>0.6278975089692374</v>
      </c>
    </row>
    <row r="94" spans="1:8" ht="15.75" customHeight="1">
      <c r="A94" s="94"/>
      <c r="B94" s="157" t="s">
        <v>70</v>
      </c>
      <c r="C94" s="85"/>
      <c r="D94" s="58">
        <f>D91</f>
        <v>535</v>
      </c>
      <c r="E94" s="58">
        <f>E91</f>
        <v>262.2</v>
      </c>
      <c r="F94" s="58">
        <f>F91</f>
        <v>300</v>
      </c>
      <c r="G94" s="37">
        <f t="shared" si="2"/>
        <v>0.5607476635514018</v>
      </c>
      <c r="H94" s="37">
        <f t="shared" si="3"/>
        <v>1.1441647597254005</v>
      </c>
    </row>
    <row r="95" spans="1:10" ht="18">
      <c r="A95" s="95"/>
      <c r="J95" s="22"/>
    </row>
    <row r="96" spans="1:6" ht="18">
      <c r="A96" s="95"/>
      <c r="B96" s="63" t="s">
        <v>275</v>
      </c>
      <c r="C96" s="96"/>
      <c r="F96" s="62">
        <v>2028.3</v>
      </c>
    </row>
    <row r="97" spans="1:8" s="1" customFormat="1" ht="18">
      <c r="A97" s="95"/>
      <c r="B97" s="63"/>
      <c r="C97" s="96"/>
      <c r="D97" s="62"/>
      <c r="E97" s="62"/>
      <c r="F97" s="62"/>
      <c r="G97" s="62"/>
      <c r="H97" s="62"/>
    </row>
    <row r="98" spans="1:8" s="1" customFormat="1" ht="18" hidden="1">
      <c r="A98" s="95"/>
      <c r="B98" s="63" t="s">
        <v>71</v>
      </c>
      <c r="C98" s="96"/>
      <c r="D98" s="62"/>
      <c r="E98" s="62"/>
      <c r="F98" s="62"/>
      <c r="G98" s="62"/>
      <c r="H98" s="62"/>
    </row>
    <row r="99" spans="1:8" s="1" customFormat="1" ht="18" hidden="1">
      <c r="A99" s="95"/>
      <c r="B99" s="63" t="s">
        <v>72</v>
      </c>
      <c r="C99" s="96"/>
      <c r="D99" s="62"/>
      <c r="E99" s="62"/>
      <c r="F99" s="62"/>
      <c r="G99" s="62"/>
      <c r="H99" s="62"/>
    </row>
    <row r="100" spans="1:8" s="1" customFormat="1" ht="18" hidden="1">
      <c r="A100" s="95"/>
      <c r="B100" s="63"/>
      <c r="C100" s="96"/>
      <c r="D100" s="62"/>
      <c r="E100" s="62"/>
      <c r="F100" s="62"/>
      <c r="G100" s="62"/>
      <c r="H100" s="62"/>
    </row>
    <row r="101" spans="1:8" s="1" customFormat="1" ht="18" hidden="1">
      <c r="A101" s="95"/>
      <c r="B101" s="63" t="s">
        <v>73</v>
      </c>
      <c r="C101" s="96"/>
      <c r="D101" s="62"/>
      <c r="E101" s="62"/>
      <c r="F101" s="62"/>
      <c r="G101" s="62"/>
      <c r="H101" s="62"/>
    </row>
    <row r="102" spans="1:8" s="1" customFormat="1" ht="18" hidden="1">
      <c r="A102" s="95"/>
      <c r="B102" s="63" t="s">
        <v>74</v>
      </c>
      <c r="C102" s="96"/>
      <c r="D102" s="62"/>
      <c r="E102" s="62"/>
      <c r="F102" s="62"/>
      <c r="G102" s="62"/>
      <c r="H102" s="62"/>
    </row>
    <row r="103" spans="1:8" s="1" customFormat="1" ht="18" hidden="1">
      <c r="A103" s="95"/>
      <c r="B103" s="63"/>
      <c r="C103" s="96"/>
      <c r="D103" s="62"/>
      <c r="E103" s="62"/>
      <c r="F103" s="62"/>
      <c r="G103" s="62"/>
      <c r="H103" s="62"/>
    </row>
    <row r="104" spans="1:8" s="1" customFormat="1" ht="18" hidden="1">
      <c r="A104" s="95"/>
      <c r="B104" s="63" t="s">
        <v>75</v>
      </c>
      <c r="C104" s="96"/>
      <c r="D104" s="62"/>
      <c r="E104" s="62"/>
      <c r="F104" s="62"/>
      <c r="G104" s="62"/>
      <c r="H104" s="62"/>
    </row>
    <row r="105" spans="1:8" s="1" customFormat="1" ht="18" hidden="1">
      <c r="A105" s="95"/>
      <c r="B105" s="63" t="s">
        <v>76</v>
      </c>
      <c r="C105" s="96"/>
      <c r="D105" s="62"/>
      <c r="E105" s="62"/>
      <c r="F105" s="62"/>
      <c r="G105" s="62"/>
      <c r="H105" s="62"/>
    </row>
    <row r="106" spans="1:8" s="1" customFormat="1" ht="18" hidden="1">
      <c r="A106" s="95"/>
      <c r="B106" s="63"/>
      <c r="C106" s="96"/>
      <c r="D106" s="62"/>
      <c r="E106" s="62"/>
      <c r="F106" s="62"/>
      <c r="G106" s="62"/>
      <c r="H106" s="62"/>
    </row>
    <row r="107" spans="1:8" s="1" customFormat="1" ht="18" hidden="1">
      <c r="A107" s="95"/>
      <c r="B107" s="63" t="s">
        <v>77</v>
      </c>
      <c r="C107" s="96"/>
      <c r="D107" s="62"/>
      <c r="E107" s="62"/>
      <c r="F107" s="62"/>
      <c r="G107" s="62"/>
      <c r="H107" s="62"/>
    </row>
    <row r="108" spans="1:8" s="1" customFormat="1" ht="18" hidden="1">
      <c r="A108" s="95"/>
      <c r="B108" s="63" t="s">
        <v>78</v>
      </c>
      <c r="C108" s="96"/>
      <c r="D108" s="62"/>
      <c r="E108" s="62"/>
      <c r="F108" s="62"/>
      <c r="G108" s="62"/>
      <c r="H108" s="62"/>
    </row>
    <row r="109" spans="1:8" s="1" customFormat="1" ht="18" hidden="1">
      <c r="A109" s="95"/>
      <c r="B109" s="63"/>
      <c r="C109" s="96"/>
      <c r="D109" s="62"/>
      <c r="E109" s="62"/>
      <c r="F109" s="62"/>
      <c r="G109" s="62"/>
      <c r="H109" s="62"/>
    </row>
    <row r="110" spans="1:8" s="1" customFormat="1" ht="18" hidden="1">
      <c r="A110" s="95"/>
      <c r="B110" s="63"/>
      <c r="C110" s="96"/>
      <c r="D110" s="62"/>
      <c r="E110" s="62"/>
      <c r="F110" s="62"/>
      <c r="G110" s="62"/>
      <c r="H110" s="62"/>
    </row>
    <row r="111" spans="1:8" s="1" customFormat="1" ht="18">
      <c r="A111" s="95"/>
      <c r="B111" s="63" t="s">
        <v>79</v>
      </c>
      <c r="C111" s="96"/>
      <c r="D111" s="62"/>
      <c r="E111" s="62"/>
      <c r="F111" s="61">
        <f>F96+F28-F93</f>
        <v>3392</v>
      </c>
      <c r="G111" s="62"/>
      <c r="H111" s="61"/>
    </row>
    <row r="112" spans="1:8" s="1" customFormat="1" ht="18">
      <c r="A112" s="95"/>
      <c r="B112" s="59"/>
      <c r="C112" s="95"/>
      <c r="D112" s="62"/>
      <c r="E112" s="62"/>
      <c r="F112" s="62"/>
      <c r="G112" s="62"/>
      <c r="H112" s="62"/>
    </row>
    <row r="113" spans="1:8" s="1" customFormat="1" ht="15">
      <c r="A113" s="95"/>
      <c r="B113" s="59"/>
      <c r="C113" s="95"/>
      <c r="D113" s="23"/>
      <c r="E113" s="23"/>
      <c r="F113" s="23"/>
      <c r="G113" s="23"/>
      <c r="H113" s="23"/>
    </row>
    <row r="114" spans="1:8" s="1" customFormat="1" ht="15.75">
      <c r="A114" s="95"/>
      <c r="B114" s="63" t="s">
        <v>80</v>
      </c>
      <c r="C114" s="96"/>
      <c r="D114" s="23"/>
      <c r="E114" s="23"/>
      <c r="F114" s="23"/>
      <c r="G114" s="23"/>
      <c r="H114" s="23"/>
    </row>
    <row r="115" spans="1:8" s="1" customFormat="1" ht="15.75">
      <c r="A115" s="95"/>
      <c r="B115" s="63" t="s">
        <v>81</v>
      </c>
      <c r="C115" s="96"/>
      <c r="D115" s="23"/>
      <c r="E115" s="23"/>
      <c r="F115" s="23"/>
      <c r="G115" s="23"/>
      <c r="H115" s="23"/>
    </row>
    <row r="116" spans="1:8" s="1" customFormat="1" ht="15.75">
      <c r="A116" s="95"/>
      <c r="B116" s="63" t="s">
        <v>82</v>
      </c>
      <c r="C116" s="96"/>
      <c r="D116" s="23"/>
      <c r="E116" s="23"/>
      <c r="F116" s="23"/>
      <c r="G116" s="23"/>
      <c r="H116" s="23"/>
    </row>
  </sheetData>
  <sheetProtection/>
  <mergeCells count="16"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1"/>
  <sheetViews>
    <sheetView tabSelected="1" zoomScalePageLayoutView="0" workbookViewId="0" topLeftCell="A91">
      <selection activeCell="E107" sqref="E107"/>
    </sheetView>
  </sheetViews>
  <sheetFormatPr defaultColWidth="9.140625" defaultRowHeight="12.75"/>
  <cols>
    <col min="1" max="1" width="7.8515625" style="59" customWidth="1"/>
    <col min="2" max="2" width="38.140625" style="59" customWidth="1"/>
    <col min="3" max="3" width="12.7109375" style="95" hidden="1" customWidth="1"/>
    <col min="4" max="4" width="11.7109375" style="62" customWidth="1"/>
    <col min="5" max="5" width="12.7109375" style="62" customWidth="1"/>
    <col min="6" max="6" width="13.140625" style="62" customWidth="1"/>
    <col min="7" max="7" width="12.57421875" style="62" customWidth="1"/>
    <col min="8" max="8" width="11.140625" style="62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196" t="s">
        <v>582</v>
      </c>
      <c r="B1" s="196"/>
      <c r="C1" s="196"/>
      <c r="D1" s="196"/>
      <c r="E1" s="196"/>
      <c r="F1" s="196"/>
      <c r="G1" s="196"/>
      <c r="H1" s="196"/>
      <c r="I1" s="30"/>
    </row>
    <row r="2" spans="1:8" ht="12.75" customHeight="1">
      <c r="A2" s="158"/>
      <c r="B2" s="193" t="s">
        <v>2</v>
      </c>
      <c r="C2" s="216"/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</row>
    <row r="3" spans="1:8" ht="51" customHeight="1">
      <c r="A3" s="158"/>
      <c r="B3" s="194"/>
      <c r="C3" s="217"/>
      <c r="D3" s="197"/>
      <c r="E3" s="194"/>
      <c r="F3" s="197"/>
      <c r="G3" s="194"/>
      <c r="H3" s="194"/>
    </row>
    <row r="4" spans="1:8" ht="18.75">
      <c r="A4" s="158"/>
      <c r="B4" s="162" t="s">
        <v>69</v>
      </c>
      <c r="C4" s="84"/>
      <c r="D4" s="36">
        <f>D5+D6+D7+D8+D9+D10+D11+D12+D13+D14+D15+D16+D19+D20+D21+D22+D23+D18</f>
        <v>4095</v>
      </c>
      <c r="E4" s="36">
        <f>E5+E6+E7+E8+E9+E10+E11+E12+E13+E14+E15+E16+E19+E20+E21+E22+E18</f>
        <v>1068</v>
      </c>
      <c r="F4" s="36">
        <f>F5+F7+F8+F9+F10+F17+F18+F19</f>
        <v>1683.9999999999998</v>
      </c>
      <c r="G4" s="37">
        <f aca="true" t="shared" si="0" ref="G4:G32">F4/D4</f>
        <v>0.41123321123321116</v>
      </c>
      <c r="H4" s="37">
        <f aca="true" t="shared" si="1" ref="H4:H32">F4/E4</f>
        <v>1.5767790262172283</v>
      </c>
    </row>
    <row r="5" spans="1:8" ht="25.5" customHeight="1">
      <c r="A5" s="158"/>
      <c r="B5" s="57" t="s">
        <v>314</v>
      </c>
      <c r="C5" s="85"/>
      <c r="D5" s="35">
        <v>170</v>
      </c>
      <c r="E5" s="35">
        <v>35</v>
      </c>
      <c r="F5" s="35">
        <v>72.8</v>
      </c>
      <c r="G5" s="37">
        <f t="shared" si="0"/>
        <v>0.42823529411764705</v>
      </c>
      <c r="H5" s="37">
        <f t="shared" si="1"/>
        <v>2.08</v>
      </c>
    </row>
    <row r="6" spans="1:8" ht="21" customHeight="1" hidden="1">
      <c r="A6" s="158"/>
      <c r="B6" s="57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58"/>
      <c r="B7" s="57" t="s">
        <v>6</v>
      </c>
      <c r="C7" s="85"/>
      <c r="D7" s="35">
        <v>759</v>
      </c>
      <c r="E7" s="35">
        <v>530</v>
      </c>
      <c r="F7" s="35">
        <v>1188.2</v>
      </c>
      <c r="G7" s="37">
        <f t="shared" si="0"/>
        <v>1.5654808959156785</v>
      </c>
      <c r="H7" s="37">
        <f t="shared" si="1"/>
        <v>2.24188679245283</v>
      </c>
    </row>
    <row r="8" spans="1:8" ht="18.75">
      <c r="A8" s="158"/>
      <c r="B8" s="57" t="s">
        <v>325</v>
      </c>
      <c r="C8" s="85"/>
      <c r="D8" s="35">
        <v>161</v>
      </c>
      <c r="E8" s="35">
        <v>10</v>
      </c>
      <c r="F8" s="35">
        <v>32.3</v>
      </c>
      <c r="G8" s="37">
        <f t="shared" si="0"/>
        <v>0.20062111801242236</v>
      </c>
      <c r="H8" s="37">
        <f t="shared" si="1"/>
        <v>3.2299999999999995</v>
      </c>
    </row>
    <row r="9" spans="1:8" ht="18.75">
      <c r="A9" s="158"/>
      <c r="B9" s="57" t="s">
        <v>8</v>
      </c>
      <c r="C9" s="85"/>
      <c r="D9" s="35">
        <v>2970</v>
      </c>
      <c r="E9" s="35">
        <v>470</v>
      </c>
      <c r="F9" s="35">
        <v>344.3</v>
      </c>
      <c r="G9" s="37">
        <f t="shared" si="0"/>
        <v>0.11592592592592593</v>
      </c>
      <c r="H9" s="37">
        <f t="shared" si="1"/>
        <v>0.7325531914893617</v>
      </c>
    </row>
    <row r="10" spans="1:8" ht="18.75">
      <c r="A10" s="158"/>
      <c r="B10" s="57" t="s">
        <v>317</v>
      </c>
      <c r="C10" s="85"/>
      <c r="D10" s="35">
        <v>15</v>
      </c>
      <c r="E10" s="35">
        <v>6</v>
      </c>
      <c r="F10" s="35">
        <v>18.1</v>
      </c>
      <c r="G10" s="37">
        <f t="shared" si="0"/>
        <v>1.2066666666666668</v>
      </c>
      <c r="H10" s="37">
        <f t="shared" si="1"/>
        <v>3.016666666666667</v>
      </c>
    </row>
    <row r="11" spans="1:8" ht="31.5" hidden="1">
      <c r="A11" s="158"/>
      <c r="B11" s="57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58"/>
      <c r="B12" s="57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31.5" customHeight="1" hidden="1">
      <c r="A13" s="158"/>
      <c r="B13" s="57" t="s">
        <v>328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6.5" customHeight="1" hidden="1">
      <c r="A14" s="158"/>
      <c r="B14" s="57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58"/>
      <c r="B15" s="57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20.25" customHeight="1" hidden="1">
      <c r="A16" s="158"/>
      <c r="B16" s="57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20.25" customHeight="1">
      <c r="A17" s="158"/>
      <c r="B17" s="57" t="s">
        <v>328</v>
      </c>
      <c r="C17" s="85"/>
      <c r="D17" s="35">
        <v>0</v>
      </c>
      <c r="E17" s="35">
        <v>0</v>
      </c>
      <c r="F17" s="35">
        <v>7.5</v>
      </c>
      <c r="G17" s="37">
        <v>0</v>
      </c>
      <c r="H17" s="37">
        <v>0</v>
      </c>
    </row>
    <row r="18" spans="1:8" ht="34.5" customHeight="1">
      <c r="A18" s="158"/>
      <c r="B18" s="157" t="s">
        <v>309</v>
      </c>
      <c r="C18" s="85"/>
      <c r="D18" s="35">
        <v>10</v>
      </c>
      <c r="E18" s="35">
        <v>7</v>
      </c>
      <c r="F18" s="35">
        <v>13.5</v>
      </c>
      <c r="G18" s="37">
        <f t="shared" si="0"/>
        <v>1.35</v>
      </c>
      <c r="H18" s="37">
        <f t="shared" si="1"/>
        <v>1.9285714285714286</v>
      </c>
    </row>
    <row r="19" spans="1:8" ht="31.5">
      <c r="A19" s="158"/>
      <c r="B19" s="57" t="s">
        <v>334</v>
      </c>
      <c r="C19" s="85"/>
      <c r="D19" s="35">
        <v>10</v>
      </c>
      <c r="E19" s="35">
        <v>10</v>
      </c>
      <c r="F19" s="35">
        <v>7.3</v>
      </c>
      <c r="G19" s="37">
        <f t="shared" si="0"/>
        <v>0.73</v>
      </c>
      <c r="H19" s="37">
        <f t="shared" si="1"/>
        <v>0.73</v>
      </c>
    </row>
    <row r="20" spans="1:8" ht="31.5" hidden="1">
      <c r="A20" s="158"/>
      <c r="B20" s="157" t="s">
        <v>190</v>
      </c>
      <c r="C20" s="85"/>
      <c r="D20" s="35">
        <v>0</v>
      </c>
      <c r="E20" s="35">
        <v>0</v>
      </c>
      <c r="F20" s="35">
        <v>0</v>
      </c>
      <c r="G20" s="37" t="e">
        <f t="shared" si="0"/>
        <v>#DIV/0!</v>
      </c>
      <c r="H20" s="37" t="e">
        <f t="shared" si="1"/>
        <v>#DIV/0!</v>
      </c>
    </row>
    <row r="21" spans="1:8" ht="18.75" hidden="1">
      <c r="A21" s="158"/>
      <c r="B21" s="157" t="s">
        <v>100</v>
      </c>
      <c r="C21" s="85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18.75" hidden="1">
      <c r="A22" s="158"/>
      <c r="B22" s="157" t="s">
        <v>18</v>
      </c>
      <c r="C22" s="85"/>
      <c r="D22" s="35">
        <v>0</v>
      </c>
      <c r="E22" s="35">
        <v>0</v>
      </c>
      <c r="F22" s="35">
        <v>0</v>
      </c>
      <c r="G22" s="37" t="e">
        <f t="shared" si="0"/>
        <v>#DIV/0!</v>
      </c>
      <c r="H22" s="37" t="e">
        <f t="shared" si="1"/>
        <v>#DIV/0!</v>
      </c>
    </row>
    <row r="23" spans="1:8" ht="31.5" hidden="1">
      <c r="A23" s="158"/>
      <c r="B23" s="157" t="s">
        <v>323</v>
      </c>
      <c r="C23" s="85"/>
      <c r="D23" s="35">
        <v>0</v>
      </c>
      <c r="E23" s="35">
        <v>0</v>
      </c>
      <c r="F23" s="35">
        <v>0</v>
      </c>
      <c r="G23" s="37" t="e">
        <f t="shared" si="0"/>
        <v>#DIV/0!</v>
      </c>
      <c r="H23" s="37" t="e">
        <f t="shared" si="1"/>
        <v>#DIV/0!</v>
      </c>
    </row>
    <row r="24" spans="1:8" ht="31.5">
      <c r="A24" s="158"/>
      <c r="B24" s="162" t="s">
        <v>19</v>
      </c>
      <c r="C24" s="86"/>
      <c r="D24" s="35">
        <f>D25+D26+D27+D29+D30+D28</f>
        <v>643.6</v>
      </c>
      <c r="E24" s="35">
        <f>E25+E26+E27+E29+E30+E28</f>
        <v>301.9</v>
      </c>
      <c r="F24" s="35">
        <f>F25+F26+F27+F29+F30+F28</f>
        <v>194.1</v>
      </c>
      <c r="G24" s="37">
        <f t="shared" si="0"/>
        <v>0.30158483530142943</v>
      </c>
      <c r="H24" s="37">
        <f t="shared" si="1"/>
        <v>0.6429281218946672</v>
      </c>
    </row>
    <row r="25" spans="1:8" ht="18.75">
      <c r="A25" s="158"/>
      <c r="B25" s="157" t="s">
        <v>20</v>
      </c>
      <c r="C25" s="85"/>
      <c r="D25" s="35">
        <v>110.7</v>
      </c>
      <c r="E25" s="35">
        <v>55.4</v>
      </c>
      <c r="F25" s="35">
        <v>52.8</v>
      </c>
      <c r="G25" s="37">
        <f t="shared" si="0"/>
        <v>0.47696476964769646</v>
      </c>
      <c r="H25" s="37">
        <f t="shared" si="1"/>
        <v>0.9530685920577617</v>
      </c>
    </row>
    <row r="26" spans="1:8" ht="18.75">
      <c r="A26" s="158"/>
      <c r="B26" s="157" t="s">
        <v>86</v>
      </c>
      <c r="C26" s="85"/>
      <c r="D26" s="35">
        <v>82.9</v>
      </c>
      <c r="E26" s="35">
        <v>41.5</v>
      </c>
      <c r="F26" s="35">
        <v>41.3</v>
      </c>
      <c r="G26" s="37">
        <f t="shared" si="0"/>
        <v>0.49819059107358254</v>
      </c>
      <c r="H26" s="37">
        <f t="shared" si="1"/>
        <v>0.9951807228915662</v>
      </c>
    </row>
    <row r="27" spans="1:8" ht="87" customHeight="1" hidden="1">
      <c r="A27" s="158"/>
      <c r="B27" s="157" t="s">
        <v>449</v>
      </c>
      <c r="C27" s="85"/>
      <c r="D27" s="35">
        <v>0</v>
      </c>
      <c r="E27" s="35">
        <v>0</v>
      </c>
      <c r="F27" s="35">
        <v>0</v>
      </c>
      <c r="G27" s="37" t="e">
        <f t="shared" si="0"/>
        <v>#DIV/0!</v>
      </c>
      <c r="H27" s="37" t="e">
        <f t="shared" si="1"/>
        <v>#DIV/0!</v>
      </c>
    </row>
    <row r="28" spans="1:8" ht="87" customHeight="1">
      <c r="A28" s="158"/>
      <c r="B28" s="157" t="s">
        <v>578</v>
      </c>
      <c r="C28" s="85"/>
      <c r="D28" s="35">
        <v>350</v>
      </c>
      <c r="E28" s="35">
        <v>105</v>
      </c>
      <c r="F28" s="35">
        <v>0</v>
      </c>
      <c r="G28" s="37">
        <f t="shared" si="0"/>
        <v>0</v>
      </c>
      <c r="H28" s="37">
        <f t="shared" si="1"/>
        <v>0</v>
      </c>
    </row>
    <row r="29" spans="1:8" ht="48" customHeight="1">
      <c r="A29" s="158"/>
      <c r="B29" s="157" t="s">
        <v>486</v>
      </c>
      <c r="C29" s="85"/>
      <c r="D29" s="35">
        <v>85</v>
      </c>
      <c r="E29" s="35">
        <v>85</v>
      </c>
      <c r="F29" s="35">
        <v>85</v>
      </c>
      <c r="G29" s="37">
        <f t="shared" si="0"/>
        <v>1</v>
      </c>
      <c r="H29" s="37">
        <f t="shared" si="1"/>
        <v>1</v>
      </c>
    </row>
    <row r="30" spans="1:8" ht="37.5" customHeight="1">
      <c r="A30" s="158"/>
      <c r="B30" s="157" t="s">
        <v>487</v>
      </c>
      <c r="C30" s="85"/>
      <c r="D30" s="35">
        <v>15</v>
      </c>
      <c r="E30" s="35">
        <v>15</v>
      </c>
      <c r="F30" s="35">
        <v>15</v>
      </c>
      <c r="G30" s="37">
        <f t="shared" si="0"/>
        <v>1</v>
      </c>
      <c r="H30" s="37">
        <f t="shared" si="1"/>
        <v>1</v>
      </c>
    </row>
    <row r="31" spans="1:8" ht="18.75">
      <c r="A31" s="158"/>
      <c r="B31" s="162" t="s">
        <v>23</v>
      </c>
      <c r="C31" s="88"/>
      <c r="D31" s="35">
        <f>D4+D24</f>
        <v>4738.6</v>
      </c>
      <c r="E31" s="35">
        <f>E4+E24</f>
        <v>1369.9</v>
      </c>
      <c r="F31" s="35">
        <f>F4+F24</f>
        <v>1878.0999999999997</v>
      </c>
      <c r="G31" s="37">
        <f t="shared" si="0"/>
        <v>0.3963406913434347</v>
      </c>
      <c r="H31" s="37">
        <f t="shared" si="1"/>
        <v>1.3709759836484412</v>
      </c>
    </row>
    <row r="32" spans="1:8" ht="18.75" hidden="1">
      <c r="A32" s="158"/>
      <c r="B32" s="157" t="s">
        <v>92</v>
      </c>
      <c r="C32" s="85"/>
      <c r="D32" s="35">
        <f>D4</f>
        <v>4095</v>
      </c>
      <c r="E32" s="35">
        <f>E4</f>
        <v>1068</v>
      </c>
      <c r="F32" s="35">
        <f>F4</f>
        <v>1683.9999999999998</v>
      </c>
      <c r="G32" s="37">
        <f t="shared" si="0"/>
        <v>0.41123321123321116</v>
      </c>
      <c r="H32" s="37">
        <f t="shared" si="1"/>
        <v>1.5767790262172283</v>
      </c>
    </row>
    <row r="33" spans="1:8" ht="12.75">
      <c r="A33" s="189"/>
      <c r="B33" s="208"/>
      <c r="C33" s="208"/>
      <c r="D33" s="208"/>
      <c r="E33" s="208"/>
      <c r="F33" s="208"/>
      <c r="G33" s="208"/>
      <c r="H33" s="209"/>
    </row>
    <row r="34" spans="1:8" ht="15" customHeight="1">
      <c r="A34" s="218" t="s">
        <v>133</v>
      </c>
      <c r="B34" s="219" t="s">
        <v>24</v>
      </c>
      <c r="C34" s="216" t="s">
        <v>155</v>
      </c>
      <c r="D34" s="192" t="s">
        <v>3</v>
      </c>
      <c r="E34" s="199" t="s">
        <v>518</v>
      </c>
      <c r="F34" s="192" t="s">
        <v>4</v>
      </c>
      <c r="G34" s="199" t="s">
        <v>262</v>
      </c>
      <c r="H34" s="199" t="s">
        <v>519</v>
      </c>
    </row>
    <row r="35" spans="1:8" ht="46.5" customHeight="1">
      <c r="A35" s="218"/>
      <c r="B35" s="219"/>
      <c r="C35" s="217"/>
      <c r="D35" s="192"/>
      <c r="E35" s="200"/>
      <c r="F35" s="192"/>
      <c r="G35" s="200"/>
      <c r="H35" s="200"/>
    </row>
    <row r="36" spans="1:8" ht="39.75" customHeight="1">
      <c r="A36" s="38" t="s">
        <v>56</v>
      </c>
      <c r="B36" s="162" t="s">
        <v>25</v>
      </c>
      <c r="C36" s="86"/>
      <c r="D36" s="36">
        <f>D37+D40+D41+D38</f>
        <v>3038.9</v>
      </c>
      <c r="E36" s="36">
        <f>E37+E40+E41+E38</f>
        <v>1579.5</v>
      </c>
      <c r="F36" s="36">
        <f>F37+F40+F41+F38</f>
        <v>1416.1999999999998</v>
      </c>
      <c r="G36" s="37">
        <f>F36/D36</f>
        <v>0.46602389022343604</v>
      </c>
      <c r="H36" s="37">
        <f>F36/E36</f>
        <v>0.8966128521684076</v>
      </c>
    </row>
    <row r="37" spans="1:8" ht="102.75" customHeight="1">
      <c r="A37" s="161" t="s">
        <v>59</v>
      </c>
      <c r="B37" s="157" t="s">
        <v>136</v>
      </c>
      <c r="C37" s="85" t="s">
        <v>59</v>
      </c>
      <c r="D37" s="35">
        <v>2988.9</v>
      </c>
      <c r="E37" s="35">
        <v>1572.4</v>
      </c>
      <c r="F37" s="35">
        <v>1414.6</v>
      </c>
      <c r="G37" s="37">
        <f aca="true" t="shared" si="2" ref="G37:G88">F37/D37</f>
        <v>0.47328448593127903</v>
      </c>
      <c r="H37" s="37">
        <f aca="true" t="shared" si="3" ref="H37:H88">F37/E37</f>
        <v>0.8996438565250571</v>
      </c>
    </row>
    <row r="38" spans="1:8" ht="32.25" customHeight="1" hidden="1">
      <c r="A38" s="161" t="s">
        <v>157</v>
      </c>
      <c r="B38" s="157" t="s">
        <v>261</v>
      </c>
      <c r="C38" s="85" t="s">
        <v>157</v>
      </c>
      <c r="D38" s="35">
        <f>D39</f>
        <v>0</v>
      </c>
      <c r="E38" s="35">
        <f>E39</f>
        <v>0</v>
      </c>
      <c r="F38" s="35">
        <f>F39</f>
        <v>0</v>
      </c>
      <c r="G38" s="37" t="e">
        <f t="shared" si="2"/>
        <v>#DIV/0!</v>
      </c>
      <c r="H38" s="37" t="e">
        <f t="shared" si="3"/>
        <v>#DIV/0!</v>
      </c>
    </row>
    <row r="39" spans="1:8" ht="53.25" customHeight="1" hidden="1">
      <c r="A39" s="161"/>
      <c r="B39" s="157" t="s">
        <v>289</v>
      </c>
      <c r="C39" s="85" t="s">
        <v>288</v>
      </c>
      <c r="D39" s="35">
        <v>0</v>
      </c>
      <c r="E39" s="35">
        <v>0</v>
      </c>
      <c r="F39" s="35">
        <v>0</v>
      </c>
      <c r="G39" s="37" t="e">
        <f t="shared" si="2"/>
        <v>#DIV/0!</v>
      </c>
      <c r="H39" s="37" t="e">
        <f t="shared" si="3"/>
        <v>#DIV/0!</v>
      </c>
    </row>
    <row r="40" spans="1:8" ht="29.25" customHeight="1">
      <c r="A40" s="161" t="s">
        <v>61</v>
      </c>
      <c r="B40" s="157" t="s">
        <v>27</v>
      </c>
      <c r="C40" s="85" t="s">
        <v>61</v>
      </c>
      <c r="D40" s="35">
        <v>30</v>
      </c>
      <c r="E40" s="35">
        <v>0</v>
      </c>
      <c r="F40" s="35">
        <v>0</v>
      </c>
      <c r="G40" s="37">
        <f t="shared" si="2"/>
        <v>0</v>
      </c>
      <c r="H40" s="37">
        <v>0</v>
      </c>
    </row>
    <row r="41" spans="1:8" ht="32.25" customHeight="1">
      <c r="A41" s="161" t="s">
        <v>110</v>
      </c>
      <c r="B41" s="157" t="s">
        <v>107</v>
      </c>
      <c r="C41" s="85"/>
      <c r="D41" s="35">
        <f>D42+D43+D44+D45</f>
        <v>20</v>
      </c>
      <c r="E41" s="35">
        <f>E42+E43+E44+E45</f>
        <v>7.1</v>
      </c>
      <c r="F41" s="35">
        <f>F42+F43+F44+F45</f>
        <v>1.6</v>
      </c>
      <c r="G41" s="37">
        <f t="shared" si="2"/>
        <v>0.08</v>
      </c>
      <c r="H41" s="37">
        <f t="shared" si="3"/>
        <v>0.22535211267605637</v>
      </c>
    </row>
    <row r="42" spans="1:9" s="8" customFormat="1" ht="31.5">
      <c r="A42" s="40"/>
      <c r="B42" s="41" t="s">
        <v>96</v>
      </c>
      <c r="C42" s="89" t="s">
        <v>192</v>
      </c>
      <c r="D42" s="34">
        <v>5</v>
      </c>
      <c r="E42" s="34">
        <v>2.6</v>
      </c>
      <c r="F42" s="34">
        <v>1.6</v>
      </c>
      <c r="G42" s="37">
        <f t="shared" si="2"/>
        <v>0.32</v>
      </c>
      <c r="H42" s="37">
        <f t="shared" si="3"/>
        <v>0.6153846153846154</v>
      </c>
      <c r="I42" s="27"/>
    </row>
    <row r="43" spans="1:9" s="8" customFormat="1" ht="47.25">
      <c r="A43" s="40"/>
      <c r="B43" s="41" t="s">
        <v>160</v>
      </c>
      <c r="C43" s="89" t="s">
        <v>201</v>
      </c>
      <c r="D43" s="34">
        <v>15</v>
      </c>
      <c r="E43" s="34">
        <v>4.5</v>
      </c>
      <c r="F43" s="34">
        <v>0</v>
      </c>
      <c r="G43" s="37">
        <f t="shared" si="2"/>
        <v>0</v>
      </c>
      <c r="H43" s="37">
        <f t="shared" si="3"/>
        <v>0</v>
      </c>
      <c r="I43" s="27"/>
    </row>
    <row r="44" spans="1:9" s="8" customFormat="1" ht="47.25" hidden="1">
      <c r="A44" s="40"/>
      <c r="B44" s="41" t="s">
        <v>254</v>
      </c>
      <c r="C44" s="89" t="s">
        <v>253</v>
      </c>
      <c r="D44" s="34">
        <v>0</v>
      </c>
      <c r="E44" s="34"/>
      <c r="F44" s="34">
        <v>0</v>
      </c>
      <c r="G44" s="37" t="e">
        <f t="shared" si="2"/>
        <v>#DIV/0!</v>
      </c>
      <c r="H44" s="37" t="e">
        <f t="shared" si="3"/>
        <v>#DIV/0!</v>
      </c>
      <c r="I44" s="27"/>
    </row>
    <row r="45" spans="1:9" s="8" customFormat="1" ht="31.5" hidden="1">
      <c r="A45" s="40"/>
      <c r="B45" s="41" t="s">
        <v>276</v>
      </c>
      <c r="C45" s="89" t="s">
        <v>229</v>
      </c>
      <c r="D45" s="34">
        <v>0</v>
      </c>
      <c r="E45" s="34">
        <v>0</v>
      </c>
      <c r="F45" s="34">
        <v>0</v>
      </c>
      <c r="G45" s="37" t="e">
        <f t="shared" si="2"/>
        <v>#DIV/0!</v>
      </c>
      <c r="H45" s="37" t="e">
        <f t="shared" si="3"/>
        <v>#DIV/0!</v>
      </c>
      <c r="I45" s="27"/>
    </row>
    <row r="46" spans="1:8" ht="17.25" customHeight="1">
      <c r="A46" s="38" t="s">
        <v>93</v>
      </c>
      <c r="B46" s="162" t="s">
        <v>88</v>
      </c>
      <c r="C46" s="86"/>
      <c r="D46" s="36">
        <f>D47</f>
        <v>82.9</v>
      </c>
      <c r="E46" s="36">
        <f>E47</f>
        <v>41.5</v>
      </c>
      <c r="F46" s="36">
        <f>F47</f>
        <v>41.3</v>
      </c>
      <c r="G46" s="37">
        <f t="shared" si="2"/>
        <v>0.49819059107358254</v>
      </c>
      <c r="H46" s="37">
        <f t="shared" si="3"/>
        <v>0.9951807228915662</v>
      </c>
    </row>
    <row r="47" spans="1:8" ht="47.25">
      <c r="A47" s="161" t="s">
        <v>94</v>
      </c>
      <c r="B47" s="157" t="s">
        <v>140</v>
      </c>
      <c r="C47" s="85" t="s">
        <v>471</v>
      </c>
      <c r="D47" s="35">
        <v>82.9</v>
      </c>
      <c r="E47" s="35">
        <v>41.5</v>
      </c>
      <c r="F47" s="35">
        <v>41.3</v>
      </c>
      <c r="G47" s="37">
        <f t="shared" si="2"/>
        <v>0.49819059107358254</v>
      </c>
      <c r="H47" s="37">
        <f t="shared" si="3"/>
        <v>0.9951807228915662</v>
      </c>
    </row>
    <row r="48" spans="1:9" ht="31.5">
      <c r="A48" s="38" t="s">
        <v>62</v>
      </c>
      <c r="B48" s="162" t="s">
        <v>30</v>
      </c>
      <c r="C48" s="86"/>
      <c r="D48" s="36">
        <f>D49</f>
        <v>15</v>
      </c>
      <c r="E48" s="36">
        <f>E49</f>
        <v>15</v>
      </c>
      <c r="F48" s="36">
        <f>F49</f>
        <v>0</v>
      </c>
      <c r="G48" s="37">
        <f t="shared" si="2"/>
        <v>0</v>
      </c>
      <c r="H48" s="37">
        <f t="shared" si="3"/>
        <v>0</v>
      </c>
      <c r="I48" s="28"/>
    </row>
    <row r="49" spans="1:8" ht="31.5">
      <c r="A49" s="161" t="s">
        <v>95</v>
      </c>
      <c r="B49" s="157" t="s">
        <v>90</v>
      </c>
      <c r="C49" s="85"/>
      <c r="D49" s="35">
        <f>D50</f>
        <v>15</v>
      </c>
      <c r="E49" s="35">
        <f>E50</f>
        <v>15</v>
      </c>
      <c r="F49" s="35">
        <v>0</v>
      </c>
      <c r="G49" s="37">
        <f t="shared" si="2"/>
        <v>0</v>
      </c>
      <c r="H49" s="37">
        <f t="shared" si="3"/>
        <v>0</v>
      </c>
    </row>
    <row r="50" spans="1:9" s="8" customFormat="1" ht="72" customHeight="1">
      <c r="A50" s="40"/>
      <c r="B50" s="41" t="s">
        <v>613</v>
      </c>
      <c r="C50" s="89" t="s">
        <v>614</v>
      </c>
      <c r="D50" s="34">
        <v>15</v>
      </c>
      <c r="E50" s="34">
        <v>15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21.75" customHeight="1">
      <c r="A51" s="38" t="s">
        <v>63</v>
      </c>
      <c r="B51" s="162" t="s">
        <v>31</v>
      </c>
      <c r="C51" s="86"/>
      <c r="D51" s="36">
        <f>D52</f>
        <v>63</v>
      </c>
      <c r="E51" s="36">
        <f>E52</f>
        <v>20</v>
      </c>
      <c r="F51" s="36">
        <f>F52</f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33" customHeight="1">
      <c r="A52" s="159" t="s">
        <v>64</v>
      </c>
      <c r="B52" s="57" t="s">
        <v>105</v>
      </c>
      <c r="C52" s="85"/>
      <c r="D52" s="35">
        <f>D53+D54</f>
        <v>63</v>
      </c>
      <c r="E52" s="35">
        <f>E53+E54</f>
        <v>20</v>
      </c>
      <c r="F52" s="35">
        <f>F53+F54</f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32.25" customHeight="1">
      <c r="A53" s="40"/>
      <c r="B53" s="53" t="s">
        <v>105</v>
      </c>
      <c r="C53" s="89" t="s">
        <v>205</v>
      </c>
      <c r="D53" s="34">
        <v>60</v>
      </c>
      <c r="E53" s="34">
        <v>20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8" customFormat="1" ht="101.25" customHeight="1">
      <c r="A54" s="40"/>
      <c r="B54" s="53" t="s">
        <v>406</v>
      </c>
      <c r="C54" s="89" t="s">
        <v>405</v>
      </c>
      <c r="D54" s="34">
        <v>3</v>
      </c>
      <c r="E54" s="34">
        <v>0</v>
      </c>
      <c r="F54" s="34">
        <v>0</v>
      </c>
      <c r="G54" s="37">
        <f t="shared" si="2"/>
        <v>0</v>
      </c>
      <c r="H54" s="37">
        <v>0</v>
      </c>
      <c r="I54" s="27"/>
    </row>
    <row r="55" spans="1:8" ht="31.5">
      <c r="A55" s="38" t="s">
        <v>65</v>
      </c>
      <c r="B55" s="162" t="s">
        <v>32</v>
      </c>
      <c r="C55" s="86"/>
      <c r="D55" s="36">
        <f>D56</f>
        <v>1603.2</v>
      </c>
      <c r="E55" s="36">
        <f>E56</f>
        <v>892.5999999999999</v>
      </c>
      <c r="F55" s="36">
        <f>F56</f>
        <v>448.5</v>
      </c>
      <c r="G55" s="37">
        <f t="shared" si="2"/>
        <v>0.27975299401197606</v>
      </c>
      <c r="H55" s="37">
        <f t="shared" si="3"/>
        <v>0.502464709836433</v>
      </c>
    </row>
    <row r="56" spans="1:8" ht="18.75">
      <c r="A56" s="161" t="s">
        <v>35</v>
      </c>
      <c r="B56" s="157" t="s">
        <v>36</v>
      </c>
      <c r="C56" s="85"/>
      <c r="D56" s="35">
        <f>D57+D72</f>
        <v>1603.2</v>
      </c>
      <c r="E56" s="35">
        <f>E57+E72</f>
        <v>892.5999999999999</v>
      </c>
      <c r="F56" s="35">
        <f>F57+F72</f>
        <v>448.5</v>
      </c>
      <c r="G56" s="37">
        <f t="shared" si="2"/>
        <v>0.27975299401197606</v>
      </c>
      <c r="H56" s="37">
        <f t="shared" si="3"/>
        <v>0.502464709836433</v>
      </c>
    </row>
    <row r="57" spans="1:9" s="8" customFormat="1" ht="67.5" customHeight="1">
      <c r="A57" s="40"/>
      <c r="B57" s="41" t="s">
        <v>377</v>
      </c>
      <c r="C57" s="89" t="s">
        <v>404</v>
      </c>
      <c r="D57" s="34">
        <f>D58+D59+D60+D61+D62+D63+D64+D65+D66+D67+D70+D71+D68+D69</f>
        <v>1103.2</v>
      </c>
      <c r="E57" s="34">
        <f>E58+E59+E60+E61+E62+E63+E64+E65+E66+E67+E70+E71+E68+E69</f>
        <v>672.5999999999999</v>
      </c>
      <c r="F57" s="34">
        <f>F58+F59+F60+F61+F62+F63+F64+F65+F66+F67+F70+F71+F68+F69</f>
        <v>448.5</v>
      </c>
      <c r="G57" s="37">
        <f t="shared" si="2"/>
        <v>0.4065445975344452</v>
      </c>
      <c r="H57" s="37">
        <f t="shared" si="3"/>
        <v>0.6668153434433542</v>
      </c>
      <c r="I57" s="27"/>
    </row>
    <row r="58" spans="1:9" s="8" customFormat="1" ht="39" customHeight="1">
      <c r="A58" s="40"/>
      <c r="B58" s="41" t="s">
        <v>376</v>
      </c>
      <c r="C58" s="97" t="s">
        <v>375</v>
      </c>
      <c r="D58" s="34">
        <v>15</v>
      </c>
      <c r="E58" s="34">
        <v>15</v>
      </c>
      <c r="F58" s="34">
        <v>15</v>
      </c>
      <c r="G58" s="37">
        <f t="shared" si="2"/>
        <v>1</v>
      </c>
      <c r="H58" s="37">
        <f t="shared" si="3"/>
        <v>1</v>
      </c>
      <c r="I58" s="27"/>
    </row>
    <row r="59" spans="1:9" s="8" customFormat="1" ht="38.25" customHeight="1">
      <c r="A59" s="40"/>
      <c r="B59" s="41" t="s">
        <v>381</v>
      </c>
      <c r="C59" s="97" t="s">
        <v>380</v>
      </c>
      <c r="D59" s="34">
        <v>20</v>
      </c>
      <c r="E59" s="34">
        <v>13</v>
      </c>
      <c r="F59" s="34">
        <v>0</v>
      </c>
      <c r="G59" s="37">
        <f t="shared" si="2"/>
        <v>0</v>
      </c>
      <c r="H59" s="37">
        <f t="shared" si="3"/>
        <v>0</v>
      </c>
      <c r="I59" s="27"/>
    </row>
    <row r="60" spans="1:9" s="8" customFormat="1" ht="35.25" customHeight="1">
      <c r="A60" s="40"/>
      <c r="B60" s="41" t="s">
        <v>383</v>
      </c>
      <c r="C60" s="97" t="s">
        <v>382</v>
      </c>
      <c r="D60" s="34">
        <v>50</v>
      </c>
      <c r="E60" s="34">
        <v>20.3</v>
      </c>
      <c r="F60" s="34">
        <v>20.3</v>
      </c>
      <c r="G60" s="37">
        <f t="shared" si="2"/>
        <v>0.406</v>
      </c>
      <c r="H60" s="37">
        <f t="shared" si="3"/>
        <v>1</v>
      </c>
      <c r="I60" s="27"/>
    </row>
    <row r="61" spans="1:9" s="8" customFormat="1" ht="38.25" customHeight="1">
      <c r="A61" s="40"/>
      <c r="B61" s="41" t="s">
        <v>408</v>
      </c>
      <c r="C61" s="97" t="s">
        <v>407</v>
      </c>
      <c r="D61" s="34">
        <v>20</v>
      </c>
      <c r="E61" s="34">
        <v>7</v>
      </c>
      <c r="F61" s="34">
        <v>0</v>
      </c>
      <c r="G61" s="37">
        <f t="shared" si="2"/>
        <v>0</v>
      </c>
      <c r="H61" s="37">
        <f t="shared" si="3"/>
        <v>0</v>
      </c>
      <c r="I61" s="27"/>
    </row>
    <row r="62" spans="1:9" s="8" customFormat="1" ht="29.25" customHeight="1">
      <c r="A62" s="40"/>
      <c r="B62" s="41" t="s">
        <v>425</v>
      </c>
      <c r="C62" s="97" t="s">
        <v>423</v>
      </c>
      <c r="D62" s="34">
        <v>25</v>
      </c>
      <c r="E62" s="34">
        <v>17.5</v>
      </c>
      <c r="F62" s="34">
        <v>0</v>
      </c>
      <c r="G62" s="37">
        <f t="shared" si="2"/>
        <v>0</v>
      </c>
      <c r="H62" s="37">
        <f t="shared" si="3"/>
        <v>0</v>
      </c>
      <c r="I62" s="27"/>
    </row>
    <row r="63" spans="1:9" s="8" customFormat="1" ht="30" customHeight="1">
      <c r="A63" s="40"/>
      <c r="B63" s="41" t="s">
        <v>410</v>
      </c>
      <c r="C63" s="97" t="s">
        <v>409</v>
      </c>
      <c r="D63" s="34">
        <v>24.8</v>
      </c>
      <c r="E63" s="34">
        <v>24.8</v>
      </c>
      <c r="F63" s="34">
        <v>14.4</v>
      </c>
      <c r="G63" s="37">
        <f t="shared" si="2"/>
        <v>0.5806451612903226</v>
      </c>
      <c r="H63" s="37">
        <f t="shared" si="3"/>
        <v>0.5806451612903226</v>
      </c>
      <c r="I63" s="27"/>
    </row>
    <row r="64" spans="1:9" s="8" customFormat="1" ht="34.5" customHeight="1">
      <c r="A64" s="40"/>
      <c r="B64" s="41" t="s">
        <v>389</v>
      </c>
      <c r="C64" s="97" t="s">
        <v>388</v>
      </c>
      <c r="D64" s="34">
        <v>98.4</v>
      </c>
      <c r="E64" s="34">
        <v>98.4</v>
      </c>
      <c r="F64" s="34">
        <v>68</v>
      </c>
      <c r="G64" s="37">
        <f t="shared" si="2"/>
        <v>0.6910569105691057</v>
      </c>
      <c r="H64" s="37">
        <f t="shared" si="3"/>
        <v>0.6910569105691057</v>
      </c>
      <c r="I64" s="27"/>
    </row>
    <row r="65" spans="1:9" s="8" customFormat="1" ht="40.5" customHeight="1">
      <c r="A65" s="40"/>
      <c r="B65" s="41" t="s">
        <v>395</v>
      </c>
      <c r="C65" s="97" t="s">
        <v>394</v>
      </c>
      <c r="D65" s="34">
        <v>451.6</v>
      </c>
      <c r="E65" s="34">
        <v>320.3</v>
      </c>
      <c r="F65" s="34">
        <v>301.7</v>
      </c>
      <c r="G65" s="37">
        <f t="shared" si="2"/>
        <v>0.6680690876882196</v>
      </c>
      <c r="H65" s="37">
        <f t="shared" si="3"/>
        <v>0.9419294411489229</v>
      </c>
      <c r="I65" s="27"/>
    </row>
    <row r="66" spans="1:9" s="8" customFormat="1" ht="39" customHeight="1">
      <c r="A66" s="40"/>
      <c r="B66" s="41" t="s">
        <v>411</v>
      </c>
      <c r="C66" s="97" t="s">
        <v>412</v>
      </c>
      <c r="D66" s="34">
        <v>27</v>
      </c>
      <c r="E66" s="34">
        <v>17.6</v>
      </c>
      <c r="F66" s="34">
        <v>0</v>
      </c>
      <c r="G66" s="37">
        <f t="shared" si="2"/>
        <v>0</v>
      </c>
      <c r="H66" s="37">
        <f t="shared" si="3"/>
        <v>0</v>
      </c>
      <c r="I66" s="27"/>
    </row>
    <row r="67" spans="1:9" s="8" customFormat="1" ht="38.25" customHeight="1">
      <c r="A67" s="40"/>
      <c r="B67" s="41" t="s">
        <v>413</v>
      </c>
      <c r="C67" s="97" t="s">
        <v>414</v>
      </c>
      <c r="D67" s="34">
        <v>20.9</v>
      </c>
      <c r="E67" s="34">
        <v>14.8</v>
      </c>
      <c r="F67" s="34">
        <v>4.1</v>
      </c>
      <c r="G67" s="37">
        <f t="shared" si="2"/>
        <v>0.19617224880382775</v>
      </c>
      <c r="H67" s="37">
        <f t="shared" si="3"/>
        <v>0.277027027027027</v>
      </c>
      <c r="I67" s="27"/>
    </row>
    <row r="68" spans="1:9" s="8" customFormat="1" ht="66.75" customHeight="1">
      <c r="A68" s="40"/>
      <c r="B68" s="41" t="s">
        <v>418</v>
      </c>
      <c r="C68" s="98" t="s">
        <v>417</v>
      </c>
      <c r="D68" s="34">
        <v>25</v>
      </c>
      <c r="E68" s="34">
        <v>25</v>
      </c>
      <c r="F68" s="34">
        <v>25</v>
      </c>
      <c r="G68" s="37">
        <f t="shared" si="2"/>
        <v>1</v>
      </c>
      <c r="H68" s="37">
        <f t="shared" si="3"/>
        <v>1</v>
      </c>
      <c r="I68" s="27"/>
    </row>
    <row r="69" spans="1:9" s="8" customFormat="1" ht="27.75" customHeight="1">
      <c r="A69" s="40"/>
      <c r="B69" s="41" t="s">
        <v>541</v>
      </c>
      <c r="C69" s="98" t="s">
        <v>419</v>
      </c>
      <c r="D69" s="34">
        <v>300</v>
      </c>
      <c r="E69" s="34">
        <v>90</v>
      </c>
      <c r="F69" s="34">
        <v>0</v>
      </c>
      <c r="G69" s="37">
        <f t="shared" si="2"/>
        <v>0</v>
      </c>
      <c r="H69" s="37">
        <f t="shared" si="3"/>
        <v>0</v>
      </c>
      <c r="I69" s="27"/>
    </row>
    <row r="70" spans="1:9" s="8" customFormat="1" ht="63" customHeight="1">
      <c r="A70" s="40"/>
      <c r="B70" s="41" t="s">
        <v>416</v>
      </c>
      <c r="C70" s="97" t="s">
        <v>415</v>
      </c>
      <c r="D70" s="34">
        <v>5.5</v>
      </c>
      <c r="E70" s="34">
        <v>1.9</v>
      </c>
      <c r="F70" s="34">
        <v>0</v>
      </c>
      <c r="G70" s="37">
        <f t="shared" si="2"/>
        <v>0</v>
      </c>
      <c r="H70" s="37">
        <f t="shared" si="3"/>
        <v>0</v>
      </c>
      <c r="I70" s="27"/>
    </row>
    <row r="71" spans="1:9" s="8" customFormat="1" ht="50.25" customHeight="1">
      <c r="A71" s="40"/>
      <c r="B71" s="41" t="s">
        <v>426</v>
      </c>
      <c r="C71" s="97" t="s">
        <v>424</v>
      </c>
      <c r="D71" s="34">
        <v>20</v>
      </c>
      <c r="E71" s="34">
        <v>7</v>
      </c>
      <c r="F71" s="34">
        <v>0</v>
      </c>
      <c r="G71" s="37">
        <f t="shared" si="2"/>
        <v>0</v>
      </c>
      <c r="H71" s="37">
        <f t="shared" si="3"/>
        <v>0</v>
      </c>
      <c r="I71" s="27"/>
    </row>
    <row r="72" spans="1:9" s="8" customFormat="1" ht="63.75" customHeight="1">
      <c r="A72" s="40"/>
      <c r="B72" s="157" t="s">
        <v>462</v>
      </c>
      <c r="C72" s="98">
        <v>958020000</v>
      </c>
      <c r="D72" s="35">
        <f>D74+D75+D76+D73</f>
        <v>500</v>
      </c>
      <c r="E72" s="35">
        <f>E74+E75+E76+E73</f>
        <v>220</v>
      </c>
      <c r="F72" s="35">
        <f>F74+F75+F76+F73</f>
        <v>0</v>
      </c>
      <c r="G72" s="37">
        <f t="shared" si="2"/>
        <v>0</v>
      </c>
      <c r="H72" s="37">
        <f t="shared" si="3"/>
        <v>0</v>
      </c>
      <c r="I72" s="27"/>
    </row>
    <row r="73" spans="1:9" s="8" customFormat="1" ht="63.75" customHeight="1">
      <c r="A73" s="40"/>
      <c r="B73" s="41" t="s">
        <v>552</v>
      </c>
      <c r="C73" s="98">
        <v>9580272100</v>
      </c>
      <c r="D73" s="35">
        <v>350</v>
      </c>
      <c r="E73" s="35">
        <v>105</v>
      </c>
      <c r="F73" s="35">
        <v>0</v>
      </c>
      <c r="G73" s="37">
        <f t="shared" si="2"/>
        <v>0</v>
      </c>
      <c r="H73" s="37">
        <f t="shared" si="3"/>
        <v>0</v>
      </c>
      <c r="I73" s="27"/>
    </row>
    <row r="74" spans="1:9" s="8" customFormat="1" ht="147" customHeight="1">
      <c r="A74" s="40"/>
      <c r="B74" s="41" t="s">
        <v>458</v>
      </c>
      <c r="C74" s="99" t="s">
        <v>463</v>
      </c>
      <c r="D74" s="34">
        <v>50</v>
      </c>
      <c r="E74" s="34">
        <v>15</v>
      </c>
      <c r="F74" s="34">
        <v>0</v>
      </c>
      <c r="G74" s="37">
        <f t="shared" si="2"/>
        <v>0</v>
      </c>
      <c r="H74" s="37">
        <f t="shared" si="3"/>
        <v>0</v>
      </c>
      <c r="I74" s="27"/>
    </row>
    <row r="75" spans="1:9" s="8" customFormat="1" ht="134.25" customHeight="1">
      <c r="A75" s="40"/>
      <c r="B75" s="41" t="s">
        <v>459</v>
      </c>
      <c r="C75" s="99" t="s">
        <v>464</v>
      </c>
      <c r="D75" s="34">
        <v>15</v>
      </c>
      <c r="E75" s="34">
        <v>15</v>
      </c>
      <c r="F75" s="34">
        <v>0</v>
      </c>
      <c r="G75" s="37">
        <f t="shared" si="2"/>
        <v>0</v>
      </c>
      <c r="H75" s="37">
        <f t="shared" si="3"/>
        <v>0</v>
      </c>
      <c r="I75" s="27"/>
    </row>
    <row r="76" spans="1:9" s="8" customFormat="1" ht="134.25" customHeight="1">
      <c r="A76" s="40"/>
      <c r="B76" s="41" t="s">
        <v>466</v>
      </c>
      <c r="C76" s="99" t="s">
        <v>465</v>
      </c>
      <c r="D76" s="34">
        <v>85</v>
      </c>
      <c r="E76" s="34">
        <v>85</v>
      </c>
      <c r="F76" s="34">
        <v>0</v>
      </c>
      <c r="G76" s="37">
        <f t="shared" si="2"/>
        <v>0</v>
      </c>
      <c r="H76" s="37">
        <f t="shared" si="3"/>
        <v>0</v>
      </c>
      <c r="I76" s="27"/>
    </row>
    <row r="77" spans="1:8" ht="29.25" customHeight="1" hidden="1">
      <c r="A77" s="56" t="s">
        <v>108</v>
      </c>
      <c r="B77" s="160" t="s">
        <v>106</v>
      </c>
      <c r="C77" s="93"/>
      <c r="D77" s="36">
        <f>D79</f>
        <v>0</v>
      </c>
      <c r="E77" s="36">
        <f>E79</f>
        <v>0</v>
      </c>
      <c r="F77" s="36">
        <f>F79</f>
        <v>0</v>
      </c>
      <c r="G77" s="37" t="e">
        <f t="shared" si="2"/>
        <v>#DIV/0!</v>
      </c>
      <c r="H77" s="37" t="e">
        <f t="shared" si="3"/>
        <v>#DIV/0!</v>
      </c>
    </row>
    <row r="78" spans="1:8" ht="38.25" customHeight="1" hidden="1">
      <c r="A78" s="159" t="s">
        <v>102</v>
      </c>
      <c r="B78" s="57" t="s">
        <v>109</v>
      </c>
      <c r="C78" s="90"/>
      <c r="D78" s="35">
        <f>D79</f>
        <v>0</v>
      </c>
      <c r="E78" s="35">
        <f>E79</f>
        <v>0</v>
      </c>
      <c r="F78" s="35">
        <f>F79</f>
        <v>0</v>
      </c>
      <c r="G78" s="37" t="e">
        <f t="shared" si="2"/>
        <v>#DIV/0!</v>
      </c>
      <c r="H78" s="37" t="e">
        <f t="shared" si="3"/>
        <v>#DIV/0!</v>
      </c>
    </row>
    <row r="79" spans="1:9" s="8" customFormat="1" ht="36.75" customHeight="1" hidden="1">
      <c r="A79" s="40"/>
      <c r="B79" s="41" t="s">
        <v>171</v>
      </c>
      <c r="C79" s="89" t="s">
        <v>193</v>
      </c>
      <c r="D79" s="34">
        <v>0</v>
      </c>
      <c r="E79" s="34">
        <v>0</v>
      </c>
      <c r="F79" s="34">
        <v>0</v>
      </c>
      <c r="G79" s="37" t="e">
        <f t="shared" si="2"/>
        <v>#DIV/0!</v>
      </c>
      <c r="H79" s="37" t="e">
        <f t="shared" si="3"/>
        <v>#DIV/0!</v>
      </c>
      <c r="I79" s="27"/>
    </row>
    <row r="80" spans="1:9" s="8" customFormat="1" ht="36.75" customHeight="1">
      <c r="A80" s="76" t="s">
        <v>37</v>
      </c>
      <c r="B80" s="162" t="s">
        <v>612</v>
      </c>
      <c r="C80" s="89"/>
      <c r="D80" s="34">
        <f>D81</f>
        <v>9</v>
      </c>
      <c r="E80" s="34">
        <f>E81</f>
        <v>9</v>
      </c>
      <c r="F80" s="34">
        <f>F81</f>
        <v>0</v>
      </c>
      <c r="G80" s="37">
        <f t="shared" si="2"/>
        <v>0</v>
      </c>
      <c r="H80" s="37">
        <f t="shared" si="3"/>
        <v>0</v>
      </c>
      <c r="I80" s="27"/>
    </row>
    <row r="81" spans="1:9" s="8" customFormat="1" ht="48" customHeight="1">
      <c r="A81" s="40" t="s">
        <v>564</v>
      </c>
      <c r="B81" s="41" t="s">
        <v>565</v>
      </c>
      <c r="C81" s="89" t="s">
        <v>564</v>
      </c>
      <c r="D81" s="34">
        <v>9</v>
      </c>
      <c r="E81" s="34">
        <v>9</v>
      </c>
      <c r="F81" s="34">
        <v>0</v>
      </c>
      <c r="G81" s="37">
        <f t="shared" si="2"/>
        <v>0</v>
      </c>
      <c r="H81" s="37">
        <f t="shared" si="3"/>
        <v>0</v>
      </c>
      <c r="I81" s="27"/>
    </row>
    <row r="82" spans="1:8" ht="17.25" customHeight="1" hidden="1">
      <c r="A82" s="38" t="s">
        <v>48</v>
      </c>
      <c r="B82" s="162" t="s">
        <v>49</v>
      </c>
      <c r="C82" s="86"/>
      <c r="D82" s="36">
        <f>D83</f>
        <v>0</v>
      </c>
      <c r="E82" s="36">
        <f>E83</f>
        <v>0</v>
      </c>
      <c r="F82" s="36">
        <f>F83</f>
        <v>0</v>
      </c>
      <c r="G82" s="37" t="e">
        <f t="shared" si="2"/>
        <v>#DIV/0!</v>
      </c>
      <c r="H82" s="37" t="e">
        <f t="shared" si="3"/>
        <v>#DIV/0!</v>
      </c>
    </row>
    <row r="83" spans="1:8" ht="18.75" hidden="1">
      <c r="A83" s="161" t="s">
        <v>50</v>
      </c>
      <c r="B83" s="157" t="s">
        <v>146</v>
      </c>
      <c r="C83" s="85" t="s">
        <v>194</v>
      </c>
      <c r="D83" s="35">
        <v>0</v>
      </c>
      <c r="E83" s="35">
        <v>0</v>
      </c>
      <c r="F83" s="35">
        <f>F84</f>
        <v>0</v>
      </c>
      <c r="G83" s="37" t="e">
        <f t="shared" si="2"/>
        <v>#DIV/0!</v>
      </c>
      <c r="H83" s="37" t="e">
        <f t="shared" si="3"/>
        <v>#DIV/0!</v>
      </c>
    </row>
    <row r="84" spans="1:9" s="8" customFormat="1" ht="27" customHeight="1" hidden="1">
      <c r="A84" s="40"/>
      <c r="B84" s="41" t="s">
        <v>169</v>
      </c>
      <c r="C84" s="89" t="s">
        <v>170</v>
      </c>
      <c r="D84" s="34">
        <v>0</v>
      </c>
      <c r="E84" s="34">
        <v>0</v>
      </c>
      <c r="F84" s="34">
        <v>0</v>
      </c>
      <c r="G84" s="37" t="e">
        <f t="shared" si="2"/>
        <v>#DIV/0!</v>
      </c>
      <c r="H84" s="37" t="e">
        <f t="shared" si="3"/>
        <v>#DIV/0!</v>
      </c>
      <c r="I84" s="27"/>
    </row>
    <row r="85" spans="1:8" ht="37.5" customHeight="1">
      <c r="A85" s="38"/>
      <c r="B85" s="162" t="s">
        <v>84</v>
      </c>
      <c r="C85" s="86"/>
      <c r="D85" s="35">
        <f>D86</f>
        <v>1235</v>
      </c>
      <c r="E85" s="35">
        <f>E86</f>
        <v>612.2</v>
      </c>
      <c r="F85" s="35">
        <f>F86</f>
        <v>300</v>
      </c>
      <c r="G85" s="37">
        <f t="shared" si="2"/>
        <v>0.242914979757085</v>
      </c>
      <c r="H85" s="37">
        <f t="shared" si="3"/>
        <v>0.49003593596863765</v>
      </c>
    </row>
    <row r="86" spans="1:9" s="8" customFormat="1" ht="31.5">
      <c r="A86" s="40"/>
      <c r="B86" s="41" t="s">
        <v>85</v>
      </c>
      <c r="C86" s="89" t="s">
        <v>156</v>
      </c>
      <c r="D86" s="34">
        <v>1235</v>
      </c>
      <c r="E86" s="34">
        <v>612.2</v>
      </c>
      <c r="F86" s="34">
        <v>300</v>
      </c>
      <c r="G86" s="37">
        <f t="shared" si="2"/>
        <v>0.242914979757085</v>
      </c>
      <c r="H86" s="37">
        <f t="shared" si="3"/>
        <v>0.49003593596863765</v>
      </c>
      <c r="I86" s="27"/>
    </row>
    <row r="87" spans="1:8" ht="24.75" customHeight="1">
      <c r="A87" s="161"/>
      <c r="B87" s="162" t="s">
        <v>55</v>
      </c>
      <c r="C87" s="38"/>
      <c r="D87" s="36">
        <f>D36+D46+D48+D51+D55+D77+D82+D85+D80</f>
        <v>6047</v>
      </c>
      <c r="E87" s="36">
        <f>E36+E46+E48+E51+E55+E77+E82+E85+E80</f>
        <v>3169.8</v>
      </c>
      <c r="F87" s="36">
        <f>F36+F46+F48+F51+F55+F77+F82+F85+F80</f>
        <v>2206</v>
      </c>
      <c r="G87" s="37">
        <f t="shared" si="2"/>
        <v>0.36480899619646107</v>
      </c>
      <c r="H87" s="37">
        <f t="shared" si="3"/>
        <v>0.6959429617010536</v>
      </c>
    </row>
    <row r="88" spans="1:8" ht="18.75">
      <c r="A88" s="100"/>
      <c r="B88" s="157" t="s">
        <v>70</v>
      </c>
      <c r="C88" s="85"/>
      <c r="D88" s="58">
        <f>D85</f>
        <v>1235</v>
      </c>
      <c r="E88" s="58">
        <f>E85</f>
        <v>612.2</v>
      </c>
      <c r="F88" s="58">
        <f>F85</f>
        <v>300</v>
      </c>
      <c r="G88" s="37">
        <f t="shared" si="2"/>
        <v>0.242914979757085</v>
      </c>
      <c r="H88" s="37">
        <f t="shared" si="3"/>
        <v>0.49003593596863765</v>
      </c>
    </row>
    <row r="89" ht="18">
      <c r="A89" s="64"/>
    </row>
    <row r="90" ht="18">
      <c r="A90" s="60"/>
    </row>
    <row r="91" spans="1:6" ht="18">
      <c r="A91" s="60"/>
      <c r="B91" s="63" t="s">
        <v>275</v>
      </c>
      <c r="C91" s="96"/>
      <c r="F91" s="62">
        <v>1308.5</v>
      </c>
    </row>
    <row r="92" spans="1:3" ht="18">
      <c r="A92" s="60"/>
      <c r="B92" s="63"/>
      <c r="C92" s="96"/>
    </row>
    <row r="93" spans="1:6" ht="18" hidden="1">
      <c r="A93" s="60"/>
      <c r="B93" s="63" t="s">
        <v>71</v>
      </c>
      <c r="C93" s="96"/>
      <c r="F93" s="61"/>
    </row>
    <row r="94" spans="1:3" ht="18" hidden="1">
      <c r="A94" s="60"/>
      <c r="B94" s="63" t="s">
        <v>72</v>
      </c>
      <c r="C94" s="96"/>
    </row>
    <row r="95" spans="2:3" ht="18" hidden="1">
      <c r="B95" s="63"/>
      <c r="C95" s="96"/>
    </row>
    <row r="96" spans="2:3" ht="18" hidden="1">
      <c r="B96" s="63" t="s">
        <v>73</v>
      </c>
      <c r="C96" s="96"/>
    </row>
    <row r="97" spans="2:3" ht="18" hidden="1">
      <c r="B97" s="63" t="s">
        <v>74</v>
      </c>
      <c r="C97" s="96"/>
    </row>
    <row r="98" spans="2:3" ht="18" hidden="1">
      <c r="B98" s="63"/>
      <c r="C98" s="96"/>
    </row>
    <row r="99" spans="2:3" ht="18" hidden="1">
      <c r="B99" s="63" t="s">
        <v>75</v>
      </c>
      <c r="C99" s="96"/>
    </row>
    <row r="100" spans="2:3" ht="18" hidden="1">
      <c r="B100" s="63" t="s">
        <v>76</v>
      </c>
      <c r="C100" s="96"/>
    </row>
    <row r="101" spans="2:3" ht="18" hidden="1">
      <c r="B101" s="63"/>
      <c r="C101" s="96"/>
    </row>
    <row r="102" spans="2:3" ht="18" hidden="1">
      <c r="B102" s="63" t="s">
        <v>77</v>
      </c>
      <c r="C102" s="96"/>
    </row>
    <row r="103" spans="2:3" ht="18" hidden="1">
      <c r="B103" s="63" t="s">
        <v>78</v>
      </c>
      <c r="C103" s="96"/>
    </row>
    <row r="104" spans="2:3" ht="18" hidden="1">
      <c r="B104" s="63"/>
      <c r="C104" s="96"/>
    </row>
    <row r="105" spans="2:3" ht="18">
      <c r="B105" s="63"/>
      <c r="C105" s="96"/>
    </row>
    <row r="106" spans="2:8" ht="18">
      <c r="B106" s="63" t="s">
        <v>79</v>
      </c>
      <c r="C106" s="96"/>
      <c r="F106" s="61">
        <f>F91+F31-F87</f>
        <v>980.5999999999995</v>
      </c>
      <c r="H106" s="61"/>
    </row>
    <row r="109" spans="2:3" ht="18">
      <c r="B109" s="63" t="s">
        <v>80</v>
      </c>
      <c r="C109" s="96"/>
    </row>
    <row r="110" spans="2:3" ht="18">
      <c r="B110" s="63" t="s">
        <v>81</v>
      </c>
      <c r="C110" s="96"/>
    </row>
    <row r="111" spans="2:3" ht="18">
      <c r="B111" s="63" t="s">
        <v>82</v>
      </c>
      <c r="C111" s="96"/>
    </row>
  </sheetData>
  <sheetProtection/>
  <mergeCells count="17">
    <mergeCell ref="A1:H1"/>
    <mergeCell ref="G2:G3"/>
    <mergeCell ref="A33:H33"/>
    <mergeCell ref="G34:G35"/>
    <mergeCell ref="F34:F35"/>
    <mergeCell ref="H2:H3"/>
    <mergeCell ref="B2:B3"/>
    <mergeCell ref="D2:D3"/>
    <mergeCell ref="E2:E3"/>
    <mergeCell ref="F2:F3"/>
    <mergeCell ref="C2:C3"/>
    <mergeCell ref="A34:A35"/>
    <mergeCell ref="B34:B35"/>
    <mergeCell ref="D34:D35"/>
    <mergeCell ref="H34:H35"/>
    <mergeCell ref="E34:E35"/>
    <mergeCell ref="C34:C35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17"/>
  <sheetViews>
    <sheetView zoomScalePageLayoutView="0" workbookViewId="0" topLeftCell="A31">
      <selection activeCell="C31" sqref="C1:C16384"/>
    </sheetView>
  </sheetViews>
  <sheetFormatPr defaultColWidth="9.140625" defaultRowHeight="12.75"/>
  <cols>
    <col min="1" max="1" width="8.00390625" style="59" customWidth="1"/>
    <col min="2" max="2" width="34.421875" style="59" customWidth="1"/>
    <col min="3" max="3" width="13.00390625" style="95" hidden="1" customWidth="1"/>
    <col min="4" max="4" width="14.00390625" style="62" customWidth="1"/>
    <col min="5" max="5" width="13.00390625" style="62" customWidth="1"/>
    <col min="6" max="7" width="11.57421875" style="62" customWidth="1"/>
    <col min="8" max="8" width="12.140625" style="62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196" t="s">
        <v>583</v>
      </c>
      <c r="B1" s="196"/>
      <c r="C1" s="196"/>
      <c r="D1" s="196"/>
      <c r="E1" s="196"/>
      <c r="F1" s="196"/>
      <c r="G1" s="196"/>
      <c r="H1" s="196"/>
      <c r="I1" s="30"/>
    </row>
    <row r="2" spans="1:8" ht="12.75" customHeight="1">
      <c r="A2" s="158"/>
      <c r="B2" s="197" t="s">
        <v>2</v>
      </c>
      <c r="C2" s="222"/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</row>
    <row r="3" spans="1:8" ht="24.75" customHeight="1">
      <c r="A3" s="158"/>
      <c r="B3" s="197"/>
      <c r="C3" s="223"/>
      <c r="D3" s="197"/>
      <c r="E3" s="194"/>
      <c r="F3" s="197"/>
      <c r="G3" s="194"/>
      <c r="H3" s="194"/>
    </row>
    <row r="4" spans="1:8" ht="31.5">
      <c r="A4" s="158"/>
      <c r="B4" s="162" t="s">
        <v>69</v>
      </c>
      <c r="C4" s="84"/>
      <c r="D4" s="36">
        <f>D5+D6+D7+D8+D9+D10+D11+D12+D13+D14+D15+D16+D17+D18+D19+D20</f>
        <v>3406</v>
      </c>
      <c r="E4" s="36">
        <f>E5+E7+E8+E9+E20</f>
        <v>751</v>
      </c>
      <c r="F4" s="36">
        <f>F5+F7+F8+F9+F20</f>
        <v>1519</v>
      </c>
      <c r="G4" s="37">
        <f>F4/D4</f>
        <v>0.4459776864357017</v>
      </c>
      <c r="H4" s="37">
        <f>F4/E4</f>
        <v>2.0226364846870837</v>
      </c>
    </row>
    <row r="5" spans="1:8" ht="18.75">
      <c r="A5" s="158"/>
      <c r="B5" s="157" t="s">
        <v>314</v>
      </c>
      <c r="C5" s="85"/>
      <c r="D5" s="35">
        <v>375</v>
      </c>
      <c r="E5" s="35">
        <v>160</v>
      </c>
      <c r="F5" s="35">
        <v>183.7</v>
      </c>
      <c r="G5" s="37">
        <f aca="true" t="shared" si="0" ref="G5:G28">F5/D5</f>
        <v>0.4898666666666666</v>
      </c>
      <c r="H5" s="37">
        <f aca="true" t="shared" si="1" ref="H5:H28">F5/E5</f>
        <v>1.1481249999999998</v>
      </c>
    </row>
    <row r="6" spans="1:8" ht="18.75" hidden="1">
      <c r="A6" s="158"/>
      <c r="B6" s="157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58"/>
      <c r="B7" s="157" t="s">
        <v>6</v>
      </c>
      <c r="C7" s="85"/>
      <c r="D7" s="35">
        <v>318</v>
      </c>
      <c r="E7" s="35">
        <v>120</v>
      </c>
      <c r="F7" s="35">
        <v>420</v>
      </c>
      <c r="G7" s="37">
        <f t="shared" si="0"/>
        <v>1.320754716981132</v>
      </c>
      <c r="H7" s="37">
        <f t="shared" si="1"/>
        <v>3.5</v>
      </c>
    </row>
    <row r="8" spans="1:8" ht="31.5">
      <c r="A8" s="158"/>
      <c r="B8" s="157" t="s">
        <v>325</v>
      </c>
      <c r="C8" s="85"/>
      <c r="D8" s="35">
        <v>128</v>
      </c>
      <c r="E8" s="35">
        <v>15</v>
      </c>
      <c r="F8" s="35">
        <v>32.6</v>
      </c>
      <c r="G8" s="37">
        <f t="shared" si="0"/>
        <v>0.2546875</v>
      </c>
      <c r="H8" s="37">
        <f t="shared" si="1"/>
        <v>2.1733333333333333</v>
      </c>
    </row>
    <row r="9" spans="1:8" ht="18.75">
      <c r="A9" s="158"/>
      <c r="B9" s="157" t="s">
        <v>8</v>
      </c>
      <c r="C9" s="85"/>
      <c r="D9" s="35">
        <v>2570</v>
      </c>
      <c r="E9" s="35">
        <v>450</v>
      </c>
      <c r="F9" s="35">
        <v>873.1</v>
      </c>
      <c r="G9" s="37">
        <f t="shared" si="0"/>
        <v>0.339727626459144</v>
      </c>
      <c r="H9" s="37">
        <f t="shared" si="1"/>
        <v>1.9402222222222223</v>
      </c>
    </row>
    <row r="10" spans="1:8" ht="18.75" hidden="1">
      <c r="A10" s="158"/>
      <c r="B10" s="157" t="s">
        <v>317</v>
      </c>
      <c r="C10" s="85"/>
      <c r="D10" s="35"/>
      <c r="E10" s="35">
        <v>9</v>
      </c>
      <c r="F10" s="35">
        <v>0</v>
      </c>
      <c r="G10" s="37" t="e">
        <f t="shared" si="0"/>
        <v>#DIV/0!</v>
      </c>
      <c r="H10" s="37">
        <f t="shared" si="1"/>
        <v>0</v>
      </c>
    </row>
    <row r="11" spans="1:8" ht="31.5" hidden="1">
      <c r="A11" s="158"/>
      <c r="B11" s="157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58"/>
      <c r="B12" s="157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158"/>
      <c r="B13" s="157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158"/>
      <c r="B14" s="157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23.25" customHeight="1" hidden="1">
      <c r="A15" s="158"/>
      <c r="B15" s="157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47.25" hidden="1">
      <c r="A16" s="158"/>
      <c r="B16" s="157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1.5" hidden="1">
      <c r="A17" s="158"/>
      <c r="B17" s="157" t="s">
        <v>188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58"/>
      <c r="B18" s="157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8.75" hidden="1">
      <c r="A19" s="158"/>
      <c r="B19" s="157" t="s">
        <v>18</v>
      </c>
      <c r="C19" s="85"/>
      <c r="D19" s="35">
        <v>0</v>
      </c>
      <c r="E19" s="35">
        <v>0</v>
      </c>
      <c r="F19" s="35">
        <v>0</v>
      </c>
      <c r="G19" s="37" t="e">
        <f t="shared" si="0"/>
        <v>#DIV/0!</v>
      </c>
      <c r="H19" s="37" t="e">
        <f t="shared" si="1"/>
        <v>#DIV/0!</v>
      </c>
    </row>
    <row r="20" spans="1:8" ht="18.75">
      <c r="A20" s="158"/>
      <c r="B20" s="57" t="s">
        <v>317</v>
      </c>
      <c r="C20" s="85"/>
      <c r="D20" s="35">
        <v>15</v>
      </c>
      <c r="E20" s="35">
        <v>6</v>
      </c>
      <c r="F20" s="35">
        <v>9.6</v>
      </c>
      <c r="G20" s="37">
        <f t="shared" si="0"/>
        <v>0.64</v>
      </c>
      <c r="H20" s="37">
        <f t="shared" si="1"/>
        <v>1.5999999999999999</v>
      </c>
    </row>
    <row r="21" spans="1:8" ht="38.25" customHeight="1">
      <c r="A21" s="158"/>
      <c r="B21" s="162" t="s">
        <v>68</v>
      </c>
      <c r="C21" s="86"/>
      <c r="D21" s="35">
        <f>D22+D23+D24+D26+D27+D25</f>
        <v>815.5</v>
      </c>
      <c r="E21" s="35">
        <f>E22+E23+E24+E26+E27+E25</f>
        <v>304</v>
      </c>
      <c r="F21" s="35">
        <f>F22+F23+F24+F26+F27+F25</f>
        <v>79.6</v>
      </c>
      <c r="G21" s="37">
        <f t="shared" si="0"/>
        <v>0.09760882893930103</v>
      </c>
      <c r="H21" s="37">
        <f t="shared" si="1"/>
        <v>0.2618421052631579</v>
      </c>
    </row>
    <row r="22" spans="1:8" ht="18.75">
      <c r="A22" s="158"/>
      <c r="B22" s="157" t="s">
        <v>20</v>
      </c>
      <c r="C22" s="85"/>
      <c r="D22" s="35">
        <v>103</v>
      </c>
      <c r="E22" s="35">
        <v>51.5</v>
      </c>
      <c r="F22" s="151" t="s">
        <v>642</v>
      </c>
      <c r="G22" s="37">
        <f t="shared" si="0"/>
        <v>0.4776699029126214</v>
      </c>
      <c r="H22" s="37">
        <f t="shared" si="1"/>
        <v>0.9553398058252428</v>
      </c>
    </row>
    <row r="23" spans="1:8" ht="18.75">
      <c r="A23" s="158"/>
      <c r="B23" s="157" t="s">
        <v>86</v>
      </c>
      <c r="C23" s="85"/>
      <c r="D23" s="35">
        <v>82.9</v>
      </c>
      <c r="E23" s="35">
        <v>41.5</v>
      </c>
      <c r="F23" s="101">
        <v>30.4</v>
      </c>
      <c r="G23" s="37">
        <f t="shared" si="0"/>
        <v>0.36670687575392036</v>
      </c>
      <c r="H23" s="37">
        <f t="shared" si="1"/>
        <v>0.7325301204819277</v>
      </c>
    </row>
    <row r="24" spans="1:8" ht="94.5" hidden="1">
      <c r="A24" s="158"/>
      <c r="B24" s="157" t="s">
        <v>449</v>
      </c>
      <c r="C24" s="85"/>
      <c r="D24" s="35">
        <v>0</v>
      </c>
      <c r="E24" s="35">
        <v>0</v>
      </c>
      <c r="F24" s="101">
        <v>0</v>
      </c>
      <c r="G24" s="37" t="e">
        <f t="shared" si="0"/>
        <v>#DIV/0!</v>
      </c>
      <c r="H24" s="37" t="e">
        <f t="shared" si="1"/>
        <v>#DIV/0!</v>
      </c>
    </row>
    <row r="25" spans="1:8" ht="94.5">
      <c r="A25" s="158"/>
      <c r="B25" s="157" t="s">
        <v>578</v>
      </c>
      <c r="C25" s="85"/>
      <c r="D25" s="35">
        <v>598.6</v>
      </c>
      <c r="E25" s="35">
        <v>180</v>
      </c>
      <c r="F25" s="101">
        <v>0</v>
      </c>
      <c r="G25" s="37">
        <f t="shared" si="0"/>
        <v>0</v>
      </c>
      <c r="H25" s="37">
        <f t="shared" si="1"/>
        <v>0</v>
      </c>
    </row>
    <row r="26" spans="1:8" ht="63">
      <c r="A26" s="158"/>
      <c r="B26" s="157" t="s">
        <v>486</v>
      </c>
      <c r="C26" s="85"/>
      <c r="D26" s="35">
        <v>10</v>
      </c>
      <c r="E26" s="35">
        <v>10</v>
      </c>
      <c r="F26" s="101">
        <v>0</v>
      </c>
      <c r="G26" s="37">
        <f t="shared" si="0"/>
        <v>0</v>
      </c>
      <c r="H26" s="37">
        <f t="shared" si="1"/>
        <v>0</v>
      </c>
    </row>
    <row r="27" spans="1:8" ht="47.25">
      <c r="A27" s="158"/>
      <c r="B27" s="157" t="s">
        <v>487</v>
      </c>
      <c r="C27" s="85"/>
      <c r="D27" s="35">
        <v>21</v>
      </c>
      <c r="E27" s="35">
        <v>21</v>
      </c>
      <c r="F27" s="101">
        <v>0</v>
      </c>
      <c r="G27" s="37">
        <f t="shared" si="0"/>
        <v>0</v>
      </c>
      <c r="H27" s="37">
        <f t="shared" si="1"/>
        <v>0</v>
      </c>
    </row>
    <row r="28" spans="1:8" ht="26.25" customHeight="1">
      <c r="A28" s="158"/>
      <c r="B28" s="162" t="s">
        <v>23</v>
      </c>
      <c r="C28" s="88"/>
      <c r="D28" s="35">
        <f>D4+D21</f>
        <v>4221.5</v>
      </c>
      <c r="E28" s="35">
        <f>E4+E21</f>
        <v>1055</v>
      </c>
      <c r="F28" s="35">
        <f>F4+F21</f>
        <v>1598.6</v>
      </c>
      <c r="G28" s="37">
        <f t="shared" si="0"/>
        <v>0.3786805637806467</v>
      </c>
      <c r="H28" s="37">
        <f t="shared" si="1"/>
        <v>1.5152606635071089</v>
      </c>
    </row>
    <row r="29" spans="1:8" ht="40.5" customHeight="1" hidden="1">
      <c r="A29" s="158"/>
      <c r="B29" s="157" t="s">
        <v>92</v>
      </c>
      <c r="C29" s="85"/>
      <c r="D29" s="35">
        <f>D4</f>
        <v>3406</v>
      </c>
      <c r="E29" s="35">
        <f>E4</f>
        <v>751</v>
      </c>
      <c r="F29" s="35">
        <f>F4</f>
        <v>1519</v>
      </c>
      <c r="G29" s="37">
        <f>F29/D29</f>
        <v>0.4459776864357017</v>
      </c>
      <c r="H29" s="37">
        <f>F29/E29</f>
        <v>2.0226364846870837</v>
      </c>
    </row>
    <row r="30" spans="1:8" ht="12.75">
      <c r="A30" s="189"/>
      <c r="B30" s="220"/>
      <c r="C30" s="220"/>
      <c r="D30" s="220"/>
      <c r="E30" s="220"/>
      <c r="F30" s="220"/>
      <c r="G30" s="220"/>
      <c r="H30" s="221"/>
    </row>
    <row r="31" spans="1:8" ht="15" customHeight="1">
      <c r="A31" s="218" t="s">
        <v>133</v>
      </c>
      <c r="B31" s="219" t="s">
        <v>24</v>
      </c>
      <c r="C31" s="216" t="s">
        <v>155</v>
      </c>
      <c r="D31" s="192" t="s">
        <v>3</v>
      </c>
      <c r="E31" s="199" t="s">
        <v>518</v>
      </c>
      <c r="F31" s="192" t="s">
        <v>4</v>
      </c>
      <c r="G31" s="199" t="s">
        <v>262</v>
      </c>
      <c r="H31" s="199" t="s">
        <v>519</v>
      </c>
    </row>
    <row r="32" spans="1:8" ht="24.75" customHeight="1">
      <c r="A32" s="218"/>
      <c r="B32" s="219"/>
      <c r="C32" s="217"/>
      <c r="D32" s="192"/>
      <c r="E32" s="200"/>
      <c r="F32" s="192"/>
      <c r="G32" s="200"/>
      <c r="H32" s="200"/>
    </row>
    <row r="33" spans="1:8" ht="31.5">
      <c r="A33" s="38" t="s">
        <v>56</v>
      </c>
      <c r="B33" s="162" t="s">
        <v>25</v>
      </c>
      <c r="C33" s="86"/>
      <c r="D33" s="36">
        <f>D34+D38+D39+D37</f>
        <v>2106.5</v>
      </c>
      <c r="E33" s="36">
        <f>E34+E38+E39+E37</f>
        <v>1035.8999999999999</v>
      </c>
      <c r="F33" s="36">
        <f>F34+F38+F39+F37</f>
        <v>909.5</v>
      </c>
      <c r="G33" s="37">
        <f>F33/D33</f>
        <v>0.4317588416805127</v>
      </c>
      <c r="H33" s="37">
        <f>F33/E33</f>
        <v>0.8779805000482673</v>
      </c>
    </row>
    <row r="34" spans="1:8" ht="110.25" customHeight="1">
      <c r="A34" s="161" t="s">
        <v>59</v>
      </c>
      <c r="B34" s="157" t="s">
        <v>136</v>
      </c>
      <c r="C34" s="85" t="s">
        <v>59</v>
      </c>
      <c r="D34" s="35">
        <v>2051.5</v>
      </c>
      <c r="E34" s="35">
        <v>1033.3</v>
      </c>
      <c r="F34" s="35">
        <v>908.1</v>
      </c>
      <c r="G34" s="37">
        <f aca="true" t="shared" si="2" ref="G34:G92">F34/D34</f>
        <v>0.44265171825493543</v>
      </c>
      <c r="H34" s="37">
        <f aca="true" t="shared" si="3" ref="H34:H92">F34/E34</f>
        <v>0.8788348011226169</v>
      </c>
    </row>
    <row r="35" spans="1:8" ht="110.25" customHeight="1" hidden="1">
      <c r="A35" s="161" t="s">
        <v>60</v>
      </c>
      <c r="B35" s="157"/>
      <c r="C35" s="85"/>
      <c r="D35" s="35"/>
      <c r="E35" s="35"/>
      <c r="F35" s="35"/>
      <c r="G35" s="37" t="e">
        <f t="shared" si="2"/>
        <v>#DIV/0!</v>
      </c>
      <c r="H35" s="37" t="e">
        <f t="shared" si="3"/>
        <v>#DIV/0!</v>
      </c>
    </row>
    <row r="36" spans="1:8" ht="33.75" customHeight="1" hidden="1">
      <c r="A36" s="161" t="s">
        <v>157</v>
      </c>
      <c r="B36" s="157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7" t="e">
        <f t="shared" si="3"/>
        <v>#DIV/0!</v>
      </c>
    </row>
    <row r="37" spans="1:8" ht="33.75" customHeight="1" hidden="1">
      <c r="A37" s="161"/>
      <c r="B37" s="157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7" t="e">
        <f t="shared" si="3"/>
        <v>#DIV/0!</v>
      </c>
    </row>
    <row r="38" spans="1:8" ht="24" customHeight="1">
      <c r="A38" s="161" t="s">
        <v>61</v>
      </c>
      <c r="B38" s="157" t="s">
        <v>27</v>
      </c>
      <c r="C38" s="85" t="s">
        <v>61</v>
      </c>
      <c r="D38" s="35">
        <v>50</v>
      </c>
      <c r="E38" s="35">
        <v>0</v>
      </c>
      <c r="F38" s="35">
        <v>0</v>
      </c>
      <c r="G38" s="37">
        <f t="shared" si="2"/>
        <v>0</v>
      </c>
      <c r="H38" s="37">
        <v>0</v>
      </c>
    </row>
    <row r="39" spans="1:8" ht="33.75" customHeight="1">
      <c r="A39" s="161" t="s">
        <v>110</v>
      </c>
      <c r="B39" s="157" t="s">
        <v>107</v>
      </c>
      <c r="C39" s="85"/>
      <c r="D39" s="35">
        <f>D42+D40+D41+D43</f>
        <v>5</v>
      </c>
      <c r="E39" s="35">
        <f>E42+E40+E41+E43</f>
        <v>2.6</v>
      </c>
      <c r="F39" s="35">
        <f>F42+F40+F41+F43</f>
        <v>1.4</v>
      </c>
      <c r="G39" s="37">
        <f t="shared" si="2"/>
        <v>0.27999999999999997</v>
      </c>
      <c r="H39" s="37">
        <f t="shared" si="3"/>
        <v>0.5384615384615384</v>
      </c>
    </row>
    <row r="40" spans="1:8" ht="69" customHeight="1" hidden="1">
      <c r="A40" s="161"/>
      <c r="B40" s="41" t="s">
        <v>160</v>
      </c>
      <c r="C40" s="85" t="s">
        <v>201</v>
      </c>
      <c r="D40" s="35">
        <v>0</v>
      </c>
      <c r="E40" s="35">
        <v>0</v>
      </c>
      <c r="F40" s="35">
        <v>0</v>
      </c>
      <c r="G40" s="37" t="e">
        <f t="shared" si="2"/>
        <v>#DIV/0!</v>
      </c>
      <c r="H40" s="37" t="e">
        <f t="shared" si="3"/>
        <v>#DIV/0!</v>
      </c>
    </row>
    <row r="41" spans="1:8" ht="51" customHeight="1" hidden="1">
      <c r="A41" s="161"/>
      <c r="B41" s="41" t="s">
        <v>276</v>
      </c>
      <c r="C41" s="85" t="s">
        <v>229</v>
      </c>
      <c r="D41" s="35">
        <v>0</v>
      </c>
      <c r="E41" s="35">
        <v>0</v>
      </c>
      <c r="F41" s="35">
        <v>0</v>
      </c>
      <c r="G41" s="37" t="e">
        <f t="shared" si="2"/>
        <v>#DIV/0!</v>
      </c>
      <c r="H41" s="37" t="e">
        <f t="shared" si="3"/>
        <v>#DIV/0!</v>
      </c>
    </row>
    <row r="42" spans="1:9" s="8" customFormat="1" ht="31.5">
      <c r="A42" s="40"/>
      <c r="B42" s="41" t="s">
        <v>96</v>
      </c>
      <c r="C42" s="89" t="s">
        <v>162</v>
      </c>
      <c r="D42" s="34">
        <v>5</v>
      </c>
      <c r="E42" s="34">
        <v>2.6</v>
      </c>
      <c r="F42" s="34">
        <v>1.4</v>
      </c>
      <c r="G42" s="37">
        <f t="shared" si="2"/>
        <v>0.27999999999999997</v>
      </c>
      <c r="H42" s="37">
        <f t="shared" si="3"/>
        <v>0.5384615384615384</v>
      </c>
      <c r="I42" s="27"/>
    </row>
    <row r="43" spans="1:9" s="8" customFormat="1" ht="47.25" hidden="1">
      <c r="A43" s="40"/>
      <c r="B43" s="41" t="s">
        <v>254</v>
      </c>
      <c r="C43" s="89" t="s">
        <v>253</v>
      </c>
      <c r="D43" s="34">
        <v>0</v>
      </c>
      <c r="E43" s="34"/>
      <c r="F43" s="34">
        <v>0</v>
      </c>
      <c r="G43" s="37" t="e">
        <f t="shared" si="2"/>
        <v>#DIV/0!</v>
      </c>
      <c r="H43" s="37" t="e">
        <f t="shared" si="3"/>
        <v>#DIV/0!</v>
      </c>
      <c r="I43" s="27"/>
    </row>
    <row r="44" spans="1:8" ht="33.75" customHeight="1">
      <c r="A44" s="38" t="s">
        <v>93</v>
      </c>
      <c r="B44" s="162" t="s">
        <v>88</v>
      </c>
      <c r="C44" s="86"/>
      <c r="D44" s="36">
        <f>D45</f>
        <v>82.9</v>
      </c>
      <c r="E44" s="36">
        <f>E45</f>
        <v>41.5</v>
      </c>
      <c r="F44" s="36">
        <f>F45</f>
        <v>30.4</v>
      </c>
      <c r="G44" s="37">
        <f t="shared" si="2"/>
        <v>0.36670687575392036</v>
      </c>
      <c r="H44" s="37">
        <f t="shared" si="3"/>
        <v>0.7325301204819277</v>
      </c>
    </row>
    <row r="45" spans="1:8" ht="63">
      <c r="A45" s="161" t="s">
        <v>94</v>
      </c>
      <c r="B45" s="157" t="s">
        <v>140</v>
      </c>
      <c r="C45" s="85" t="s">
        <v>471</v>
      </c>
      <c r="D45" s="35">
        <v>82.9</v>
      </c>
      <c r="E45" s="35">
        <v>41.5</v>
      </c>
      <c r="F45" s="35">
        <v>30.4</v>
      </c>
      <c r="G45" s="37">
        <f t="shared" si="2"/>
        <v>0.36670687575392036</v>
      </c>
      <c r="H45" s="37">
        <f t="shared" si="3"/>
        <v>0.7325301204819277</v>
      </c>
    </row>
    <row r="46" spans="1:8" ht="31.5">
      <c r="A46" s="38" t="s">
        <v>62</v>
      </c>
      <c r="B46" s="162" t="s">
        <v>30</v>
      </c>
      <c r="C46" s="86"/>
      <c r="D46" s="36">
        <f aca="true" t="shared" si="4" ref="D46:F47">D47</f>
        <v>50</v>
      </c>
      <c r="E46" s="36">
        <f t="shared" si="4"/>
        <v>0</v>
      </c>
      <c r="F46" s="36">
        <f t="shared" si="4"/>
        <v>0</v>
      </c>
      <c r="G46" s="37">
        <f t="shared" si="2"/>
        <v>0</v>
      </c>
      <c r="H46" s="37">
        <v>0</v>
      </c>
    </row>
    <row r="47" spans="1:8" ht="31.5">
      <c r="A47" s="161" t="s">
        <v>95</v>
      </c>
      <c r="B47" s="157" t="s">
        <v>90</v>
      </c>
      <c r="C47" s="85"/>
      <c r="D47" s="35">
        <f t="shared" si="4"/>
        <v>50</v>
      </c>
      <c r="E47" s="35">
        <f t="shared" si="4"/>
        <v>0</v>
      </c>
      <c r="F47" s="35">
        <f t="shared" si="4"/>
        <v>0</v>
      </c>
      <c r="G47" s="37">
        <f t="shared" si="2"/>
        <v>0</v>
      </c>
      <c r="H47" s="37">
        <v>0</v>
      </c>
    </row>
    <row r="48" spans="1:9" s="8" customFormat="1" ht="84" customHeight="1">
      <c r="A48" s="40"/>
      <c r="B48" s="41" t="s">
        <v>599</v>
      </c>
      <c r="C48" s="89" t="s">
        <v>617</v>
      </c>
      <c r="D48" s="34">
        <f>D49+D50</f>
        <v>50</v>
      </c>
      <c r="E48" s="34">
        <f>E49+E50</f>
        <v>0</v>
      </c>
      <c r="F48" s="34">
        <f>F49+F50</f>
        <v>0</v>
      </c>
      <c r="G48" s="37">
        <f t="shared" si="2"/>
        <v>0</v>
      </c>
      <c r="H48" s="37">
        <v>0</v>
      </c>
      <c r="I48" s="27"/>
    </row>
    <row r="49" spans="1:9" s="8" customFormat="1" ht="96" customHeight="1">
      <c r="A49" s="40"/>
      <c r="B49" s="41" t="s">
        <v>620</v>
      </c>
      <c r="C49" s="182" t="s">
        <v>618</v>
      </c>
      <c r="D49" s="34">
        <v>30</v>
      </c>
      <c r="E49" s="34">
        <v>0</v>
      </c>
      <c r="F49" s="34">
        <v>0</v>
      </c>
      <c r="G49" s="37">
        <f t="shared" si="2"/>
        <v>0</v>
      </c>
      <c r="H49" s="37">
        <v>0</v>
      </c>
      <c r="I49" s="27"/>
    </row>
    <row r="50" spans="1:9" s="8" customFormat="1" ht="37.5" customHeight="1">
      <c r="A50" s="40"/>
      <c r="B50" s="41" t="s">
        <v>621</v>
      </c>
      <c r="C50" s="182" t="s">
        <v>619</v>
      </c>
      <c r="D50" s="34">
        <v>20</v>
      </c>
      <c r="E50" s="34">
        <v>0</v>
      </c>
      <c r="F50" s="34">
        <v>0</v>
      </c>
      <c r="G50" s="37">
        <f t="shared" si="2"/>
        <v>0</v>
      </c>
      <c r="H50" s="37">
        <v>0</v>
      </c>
      <c r="I50" s="27"/>
    </row>
    <row r="51" spans="1:9" s="8" customFormat="1" ht="38.25" customHeight="1">
      <c r="A51" s="38" t="s">
        <v>63</v>
      </c>
      <c r="B51" s="162" t="s">
        <v>31</v>
      </c>
      <c r="C51" s="86"/>
      <c r="D51" s="36">
        <f>D52</f>
        <v>63</v>
      </c>
      <c r="E51" s="36">
        <f>E52</f>
        <v>21</v>
      </c>
      <c r="F51" s="36">
        <f>F52</f>
        <v>6</v>
      </c>
      <c r="G51" s="37">
        <f t="shared" si="2"/>
        <v>0.09523809523809523</v>
      </c>
      <c r="H51" s="37">
        <f t="shared" si="3"/>
        <v>0.2857142857142857</v>
      </c>
      <c r="I51" s="27"/>
    </row>
    <row r="52" spans="1:9" s="8" customFormat="1" ht="39.75" customHeight="1">
      <c r="A52" s="159" t="s">
        <v>64</v>
      </c>
      <c r="B52" s="57" t="s">
        <v>105</v>
      </c>
      <c r="C52" s="85"/>
      <c r="D52" s="35">
        <f>D53+D54</f>
        <v>63</v>
      </c>
      <c r="E52" s="35">
        <f>E53+E54</f>
        <v>21</v>
      </c>
      <c r="F52" s="35">
        <f>F53+F54</f>
        <v>6</v>
      </c>
      <c r="G52" s="37">
        <f t="shared" si="2"/>
        <v>0.09523809523809523</v>
      </c>
      <c r="H52" s="37">
        <f t="shared" si="3"/>
        <v>0.2857142857142857</v>
      </c>
      <c r="I52" s="27"/>
    </row>
    <row r="53" spans="1:9" s="8" customFormat="1" ht="49.5" customHeight="1">
      <c r="A53" s="40"/>
      <c r="B53" s="53" t="s">
        <v>105</v>
      </c>
      <c r="C53" s="89" t="s">
        <v>205</v>
      </c>
      <c r="D53" s="34">
        <v>60</v>
      </c>
      <c r="E53" s="34">
        <v>21</v>
      </c>
      <c r="F53" s="34">
        <v>6</v>
      </c>
      <c r="G53" s="37">
        <f t="shared" si="2"/>
        <v>0.1</v>
      </c>
      <c r="H53" s="37">
        <f t="shared" si="3"/>
        <v>0.2857142857142857</v>
      </c>
      <c r="I53" s="27"/>
    </row>
    <row r="54" spans="1:9" s="8" customFormat="1" ht="115.5" customHeight="1">
      <c r="A54" s="40"/>
      <c r="B54" s="53" t="s">
        <v>406</v>
      </c>
      <c r="C54" s="89" t="s">
        <v>405</v>
      </c>
      <c r="D54" s="34">
        <v>3</v>
      </c>
      <c r="E54" s="34">
        <v>0</v>
      </c>
      <c r="F54" s="34">
        <v>0</v>
      </c>
      <c r="G54" s="37">
        <f t="shared" si="2"/>
        <v>0</v>
      </c>
      <c r="H54" s="37">
        <v>0</v>
      </c>
      <c r="I54" s="27"/>
    </row>
    <row r="55" spans="1:8" ht="47.25">
      <c r="A55" s="38" t="s">
        <v>65</v>
      </c>
      <c r="B55" s="162" t="s">
        <v>32</v>
      </c>
      <c r="C55" s="86"/>
      <c r="D55" s="36">
        <f>D56</f>
        <v>2136.6</v>
      </c>
      <c r="E55" s="36">
        <f>E56</f>
        <v>1048.1</v>
      </c>
      <c r="F55" s="36">
        <f>F56</f>
        <v>272.6</v>
      </c>
      <c r="G55" s="37">
        <f t="shared" si="2"/>
        <v>0.127585884114949</v>
      </c>
      <c r="H55" s="37">
        <f t="shared" si="3"/>
        <v>0.26008968609865474</v>
      </c>
    </row>
    <row r="56" spans="1:8" ht="18.75">
      <c r="A56" s="161" t="s">
        <v>35</v>
      </c>
      <c r="B56" s="157" t="s">
        <v>36</v>
      </c>
      <c r="C56" s="85"/>
      <c r="D56" s="35">
        <f>D60+D76</f>
        <v>2136.6</v>
      </c>
      <c r="E56" s="35">
        <f>E60+E76</f>
        <v>1048.1</v>
      </c>
      <c r="F56" s="35">
        <f>F60+F76</f>
        <v>272.6</v>
      </c>
      <c r="G56" s="37">
        <f t="shared" si="2"/>
        <v>0.127585884114949</v>
      </c>
      <c r="H56" s="37">
        <f t="shared" si="3"/>
        <v>0.26008968609865474</v>
      </c>
    </row>
    <row r="57" spans="1:8" ht="47.25" hidden="1">
      <c r="A57" s="161"/>
      <c r="B57" s="41" t="s">
        <v>294</v>
      </c>
      <c r="C57" s="89" t="s">
        <v>293</v>
      </c>
      <c r="D57" s="35">
        <v>0</v>
      </c>
      <c r="E57" s="35">
        <v>0</v>
      </c>
      <c r="F57" s="35">
        <v>0</v>
      </c>
      <c r="G57" s="37" t="e">
        <f t="shared" si="2"/>
        <v>#DIV/0!</v>
      </c>
      <c r="H57" s="37" t="e">
        <f t="shared" si="3"/>
        <v>#DIV/0!</v>
      </c>
    </row>
    <row r="58" spans="1:8" ht="47.25" hidden="1">
      <c r="A58" s="161"/>
      <c r="B58" s="41" t="s">
        <v>296</v>
      </c>
      <c r="C58" s="89" t="s">
        <v>295</v>
      </c>
      <c r="D58" s="35">
        <v>0</v>
      </c>
      <c r="E58" s="35">
        <v>0</v>
      </c>
      <c r="F58" s="35">
        <v>0</v>
      </c>
      <c r="G58" s="37" t="e">
        <f t="shared" si="2"/>
        <v>#DIV/0!</v>
      </c>
      <c r="H58" s="37" t="e">
        <f t="shared" si="3"/>
        <v>#DIV/0!</v>
      </c>
    </row>
    <row r="59" spans="1:8" ht="47.25" hidden="1">
      <c r="A59" s="161"/>
      <c r="B59" s="41" t="s">
        <v>298</v>
      </c>
      <c r="C59" s="89" t="s">
        <v>297</v>
      </c>
      <c r="D59" s="35">
        <v>0</v>
      </c>
      <c r="E59" s="35">
        <v>0</v>
      </c>
      <c r="F59" s="35">
        <v>0</v>
      </c>
      <c r="G59" s="37" t="e">
        <f t="shared" si="2"/>
        <v>#DIV/0!</v>
      </c>
      <c r="H59" s="37" t="e">
        <f t="shared" si="3"/>
        <v>#DIV/0!</v>
      </c>
    </row>
    <row r="60" spans="1:8" ht="63">
      <c r="A60" s="161"/>
      <c r="B60" s="41" t="s">
        <v>377</v>
      </c>
      <c r="C60" s="89" t="s">
        <v>404</v>
      </c>
      <c r="D60" s="35">
        <f>D61+D62+D63+D64+D65+D66+D67+D68+D69+D70+D73+D74+D72+D71+D75</f>
        <v>1437</v>
      </c>
      <c r="E60" s="35">
        <f>E61+E62+E63+E64+E65+E66+E67+E68+E69+E70+E73+E74+E72+E71+E75</f>
        <v>816.1</v>
      </c>
      <c r="F60" s="35">
        <f>F61+F62+F63+F64+F65+F66+F67+F68+F69+F70+F73+F74+F72+F71+F75</f>
        <v>272.6</v>
      </c>
      <c r="G60" s="37">
        <f t="shared" si="2"/>
        <v>0.1897007654836465</v>
      </c>
      <c r="H60" s="37">
        <f t="shared" si="3"/>
        <v>0.33402769268472005</v>
      </c>
    </row>
    <row r="61" spans="1:8" ht="31.5">
      <c r="A61" s="161"/>
      <c r="B61" s="41" t="s">
        <v>381</v>
      </c>
      <c r="C61" s="102" t="s">
        <v>380</v>
      </c>
      <c r="D61" s="103">
        <v>20</v>
      </c>
      <c r="E61" s="152">
        <v>7</v>
      </c>
      <c r="F61" s="35">
        <v>0</v>
      </c>
      <c r="G61" s="37">
        <f t="shared" si="2"/>
        <v>0</v>
      </c>
      <c r="H61" s="37">
        <f t="shared" si="3"/>
        <v>0</v>
      </c>
    </row>
    <row r="62" spans="1:8" ht="31.5">
      <c r="A62" s="161"/>
      <c r="B62" s="41" t="s">
        <v>383</v>
      </c>
      <c r="C62" s="102" t="s">
        <v>382</v>
      </c>
      <c r="D62" s="103">
        <v>100</v>
      </c>
      <c r="E62" s="152">
        <v>35</v>
      </c>
      <c r="F62" s="35">
        <v>0</v>
      </c>
      <c r="G62" s="37">
        <f t="shared" si="2"/>
        <v>0</v>
      </c>
      <c r="H62" s="37">
        <f t="shared" si="3"/>
        <v>0</v>
      </c>
    </row>
    <row r="63" spans="1:8" ht="31.5">
      <c r="A63" s="161"/>
      <c r="B63" s="41" t="s">
        <v>408</v>
      </c>
      <c r="C63" s="102" t="s">
        <v>407</v>
      </c>
      <c r="D63" s="103">
        <v>20</v>
      </c>
      <c r="E63" s="152">
        <v>7</v>
      </c>
      <c r="F63" s="35">
        <v>0</v>
      </c>
      <c r="G63" s="37">
        <f t="shared" si="2"/>
        <v>0</v>
      </c>
      <c r="H63" s="37">
        <f t="shared" si="3"/>
        <v>0</v>
      </c>
    </row>
    <row r="64" spans="1:8" ht="31.5">
      <c r="A64" s="161"/>
      <c r="B64" s="41" t="s">
        <v>410</v>
      </c>
      <c r="C64" s="102" t="s">
        <v>409</v>
      </c>
      <c r="D64" s="103">
        <v>20</v>
      </c>
      <c r="E64" s="152">
        <v>7</v>
      </c>
      <c r="F64" s="35">
        <v>0</v>
      </c>
      <c r="G64" s="37">
        <f t="shared" si="2"/>
        <v>0</v>
      </c>
      <c r="H64" s="37">
        <f t="shared" si="3"/>
        <v>0</v>
      </c>
    </row>
    <row r="65" spans="1:8" ht="39.75" customHeight="1">
      <c r="A65" s="161"/>
      <c r="B65" s="41" t="s">
        <v>389</v>
      </c>
      <c r="C65" s="102" t="s">
        <v>388</v>
      </c>
      <c r="D65" s="103">
        <v>268</v>
      </c>
      <c r="E65" s="152">
        <v>93.8</v>
      </c>
      <c r="F65" s="35">
        <v>43.3</v>
      </c>
      <c r="G65" s="37">
        <f t="shared" si="2"/>
        <v>0.16156716417910447</v>
      </c>
      <c r="H65" s="37">
        <f t="shared" si="3"/>
        <v>0.4616204690831556</v>
      </c>
    </row>
    <row r="66" spans="1:8" ht="31.5">
      <c r="A66" s="161"/>
      <c r="B66" s="41" t="s">
        <v>395</v>
      </c>
      <c r="C66" s="102" t="s">
        <v>394</v>
      </c>
      <c r="D66" s="103">
        <v>207.6</v>
      </c>
      <c r="E66" s="152">
        <v>98.8</v>
      </c>
      <c r="F66" s="35">
        <v>83.3</v>
      </c>
      <c r="G66" s="37">
        <f t="shared" si="2"/>
        <v>0.401252408477842</v>
      </c>
      <c r="H66" s="37">
        <f t="shared" si="3"/>
        <v>0.8431174089068826</v>
      </c>
    </row>
    <row r="67" spans="1:8" ht="47.25">
      <c r="A67" s="161"/>
      <c r="B67" s="41" t="s">
        <v>411</v>
      </c>
      <c r="C67" s="102" t="s">
        <v>412</v>
      </c>
      <c r="D67" s="103">
        <v>40</v>
      </c>
      <c r="E67" s="152">
        <v>20</v>
      </c>
      <c r="F67" s="35">
        <v>20</v>
      </c>
      <c r="G67" s="37">
        <f t="shared" si="2"/>
        <v>0.5</v>
      </c>
      <c r="H67" s="37">
        <f t="shared" si="3"/>
        <v>1</v>
      </c>
    </row>
    <row r="68" spans="1:8" ht="47.25">
      <c r="A68" s="161"/>
      <c r="B68" s="41" t="s">
        <v>413</v>
      </c>
      <c r="C68" s="102" t="s">
        <v>414</v>
      </c>
      <c r="D68" s="103">
        <v>76</v>
      </c>
      <c r="E68" s="152">
        <v>26.6</v>
      </c>
      <c r="F68" s="35">
        <v>0</v>
      </c>
      <c r="G68" s="37">
        <f t="shared" si="2"/>
        <v>0</v>
      </c>
      <c r="H68" s="37">
        <f t="shared" si="3"/>
        <v>0</v>
      </c>
    </row>
    <row r="69" spans="1:8" ht="63">
      <c r="A69" s="161"/>
      <c r="B69" s="41" t="s">
        <v>418</v>
      </c>
      <c r="C69" s="102" t="s">
        <v>417</v>
      </c>
      <c r="D69" s="103">
        <v>30</v>
      </c>
      <c r="E69" s="152">
        <v>30</v>
      </c>
      <c r="F69" s="35">
        <v>21</v>
      </c>
      <c r="G69" s="37">
        <f t="shared" si="2"/>
        <v>0.7</v>
      </c>
      <c r="H69" s="37">
        <f t="shared" si="3"/>
        <v>0.7</v>
      </c>
    </row>
    <row r="70" spans="1:8" ht="47.25">
      <c r="A70" s="161"/>
      <c r="B70" s="41" t="s">
        <v>431</v>
      </c>
      <c r="C70" s="102" t="s">
        <v>427</v>
      </c>
      <c r="D70" s="103">
        <v>250.4</v>
      </c>
      <c r="E70" s="152">
        <v>250.4</v>
      </c>
      <c r="F70" s="35">
        <v>0</v>
      </c>
      <c r="G70" s="37">
        <f t="shared" si="2"/>
        <v>0</v>
      </c>
      <c r="H70" s="37">
        <f t="shared" si="3"/>
        <v>0</v>
      </c>
    </row>
    <row r="71" spans="1:8" ht="31.5">
      <c r="A71" s="161"/>
      <c r="B71" s="41" t="s">
        <v>440</v>
      </c>
      <c r="C71" s="102" t="s">
        <v>438</v>
      </c>
      <c r="D71" s="103">
        <v>160</v>
      </c>
      <c r="E71" s="152">
        <v>74</v>
      </c>
      <c r="F71" s="35">
        <v>0</v>
      </c>
      <c r="G71" s="37">
        <f t="shared" si="2"/>
        <v>0</v>
      </c>
      <c r="H71" s="37">
        <f t="shared" si="3"/>
        <v>0</v>
      </c>
    </row>
    <row r="72" spans="1:8" ht="36" customHeight="1">
      <c r="A72" s="161"/>
      <c r="B72" s="41" t="s">
        <v>434</v>
      </c>
      <c r="C72" s="102" t="s">
        <v>428</v>
      </c>
      <c r="D72" s="103">
        <v>5</v>
      </c>
      <c r="E72" s="152">
        <v>0</v>
      </c>
      <c r="F72" s="35">
        <v>0</v>
      </c>
      <c r="G72" s="37">
        <f t="shared" si="2"/>
        <v>0</v>
      </c>
      <c r="H72" s="37">
        <v>0</v>
      </c>
    </row>
    <row r="73" spans="1:8" ht="64.5" customHeight="1">
      <c r="A73" s="161"/>
      <c r="B73" s="41" t="s">
        <v>432</v>
      </c>
      <c r="C73" s="102" t="s">
        <v>429</v>
      </c>
      <c r="D73" s="103">
        <v>23.5</v>
      </c>
      <c r="E73" s="152">
        <v>16.5</v>
      </c>
      <c r="F73" s="35">
        <v>0</v>
      </c>
      <c r="G73" s="37">
        <f t="shared" si="2"/>
        <v>0</v>
      </c>
      <c r="H73" s="37">
        <f t="shared" si="3"/>
        <v>0</v>
      </c>
    </row>
    <row r="74" spans="1:8" ht="31.5">
      <c r="A74" s="161"/>
      <c r="B74" s="41" t="s">
        <v>433</v>
      </c>
      <c r="C74" s="102" t="s">
        <v>430</v>
      </c>
      <c r="D74" s="103">
        <v>150</v>
      </c>
      <c r="E74" s="152">
        <v>150</v>
      </c>
      <c r="F74" s="35">
        <v>105</v>
      </c>
      <c r="G74" s="37">
        <f t="shared" si="2"/>
        <v>0.7</v>
      </c>
      <c r="H74" s="37">
        <f t="shared" si="3"/>
        <v>0.7</v>
      </c>
    </row>
    <row r="75" spans="1:8" ht="31.5">
      <c r="A75" s="161"/>
      <c r="B75" s="41" t="s">
        <v>616</v>
      </c>
      <c r="C75" s="102" t="s">
        <v>615</v>
      </c>
      <c r="D75" s="103">
        <v>66.5</v>
      </c>
      <c r="E75" s="152">
        <v>0</v>
      </c>
      <c r="F75" s="35">
        <v>0</v>
      </c>
      <c r="G75" s="37">
        <f t="shared" si="2"/>
        <v>0</v>
      </c>
      <c r="H75" s="37">
        <v>0</v>
      </c>
    </row>
    <row r="76" spans="1:8" ht="78.75">
      <c r="A76" s="161"/>
      <c r="B76" s="157" t="s">
        <v>470</v>
      </c>
      <c r="C76" s="102">
        <v>9580300000</v>
      </c>
      <c r="D76" s="103">
        <f>D78+D79+D80+D77</f>
        <v>699.6</v>
      </c>
      <c r="E76" s="103">
        <f>E78+E79+E80+E77</f>
        <v>232</v>
      </c>
      <c r="F76" s="103">
        <f>F78+F79+F80+F77</f>
        <v>0</v>
      </c>
      <c r="G76" s="37">
        <f t="shared" si="2"/>
        <v>0</v>
      </c>
      <c r="H76" s="37">
        <f t="shared" si="3"/>
        <v>0</v>
      </c>
    </row>
    <row r="77" spans="1:8" ht="63">
      <c r="A77" s="161"/>
      <c r="B77" s="41" t="s">
        <v>552</v>
      </c>
      <c r="C77" s="102">
        <v>9580372100</v>
      </c>
      <c r="D77" s="103">
        <v>598.6</v>
      </c>
      <c r="E77" s="103">
        <v>180</v>
      </c>
      <c r="F77" s="103">
        <v>0</v>
      </c>
      <c r="G77" s="37">
        <f t="shared" si="2"/>
        <v>0</v>
      </c>
      <c r="H77" s="37">
        <f t="shared" si="3"/>
        <v>0</v>
      </c>
    </row>
    <row r="78" spans="1:8" ht="141.75">
      <c r="A78" s="161"/>
      <c r="B78" s="41" t="s">
        <v>458</v>
      </c>
      <c r="C78" s="104" t="s">
        <v>467</v>
      </c>
      <c r="D78" s="153">
        <v>70</v>
      </c>
      <c r="E78" s="152">
        <v>21</v>
      </c>
      <c r="F78" s="35">
        <v>0</v>
      </c>
      <c r="G78" s="37">
        <f t="shared" si="2"/>
        <v>0</v>
      </c>
      <c r="H78" s="37">
        <f t="shared" si="3"/>
        <v>0</v>
      </c>
    </row>
    <row r="79" spans="1:8" ht="141.75">
      <c r="A79" s="161"/>
      <c r="B79" s="41" t="s">
        <v>459</v>
      </c>
      <c r="C79" s="104" t="s">
        <v>468</v>
      </c>
      <c r="D79" s="153">
        <v>21</v>
      </c>
      <c r="E79" s="152">
        <v>21</v>
      </c>
      <c r="F79" s="35">
        <v>0</v>
      </c>
      <c r="G79" s="37">
        <f t="shared" si="2"/>
        <v>0</v>
      </c>
      <c r="H79" s="37">
        <f t="shared" si="3"/>
        <v>0</v>
      </c>
    </row>
    <row r="80" spans="1:8" ht="141.75">
      <c r="A80" s="161"/>
      <c r="B80" s="41" t="s">
        <v>466</v>
      </c>
      <c r="C80" s="104" t="s">
        <v>469</v>
      </c>
      <c r="D80" s="153">
        <v>10</v>
      </c>
      <c r="E80" s="152">
        <v>10</v>
      </c>
      <c r="F80" s="35">
        <v>0</v>
      </c>
      <c r="G80" s="37">
        <f t="shared" si="2"/>
        <v>0</v>
      </c>
      <c r="H80" s="37">
        <f t="shared" si="3"/>
        <v>0</v>
      </c>
    </row>
    <row r="81" spans="1:8" ht="18.75" customHeight="1" hidden="1">
      <c r="A81" s="38" t="s">
        <v>108</v>
      </c>
      <c r="B81" s="162" t="s">
        <v>106</v>
      </c>
      <c r="C81" s="86"/>
      <c r="D81" s="36">
        <f>D83</f>
        <v>0</v>
      </c>
      <c r="E81" s="36">
        <f>E83</f>
        <v>0</v>
      </c>
      <c r="F81" s="36">
        <f>F83</f>
        <v>0</v>
      </c>
      <c r="G81" s="37" t="e">
        <f t="shared" si="2"/>
        <v>#DIV/0!</v>
      </c>
      <c r="H81" s="37" t="e">
        <f t="shared" si="3"/>
        <v>#DIV/0!</v>
      </c>
    </row>
    <row r="82" spans="1:8" ht="35.25" customHeight="1" hidden="1">
      <c r="A82" s="161" t="s">
        <v>102</v>
      </c>
      <c r="B82" s="157" t="s">
        <v>109</v>
      </c>
      <c r="C82" s="85"/>
      <c r="D82" s="35">
        <f>D83</f>
        <v>0</v>
      </c>
      <c r="E82" s="35">
        <f>E83</f>
        <v>0</v>
      </c>
      <c r="F82" s="35">
        <f>F83</f>
        <v>0</v>
      </c>
      <c r="G82" s="37" t="e">
        <f t="shared" si="2"/>
        <v>#DIV/0!</v>
      </c>
      <c r="H82" s="37" t="e">
        <f t="shared" si="3"/>
        <v>#DIV/0!</v>
      </c>
    </row>
    <row r="83" spans="1:9" s="8" customFormat="1" ht="31.5" customHeight="1" hidden="1">
      <c r="A83" s="76"/>
      <c r="B83" s="41" t="s">
        <v>171</v>
      </c>
      <c r="C83" s="89" t="s">
        <v>277</v>
      </c>
      <c r="D83" s="34">
        <v>0</v>
      </c>
      <c r="E83" s="34">
        <v>0</v>
      </c>
      <c r="F83" s="34">
        <v>0</v>
      </c>
      <c r="G83" s="37" t="e">
        <f t="shared" si="2"/>
        <v>#DIV/0!</v>
      </c>
      <c r="H83" s="37" t="e">
        <f t="shared" si="3"/>
        <v>#DIV/0!</v>
      </c>
      <c r="I83" s="27"/>
    </row>
    <row r="84" spans="1:8" ht="18.75" hidden="1">
      <c r="A84" s="38" t="s">
        <v>37</v>
      </c>
      <c r="B84" s="162" t="s">
        <v>38</v>
      </c>
      <c r="C84" s="86"/>
      <c r="D84" s="36">
        <f aca="true" t="shared" si="5" ref="D84:F85">D85</f>
        <v>0</v>
      </c>
      <c r="E84" s="36">
        <f t="shared" si="5"/>
        <v>0</v>
      </c>
      <c r="F84" s="36">
        <f t="shared" si="5"/>
        <v>0</v>
      </c>
      <c r="G84" s="37" t="e">
        <f t="shared" si="2"/>
        <v>#DIV/0!</v>
      </c>
      <c r="H84" s="37" t="e">
        <f t="shared" si="3"/>
        <v>#DIV/0!</v>
      </c>
    </row>
    <row r="85" spans="1:8" ht="18.75" hidden="1">
      <c r="A85" s="161" t="s">
        <v>41</v>
      </c>
      <c r="B85" s="157" t="s">
        <v>42</v>
      </c>
      <c r="C85" s="85"/>
      <c r="D85" s="35">
        <f t="shared" si="5"/>
        <v>0</v>
      </c>
      <c r="E85" s="35">
        <f t="shared" si="5"/>
        <v>0</v>
      </c>
      <c r="F85" s="35">
        <f t="shared" si="5"/>
        <v>0</v>
      </c>
      <c r="G85" s="37" t="e">
        <f t="shared" si="2"/>
        <v>#DIV/0!</v>
      </c>
      <c r="H85" s="37" t="e">
        <f t="shared" si="3"/>
        <v>#DIV/0!</v>
      </c>
    </row>
    <row r="86" spans="1:9" s="8" customFormat="1" ht="27" customHeight="1" hidden="1">
      <c r="A86" s="40"/>
      <c r="B86" s="41" t="s">
        <v>169</v>
      </c>
      <c r="C86" s="89" t="s">
        <v>170</v>
      </c>
      <c r="D86" s="34">
        <v>0</v>
      </c>
      <c r="E86" s="34">
        <v>0</v>
      </c>
      <c r="F86" s="34">
        <v>0</v>
      </c>
      <c r="G86" s="37" t="e">
        <f t="shared" si="2"/>
        <v>#DIV/0!</v>
      </c>
      <c r="H86" s="37" t="e">
        <f t="shared" si="3"/>
        <v>#DIV/0!</v>
      </c>
      <c r="I86" s="27"/>
    </row>
    <row r="87" spans="1:8" ht="23.25" customHeight="1">
      <c r="A87" s="38">
        <v>1000</v>
      </c>
      <c r="B87" s="162" t="s">
        <v>49</v>
      </c>
      <c r="C87" s="86"/>
      <c r="D87" s="36">
        <f>D88</f>
        <v>18</v>
      </c>
      <c r="E87" s="36">
        <f>E88</f>
        <v>9</v>
      </c>
      <c r="F87" s="36">
        <f>F88</f>
        <v>7.5</v>
      </c>
      <c r="G87" s="37">
        <f t="shared" si="2"/>
        <v>0.4166666666666667</v>
      </c>
      <c r="H87" s="37">
        <f t="shared" si="3"/>
        <v>0.8333333333333334</v>
      </c>
    </row>
    <row r="88" spans="1:8" ht="18.75">
      <c r="A88" s="161" t="s">
        <v>50</v>
      </c>
      <c r="B88" s="157" t="s">
        <v>146</v>
      </c>
      <c r="C88" s="85" t="s">
        <v>50</v>
      </c>
      <c r="D88" s="35">
        <v>18</v>
      </c>
      <c r="E88" s="35">
        <v>9</v>
      </c>
      <c r="F88" s="35">
        <v>7.5</v>
      </c>
      <c r="G88" s="37">
        <f t="shared" si="2"/>
        <v>0.4166666666666667</v>
      </c>
      <c r="H88" s="37">
        <f t="shared" si="3"/>
        <v>0.8333333333333334</v>
      </c>
    </row>
    <row r="89" spans="1:8" ht="31.5">
      <c r="A89" s="38"/>
      <c r="B89" s="162" t="s">
        <v>84</v>
      </c>
      <c r="C89" s="86"/>
      <c r="D89" s="35">
        <f>D90</f>
        <v>325</v>
      </c>
      <c r="E89" s="35">
        <f>E90</f>
        <v>158.8</v>
      </c>
      <c r="F89" s="35">
        <f>F90</f>
        <v>300</v>
      </c>
      <c r="G89" s="37">
        <f t="shared" si="2"/>
        <v>0.9230769230769231</v>
      </c>
      <c r="H89" s="37">
        <f t="shared" si="3"/>
        <v>1.889168765743073</v>
      </c>
    </row>
    <row r="90" spans="1:9" s="8" customFormat="1" ht="47.25">
      <c r="A90" s="40"/>
      <c r="B90" s="41" t="s">
        <v>85</v>
      </c>
      <c r="C90" s="89" t="s">
        <v>156</v>
      </c>
      <c r="D90" s="34">
        <v>325</v>
      </c>
      <c r="E90" s="34">
        <v>158.8</v>
      </c>
      <c r="F90" s="34">
        <v>300</v>
      </c>
      <c r="G90" s="37">
        <f t="shared" si="2"/>
        <v>0.9230769230769231</v>
      </c>
      <c r="H90" s="37">
        <f t="shared" si="3"/>
        <v>1.889168765743073</v>
      </c>
      <c r="I90" s="27"/>
    </row>
    <row r="91" spans="1:8" ht="18" customHeight="1">
      <c r="A91" s="161"/>
      <c r="B91" s="162" t="s">
        <v>55</v>
      </c>
      <c r="C91" s="38"/>
      <c r="D91" s="36">
        <f>D33+D44+D46+D55+D83+D84+D87+D89+D51</f>
        <v>4782</v>
      </c>
      <c r="E91" s="36">
        <f>E33+E44+E46+E55+E83+E84+E87+E89+E51</f>
        <v>2314.3</v>
      </c>
      <c r="F91" s="36">
        <f>F33+F44+F46+F55+F83+F84+F87+F89+F51</f>
        <v>1526</v>
      </c>
      <c r="G91" s="37">
        <f t="shared" si="2"/>
        <v>0.3191133416980343</v>
      </c>
      <c r="H91" s="37">
        <f t="shared" si="3"/>
        <v>0.6593786458108283</v>
      </c>
    </row>
    <row r="92" spans="1:8" ht="31.5">
      <c r="A92" s="165"/>
      <c r="B92" s="157" t="s">
        <v>70</v>
      </c>
      <c r="C92" s="85"/>
      <c r="D92" s="58">
        <f>D89</f>
        <v>325</v>
      </c>
      <c r="E92" s="58">
        <f>E89</f>
        <v>158.8</v>
      </c>
      <c r="F92" s="58">
        <f>F89</f>
        <v>300</v>
      </c>
      <c r="G92" s="37">
        <f t="shared" si="2"/>
        <v>0.9230769230769231</v>
      </c>
      <c r="H92" s="37">
        <f t="shared" si="3"/>
        <v>1.889168765743073</v>
      </c>
    </row>
    <row r="93" ht="18">
      <c r="A93" s="60"/>
    </row>
    <row r="94" ht="18">
      <c r="A94" s="60"/>
    </row>
    <row r="95" spans="1:6" ht="18">
      <c r="A95" s="60"/>
      <c r="B95" s="63" t="s">
        <v>275</v>
      </c>
      <c r="C95" s="96"/>
      <c r="F95" s="62">
        <v>1839.3</v>
      </c>
    </row>
    <row r="96" spans="1:3" ht="18">
      <c r="A96" s="60"/>
      <c r="B96" s="63"/>
      <c r="C96" s="96"/>
    </row>
    <row r="97" spans="1:3" ht="18" hidden="1">
      <c r="A97" s="60"/>
      <c r="B97" s="63" t="s">
        <v>71</v>
      </c>
      <c r="C97" s="96"/>
    </row>
    <row r="98" spans="1:3" ht="18" hidden="1">
      <c r="A98" s="60"/>
      <c r="B98" s="63" t="s">
        <v>72</v>
      </c>
      <c r="C98" s="96"/>
    </row>
    <row r="99" spans="1:3" ht="18" hidden="1">
      <c r="A99" s="60"/>
      <c r="B99" s="63"/>
      <c r="C99" s="96"/>
    </row>
    <row r="100" spans="1:3" ht="18" hidden="1">
      <c r="A100" s="60"/>
      <c r="B100" s="63" t="s">
        <v>73</v>
      </c>
      <c r="C100" s="96"/>
    </row>
    <row r="101" spans="1:3" ht="18" hidden="1">
      <c r="A101" s="60"/>
      <c r="B101" s="63" t="s">
        <v>74</v>
      </c>
      <c r="C101" s="96"/>
    </row>
    <row r="102" spans="1:3" ht="18" hidden="1">
      <c r="A102" s="60"/>
      <c r="B102" s="63"/>
      <c r="C102" s="96"/>
    </row>
    <row r="103" spans="1:3" ht="18" hidden="1">
      <c r="A103" s="60"/>
      <c r="B103" s="63" t="s">
        <v>75</v>
      </c>
      <c r="C103" s="96"/>
    </row>
    <row r="104" spans="1:3" ht="18" hidden="1">
      <c r="A104" s="60"/>
      <c r="B104" s="63" t="s">
        <v>76</v>
      </c>
      <c r="C104" s="96"/>
    </row>
    <row r="105" spans="1:3" ht="18" hidden="1">
      <c r="A105" s="60"/>
      <c r="B105" s="63"/>
      <c r="C105" s="96"/>
    </row>
    <row r="106" spans="1:3" ht="18" hidden="1">
      <c r="A106" s="60"/>
      <c r="B106" s="63" t="s">
        <v>77</v>
      </c>
      <c r="C106" s="96"/>
    </row>
    <row r="107" spans="1:3" ht="18" hidden="1">
      <c r="A107" s="60"/>
      <c r="B107" s="63" t="s">
        <v>78</v>
      </c>
      <c r="C107" s="96"/>
    </row>
    <row r="108" ht="18" hidden="1">
      <c r="A108" s="60"/>
    </row>
    <row r="109" ht="18">
      <c r="A109" s="60"/>
    </row>
    <row r="110" spans="1:8" ht="18">
      <c r="A110" s="60"/>
      <c r="B110" s="63" t="s">
        <v>79</v>
      </c>
      <c r="C110" s="96"/>
      <c r="F110" s="61">
        <f>F95+F28-F91</f>
        <v>1911.8999999999996</v>
      </c>
      <c r="H110" s="61"/>
    </row>
    <row r="111" ht="18">
      <c r="A111" s="60"/>
    </row>
    <row r="112" ht="18">
      <c r="A112" s="60"/>
    </row>
    <row r="113" spans="1:3" ht="18">
      <c r="A113" s="60"/>
      <c r="B113" s="63" t="s">
        <v>80</v>
      </c>
      <c r="C113" s="96"/>
    </row>
    <row r="114" spans="1:3" ht="18">
      <c r="A114" s="60"/>
      <c r="B114" s="63" t="s">
        <v>81</v>
      </c>
      <c r="C114" s="96"/>
    </row>
    <row r="115" spans="1:3" ht="18">
      <c r="A115" s="60"/>
      <c r="B115" s="63" t="s">
        <v>82</v>
      </c>
      <c r="C115" s="96"/>
    </row>
    <row r="116" ht="18">
      <c r="A116" s="60"/>
    </row>
    <row r="117" ht="18">
      <c r="A117" s="60"/>
    </row>
  </sheetData>
  <sheetProtection/>
  <mergeCells count="17">
    <mergeCell ref="A1:H1"/>
    <mergeCell ref="A31:A32"/>
    <mergeCell ref="B31:B32"/>
    <mergeCell ref="D31:D32"/>
    <mergeCell ref="H31:H32"/>
    <mergeCell ref="H2:H3"/>
    <mergeCell ref="B2:B3"/>
    <mergeCell ref="D2:D3"/>
    <mergeCell ref="G31:G32"/>
    <mergeCell ref="E2:E3"/>
    <mergeCell ref="E31:E32"/>
    <mergeCell ref="G2:G3"/>
    <mergeCell ref="A30:H30"/>
    <mergeCell ref="F31:F32"/>
    <mergeCell ref="F2:F3"/>
    <mergeCell ref="C31:C32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1"/>
  <sheetViews>
    <sheetView zoomScalePageLayoutView="0" workbookViewId="0" topLeftCell="A86">
      <selection activeCell="E42" sqref="E42"/>
    </sheetView>
  </sheetViews>
  <sheetFormatPr defaultColWidth="9.140625" defaultRowHeight="12.75"/>
  <cols>
    <col min="1" max="1" width="9.57421875" style="59" customWidth="1"/>
    <col min="2" max="2" width="37.140625" style="59" customWidth="1"/>
    <col min="3" max="3" width="12.28125" style="95" hidden="1" customWidth="1"/>
    <col min="4" max="4" width="12.28125" style="62" customWidth="1"/>
    <col min="5" max="5" width="12.00390625" style="62" customWidth="1"/>
    <col min="6" max="6" width="13.421875" style="62" customWidth="1"/>
    <col min="7" max="7" width="12.8515625" style="62" customWidth="1"/>
    <col min="8" max="8" width="11.57421875" style="62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196" t="s">
        <v>584</v>
      </c>
      <c r="B1" s="196"/>
      <c r="C1" s="196"/>
      <c r="D1" s="196"/>
      <c r="E1" s="196"/>
      <c r="F1" s="196"/>
      <c r="G1" s="196"/>
      <c r="H1" s="196"/>
      <c r="I1" s="30"/>
    </row>
    <row r="2" spans="1:8" ht="12.75" customHeight="1">
      <c r="A2" s="158"/>
      <c r="B2" s="193" t="s">
        <v>2</v>
      </c>
      <c r="C2" s="163"/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</row>
    <row r="3" spans="1:8" ht="26.25" customHeight="1">
      <c r="A3" s="158"/>
      <c r="B3" s="194"/>
      <c r="C3" s="164"/>
      <c r="D3" s="197"/>
      <c r="E3" s="194"/>
      <c r="F3" s="197"/>
      <c r="G3" s="194"/>
      <c r="H3" s="194"/>
    </row>
    <row r="4" spans="1:8" ht="36" customHeight="1">
      <c r="A4" s="158"/>
      <c r="B4" s="162" t="s">
        <v>69</v>
      </c>
      <c r="C4" s="84"/>
      <c r="D4" s="36">
        <f>D5+D6+D7+D8+D9+D10+D11+D12+D13+D14+D15+D16+D17+D18+D19+D20</f>
        <v>4826</v>
      </c>
      <c r="E4" s="36">
        <f>E5+E6+E7+E8+E9+E10+E11+E12+E13+E14+E15+E16+E17+E18+E19</f>
        <v>1831</v>
      </c>
      <c r="F4" s="36">
        <f>F5+F6+F7+F8+F9+F10+F11+F12+F13+F14+F15+F16+F17+F18+F19+F20</f>
        <v>2634.8</v>
      </c>
      <c r="G4" s="37">
        <f>F4/D4</f>
        <v>0.5459593866556155</v>
      </c>
      <c r="H4" s="37">
        <f>F4/E4</f>
        <v>1.4389950846531951</v>
      </c>
    </row>
    <row r="5" spans="1:8" ht="18.75" customHeight="1">
      <c r="A5" s="158"/>
      <c r="B5" s="157" t="s">
        <v>5</v>
      </c>
      <c r="C5" s="85"/>
      <c r="D5" s="35">
        <v>363</v>
      </c>
      <c r="E5" s="35">
        <v>170</v>
      </c>
      <c r="F5" s="35">
        <v>194.5</v>
      </c>
      <c r="G5" s="37">
        <f aca="true" t="shared" si="0" ref="G5:G28">F5/D5</f>
        <v>0.5358126721763086</v>
      </c>
      <c r="H5" s="37">
        <f aca="true" t="shared" si="1" ref="H5:H29">F5/E5</f>
        <v>1.1441176470588235</v>
      </c>
    </row>
    <row r="6" spans="1:8" ht="18.75" customHeight="1" hidden="1">
      <c r="A6" s="158"/>
      <c r="B6" s="157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22.5" customHeight="1">
      <c r="A7" s="158"/>
      <c r="B7" s="157" t="s">
        <v>6</v>
      </c>
      <c r="C7" s="85"/>
      <c r="D7" s="35">
        <v>1034</v>
      </c>
      <c r="E7" s="35">
        <v>850</v>
      </c>
      <c r="F7" s="35">
        <v>1552.7</v>
      </c>
      <c r="G7" s="37">
        <f t="shared" si="0"/>
        <v>1.5016441005802708</v>
      </c>
      <c r="H7" s="37">
        <f t="shared" si="1"/>
        <v>1.8267058823529412</v>
      </c>
    </row>
    <row r="8" spans="1:8" ht="31.5" customHeight="1">
      <c r="A8" s="158"/>
      <c r="B8" s="157" t="s">
        <v>325</v>
      </c>
      <c r="C8" s="85"/>
      <c r="D8" s="35">
        <v>194</v>
      </c>
      <c r="E8" s="35">
        <v>25</v>
      </c>
      <c r="F8" s="35">
        <v>33.3</v>
      </c>
      <c r="G8" s="37">
        <f t="shared" si="0"/>
        <v>0.17164948453608245</v>
      </c>
      <c r="H8" s="37">
        <f t="shared" si="1"/>
        <v>1.3319999999999999</v>
      </c>
    </row>
    <row r="9" spans="1:8" ht="22.5" customHeight="1">
      <c r="A9" s="158"/>
      <c r="B9" s="157" t="s">
        <v>8</v>
      </c>
      <c r="C9" s="85"/>
      <c r="D9" s="35">
        <v>3220</v>
      </c>
      <c r="E9" s="35">
        <v>780</v>
      </c>
      <c r="F9" s="35">
        <v>825.8</v>
      </c>
      <c r="G9" s="37">
        <f t="shared" si="0"/>
        <v>0.25645962732919253</v>
      </c>
      <c r="H9" s="37">
        <f t="shared" si="1"/>
        <v>1.0587179487179486</v>
      </c>
    </row>
    <row r="10" spans="1:8" ht="22.5" customHeight="1">
      <c r="A10" s="158"/>
      <c r="B10" s="157" t="s">
        <v>317</v>
      </c>
      <c r="C10" s="85"/>
      <c r="D10" s="35">
        <v>15</v>
      </c>
      <c r="E10" s="35">
        <v>6</v>
      </c>
      <c r="F10" s="35">
        <v>16.5</v>
      </c>
      <c r="G10" s="37">
        <f t="shared" si="0"/>
        <v>1.1</v>
      </c>
      <c r="H10" s="37">
        <f t="shared" si="1"/>
        <v>2.75</v>
      </c>
    </row>
    <row r="11" spans="1:8" ht="37.5" customHeight="1" hidden="1">
      <c r="A11" s="158"/>
      <c r="B11" s="157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customHeight="1" hidden="1">
      <c r="A12" s="158"/>
      <c r="B12" s="157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7.25" customHeight="1" hidden="1">
      <c r="A13" s="158"/>
      <c r="B13" s="157" t="s">
        <v>11</v>
      </c>
      <c r="C13" s="85"/>
      <c r="D13" s="35"/>
      <c r="E13" s="35"/>
      <c r="F13" s="35"/>
      <c r="G13" s="37" t="e">
        <f t="shared" si="0"/>
        <v>#DIV/0!</v>
      </c>
      <c r="H13" s="37" t="e">
        <f t="shared" si="1"/>
        <v>#DIV/0!</v>
      </c>
    </row>
    <row r="14" spans="1:8" ht="15" customHeight="1" hidden="1">
      <c r="A14" s="158"/>
      <c r="B14" s="157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58"/>
      <c r="B15" s="157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customHeight="1" hidden="1">
      <c r="A16" s="158"/>
      <c r="B16" s="157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3.75" customHeight="1" hidden="1">
      <c r="A17" s="158"/>
      <c r="B17" s="157" t="s">
        <v>16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customHeight="1" hidden="1">
      <c r="A18" s="158"/>
      <c r="B18" s="157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6.5" customHeight="1" hidden="1">
      <c r="A19" s="158"/>
      <c r="B19" s="157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22.5" customHeight="1">
      <c r="A20" s="158"/>
      <c r="B20" s="57" t="s">
        <v>328</v>
      </c>
      <c r="C20" s="85"/>
      <c r="D20" s="35">
        <v>0</v>
      </c>
      <c r="E20" s="35">
        <v>0</v>
      </c>
      <c r="F20" s="35">
        <v>12</v>
      </c>
      <c r="G20" s="37">
        <v>0</v>
      </c>
      <c r="H20" s="37">
        <v>0</v>
      </c>
    </row>
    <row r="21" spans="1:8" ht="32.25" customHeight="1">
      <c r="A21" s="158"/>
      <c r="B21" s="162" t="s">
        <v>68</v>
      </c>
      <c r="C21" s="86"/>
      <c r="D21" s="35">
        <f>D22+D23+D24+D26+D27+D25</f>
        <v>1241.2</v>
      </c>
      <c r="E21" s="35">
        <f>E22+E23+E24+E26+E27+E25</f>
        <v>531.7</v>
      </c>
      <c r="F21" s="35">
        <f>F22+F23+F24+F26+F27+F25</f>
        <v>143</v>
      </c>
      <c r="G21" s="37">
        <f t="shared" si="0"/>
        <v>0.11521108604576216</v>
      </c>
      <c r="H21" s="37">
        <f t="shared" si="1"/>
        <v>0.2689486552567237</v>
      </c>
    </row>
    <row r="22" spans="1:8" ht="18.75">
      <c r="A22" s="158"/>
      <c r="B22" s="157" t="s">
        <v>20</v>
      </c>
      <c r="C22" s="85"/>
      <c r="D22" s="35">
        <v>133.9</v>
      </c>
      <c r="E22" s="35">
        <v>67</v>
      </c>
      <c r="F22" s="35">
        <v>63.6</v>
      </c>
      <c r="G22" s="37">
        <f t="shared" si="0"/>
        <v>0.4749813293502614</v>
      </c>
      <c r="H22" s="37">
        <f t="shared" si="1"/>
        <v>0.9492537313432836</v>
      </c>
    </row>
    <row r="23" spans="1:8" ht="16.5" customHeight="1">
      <c r="A23" s="158"/>
      <c r="B23" s="157" t="s">
        <v>86</v>
      </c>
      <c r="C23" s="85"/>
      <c r="D23" s="35">
        <v>207.3</v>
      </c>
      <c r="E23" s="35">
        <v>103.7</v>
      </c>
      <c r="F23" s="35">
        <v>79.4</v>
      </c>
      <c r="G23" s="37">
        <f t="shared" si="0"/>
        <v>0.3830197780993729</v>
      </c>
      <c r="H23" s="37">
        <f t="shared" si="1"/>
        <v>0.7656702025072324</v>
      </c>
    </row>
    <row r="24" spans="1:8" ht="105" customHeight="1" hidden="1">
      <c r="A24" s="158"/>
      <c r="B24" s="157" t="s">
        <v>449</v>
      </c>
      <c r="C24" s="85"/>
      <c r="D24" s="35">
        <v>0</v>
      </c>
      <c r="E24" s="35">
        <v>0</v>
      </c>
      <c r="F24" s="35">
        <v>0</v>
      </c>
      <c r="G24" s="37" t="e">
        <f t="shared" si="0"/>
        <v>#DIV/0!</v>
      </c>
      <c r="H24" s="37" t="e">
        <f t="shared" si="1"/>
        <v>#DIV/0!</v>
      </c>
    </row>
    <row r="25" spans="1:8" ht="82.5" customHeight="1">
      <c r="A25" s="158"/>
      <c r="B25" s="157" t="s">
        <v>578</v>
      </c>
      <c r="C25" s="85"/>
      <c r="D25" s="35">
        <v>770</v>
      </c>
      <c r="E25" s="35">
        <v>231</v>
      </c>
      <c r="F25" s="35">
        <v>0</v>
      </c>
      <c r="G25" s="37">
        <f t="shared" si="0"/>
        <v>0</v>
      </c>
      <c r="H25" s="37">
        <f t="shared" si="1"/>
        <v>0</v>
      </c>
    </row>
    <row r="26" spans="1:8" ht="52.5" customHeight="1">
      <c r="A26" s="158"/>
      <c r="B26" s="157" t="s">
        <v>486</v>
      </c>
      <c r="C26" s="85"/>
      <c r="D26" s="35">
        <v>100</v>
      </c>
      <c r="E26" s="35">
        <v>100</v>
      </c>
      <c r="F26" s="35">
        <v>0</v>
      </c>
      <c r="G26" s="37">
        <f t="shared" si="0"/>
        <v>0</v>
      </c>
      <c r="H26" s="37">
        <f t="shared" si="1"/>
        <v>0</v>
      </c>
    </row>
    <row r="27" spans="1:8" ht="33.75" customHeight="1">
      <c r="A27" s="158"/>
      <c r="B27" s="157" t="s">
        <v>487</v>
      </c>
      <c r="C27" s="85"/>
      <c r="D27" s="35">
        <v>30</v>
      </c>
      <c r="E27" s="35">
        <v>30</v>
      </c>
      <c r="F27" s="35">
        <v>0</v>
      </c>
      <c r="G27" s="37">
        <f t="shared" si="0"/>
        <v>0</v>
      </c>
      <c r="H27" s="37">
        <f t="shared" si="1"/>
        <v>0</v>
      </c>
    </row>
    <row r="28" spans="1:8" ht="18.75" customHeight="1">
      <c r="A28" s="158"/>
      <c r="B28" s="157" t="s">
        <v>23</v>
      </c>
      <c r="C28" s="105"/>
      <c r="D28" s="35">
        <f>D4+D21</f>
        <v>6067.2</v>
      </c>
      <c r="E28" s="35">
        <f>E4+E21</f>
        <v>2362.7</v>
      </c>
      <c r="F28" s="35">
        <f>F4+F21</f>
        <v>2777.8</v>
      </c>
      <c r="G28" s="37">
        <f t="shared" si="0"/>
        <v>0.4578388713080169</v>
      </c>
      <c r="H28" s="37">
        <f t="shared" si="1"/>
        <v>1.1756888305751896</v>
      </c>
    </row>
    <row r="29" spans="1:8" ht="15.75" customHeight="1" hidden="1">
      <c r="A29" s="158"/>
      <c r="B29" s="157" t="s">
        <v>92</v>
      </c>
      <c r="C29" s="85"/>
      <c r="D29" s="35">
        <f>D4</f>
        <v>4826</v>
      </c>
      <c r="E29" s="35">
        <f>E4</f>
        <v>1831</v>
      </c>
      <c r="F29" s="35">
        <f>F4</f>
        <v>2634.8</v>
      </c>
      <c r="G29" s="37">
        <f>F29/D29</f>
        <v>0.5459593866556155</v>
      </c>
      <c r="H29" s="37">
        <f t="shared" si="1"/>
        <v>1.4389950846531951</v>
      </c>
    </row>
    <row r="30" spans="1:8" ht="12.75">
      <c r="A30" s="189"/>
      <c r="B30" s="220"/>
      <c r="C30" s="220"/>
      <c r="D30" s="220"/>
      <c r="E30" s="220"/>
      <c r="F30" s="220"/>
      <c r="G30" s="220"/>
      <c r="H30" s="221"/>
    </row>
    <row r="31" spans="1:8" ht="15" customHeight="1">
      <c r="A31" s="218" t="s">
        <v>133</v>
      </c>
      <c r="B31" s="219" t="s">
        <v>24</v>
      </c>
      <c r="C31" s="216" t="s">
        <v>155</v>
      </c>
      <c r="D31" s="192" t="s">
        <v>3</v>
      </c>
      <c r="E31" s="199" t="s">
        <v>518</v>
      </c>
      <c r="F31" s="192" t="s">
        <v>4</v>
      </c>
      <c r="G31" s="199" t="s">
        <v>262</v>
      </c>
      <c r="H31" s="199" t="s">
        <v>519</v>
      </c>
    </row>
    <row r="32" spans="1:8" ht="44.25" customHeight="1">
      <c r="A32" s="218"/>
      <c r="B32" s="219"/>
      <c r="C32" s="217"/>
      <c r="D32" s="192"/>
      <c r="E32" s="200"/>
      <c r="F32" s="192"/>
      <c r="G32" s="200"/>
      <c r="H32" s="200"/>
    </row>
    <row r="33" spans="1:8" ht="34.5" customHeight="1">
      <c r="A33" s="38" t="s">
        <v>56</v>
      </c>
      <c r="B33" s="162" t="s">
        <v>25</v>
      </c>
      <c r="C33" s="86"/>
      <c r="D33" s="36">
        <f>D34+D37+D38+D35</f>
        <v>3416.3999999999996</v>
      </c>
      <c r="E33" s="36">
        <f>E34+E37+E38+E35</f>
        <v>1884.6</v>
      </c>
      <c r="F33" s="36">
        <f>F34+F37+F38+F35</f>
        <v>1789.8999999999999</v>
      </c>
      <c r="G33" s="37">
        <f>F33/D33</f>
        <v>0.5239140615852945</v>
      </c>
      <c r="H33" s="39">
        <f>F33/E33</f>
        <v>0.9497506102090629</v>
      </c>
    </row>
    <row r="34" spans="1:8" ht="97.5" customHeight="1">
      <c r="A34" s="161" t="s">
        <v>59</v>
      </c>
      <c r="B34" s="157" t="s">
        <v>136</v>
      </c>
      <c r="C34" s="85" t="s">
        <v>59</v>
      </c>
      <c r="D34" s="35">
        <v>3169.7</v>
      </c>
      <c r="E34" s="35">
        <v>1734.1</v>
      </c>
      <c r="F34" s="35">
        <v>1787.8</v>
      </c>
      <c r="G34" s="37">
        <f aca="true" t="shared" si="2" ref="G34:G88">F34/D34</f>
        <v>0.5640281414644919</v>
      </c>
      <c r="H34" s="39">
        <f aca="true" t="shared" si="3" ref="H34:H88">F34/E34</f>
        <v>1.0309670722565019</v>
      </c>
    </row>
    <row r="35" spans="1:8" ht="36.75" customHeight="1" hidden="1">
      <c r="A35" s="161" t="s">
        <v>157</v>
      </c>
      <c r="B35" s="157" t="s">
        <v>261</v>
      </c>
      <c r="C35" s="85" t="s">
        <v>157</v>
      </c>
      <c r="D35" s="35">
        <f>D36</f>
        <v>0</v>
      </c>
      <c r="E35" s="35">
        <f>E36</f>
        <v>0</v>
      </c>
      <c r="F35" s="35">
        <f>F36</f>
        <v>0</v>
      </c>
      <c r="G35" s="37" t="e">
        <f t="shared" si="2"/>
        <v>#DIV/0!</v>
      </c>
      <c r="H35" s="39" t="e">
        <f t="shared" si="3"/>
        <v>#DIV/0!</v>
      </c>
    </row>
    <row r="36" spans="1:8" ht="52.5" customHeight="1" hidden="1">
      <c r="A36" s="161"/>
      <c r="B36" s="157" t="s">
        <v>289</v>
      </c>
      <c r="C36" s="85" t="s">
        <v>288</v>
      </c>
      <c r="D36" s="35">
        <v>0</v>
      </c>
      <c r="E36" s="35">
        <v>0</v>
      </c>
      <c r="F36" s="35">
        <v>0</v>
      </c>
      <c r="G36" s="37" t="e">
        <f t="shared" si="2"/>
        <v>#DIV/0!</v>
      </c>
      <c r="H36" s="39" t="e">
        <f t="shared" si="3"/>
        <v>#DIV/0!</v>
      </c>
    </row>
    <row r="37" spans="1:8" ht="29.25" customHeight="1">
      <c r="A37" s="161" t="s">
        <v>61</v>
      </c>
      <c r="B37" s="157" t="s">
        <v>27</v>
      </c>
      <c r="C37" s="85" t="s">
        <v>61</v>
      </c>
      <c r="D37" s="35">
        <v>50</v>
      </c>
      <c r="E37" s="35">
        <v>0</v>
      </c>
      <c r="F37" s="35">
        <v>0</v>
      </c>
      <c r="G37" s="37">
        <f t="shared" si="2"/>
        <v>0</v>
      </c>
      <c r="H37" s="39">
        <v>0</v>
      </c>
    </row>
    <row r="38" spans="1:8" ht="41.25" customHeight="1">
      <c r="A38" s="161" t="s">
        <v>110</v>
      </c>
      <c r="B38" s="157" t="s">
        <v>107</v>
      </c>
      <c r="C38" s="85"/>
      <c r="D38" s="35">
        <f>D39+D40+D41+D42</f>
        <v>196.7</v>
      </c>
      <c r="E38" s="35">
        <f>E39+E40+E41+E42</f>
        <v>150.5</v>
      </c>
      <c r="F38" s="35">
        <f>F39+F40+F41+F42</f>
        <v>2.1</v>
      </c>
      <c r="G38" s="37">
        <f t="shared" si="2"/>
        <v>0.010676156583629894</v>
      </c>
      <c r="H38" s="39">
        <f t="shared" si="3"/>
        <v>0.013953488372093023</v>
      </c>
    </row>
    <row r="39" spans="1:9" s="8" customFormat="1" ht="39" customHeight="1">
      <c r="A39" s="40"/>
      <c r="B39" s="41" t="s">
        <v>161</v>
      </c>
      <c r="C39" s="89" t="s">
        <v>192</v>
      </c>
      <c r="D39" s="34">
        <v>5.2</v>
      </c>
      <c r="E39" s="34">
        <v>2.7</v>
      </c>
      <c r="F39" s="34">
        <v>2.1</v>
      </c>
      <c r="G39" s="37">
        <f t="shared" si="2"/>
        <v>0.40384615384615385</v>
      </c>
      <c r="H39" s="39">
        <f t="shared" si="3"/>
        <v>0.7777777777777778</v>
      </c>
      <c r="I39" s="27"/>
    </row>
    <row r="40" spans="1:9" s="8" customFormat="1" ht="55.5" customHeight="1">
      <c r="A40" s="40"/>
      <c r="B40" s="41" t="s">
        <v>160</v>
      </c>
      <c r="C40" s="89" t="s">
        <v>201</v>
      </c>
      <c r="D40" s="34">
        <v>45</v>
      </c>
      <c r="E40" s="34">
        <v>15.8</v>
      </c>
      <c r="F40" s="34">
        <v>0</v>
      </c>
      <c r="G40" s="37">
        <f t="shared" si="2"/>
        <v>0</v>
      </c>
      <c r="H40" s="39">
        <f t="shared" si="3"/>
        <v>0</v>
      </c>
      <c r="I40" s="27"/>
    </row>
    <row r="41" spans="1:9" s="8" customFormat="1" ht="53.25" customHeight="1" hidden="1">
      <c r="A41" s="40"/>
      <c r="B41" s="41" t="s">
        <v>254</v>
      </c>
      <c r="C41" s="89" t="s">
        <v>253</v>
      </c>
      <c r="D41" s="34">
        <v>0</v>
      </c>
      <c r="E41" s="34">
        <v>0</v>
      </c>
      <c r="F41" s="34">
        <v>0</v>
      </c>
      <c r="G41" s="37" t="e">
        <f t="shared" si="2"/>
        <v>#DIV/0!</v>
      </c>
      <c r="H41" s="39" t="e">
        <f t="shared" si="3"/>
        <v>#DIV/0!</v>
      </c>
      <c r="I41" s="27"/>
    </row>
    <row r="42" spans="1:9" s="8" customFormat="1" ht="39" customHeight="1">
      <c r="A42" s="40"/>
      <c r="B42" s="41" t="s">
        <v>276</v>
      </c>
      <c r="C42" s="89" t="s">
        <v>447</v>
      </c>
      <c r="D42" s="34">
        <v>146.5</v>
      </c>
      <c r="E42" s="34">
        <v>132</v>
      </c>
      <c r="F42" s="34">
        <v>0</v>
      </c>
      <c r="G42" s="37">
        <f t="shared" si="2"/>
        <v>0</v>
      </c>
      <c r="H42" s="39">
        <f t="shared" si="3"/>
        <v>0</v>
      </c>
      <c r="I42" s="27"/>
    </row>
    <row r="43" spans="1:8" ht="18.75" customHeight="1">
      <c r="A43" s="38" t="s">
        <v>93</v>
      </c>
      <c r="B43" s="162" t="s">
        <v>88</v>
      </c>
      <c r="C43" s="86"/>
      <c r="D43" s="36">
        <f>D44</f>
        <v>207.3</v>
      </c>
      <c r="E43" s="36">
        <f>E44</f>
        <v>103.6</v>
      </c>
      <c r="F43" s="36">
        <f>F44</f>
        <v>79.4</v>
      </c>
      <c r="G43" s="37">
        <f t="shared" si="2"/>
        <v>0.3830197780993729</v>
      </c>
      <c r="H43" s="39">
        <f t="shared" si="3"/>
        <v>0.7664092664092665</v>
      </c>
    </row>
    <row r="44" spans="1:8" ht="48" customHeight="1">
      <c r="A44" s="161" t="s">
        <v>94</v>
      </c>
      <c r="B44" s="157" t="s">
        <v>140</v>
      </c>
      <c r="C44" s="85" t="s">
        <v>471</v>
      </c>
      <c r="D44" s="35">
        <v>207.3</v>
      </c>
      <c r="E44" s="35">
        <v>103.6</v>
      </c>
      <c r="F44" s="35">
        <v>79.4</v>
      </c>
      <c r="G44" s="37">
        <f t="shared" si="2"/>
        <v>0.3830197780993729</v>
      </c>
      <c r="H44" s="39">
        <f t="shared" si="3"/>
        <v>0.7664092664092665</v>
      </c>
    </row>
    <row r="45" spans="1:8" ht="30" customHeight="1">
      <c r="A45" s="38" t="s">
        <v>62</v>
      </c>
      <c r="B45" s="162" t="s">
        <v>30</v>
      </c>
      <c r="C45" s="86"/>
      <c r="D45" s="36">
        <f aca="true" t="shared" si="4" ref="D45:F47">D46</f>
        <v>15</v>
      </c>
      <c r="E45" s="36">
        <f t="shared" si="4"/>
        <v>0</v>
      </c>
      <c r="F45" s="36">
        <f t="shared" si="4"/>
        <v>0</v>
      </c>
      <c r="G45" s="37">
        <f t="shared" si="2"/>
        <v>0</v>
      </c>
      <c r="H45" s="39">
        <v>0</v>
      </c>
    </row>
    <row r="46" spans="1:8" ht="18" customHeight="1">
      <c r="A46" s="161" t="s">
        <v>95</v>
      </c>
      <c r="B46" s="157" t="s">
        <v>90</v>
      </c>
      <c r="C46" s="85"/>
      <c r="D46" s="35">
        <f>D47</f>
        <v>15</v>
      </c>
      <c r="E46" s="35">
        <f t="shared" si="4"/>
        <v>0</v>
      </c>
      <c r="F46" s="35">
        <f t="shared" si="4"/>
        <v>0</v>
      </c>
      <c r="G46" s="37">
        <f t="shared" si="2"/>
        <v>0</v>
      </c>
      <c r="H46" s="39">
        <v>0</v>
      </c>
    </row>
    <row r="47" spans="1:8" ht="89.25" customHeight="1">
      <c r="A47" s="161"/>
      <c r="B47" s="157" t="s">
        <v>599</v>
      </c>
      <c r="C47" s="85" t="s">
        <v>617</v>
      </c>
      <c r="D47" s="35">
        <f>D48</f>
        <v>15</v>
      </c>
      <c r="E47" s="35">
        <f t="shared" si="4"/>
        <v>0</v>
      </c>
      <c r="F47" s="35">
        <f t="shared" si="4"/>
        <v>0</v>
      </c>
      <c r="G47" s="37">
        <f t="shared" si="2"/>
        <v>0</v>
      </c>
      <c r="H47" s="39">
        <v>0</v>
      </c>
    </row>
    <row r="48" spans="1:8" ht="36" customHeight="1">
      <c r="A48" s="161"/>
      <c r="B48" s="157" t="s">
        <v>623</v>
      </c>
      <c r="C48" s="183" t="s">
        <v>622</v>
      </c>
      <c r="D48" s="35">
        <v>15</v>
      </c>
      <c r="E48" s="35">
        <v>0</v>
      </c>
      <c r="F48" s="35">
        <v>0</v>
      </c>
      <c r="G48" s="37">
        <f t="shared" si="2"/>
        <v>0</v>
      </c>
      <c r="H48" s="39">
        <v>0</v>
      </c>
    </row>
    <row r="49" spans="1:8" ht="23.25" customHeight="1">
      <c r="A49" s="38" t="s">
        <v>63</v>
      </c>
      <c r="B49" s="162" t="s">
        <v>31</v>
      </c>
      <c r="C49" s="86"/>
      <c r="D49" s="36">
        <f>D50</f>
        <v>53</v>
      </c>
      <c r="E49" s="36">
        <f>E50</f>
        <v>17.5</v>
      </c>
      <c r="F49" s="36">
        <f>F50</f>
        <v>0</v>
      </c>
      <c r="G49" s="37">
        <f t="shared" si="2"/>
        <v>0</v>
      </c>
      <c r="H49" s="39">
        <f t="shared" si="3"/>
        <v>0</v>
      </c>
    </row>
    <row r="50" spans="1:8" ht="38.25" customHeight="1">
      <c r="A50" s="159" t="s">
        <v>64</v>
      </c>
      <c r="B50" s="57" t="s">
        <v>105</v>
      </c>
      <c r="C50" s="85"/>
      <c r="D50" s="35">
        <f>D51+D52</f>
        <v>53</v>
      </c>
      <c r="E50" s="35">
        <f>E51+E52</f>
        <v>17.5</v>
      </c>
      <c r="F50" s="35">
        <f>F51+F52</f>
        <v>0</v>
      </c>
      <c r="G50" s="37">
        <f t="shared" si="2"/>
        <v>0</v>
      </c>
      <c r="H50" s="39">
        <f t="shared" si="3"/>
        <v>0</v>
      </c>
    </row>
    <row r="51" spans="1:8" ht="50.25" customHeight="1">
      <c r="A51" s="40"/>
      <c r="B51" s="53" t="s">
        <v>105</v>
      </c>
      <c r="C51" s="89" t="s">
        <v>205</v>
      </c>
      <c r="D51" s="34">
        <v>50</v>
      </c>
      <c r="E51" s="34">
        <v>17.5</v>
      </c>
      <c r="F51" s="34">
        <v>0</v>
      </c>
      <c r="G51" s="37">
        <f t="shared" si="2"/>
        <v>0</v>
      </c>
      <c r="H51" s="39">
        <f t="shared" si="3"/>
        <v>0</v>
      </c>
    </row>
    <row r="52" spans="1:8" ht="144.75" customHeight="1">
      <c r="A52" s="40"/>
      <c r="B52" s="53" t="s">
        <v>436</v>
      </c>
      <c r="C52" s="89" t="s">
        <v>435</v>
      </c>
      <c r="D52" s="34">
        <v>3</v>
      </c>
      <c r="E52" s="34">
        <v>0</v>
      </c>
      <c r="F52" s="34">
        <v>0</v>
      </c>
      <c r="G52" s="37">
        <f t="shared" si="2"/>
        <v>0</v>
      </c>
      <c r="H52" s="39">
        <v>0</v>
      </c>
    </row>
    <row r="53" spans="1:8" ht="38.25" customHeight="1">
      <c r="A53" s="38" t="s">
        <v>65</v>
      </c>
      <c r="B53" s="162" t="s">
        <v>32</v>
      </c>
      <c r="C53" s="86"/>
      <c r="D53" s="36">
        <f>D54</f>
        <v>5156.6</v>
      </c>
      <c r="E53" s="36">
        <f>E54</f>
        <v>4068.3</v>
      </c>
      <c r="F53" s="36">
        <f>F54</f>
        <v>367.5</v>
      </c>
      <c r="G53" s="37">
        <f t="shared" si="2"/>
        <v>0.07126788969476011</v>
      </c>
      <c r="H53" s="39">
        <f t="shared" si="3"/>
        <v>0.09033257134429613</v>
      </c>
    </row>
    <row r="54" spans="1:8" ht="19.5" customHeight="1">
      <c r="A54" s="161" t="s">
        <v>35</v>
      </c>
      <c r="B54" s="157" t="s">
        <v>36</v>
      </c>
      <c r="C54" s="85"/>
      <c r="D54" s="35">
        <f>D55+D72</f>
        <v>5156.6</v>
      </c>
      <c r="E54" s="35">
        <f>E55+E72</f>
        <v>4068.3</v>
      </c>
      <c r="F54" s="35">
        <f>F55+F72</f>
        <v>367.5</v>
      </c>
      <c r="G54" s="37">
        <f t="shared" si="2"/>
        <v>0.07126788969476011</v>
      </c>
      <c r="H54" s="39">
        <f t="shared" si="3"/>
        <v>0.09033257134429613</v>
      </c>
    </row>
    <row r="55" spans="1:8" ht="68.25" customHeight="1">
      <c r="A55" s="161"/>
      <c r="B55" s="157" t="s">
        <v>377</v>
      </c>
      <c r="C55" s="85" t="s">
        <v>404</v>
      </c>
      <c r="D55" s="106">
        <f>D56+D57+D58+D59+D60+D62+D63+D64+D65+D66+D68+D69+Q77+D70+D71+D61+D67</f>
        <v>4156.6</v>
      </c>
      <c r="E55" s="106">
        <f>E56+E57+E58+E59+E60+E62+E63+E64+E65+E66+E68+E69+R77+E70+E71+E61+E67</f>
        <v>3677.3</v>
      </c>
      <c r="F55" s="106">
        <f>F56+F57+F58+F59+F60+F62+F63+F64+F65+F66+F68+F69+S77+F70+F71+F61+F67</f>
        <v>367.5</v>
      </c>
      <c r="G55" s="37">
        <f t="shared" si="2"/>
        <v>0.08841360727517682</v>
      </c>
      <c r="H55" s="39">
        <f t="shared" si="3"/>
        <v>0.0999374541103527</v>
      </c>
    </row>
    <row r="56" spans="1:8" ht="30.75" customHeight="1">
      <c r="A56" s="161"/>
      <c r="B56" s="41" t="s">
        <v>376</v>
      </c>
      <c r="C56" s="107" t="s">
        <v>375</v>
      </c>
      <c r="D56" s="108">
        <v>15</v>
      </c>
      <c r="E56" s="109">
        <v>15</v>
      </c>
      <c r="F56" s="110">
        <v>15</v>
      </c>
      <c r="G56" s="37">
        <f t="shared" si="2"/>
        <v>1</v>
      </c>
      <c r="H56" s="39">
        <f t="shared" si="3"/>
        <v>1</v>
      </c>
    </row>
    <row r="57" spans="1:8" ht="30.75" customHeight="1">
      <c r="A57" s="161"/>
      <c r="B57" s="41" t="s">
        <v>381</v>
      </c>
      <c r="C57" s="107" t="s">
        <v>380</v>
      </c>
      <c r="D57" s="108">
        <v>25</v>
      </c>
      <c r="E57" s="109">
        <v>16.3</v>
      </c>
      <c r="F57" s="110">
        <v>0</v>
      </c>
      <c r="G57" s="37">
        <f t="shared" si="2"/>
        <v>0</v>
      </c>
      <c r="H57" s="39">
        <f t="shared" si="3"/>
        <v>0</v>
      </c>
    </row>
    <row r="58" spans="1:8" ht="33.75" customHeight="1">
      <c r="A58" s="161"/>
      <c r="B58" s="41" t="s">
        <v>383</v>
      </c>
      <c r="C58" s="107" t="s">
        <v>382</v>
      </c>
      <c r="D58" s="108">
        <v>100</v>
      </c>
      <c r="E58" s="109">
        <v>35</v>
      </c>
      <c r="F58" s="110">
        <v>0</v>
      </c>
      <c r="G58" s="37">
        <f t="shared" si="2"/>
        <v>0</v>
      </c>
      <c r="H58" s="39">
        <f t="shared" si="3"/>
        <v>0</v>
      </c>
    </row>
    <row r="59" spans="1:8" ht="33" customHeight="1">
      <c r="A59" s="161"/>
      <c r="B59" s="41" t="s">
        <v>408</v>
      </c>
      <c r="C59" s="107" t="s">
        <v>407</v>
      </c>
      <c r="D59" s="108">
        <v>20</v>
      </c>
      <c r="E59" s="109">
        <v>7</v>
      </c>
      <c r="F59" s="110">
        <v>0</v>
      </c>
      <c r="G59" s="37">
        <f t="shared" si="2"/>
        <v>0</v>
      </c>
      <c r="H59" s="39">
        <f t="shared" si="3"/>
        <v>0</v>
      </c>
    </row>
    <row r="60" spans="1:8" ht="19.5" customHeight="1">
      <c r="A60" s="161"/>
      <c r="B60" s="41" t="s">
        <v>410</v>
      </c>
      <c r="C60" s="107" t="s">
        <v>409</v>
      </c>
      <c r="D60" s="108">
        <v>20</v>
      </c>
      <c r="E60" s="109">
        <v>7</v>
      </c>
      <c r="F60" s="110">
        <v>0</v>
      </c>
      <c r="G60" s="37">
        <f t="shared" si="2"/>
        <v>0</v>
      </c>
      <c r="H60" s="39">
        <f t="shared" si="3"/>
        <v>0</v>
      </c>
    </row>
    <row r="61" spans="1:8" ht="35.25" customHeight="1">
      <c r="A61" s="161"/>
      <c r="B61" s="41" t="s">
        <v>387</v>
      </c>
      <c r="C61" s="107" t="s">
        <v>386</v>
      </c>
      <c r="D61" s="108">
        <v>2500</v>
      </c>
      <c r="E61" s="109">
        <v>2500</v>
      </c>
      <c r="F61" s="110">
        <v>0</v>
      </c>
      <c r="G61" s="37">
        <f t="shared" si="2"/>
        <v>0</v>
      </c>
      <c r="H61" s="39">
        <f t="shared" si="3"/>
        <v>0</v>
      </c>
    </row>
    <row r="62" spans="1:8" ht="30.75" customHeight="1">
      <c r="A62" s="161"/>
      <c r="B62" s="41" t="s">
        <v>389</v>
      </c>
      <c r="C62" s="107" t="s">
        <v>388</v>
      </c>
      <c r="D62" s="108">
        <v>150</v>
      </c>
      <c r="E62" s="109">
        <v>105</v>
      </c>
      <c r="F62" s="110">
        <v>96</v>
      </c>
      <c r="G62" s="37">
        <f t="shared" si="2"/>
        <v>0.64</v>
      </c>
      <c r="H62" s="39">
        <f t="shared" si="3"/>
        <v>0.9142857142857143</v>
      </c>
    </row>
    <row r="63" spans="1:8" ht="31.5">
      <c r="A63" s="161"/>
      <c r="B63" s="41" t="s">
        <v>395</v>
      </c>
      <c r="C63" s="107" t="s">
        <v>394</v>
      </c>
      <c r="D63" s="108">
        <v>450.5</v>
      </c>
      <c r="E63" s="109">
        <v>208.4</v>
      </c>
      <c r="F63" s="110">
        <v>197.9</v>
      </c>
      <c r="G63" s="37">
        <f t="shared" si="2"/>
        <v>0.4392896781354051</v>
      </c>
      <c r="H63" s="39">
        <f t="shared" si="3"/>
        <v>0.949616122840691</v>
      </c>
    </row>
    <row r="64" spans="1:8" ht="47.25">
      <c r="A64" s="161"/>
      <c r="B64" s="41" t="s">
        <v>411</v>
      </c>
      <c r="C64" s="107" t="s">
        <v>412</v>
      </c>
      <c r="D64" s="108">
        <v>100</v>
      </c>
      <c r="E64" s="109">
        <v>35</v>
      </c>
      <c r="F64" s="110">
        <v>40.8</v>
      </c>
      <c r="G64" s="37">
        <f t="shared" si="2"/>
        <v>0.408</v>
      </c>
      <c r="H64" s="39">
        <f t="shared" si="3"/>
        <v>1.1657142857142857</v>
      </c>
    </row>
    <row r="65" spans="1:8" ht="31.5">
      <c r="A65" s="161"/>
      <c r="B65" s="41" t="s">
        <v>413</v>
      </c>
      <c r="C65" s="107" t="s">
        <v>414</v>
      </c>
      <c r="D65" s="108">
        <v>20</v>
      </c>
      <c r="E65" s="109">
        <v>14</v>
      </c>
      <c r="F65" s="110">
        <v>10.8</v>
      </c>
      <c r="G65" s="37">
        <f t="shared" si="2"/>
        <v>0.54</v>
      </c>
      <c r="H65" s="39">
        <f t="shared" si="3"/>
        <v>0.7714285714285715</v>
      </c>
    </row>
    <row r="66" spans="1:8" ht="63">
      <c r="A66" s="161"/>
      <c r="B66" s="41" t="s">
        <v>416</v>
      </c>
      <c r="C66" s="107" t="s">
        <v>415</v>
      </c>
      <c r="D66" s="108">
        <v>10</v>
      </c>
      <c r="E66" s="109">
        <v>3.5</v>
      </c>
      <c r="F66" s="110">
        <v>0</v>
      </c>
      <c r="G66" s="37">
        <f t="shared" si="2"/>
        <v>0</v>
      </c>
      <c r="H66" s="39">
        <f t="shared" si="3"/>
        <v>0</v>
      </c>
    </row>
    <row r="67" spans="1:8" ht="63">
      <c r="A67" s="161"/>
      <c r="B67" s="41" t="s">
        <v>418</v>
      </c>
      <c r="C67" s="107" t="s">
        <v>417</v>
      </c>
      <c r="D67" s="108">
        <v>7</v>
      </c>
      <c r="E67" s="109">
        <v>7</v>
      </c>
      <c r="F67" s="110">
        <v>7</v>
      </c>
      <c r="G67" s="37">
        <f t="shared" si="2"/>
        <v>1</v>
      </c>
      <c r="H67" s="39">
        <f t="shared" si="3"/>
        <v>1</v>
      </c>
    </row>
    <row r="68" spans="1:9" s="8" customFormat="1" ht="35.25" customHeight="1">
      <c r="A68" s="40"/>
      <c r="B68" s="41" t="s">
        <v>439</v>
      </c>
      <c r="C68" s="107" t="s">
        <v>437</v>
      </c>
      <c r="D68" s="108">
        <v>585.6</v>
      </c>
      <c r="E68" s="109">
        <v>585.6</v>
      </c>
      <c r="F68" s="110">
        <v>0</v>
      </c>
      <c r="G68" s="37">
        <f t="shared" si="2"/>
        <v>0</v>
      </c>
      <c r="H68" s="39">
        <f t="shared" si="3"/>
        <v>0</v>
      </c>
      <c r="I68" s="27"/>
    </row>
    <row r="69" spans="1:9" s="8" customFormat="1" ht="31.5">
      <c r="A69" s="40"/>
      <c r="B69" s="41" t="s">
        <v>440</v>
      </c>
      <c r="C69" s="107" t="s">
        <v>438</v>
      </c>
      <c r="D69" s="108">
        <v>100</v>
      </c>
      <c r="E69" s="109">
        <v>100</v>
      </c>
      <c r="F69" s="110">
        <v>0</v>
      </c>
      <c r="G69" s="37">
        <f t="shared" si="2"/>
        <v>0</v>
      </c>
      <c r="H69" s="39">
        <f t="shared" si="3"/>
        <v>0</v>
      </c>
      <c r="I69" s="27"/>
    </row>
    <row r="70" spans="1:9" s="8" customFormat="1" ht="47.25">
      <c r="A70" s="40"/>
      <c r="B70" s="41" t="s">
        <v>426</v>
      </c>
      <c r="C70" s="107" t="s">
        <v>424</v>
      </c>
      <c r="D70" s="108">
        <v>30</v>
      </c>
      <c r="E70" s="109">
        <v>15</v>
      </c>
      <c r="F70" s="110">
        <v>0</v>
      </c>
      <c r="G70" s="37">
        <f t="shared" si="2"/>
        <v>0</v>
      </c>
      <c r="H70" s="39">
        <f t="shared" si="3"/>
        <v>0</v>
      </c>
      <c r="I70" s="27"/>
    </row>
    <row r="71" spans="1:9" s="8" customFormat="1" ht="51.75" customHeight="1">
      <c r="A71" s="40"/>
      <c r="B71" s="41" t="s">
        <v>432</v>
      </c>
      <c r="C71" s="107" t="s">
        <v>429</v>
      </c>
      <c r="D71" s="108">
        <v>23.5</v>
      </c>
      <c r="E71" s="109">
        <v>23.5</v>
      </c>
      <c r="F71" s="110">
        <v>0</v>
      </c>
      <c r="G71" s="37">
        <f t="shared" si="2"/>
        <v>0</v>
      </c>
      <c r="H71" s="39">
        <f t="shared" si="3"/>
        <v>0</v>
      </c>
      <c r="I71" s="27"/>
    </row>
    <row r="72" spans="1:9" s="8" customFormat="1" ht="84" customHeight="1">
      <c r="A72" s="40"/>
      <c r="B72" s="157" t="s">
        <v>472</v>
      </c>
      <c r="C72" s="107">
        <v>9580400000</v>
      </c>
      <c r="D72" s="108">
        <f>D74+D75+D76+D73</f>
        <v>1000</v>
      </c>
      <c r="E72" s="108">
        <f>E74+E75+E76+E73</f>
        <v>391</v>
      </c>
      <c r="F72" s="108">
        <f>F74+F75+F76+F73</f>
        <v>0</v>
      </c>
      <c r="G72" s="37">
        <f t="shared" si="2"/>
        <v>0</v>
      </c>
      <c r="H72" s="39">
        <f t="shared" si="3"/>
        <v>0</v>
      </c>
      <c r="I72" s="27"/>
    </row>
    <row r="73" spans="1:9" s="8" customFormat="1" ht="66.75" customHeight="1">
      <c r="A73" s="40"/>
      <c r="B73" s="41" t="s">
        <v>552</v>
      </c>
      <c r="C73" s="107">
        <v>9580472100</v>
      </c>
      <c r="D73" s="108">
        <v>770</v>
      </c>
      <c r="E73" s="108">
        <v>231</v>
      </c>
      <c r="F73" s="108">
        <v>0</v>
      </c>
      <c r="G73" s="37">
        <f t="shared" si="2"/>
        <v>0</v>
      </c>
      <c r="H73" s="39">
        <f t="shared" si="3"/>
        <v>0</v>
      </c>
      <c r="I73" s="27"/>
    </row>
    <row r="74" spans="1:9" s="8" customFormat="1" ht="144.75" customHeight="1">
      <c r="A74" s="40"/>
      <c r="B74" s="41" t="s">
        <v>458</v>
      </c>
      <c r="C74" s="111" t="s">
        <v>473</v>
      </c>
      <c r="D74" s="108">
        <v>100</v>
      </c>
      <c r="E74" s="109">
        <v>30</v>
      </c>
      <c r="F74" s="110">
        <v>0</v>
      </c>
      <c r="G74" s="37">
        <f t="shared" si="2"/>
        <v>0</v>
      </c>
      <c r="H74" s="39">
        <f t="shared" si="3"/>
        <v>0</v>
      </c>
      <c r="I74" s="27"/>
    </row>
    <row r="75" spans="1:9" s="8" customFormat="1" ht="135" customHeight="1">
      <c r="A75" s="40"/>
      <c r="B75" s="41" t="s">
        <v>459</v>
      </c>
      <c r="C75" s="111" t="s">
        <v>474</v>
      </c>
      <c r="D75" s="108">
        <v>30</v>
      </c>
      <c r="E75" s="109">
        <v>30</v>
      </c>
      <c r="F75" s="110">
        <v>0</v>
      </c>
      <c r="G75" s="37">
        <f t="shared" si="2"/>
        <v>0</v>
      </c>
      <c r="H75" s="39">
        <f t="shared" si="3"/>
        <v>0</v>
      </c>
      <c r="I75" s="27"/>
    </row>
    <row r="76" spans="1:9" s="8" customFormat="1" ht="149.25" customHeight="1">
      <c r="A76" s="40"/>
      <c r="B76" s="41" t="s">
        <v>466</v>
      </c>
      <c r="C76" s="111" t="s">
        <v>475</v>
      </c>
      <c r="D76" s="108">
        <v>100</v>
      </c>
      <c r="E76" s="109">
        <v>100</v>
      </c>
      <c r="F76" s="110">
        <v>0</v>
      </c>
      <c r="G76" s="37">
        <f t="shared" si="2"/>
        <v>0</v>
      </c>
      <c r="H76" s="39">
        <f t="shared" si="3"/>
        <v>0</v>
      </c>
      <c r="I76" s="27"/>
    </row>
    <row r="77" spans="1:8" ht="34.5" customHeight="1" hidden="1">
      <c r="A77" s="38" t="s">
        <v>108</v>
      </c>
      <c r="B77" s="162" t="s">
        <v>106</v>
      </c>
      <c r="C77" s="86"/>
      <c r="D77" s="35">
        <f>D79</f>
        <v>0</v>
      </c>
      <c r="E77" s="35">
        <f>E79</f>
        <v>0</v>
      </c>
      <c r="F77" s="35">
        <f>F79</f>
        <v>0</v>
      </c>
      <c r="G77" s="37" t="e">
        <f t="shared" si="2"/>
        <v>#DIV/0!</v>
      </c>
      <c r="H77" s="39" t="e">
        <f t="shared" si="3"/>
        <v>#DIV/0!</v>
      </c>
    </row>
    <row r="78" spans="1:8" ht="36" customHeight="1" hidden="1">
      <c r="A78" s="161" t="s">
        <v>102</v>
      </c>
      <c r="B78" s="157" t="s">
        <v>109</v>
      </c>
      <c r="C78" s="85"/>
      <c r="D78" s="35">
        <f>D79</f>
        <v>0</v>
      </c>
      <c r="E78" s="35">
        <f>E79</f>
        <v>0</v>
      </c>
      <c r="F78" s="35">
        <f>F79</f>
        <v>0</v>
      </c>
      <c r="G78" s="37" t="e">
        <f t="shared" si="2"/>
        <v>#DIV/0!</v>
      </c>
      <c r="H78" s="39" t="e">
        <f t="shared" si="3"/>
        <v>#DIV/0!</v>
      </c>
    </row>
    <row r="79" spans="1:9" s="8" customFormat="1" ht="36" customHeight="1" hidden="1">
      <c r="A79" s="40"/>
      <c r="B79" s="41" t="s">
        <v>171</v>
      </c>
      <c r="C79" s="89" t="s">
        <v>168</v>
      </c>
      <c r="D79" s="34">
        <v>0</v>
      </c>
      <c r="E79" s="34">
        <v>0</v>
      </c>
      <c r="F79" s="34">
        <v>0</v>
      </c>
      <c r="G79" s="37" t="e">
        <f t="shared" si="2"/>
        <v>#DIV/0!</v>
      </c>
      <c r="H79" s="39" t="e">
        <f t="shared" si="3"/>
        <v>#DIV/0!</v>
      </c>
      <c r="I79" s="27"/>
    </row>
    <row r="80" spans="1:8" ht="18" customHeight="1" hidden="1">
      <c r="A80" s="38" t="s">
        <v>37</v>
      </c>
      <c r="B80" s="162" t="s">
        <v>38</v>
      </c>
      <c r="C80" s="86"/>
      <c r="D80" s="35">
        <f aca="true" t="shared" si="5" ref="D80:F81">D81</f>
        <v>0</v>
      </c>
      <c r="E80" s="35">
        <f t="shared" si="5"/>
        <v>0</v>
      </c>
      <c r="F80" s="35">
        <f t="shared" si="5"/>
        <v>0</v>
      </c>
      <c r="G80" s="37" t="e">
        <f t="shared" si="2"/>
        <v>#DIV/0!</v>
      </c>
      <c r="H80" s="39" t="e">
        <f t="shared" si="3"/>
        <v>#DIV/0!</v>
      </c>
    </row>
    <row r="81" spans="1:8" ht="23.25" customHeight="1" hidden="1">
      <c r="A81" s="161" t="s">
        <v>41</v>
      </c>
      <c r="B81" s="157" t="s">
        <v>99</v>
      </c>
      <c r="C81" s="85"/>
      <c r="D81" s="35">
        <f t="shared" si="5"/>
        <v>0</v>
      </c>
      <c r="E81" s="35">
        <f t="shared" si="5"/>
        <v>0</v>
      </c>
      <c r="F81" s="35">
        <f t="shared" si="5"/>
        <v>0</v>
      </c>
      <c r="G81" s="37" t="e">
        <f t="shared" si="2"/>
        <v>#DIV/0!</v>
      </c>
      <c r="H81" s="39" t="e">
        <f t="shared" si="3"/>
        <v>#DIV/0!</v>
      </c>
    </row>
    <row r="82" spans="1:9" s="8" customFormat="1" ht="31.5" customHeight="1" hidden="1">
      <c r="A82" s="40"/>
      <c r="B82" s="41" t="s">
        <v>169</v>
      </c>
      <c r="C82" s="89" t="s">
        <v>170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9" t="e">
        <f t="shared" si="3"/>
        <v>#DIV/0!</v>
      </c>
      <c r="I82" s="27"/>
    </row>
    <row r="83" spans="1:8" ht="18.75" customHeight="1">
      <c r="A83" s="38">
        <v>1000</v>
      </c>
      <c r="B83" s="162" t="s">
        <v>49</v>
      </c>
      <c r="C83" s="86"/>
      <c r="D83" s="35">
        <f>D84</f>
        <v>66</v>
      </c>
      <c r="E83" s="35">
        <f>E84</f>
        <v>33</v>
      </c>
      <c r="F83" s="35">
        <f>F84</f>
        <v>27.5</v>
      </c>
      <c r="G83" s="37">
        <f t="shared" si="2"/>
        <v>0.4166666666666667</v>
      </c>
      <c r="H83" s="39">
        <f t="shared" si="3"/>
        <v>0.8333333333333334</v>
      </c>
    </row>
    <row r="84" spans="1:8" ht="18.75" customHeight="1">
      <c r="A84" s="161">
        <v>1001</v>
      </c>
      <c r="B84" s="157" t="s">
        <v>146</v>
      </c>
      <c r="C84" s="85" t="s">
        <v>50</v>
      </c>
      <c r="D84" s="35">
        <v>66</v>
      </c>
      <c r="E84" s="35">
        <v>33</v>
      </c>
      <c r="F84" s="35">
        <v>27.5</v>
      </c>
      <c r="G84" s="37">
        <f t="shared" si="2"/>
        <v>0.4166666666666667</v>
      </c>
      <c r="H84" s="39">
        <f t="shared" si="3"/>
        <v>0.8333333333333334</v>
      </c>
    </row>
    <row r="85" spans="1:8" ht="38.25" customHeight="1">
      <c r="A85" s="38"/>
      <c r="B85" s="162" t="s">
        <v>84</v>
      </c>
      <c r="C85" s="86"/>
      <c r="D85" s="36">
        <f>D86</f>
        <v>538</v>
      </c>
      <c r="E85" s="36">
        <f>E86</f>
        <v>263.4</v>
      </c>
      <c r="F85" s="36">
        <f>F86</f>
        <v>500</v>
      </c>
      <c r="G85" s="37">
        <f t="shared" si="2"/>
        <v>0.929368029739777</v>
      </c>
      <c r="H85" s="39">
        <f t="shared" si="3"/>
        <v>1.898253606681853</v>
      </c>
    </row>
    <row r="86" spans="1:9" s="8" customFormat="1" ht="38.25" customHeight="1">
      <c r="A86" s="40"/>
      <c r="B86" s="41" t="s">
        <v>85</v>
      </c>
      <c r="C86" s="89" t="s">
        <v>156</v>
      </c>
      <c r="D86" s="34">
        <v>538</v>
      </c>
      <c r="E86" s="34">
        <v>263.4</v>
      </c>
      <c r="F86" s="34">
        <v>500</v>
      </c>
      <c r="G86" s="37">
        <f t="shared" si="2"/>
        <v>0.929368029739777</v>
      </c>
      <c r="H86" s="39">
        <f t="shared" si="3"/>
        <v>1.898253606681853</v>
      </c>
      <c r="I86" s="27"/>
    </row>
    <row r="87" spans="1:8" ht="21.75" customHeight="1">
      <c r="A87" s="161"/>
      <c r="B87" s="162" t="s">
        <v>55</v>
      </c>
      <c r="C87" s="38"/>
      <c r="D87" s="36">
        <f>D33+D43+D45+D49+D53+D77+D80+D83+D85</f>
        <v>9452.3</v>
      </c>
      <c r="E87" s="36">
        <f>E33+E43+E45+E49+E53+E77+E80+E83+E85</f>
        <v>6370.4</v>
      </c>
      <c r="F87" s="36">
        <f>F33+F43+F45+F49+F53+F77+F80+F83+F85</f>
        <v>2764.3</v>
      </c>
      <c r="G87" s="37">
        <f t="shared" si="2"/>
        <v>0.2924473408588386</v>
      </c>
      <c r="H87" s="39">
        <f t="shared" si="3"/>
        <v>0.43392879568002013</v>
      </c>
    </row>
    <row r="88" spans="1:8" ht="25.5" customHeight="1">
      <c r="A88" s="165"/>
      <c r="B88" s="57" t="s">
        <v>70</v>
      </c>
      <c r="C88" s="90"/>
      <c r="D88" s="58">
        <f>D85</f>
        <v>538</v>
      </c>
      <c r="E88" s="58">
        <f>E85</f>
        <v>263.4</v>
      </c>
      <c r="F88" s="58">
        <f>F85</f>
        <v>500</v>
      </c>
      <c r="G88" s="37">
        <f t="shared" si="2"/>
        <v>0.929368029739777</v>
      </c>
      <c r="H88" s="39">
        <f t="shared" si="3"/>
        <v>1.898253606681853</v>
      </c>
    </row>
    <row r="89" ht="18">
      <c r="A89" s="60"/>
    </row>
    <row r="90" ht="18">
      <c r="A90" s="60"/>
    </row>
    <row r="91" spans="1:6" ht="18">
      <c r="A91" s="60"/>
      <c r="B91" s="63" t="s">
        <v>275</v>
      </c>
      <c r="C91" s="96"/>
      <c r="F91" s="112">
        <v>3499.9</v>
      </c>
    </row>
    <row r="92" spans="1:3" ht="18">
      <c r="A92" s="60"/>
      <c r="B92" s="63"/>
      <c r="C92" s="96"/>
    </row>
    <row r="93" spans="1:3" ht="18" hidden="1">
      <c r="A93" s="60"/>
      <c r="B93" s="63" t="s">
        <v>71</v>
      </c>
      <c r="C93" s="96"/>
    </row>
    <row r="94" spans="1:3" ht="18" hidden="1">
      <c r="A94" s="60"/>
      <c r="B94" s="63" t="s">
        <v>72</v>
      </c>
      <c r="C94" s="96"/>
    </row>
    <row r="95" spans="1:3" ht="18" hidden="1">
      <c r="A95" s="60"/>
      <c r="B95" s="63"/>
      <c r="C95" s="96"/>
    </row>
    <row r="96" spans="1:3" ht="18" hidden="1">
      <c r="A96" s="60"/>
      <c r="B96" s="63" t="s">
        <v>73</v>
      </c>
      <c r="C96" s="96"/>
    </row>
    <row r="97" spans="1:3" ht="18" hidden="1">
      <c r="A97" s="60"/>
      <c r="B97" s="63" t="s">
        <v>74</v>
      </c>
      <c r="C97" s="96"/>
    </row>
    <row r="98" spans="1:3" ht="18" hidden="1">
      <c r="A98" s="60"/>
      <c r="B98" s="63"/>
      <c r="C98" s="96"/>
    </row>
    <row r="99" spans="1:3" ht="18" hidden="1">
      <c r="A99" s="60"/>
      <c r="B99" s="63" t="s">
        <v>75</v>
      </c>
      <c r="C99" s="96"/>
    </row>
    <row r="100" spans="1:3" ht="18" hidden="1">
      <c r="A100" s="60"/>
      <c r="B100" s="63" t="s">
        <v>76</v>
      </c>
      <c r="C100" s="96"/>
    </row>
    <row r="101" spans="1:3" ht="18" hidden="1">
      <c r="A101" s="60"/>
      <c r="B101" s="63"/>
      <c r="C101" s="96"/>
    </row>
    <row r="102" spans="1:3" ht="18" hidden="1">
      <c r="A102" s="60"/>
      <c r="B102" s="63" t="s">
        <v>77</v>
      </c>
      <c r="C102" s="96"/>
    </row>
    <row r="103" spans="1:3" ht="18" hidden="1">
      <c r="A103" s="60"/>
      <c r="B103" s="63" t="s">
        <v>78</v>
      </c>
      <c r="C103" s="96"/>
    </row>
    <row r="104" ht="18" hidden="1">
      <c r="A104" s="60"/>
    </row>
    <row r="105" ht="18">
      <c r="A105" s="60"/>
    </row>
    <row r="106" spans="1:8" ht="18">
      <c r="A106" s="60"/>
      <c r="B106" s="63" t="s">
        <v>79</v>
      </c>
      <c r="C106" s="96"/>
      <c r="F106" s="61">
        <f>F91+F28-F87</f>
        <v>3513.4000000000005</v>
      </c>
      <c r="H106" s="61"/>
    </row>
    <row r="107" ht="18">
      <c r="A107" s="60"/>
    </row>
    <row r="108" ht="18">
      <c r="A108" s="60"/>
    </row>
    <row r="109" spans="1:3" ht="18">
      <c r="A109" s="60"/>
      <c r="B109" s="63" t="s">
        <v>80</v>
      </c>
      <c r="C109" s="96"/>
    </row>
    <row r="110" spans="1:3" ht="18">
      <c r="A110" s="60"/>
      <c r="B110" s="63" t="s">
        <v>81</v>
      </c>
      <c r="C110" s="96"/>
    </row>
    <row r="111" spans="1:3" ht="18">
      <c r="A111" s="60"/>
      <c r="B111" s="63" t="s">
        <v>82</v>
      </c>
      <c r="C111" s="96"/>
    </row>
  </sheetData>
  <sheetProtection/>
  <mergeCells count="16">
    <mergeCell ref="A1:H1"/>
    <mergeCell ref="A31:A32"/>
    <mergeCell ref="B31:B32"/>
    <mergeCell ref="D31:D32"/>
    <mergeCell ref="H31:H32"/>
    <mergeCell ref="G31:G32"/>
    <mergeCell ref="H2:H3"/>
    <mergeCell ref="B2:B3"/>
    <mergeCell ref="D2:D3"/>
    <mergeCell ref="A30:H30"/>
    <mergeCell ref="C31:C32"/>
    <mergeCell ref="G2:G3"/>
    <mergeCell ref="E2:E3"/>
    <mergeCell ref="E31:E32"/>
    <mergeCell ref="F31:F32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2"/>
  <sheetViews>
    <sheetView zoomScalePageLayoutView="0" workbookViewId="0" topLeftCell="A30">
      <selection activeCell="E42" sqref="E42"/>
    </sheetView>
  </sheetViews>
  <sheetFormatPr defaultColWidth="9.140625" defaultRowHeight="12.75"/>
  <cols>
    <col min="1" max="1" width="6.421875" style="121" customWidth="1"/>
    <col min="2" max="2" width="40.7109375" style="121" customWidth="1"/>
    <col min="3" max="3" width="12.421875" style="122" hidden="1" customWidth="1"/>
    <col min="4" max="4" width="12.57421875" style="62" customWidth="1"/>
    <col min="5" max="5" width="12.00390625" style="62" customWidth="1"/>
    <col min="6" max="6" width="13.421875" style="62" customWidth="1"/>
    <col min="7" max="7" width="11.28125" style="62" customWidth="1"/>
    <col min="8" max="8" width="11.00390625" style="62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224" t="s">
        <v>585</v>
      </c>
      <c r="B1" s="224"/>
      <c r="C1" s="224"/>
      <c r="D1" s="224"/>
      <c r="E1" s="224"/>
      <c r="F1" s="224"/>
      <c r="G1" s="224"/>
      <c r="H1" s="224"/>
      <c r="I1" s="31"/>
    </row>
    <row r="2" spans="1:9" s="1" customFormat="1" ht="12.75" customHeight="1">
      <c r="A2" s="158"/>
      <c r="B2" s="197" t="s">
        <v>2</v>
      </c>
      <c r="C2" s="222"/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  <c r="I2" s="23"/>
    </row>
    <row r="3" spans="1:9" s="1" customFormat="1" ht="36.75" customHeight="1">
      <c r="A3" s="158"/>
      <c r="B3" s="197"/>
      <c r="C3" s="223"/>
      <c r="D3" s="197"/>
      <c r="E3" s="194"/>
      <c r="F3" s="197"/>
      <c r="G3" s="194"/>
      <c r="H3" s="194"/>
      <c r="I3" s="23"/>
    </row>
    <row r="4" spans="1:9" s="1" customFormat="1" ht="18.75">
      <c r="A4" s="158"/>
      <c r="B4" s="162" t="s">
        <v>69</v>
      </c>
      <c r="C4" s="84"/>
      <c r="D4" s="113">
        <f>D5+D6+D7+D8+D9+D10+D11+D12+D13+D14+D15+D16+D17+D18+D19</f>
        <v>3111</v>
      </c>
      <c r="E4" s="113">
        <f>E5+E6+E7+E8+E9+E10+E11+E12+E13+E14+E15+E16+E17+E18+E19</f>
        <v>1076</v>
      </c>
      <c r="F4" s="113">
        <f>F5+F6+F7+F8+F9+F10+F11+F12+F13+F14+F15+F16+F17+F18+F19+F20+F21</f>
        <v>1287.3</v>
      </c>
      <c r="G4" s="37">
        <f aca="true" t="shared" si="0" ref="G4:G31">F4/D4</f>
        <v>0.4137897782063645</v>
      </c>
      <c r="H4" s="37">
        <f aca="true" t="shared" si="1" ref="H4:H31">F4/E4</f>
        <v>1.1963754646840148</v>
      </c>
      <c r="I4" s="23"/>
    </row>
    <row r="5" spans="1:9" s="1" customFormat="1" ht="23.25" customHeight="1">
      <c r="A5" s="158"/>
      <c r="B5" s="157" t="s">
        <v>314</v>
      </c>
      <c r="C5" s="85"/>
      <c r="D5" s="106">
        <v>280</v>
      </c>
      <c r="E5" s="106">
        <v>100</v>
      </c>
      <c r="F5" s="106">
        <v>122.4</v>
      </c>
      <c r="G5" s="37">
        <f t="shared" si="0"/>
        <v>0.43714285714285717</v>
      </c>
      <c r="H5" s="37">
        <f t="shared" si="1"/>
        <v>1.224</v>
      </c>
      <c r="I5" s="23"/>
    </row>
    <row r="6" spans="1:9" s="1" customFormat="1" ht="18.75" hidden="1">
      <c r="A6" s="158"/>
      <c r="B6" s="157" t="s">
        <v>178</v>
      </c>
      <c r="C6" s="85"/>
      <c r="D6" s="106">
        <v>0</v>
      </c>
      <c r="E6" s="106">
        <v>0</v>
      </c>
      <c r="F6" s="106">
        <v>0</v>
      </c>
      <c r="G6" s="37" t="e">
        <f t="shared" si="0"/>
        <v>#DIV/0!</v>
      </c>
      <c r="H6" s="37" t="e">
        <f t="shared" si="1"/>
        <v>#DIV/0!</v>
      </c>
      <c r="I6" s="23"/>
    </row>
    <row r="7" spans="1:9" s="1" customFormat="1" ht="18.75">
      <c r="A7" s="158"/>
      <c r="B7" s="157" t="s">
        <v>6</v>
      </c>
      <c r="C7" s="85"/>
      <c r="D7" s="106">
        <v>529</v>
      </c>
      <c r="E7" s="106">
        <v>450</v>
      </c>
      <c r="F7" s="106">
        <v>549.8</v>
      </c>
      <c r="G7" s="37">
        <f t="shared" si="0"/>
        <v>1.0393194706994329</v>
      </c>
      <c r="H7" s="37">
        <f t="shared" si="1"/>
        <v>1.2217777777777776</v>
      </c>
      <c r="I7" s="23"/>
    </row>
    <row r="8" spans="1:9" s="1" customFormat="1" ht="18.75">
      <c r="A8" s="158"/>
      <c r="B8" s="157" t="s">
        <v>325</v>
      </c>
      <c r="C8" s="85"/>
      <c r="D8" s="106">
        <v>277</v>
      </c>
      <c r="E8" s="106">
        <v>30</v>
      </c>
      <c r="F8" s="106">
        <v>37.2</v>
      </c>
      <c r="G8" s="37">
        <f t="shared" si="0"/>
        <v>0.13429602888086645</v>
      </c>
      <c r="H8" s="37">
        <f t="shared" si="1"/>
        <v>1.24</v>
      </c>
      <c r="I8" s="23"/>
    </row>
    <row r="9" spans="1:9" s="1" customFormat="1" ht="18.75">
      <c r="A9" s="158"/>
      <c r="B9" s="157" t="s">
        <v>8</v>
      </c>
      <c r="C9" s="85"/>
      <c r="D9" s="106">
        <v>2010</v>
      </c>
      <c r="E9" s="106">
        <v>490</v>
      </c>
      <c r="F9" s="106">
        <v>483.8</v>
      </c>
      <c r="G9" s="37">
        <f t="shared" si="0"/>
        <v>0.24069651741293532</v>
      </c>
      <c r="H9" s="37">
        <f t="shared" si="1"/>
        <v>0.9873469387755103</v>
      </c>
      <c r="I9" s="23"/>
    </row>
    <row r="10" spans="1:9" s="1" customFormat="1" ht="18.75">
      <c r="A10" s="158"/>
      <c r="B10" s="157" t="s">
        <v>317</v>
      </c>
      <c r="C10" s="85"/>
      <c r="D10" s="106">
        <v>15</v>
      </c>
      <c r="E10" s="106">
        <v>6</v>
      </c>
      <c r="F10" s="106">
        <v>10.8</v>
      </c>
      <c r="G10" s="37">
        <f t="shared" si="0"/>
        <v>0.7200000000000001</v>
      </c>
      <c r="H10" s="37">
        <f t="shared" si="1"/>
        <v>1.8</v>
      </c>
      <c r="I10" s="23"/>
    </row>
    <row r="11" spans="1:9" s="1" customFormat="1" ht="18.75" hidden="1">
      <c r="A11" s="158"/>
      <c r="B11" s="157" t="s">
        <v>9</v>
      </c>
      <c r="C11" s="85"/>
      <c r="D11" s="106">
        <v>0</v>
      </c>
      <c r="E11" s="106">
        <v>0</v>
      </c>
      <c r="F11" s="106">
        <v>0</v>
      </c>
      <c r="G11" s="37" t="e">
        <f t="shared" si="0"/>
        <v>#DIV/0!</v>
      </c>
      <c r="H11" s="37" t="e">
        <f t="shared" si="1"/>
        <v>#DIV/0!</v>
      </c>
      <c r="I11" s="23"/>
    </row>
    <row r="12" spans="1:9" s="1" customFormat="1" ht="18.75" hidden="1">
      <c r="A12" s="158"/>
      <c r="B12" s="157" t="s">
        <v>10</v>
      </c>
      <c r="C12" s="85"/>
      <c r="D12" s="106">
        <v>0</v>
      </c>
      <c r="E12" s="106">
        <v>0</v>
      </c>
      <c r="F12" s="106">
        <v>0</v>
      </c>
      <c r="G12" s="37" t="e">
        <f t="shared" si="0"/>
        <v>#DIV/0!</v>
      </c>
      <c r="H12" s="37" t="e">
        <f t="shared" si="1"/>
        <v>#DIV/0!</v>
      </c>
      <c r="I12" s="23"/>
    </row>
    <row r="13" spans="1:9" s="1" customFormat="1" ht="18.75" hidden="1">
      <c r="A13" s="158"/>
      <c r="B13" s="157" t="s">
        <v>11</v>
      </c>
      <c r="C13" s="85"/>
      <c r="D13" s="106">
        <v>0</v>
      </c>
      <c r="E13" s="106">
        <v>0</v>
      </c>
      <c r="F13" s="106">
        <v>0</v>
      </c>
      <c r="G13" s="37" t="e">
        <f t="shared" si="0"/>
        <v>#DIV/0!</v>
      </c>
      <c r="H13" s="37" t="e">
        <f t="shared" si="1"/>
        <v>#DIV/0!</v>
      </c>
      <c r="I13" s="23"/>
    </row>
    <row r="14" spans="1:9" s="1" customFormat="1" ht="18.75" hidden="1">
      <c r="A14" s="158"/>
      <c r="B14" s="157" t="s">
        <v>13</v>
      </c>
      <c r="C14" s="85"/>
      <c r="D14" s="106">
        <v>0</v>
      </c>
      <c r="E14" s="106">
        <v>0</v>
      </c>
      <c r="F14" s="106">
        <v>0</v>
      </c>
      <c r="G14" s="37" t="e">
        <f t="shared" si="0"/>
        <v>#DIV/0!</v>
      </c>
      <c r="H14" s="37" t="e">
        <f t="shared" si="1"/>
        <v>#DIV/0!</v>
      </c>
      <c r="I14" s="23"/>
    </row>
    <row r="15" spans="1:9" s="1" customFormat="1" ht="18.75" hidden="1">
      <c r="A15" s="158"/>
      <c r="B15" s="157" t="s">
        <v>14</v>
      </c>
      <c r="C15" s="85"/>
      <c r="D15" s="106">
        <v>0</v>
      </c>
      <c r="E15" s="106">
        <v>0</v>
      </c>
      <c r="F15" s="106">
        <v>0</v>
      </c>
      <c r="G15" s="37" t="e">
        <f t="shared" si="0"/>
        <v>#DIV/0!</v>
      </c>
      <c r="H15" s="37" t="e">
        <f t="shared" si="1"/>
        <v>#DIV/0!</v>
      </c>
      <c r="I15" s="23"/>
    </row>
    <row r="16" spans="1:9" s="1" customFormat="1" ht="34.5" customHeight="1" hidden="1">
      <c r="A16" s="158"/>
      <c r="B16" s="157" t="s">
        <v>97</v>
      </c>
      <c r="C16" s="85"/>
      <c r="D16" s="106"/>
      <c r="E16" s="106"/>
      <c r="F16" s="106"/>
      <c r="G16" s="37" t="e">
        <f t="shared" si="0"/>
        <v>#DIV/0!</v>
      </c>
      <c r="H16" s="37" t="e">
        <f t="shared" si="1"/>
        <v>#DIV/0!</v>
      </c>
      <c r="I16" s="23"/>
    </row>
    <row r="17" spans="1:9" s="1" customFormat="1" ht="18.75" hidden="1">
      <c r="A17" s="158"/>
      <c r="B17" s="157" t="s">
        <v>16</v>
      </c>
      <c r="C17" s="85"/>
      <c r="D17" s="106">
        <v>0</v>
      </c>
      <c r="E17" s="106">
        <v>0</v>
      </c>
      <c r="F17" s="106">
        <v>0</v>
      </c>
      <c r="G17" s="37" t="e">
        <f t="shared" si="0"/>
        <v>#DIV/0!</v>
      </c>
      <c r="H17" s="37" t="e">
        <f t="shared" si="1"/>
        <v>#DIV/0!</v>
      </c>
      <c r="I17" s="23"/>
    </row>
    <row r="18" spans="1:9" s="1" customFormat="1" ht="18.75" hidden="1">
      <c r="A18" s="158"/>
      <c r="B18" s="157" t="s">
        <v>100</v>
      </c>
      <c r="C18" s="85"/>
      <c r="D18" s="106">
        <v>0</v>
      </c>
      <c r="E18" s="106">
        <v>0</v>
      </c>
      <c r="F18" s="106">
        <v>0</v>
      </c>
      <c r="G18" s="37" t="e">
        <f t="shared" si="0"/>
        <v>#DIV/0!</v>
      </c>
      <c r="H18" s="37" t="e">
        <f t="shared" si="1"/>
        <v>#DIV/0!</v>
      </c>
      <c r="I18" s="23"/>
    </row>
    <row r="19" spans="1:9" s="1" customFormat="1" ht="18.75" hidden="1">
      <c r="A19" s="158"/>
      <c r="B19" s="157" t="s">
        <v>18</v>
      </c>
      <c r="C19" s="85"/>
      <c r="D19" s="106">
        <v>0</v>
      </c>
      <c r="E19" s="106">
        <v>0</v>
      </c>
      <c r="F19" s="106"/>
      <c r="G19" s="37" t="e">
        <f t="shared" si="0"/>
        <v>#DIV/0!</v>
      </c>
      <c r="H19" s="37" t="e">
        <f t="shared" si="1"/>
        <v>#DIV/0!</v>
      </c>
      <c r="I19" s="23"/>
    </row>
    <row r="20" spans="1:9" s="1" customFormat="1" ht="36" customHeight="1" hidden="1">
      <c r="A20" s="158"/>
      <c r="B20" s="57" t="s">
        <v>321</v>
      </c>
      <c r="C20" s="85"/>
      <c r="D20" s="106">
        <v>0</v>
      </c>
      <c r="E20" s="106">
        <v>0</v>
      </c>
      <c r="F20" s="106">
        <v>0</v>
      </c>
      <c r="G20" s="37" t="e">
        <f t="shared" si="0"/>
        <v>#DIV/0!</v>
      </c>
      <c r="H20" s="37" t="e">
        <f t="shared" si="1"/>
        <v>#DIV/0!</v>
      </c>
      <c r="I20" s="23"/>
    </row>
    <row r="21" spans="1:9" s="1" customFormat="1" ht="36" customHeight="1">
      <c r="A21" s="158"/>
      <c r="B21" s="57" t="s">
        <v>334</v>
      </c>
      <c r="C21" s="85"/>
      <c r="D21" s="106">
        <v>0</v>
      </c>
      <c r="E21" s="106">
        <v>0</v>
      </c>
      <c r="F21" s="106">
        <v>83.3</v>
      </c>
      <c r="G21" s="37">
        <v>0</v>
      </c>
      <c r="H21" s="37">
        <v>0</v>
      </c>
      <c r="I21" s="23"/>
    </row>
    <row r="22" spans="1:9" s="1" customFormat="1" ht="30.75" customHeight="1">
      <c r="A22" s="158"/>
      <c r="B22" s="162" t="s">
        <v>68</v>
      </c>
      <c r="C22" s="86"/>
      <c r="D22" s="106">
        <f>D23+D25++D24+D28+D27+D26</f>
        <v>608.7</v>
      </c>
      <c r="E22" s="106">
        <f>E23+E25++E24+E28+E27+E26</f>
        <v>277.6</v>
      </c>
      <c r="F22" s="106">
        <f>F23+F25++F24+F28+F27+F26</f>
        <v>171.8</v>
      </c>
      <c r="G22" s="37">
        <f t="shared" si="0"/>
        <v>0.282240841136849</v>
      </c>
      <c r="H22" s="37">
        <f t="shared" si="1"/>
        <v>0.6188760806916427</v>
      </c>
      <c r="I22" s="23"/>
    </row>
    <row r="23" spans="1:9" s="1" customFormat="1" ht="18.75">
      <c r="A23" s="158"/>
      <c r="B23" s="157" t="s">
        <v>20</v>
      </c>
      <c r="C23" s="85"/>
      <c r="D23" s="106">
        <v>131.4</v>
      </c>
      <c r="E23" s="106">
        <v>65.7</v>
      </c>
      <c r="F23" s="106">
        <v>62.4</v>
      </c>
      <c r="G23" s="37">
        <f t="shared" si="0"/>
        <v>0.4748858447488584</v>
      </c>
      <c r="H23" s="37">
        <f t="shared" si="1"/>
        <v>0.9497716894977168</v>
      </c>
      <c r="I23" s="23"/>
    </row>
    <row r="24" spans="1:9" s="1" customFormat="1" ht="78.75" hidden="1">
      <c r="A24" s="158"/>
      <c r="B24" s="157" t="s">
        <v>449</v>
      </c>
      <c r="C24" s="85"/>
      <c r="D24" s="106">
        <v>0</v>
      </c>
      <c r="E24" s="106">
        <v>0</v>
      </c>
      <c r="F24" s="106">
        <v>0</v>
      </c>
      <c r="G24" s="37" t="e">
        <f t="shared" si="0"/>
        <v>#DIV/0!</v>
      </c>
      <c r="H24" s="37" t="e">
        <f t="shared" si="1"/>
        <v>#DIV/0!</v>
      </c>
      <c r="I24" s="23"/>
    </row>
    <row r="25" spans="1:9" s="1" customFormat="1" ht="18.75">
      <c r="A25" s="158"/>
      <c r="B25" s="157" t="s">
        <v>86</v>
      </c>
      <c r="C25" s="85"/>
      <c r="D25" s="106">
        <v>207.3</v>
      </c>
      <c r="E25" s="106">
        <v>103.6</v>
      </c>
      <c r="F25" s="106">
        <v>79.4</v>
      </c>
      <c r="G25" s="37">
        <f t="shared" si="0"/>
        <v>0.3830197780993729</v>
      </c>
      <c r="H25" s="37">
        <f t="shared" si="1"/>
        <v>0.7664092664092665</v>
      </c>
      <c r="I25" s="23"/>
    </row>
    <row r="26" spans="1:9" s="1" customFormat="1" ht="78.75">
      <c r="A26" s="158"/>
      <c r="B26" s="157" t="s">
        <v>578</v>
      </c>
      <c r="C26" s="85"/>
      <c r="D26" s="106">
        <v>231</v>
      </c>
      <c r="E26" s="106">
        <v>69.3</v>
      </c>
      <c r="F26" s="106">
        <v>0</v>
      </c>
      <c r="G26" s="37">
        <f t="shared" si="0"/>
        <v>0</v>
      </c>
      <c r="H26" s="37">
        <f t="shared" si="1"/>
        <v>0</v>
      </c>
      <c r="I26" s="23"/>
    </row>
    <row r="27" spans="1:9" s="1" customFormat="1" ht="47.25">
      <c r="A27" s="158"/>
      <c r="B27" s="157" t="s">
        <v>486</v>
      </c>
      <c r="C27" s="85"/>
      <c r="D27" s="106">
        <v>30</v>
      </c>
      <c r="E27" s="106">
        <v>30</v>
      </c>
      <c r="F27" s="106">
        <v>30</v>
      </c>
      <c r="G27" s="37">
        <f t="shared" si="0"/>
        <v>1</v>
      </c>
      <c r="H27" s="37">
        <f t="shared" si="1"/>
        <v>1</v>
      </c>
      <c r="I27" s="23"/>
    </row>
    <row r="28" spans="1:9" s="1" customFormat="1" ht="31.5">
      <c r="A28" s="158"/>
      <c r="B28" s="157" t="s">
        <v>487</v>
      </c>
      <c r="C28" s="85"/>
      <c r="D28" s="106">
        <v>9</v>
      </c>
      <c r="E28" s="106">
        <v>9</v>
      </c>
      <c r="F28" s="106">
        <v>0</v>
      </c>
      <c r="G28" s="37">
        <f t="shared" si="0"/>
        <v>0</v>
      </c>
      <c r="H28" s="37">
        <f t="shared" si="1"/>
        <v>0</v>
      </c>
      <c r="I28" s="23"/>
    </row>
    <row r="29" spans="1:9" s="1" customFormat="1" ht="18.75" hidden="1">
      <c r="A29" s="158"/>
      <c r="B29" s="157"/>
      <c r="C29" s="85"/>
      <c r="D29" s="106"/>
      <c r="E29" s="106"/>
      <c r="F29" s="106"/>
      <c r="G29" s="37" t="e">
        <f t="shared" si="0"/>
        <v>#DIV/0!</v>
      </c>
      <c r="H29" s="37" t="e">
        <f t="shared" si="1"/>
        <v>#DIV/0!</v>
      </c>
      <c r="I29" s="23"/>
    </row>
    <row r="30" spans="1:9" s="1" customFormat="1" ht="21" customHeight="1">
      <c r="A30" s="158"/>
      <c r="B30" s="157" t="s">
        <v>23</v>
      </c>
      <c r="C30" s="105"/>
      <c r="D30" s="106">
        <f>D4+D22</f>
        <v>3719.7</v>
      </c>
      <c r="E30" s="106">
        <f>E4+E22</f>
        <v>1353.6</v>
      </c>
      <c r="F30" s="106">
        <f>F4+F22</f>
        <v>1459.1</v>
      </c>
      <c r="G30" s="37">
        <f t="shared" si="0"/>
        <v>0.3922628168938355</v>
      </c>
      <c r="H30" s="37">
        <f t="shared" si="1"/>
        <v>1.0779403073286051</v>
      </c>
      <c r="I30" s="23"/>
    </row>
    <row r="31" spans="1:9" s="1" customFormat="1" ht="21" customHeight="1" hidden="1">
      <c r="A31" s="158"/>
      <c r="B31" s="157" t="s">
        <v>92</v>
      </c>
      <c r="C31" s="85"/>
      <c r="D31" s="106">
        <f>D4</f>
        <v>3111</v>
      </c>
      <c r="E31" s="106">
        <f>E4</f>
        <v>1076</v>
      </c>
      <c r="F31" s="106">
        <f>F4</f>
        <v>1287.3</v>
      </c>
      <c r="G31" s="37">
        <f t="shared" si="0"/>
        <v>0.4137897782063645</v>
      </c>
      <c r="H31" s="37">
        <f t="shared" si="1"/>
        <v>1.1963754646840148</v>
      </c>
      <c r="I31" s="23"/>
    </row>
    <row r="32" spans="1:9" s="1" customFormat="1" ht="12.75">
      <c r="A32" s="189"/>
      <c r="B32" s="220"/>
      <c r="C32" s="220"/>
      <c r="D32" s="220"/>
      <c r="E32" s="220"/>
      <c r="F32" s="220"/>
      <c r="G32" s="220"/>
      <c r="H32" s="221"/>
      <c r="I32" s="23"/>
    </row>
    <row r="33" spans="1:9" s="1" customFormat="1" ht="15" customHeight="1">
      <c r="A33" s="218" t="s">
        <v>133</v>
      </c>
      <c r="B33" s="219" t="s">
        <v>24</v>
      </c>
      <c r="C33" s="216" t="s">
        <v>155</v>
      </c>
      <c r="D33" s="192" t="s">
        <v>3</v>
      </c>
      <c r="E33" s="199" t="s">
        <v>518</v>
      </c>
      <c r="F33" s="192" t="s">
        <v>4</v>
      </c>
      <c r="G33" s="199" t="s">
        <v>262</v>
      </c>
      <c r="H33" s="199" t="s">
        <v>519</v>
      </c>
      <c r="I33" s="23"/>
    </row>
    <row r="34" spans="1:9" s="1" customFormat="1" ht="22.5" customHeight="1">
      <c r="A34" s="218"/>
      <c r="B34" s="219"/>
      <c r="C34" s="217"/>
      <c r="D34" s="192"/>
      <c r="E34" s="200"/>
      <c r="F34" s="192"/>
      <c r="G34" s="200"/>
      <c r="H34" s="200"/>
      <c r="I34" s="23"/>
    </row>
    <row r="35" spans="1:9" s="1" customFormat="1" ht="31.5">
      <c r="A35" s="38" t="s">
        <v>56</v>
      </c>
      <c r="B35" s="162" t="s">
        <v>25</v>
      </c>
      <c r="C35" s="86"/>
      <c r="D35" s="36">
        <f>D36+D39+D40+D37</f>
        <v>2588.3</v>
      </c>
      <c r="E35" s="36">
        <f>E36+E39+E40+E37</f>
        <v>1320.8000000000002</v>
      </c>
      <c r="F35" s="36">
        <f>F36+F39+F40+F37</f>
        <v>1085.4</v>
      </c>
      <c r="G35" s="37">
        <f>F35/D35</f>
        <v>0.4193486071939111</v>
      </c>
      <c r="H35" s="37">
        <f>F35/E35</f>
        <v>0.8217746820109024</v>
      </c>
      <c r="I35" s="23"/>
    </row>
    <row r="36" spans="1:9" s="1" customFormat="1" ht="99.75" customHeight="1">
      <c r="A36" s="161" t="s">
        <v>59</v>
      </c>
      <c r="B36" s="157" t="s">
        <v>136</v>
      </c>
      <c r="C36" s="85" t="s">
        <v>59</v>
      </c>
      <c r="D36" s="35">
        <v>2381.4</v>
      </c>
      <c r="E36" s="35">
        <v>1257.4</v>
      </c>
      <c r="F36" s="35">
        <v>1082.4</v>
      </c>
      <c r="G36" s="37">
        <f aca="true" t="shared" si="2" ref="G36:G89">F36/D36</f>
        <v>0.45452254976064504</v>
      </c>
      <c r="H36" s="37">
        <f aca="true" t="shared" si="3" ref="H36:H89">F36/E36</f>
        <v>0.8608239223795133</v>
      </c>
      <c r="I36" s="23"/>
    </row>
    <row r="37" spans="1:9" s="1" customFormat="1" ht="36" customHeight="1" hidden="1">
      <c r="A37" s="161" t="s">
        <v>157</v>
      </c>
      <c r="B37" s="157" t="s">
        <v>261</v>
      </c>
      <c r="C37" s="85" t="s">
        <v>157</v>
      </c>
      <c r="D37" s="35">
        <f>D38</f>
        <v>0</v>
      </c>
      <c r="E37" s="35">
        <f>E38</f>
        <v>0</v>
      </c>
      <c r="F37" s="35">
        <f>F38</f>
        <v>0</v>
      </c>
      <c r="G37" s="37" t="e">
        <f t="shared" si="2"/>
        <v>#DIV/0!</v>
      </c>
      <c r="H37" s="37" t="e">
        <f t="shared" si="3"/>
        <v>#DIV/0!</v>
      </c>
      <c r="I37" s="23"/>
    </row>
    <row r="38" spans="1:9" s="1" customFormat="1" ht="65.25" customHeight="1" hidden="1">
      <c r="A38" s="161"/>
      <c r="B38" s="157" t="s">
        <v>289</v>
      </c>
      <c r="C38" s="85" t="s">
        <v>288</v>
      </c>
      <c r="D38" s="35">
        <v>0</v>
      </c>
      <c r="E38" s="35">
        <v>0</v>
      </c>
      <c r="F38" s="35">
        <v>0</v>
      </c>
      <c r="G38" s="37" t="e">
        <f t="shared" si="2"/>
        <v>#DIV/0!</v>
      </c>
      <c r="H38" s="37" t="e">
        <f t="shared" si="3"/>
        <v>#DIV/0!</v>
      </c>
      <c r="I38" s="23"/>
    </row>
    <row r="39" spans="1:9" s="1" customFormat="1" ht="27" customHeight="1">
      <c r="A39" s="161" t="s">
        <v>61</v>
      </c>
      <c r="B39" s="157" t="s">
        <v>27</v>
      </c>
      <c r="C39" s="85" t="s">
        <v>61</v>
      </c>
      <c r="D39" s="35">
        <v>20</v>
      </c>
      <c r="E39" s="35">
        <v>0</v>
      </c>
      <c r="F39" s="35">
        <v>0</v>
      </c>
      <c r="G39" s="37">
        <f t="shared" si="2"/>
        <v>0</v>
      </c>
      <c r="H39" s="37">
        <v>0</v>
      </c>
      <c r="I39" s="23"/>
    </row>
    <row r="40" spans="1:9" s="1" customFormat="1" ht="18.75">
      <c r="A40" s="161" t="s">
        <v>110</v>
      </c>
      <c r="B40" s="157" t="s">
        <v>103</v>
      </c>
      <c r="C40" s="85"/>
      <c r="D40" s="35">
        <f>D41+D42+D43+D44</f>
        <v>186.9</v>
      </c>
      <c r="E40" s="35">
        <f>E41+E42+E43+E44</f>
        <v>63.4</v>
      </c>
      <c r="F40" s="35">
        <f>F41+F42+F43+F44</f>
        <v>3</v>
      </c>
      <c r="G40" s="37">
        <f t="shared" si="2"/>
        <v>0.016051364365971106</v>
      </c>
      <c r="H40" s="37">
        <f t="shared" si="3"/>
        <v>0.04731861198738171</v>
      </c>
      <c r="I40" s="23"/>
    </row>
    <row r="41" spans="1:9" s="8" customFormat="1" ht="36" customHeight="1">
      <c r="A41" s="40"/>
      <c r="B41" s="41" t="s">
        <v>161</v>
      </c>
      <c r="C41" s="89" t="s">
        <v>162</v>
      </c>
      <c r="D41" s="34">
        <v>5.2</v>
      </c>
      <c r="E41" s="34">
        <v>2.7</v>
      </c>
      <c r="F41" s="34">
        <v>1.4</v>
      </c>
      <c r="G41" s="37">
        <f t="shared" si="2"/>
        <v>0.2692307692307692</v>
      </c>
      <c r="H41" s="37">
        <f t="shared" si="3"/>
        <v>0.5185185185185185</v>
      </c>
      <c r="I41" s="27"/>
    </row>
    <row r="42" spans="1:9" s="8" customFormat="1" ht="52.5" customHeight="1">
      <c r="A42" s="40"/>
      <c r="B42" s="41" t="s">
        <v>160</v>
      </c>
      <c r="C42" s="89" t="s">
        <v>201</v>
      </c>
      <c r="D42" s="34">
        <v>1.7</v>
      </c>
      <c r="E42" s="34">
        <v>1.7</v>
      </c>
      <c r="F42" s="34">
        <v>1.6</v>
      </c>
      <c r="G42" s="37">
        <f t="shared" si="2"/>
        <v>0.9411764705882354</v>
      </c>
      <c r="H42" s="37">
        <f t="shared" si="3"/>
        <v>0.9411764705882354</v>
      </c>
      <c r="I42" s="27"/>
    </row>
    <row r="43" spans="1:9" s="8" customFormat="1" ht="50.25" customHeight="1">
      <c r="A43" s="40"/>
      <c r="B43" s="41" t="s">
        <v>254</v>
      </c>
      <c r="C43" s="89" t="s">
        <v>253</v>
      </c>
      <c r="D43" s="34">
        <v>180</v>
      </c>
      <c r="E43" s="34">
        <v>59</v>
      </c>
      <c r="F43" s="34">
        <v>0</v>
      </c>
      <c r="G43" s="37">
        <f t="shared" si="2"/>
        <v>0</v>
      </c>
      <c r="H43" s="37">
        <f t="shared" si="3"/>
        <v>0</v>
      </c>
      <c r="I43" s="27"/>
    </row>
    <row r="44" spans="1:9" s="8" customFormat="1" ht="41.25" customHeight="1" hidden="1">
      <c r="A44" s="40"/>
      <c r="B44" s="41" t="s">
        <v>276</v>
      </c>
      <c r="C44" s="89" t="s">
        <v>229</v>
      </c>
      <c r="D44" s="34">
        <v>0</v>
      </c>
      <c r="E44" s="34">
        <v>0</v>
      </c>
      <c r="F44" s="34">
        <v>0</v>
      </c>
      <c r="G44" s="37" t="e">
        <f t="shared" si="2"/>
        <v>#DIV/0!</v>
      </c>
      <c r="H44" s="37" t="e">
        <f t="shared" si="3"/>
        <v>#DIV/0!</v>
      </c>
      <c r="I44" s="27"/>
    </row>
    <row r="45" spans="1:9" s="1" customFormat="1" ht="35.25" customHeight="1">
      <c r="A45" s="38" t="s">
        <v>93</v>
      </c>
      <c r="B45" s="162" t="s">
        <v>88</v>
      </c>
      <c r="C45" s="86"/>
      <c r="D45" s="36">
        <f>D46</f>
        <v>207.3</v>
      </c>
      <c r="E45" s="36">
        <f>E46</f>
        <v>103.6</v>
      </c>
      <c r="F45" s="36">
        <f>F46</f>
        <v>79.4</v>
      </c>
      <c r="G45" s="37">
        <f t="shared" si="2"/>
        <v>0.3830197780993729</v>
      </c>
      <c r="H45" s="37">
        <f t="shared" si="3"/>
        <v>0.7664092664092665</v>
      </c>
      <c r="I45" s="23"/>
    </row>
    <row r="46" spans="1:9" s="1" customFormat="1" ht="64.5" customHeight="1">
      <c r="A46" s="161" t="s">
        <v>94</v>
      </c>
      <c r="B46" s="157" t="s">
        <v>140</v>
      </c>
      <c r="C46" s="85" t="s">
        <v>471</v>
      </c>
      <c r="D46" s="35">
        <v>207.3</v>
      </c>
      <c r="E46" s="35">
        <v>103.6</v>
      </c>
      <c r="F46" s="35">
        <v>79.4</v>
      </c>
      <c r="G46" s="37">
        <f t="shared" si="2"/>
        <v>0.3830197780993729</v>
      </c>
      <c r="H46" s="37">
        <f t="shared" si="3"/>
        <v>0.7664092664092665</v>
      </c>
      <c r="I46" s="23"/>
    </row>
    <row r="47" spans="1:9" s="1" customFormat="1" ht="31.5">
      <c r="A47" s="38" t="s">
        <v>62</v>
      </c>
      <c r="B47" s="162" t="s">
        <v>30</v>
      </c>
      <c r="C47" s="86"/>
      <c r="D47" s="36">
        <f aca="true" t="shared" si="4" ref="D47:F48">D48</f>
        <v>133</v>
      </c>
      <c r="E47" s="36">
        <f t="shared" si="4"/>
        <v>44</v>
      </c>
      <c r="F47" s="36">
        <f t="shared" si="4"/>
        <v>0</v>
      </c>
      <c r="G47" s="37">
        <f t="shared" si="2"/>
        <v>0</v>
      </c>
      <c r="H47" s="37">
        <f t="shared" si="3"/>
        <v>0</v>
      </c>
      <c r="I47" s="23"/>
    </row>
    <row r="48" spans="1:9" s="1" customFormat="1" ht="18.75">
      <c r="A48" s="161" t="s">
        <v>95</v>
      </c>
      <c r="B48" s="157" t="s">
        <v>90</v>
      </c>
      <c r="C48" s="85"/>
      <c r="D48" s="35">
        <f>D49</f>
        <v>133</v>
      </c>
      <c r="E48" s="35">
        <f>E49</f>
        <v>44</v>
      </c>
      <c r="F48" s="35">
        <f t="shared" si="4"/>
        <v>0</v>
      </c>
      <c r="G48" s="37">
        <f t="shared" si="2"/>
        <v>0</v>
      </c>
      <c r="H48" s="37">
        <f t="shared" si="3"/>
        <v>0</v>
      </c>
      <c r="I48" s="23"/>
    </row>
    <row r="49" spans="1:9" s="8" customFormat="1" ht="72" customHeight="1">
      <c r="A49" s="40"/>
      <c r="B49" s="41" t="s">
        <v>599</v>
      </c>
      <c r="C49" s="89" t="s">
        <v>600</v>
      </c>
      <c r="D49" s="34">
        <f>D50+D51+D52+D53</f>
        <v>133</v>
      </c>
      <c r="E49" s="34">
        <f>E50+E51+E52+E53</f>
        <v>44</v>
      </c>
      <c r="F49" s="34">
        <f>F50+F51+F52+F53</f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53.25" customHeight="1">
      <c r="A50" s="40"/>
      <c r="B50" s="41" t="s">
        <v>627</v>
      </c>
      <c r="C50" s="184" t="s">
        <v>624</v>
      </c>
      <c r="D50" s="185">
        <v>2</v>
      </c>
      <c r="E50" s="34">
        <v>2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24" customHeight="1">
      <c r="A51" s="40"/>
      <c r="B51" s="41" t="s">
        <v>628</v>
      </c>
      <c r="C51" s="184" t="s">
        <v>625</v>
      </c>
      <c r="D51" s="185">
        <v>120</v>
      </c>
      <c r="E51" s="34">
        <v>36</v>
      </c>
      <c r="F51" s="34"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64.5" customHeight="1">
      <c r="A52" s="40"/>
      <c r="B52" s="41" t="s">
        <v>609</v>
      </c>
      <c r="C52" s="184" t="s">
        <v>604</v>
      </c>
      <c r="D52" s="185">
        <v>1</v>
      </c>
      <c r="E52" s="34">
        <v>1</v>
      </c>
      <c r="F52" s="34"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54.75" customHeight="1">
      <c r="A53" s="40"/>
      <c r="B53" s="41" t="s">
        <v>629</v>
      </c>
      <c r="C53" s="184" t="s">
        <v>626</v>
      </c>
      <c r="D53" s="185">
        <v>10</v>
      </c>
      <c r="E53" s="34">
        <v>5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8" customFormat="1" ht="28.5" customHeight="1">
      <c r="A54" s="38" t="s">
        <v>63</v>
      </c>
      <c r="B54" s="162" t="s">
        <v>31</v>
      </c>
      <c r="C54" s="86"/>
      <c r="D54" s="36">
        <f>D55</f>
        <v>3</v>
      </c>
      <c r="E54" s="36">
        <f>E55</f>
        <v>0.8</v>
      </c>
      <c r="F54" s="36">
        <f>F55</f>
        <v>0</v>
      </c>
      <c r="G54" s="37">
        <f t="shared" si="2"/>
        <v>0</v>
      </c>
      <c r="H54" s="37">
        <f t="shared" si="3"/>
        <v>0</v>
      </c>
      <c r="I54" s="27"/>
    </row>
    <row r="55" spans="1:9" s="8" customFormat="1" ht="37.5" customHeight="1">
      <c r="A55" s="159" t="s">
        <v>64</v>
      </c>
      <c r="B55" s="57" t="s">
        <v>105</v>
      </c>
      <c r="C55" s="85"/>
      <c r="D55" s="35">
        <f>D56+D57</f>
        <v>3</v>
      </c>
      <c r="E55" s="35">
        <f>E56+E57</f>
        <v>0.8</v>
      </c>
      <c r="F55" s="35">
        <f>F56+F57</f>
        <v>0</v>
      </c>
      <c r="G55" s="37">
        <f t="shared" si="2"/>
        <v>0</v>
      </c>
      <c r="H55" s="37">
        <f t="shared" si="3"/>
        <v>0</v>
      </c>
      <c r="I55" s="27"/>
    </row>
    <row r="56" spans="1:9" s="8" customFormat="1" ht="42.75" customHeight="1" hidden="1">
      <c r="A56" s="40"/>
      <c r="B56" s="53" t="s">
        <v>105</v>
      </c>
      <c r="C56" s="89" t="s">
        <v>174</v>
      </c>
      <c r="D56" s="34">
        <v>0</v>
      </c>
      <c r="E56" s="34">
        <f>0</f>
        <v>0</v>
      </c>
      <c r="F56" s="34">
        <v>0</v>
      </c>
      <c r="G56" s="37" t="e">
        <f t="shared" si="2"/>
        <v>#DIV/0!</v>
      </c>
      <c r="H56" s="37" t="e">
        <f t="shared" si="3"/>
        <v>#DIV/0!</v>
      </c>
      <c r="I56" s="27"/>
    </row>
    <row r="57" spans="1:9" s="8" customFormat="1" ht="100.5" customHeight="1">
      <c r="A57" s="40"/>
      <c r="B57" s="53" t="s">
        <v>406</v>
      </c>
      <c r="C57" s="89" t="s">
        <v>405</v>
      </c>
      <c r="D57" s="34">
        <v>3</v>
      </c>
      <c r="E57" s="34">
        <v>0.8</v>
      </c>
      <c r="F57" s="34">
        <v>0</v>
      </c>
      <c r="G57" s="37">
        <f t="shared" si="2"/>
        <v>0</v>
      </c>
      <c r="H57" s="37">
        <f t="shared" si="3"/>
        <v>0</v>
      </c>
      <c r="I57" s="27"/>
    </row>
    <row r="58" spans="1:9" s="1" customFormat="1" ht="31.5">
      <c r="A58" s="38" t="s">
        <v>65</v>
      </c>
      <c r="B58" s="162" t="s">
        <v>32</v>
      </c>
      <c r="C58" s="86"/>
      <c r="D58" s="36">
        <f>D59</f>
        <v>1222.6</v>
      </c>
      <c r="E58" s="36">
        <f>E59</f>
        <v>730.3000000000001</v>
      </c>
      <c r="F58" s="36">
        <f>F59</f>
        <v>513.7</v>
      </c>
      <c r="G58" s="37">
        <f t="shared" si="2"/>
        <v>0.4201701292327827</v>
      </c>
      <c r="H58" s="37">
        <f t="shared" si="3"/>
        <v>0.7034095577160071</v>
      </c>
      <c r="I58" s="23"/>
    </row>
    <row r="59" spans="1:9" s="1" customFormat="1" ht="18.75">
      <c r="A59" s="161" t="s">
        <v>35</v>
      </c>
      <c r="B59" s="157" t="s">
        <v>36</v>
      </c>
      <c r="C59" s="85"/>
      <c r="D59" s="35">
        <f>D60+D73</f>
        <v>1222.6</v>
      </c>
      <c r="E59" s="35">
        <f>E60+E73</f>
        <v>730.3000000000001</v>
      </c>
      <c r="F59" s="35">
        <f>F60+F73</f>
        <v>513.7</v>
      </c>
      <c r="G59" s="37">
        <f t="shared" si="2"/>
        <v>0.4201701292327827</v>
      </c>
      <c r="H59" s="37">
        <f t="shared" si="3"/>
        <v>0.7034095577160071</v>
      </c>
      <c r="I59" s="23"/>
    </row>
    <row r="60" spans="1:9" s="1" customFormat="1" ht="63">
      <c r="A60" s="161"/>
      <c r="B60" s="41" t="s">
        <v>377</v>
      </c>
      <c r="C60" s="89" t="s">
        <v>404</v>
      </c>
      <c r="D60" s="35">
        <f>D61+D62+D63+D64+D65+D66+D67+D68+D69+D70+D71+D72</f>
        <v>922.6</v>
      </c>
      <c r="E60" s="35">
        <f>E61+E62+E63+E64+E65+E66+E67+E68+E69+E70+E71+E72</f>
        <v>613.0000000000001</v>
      </c>
      <c r="F60" s="35">
        <f>F61+F62+F63+F64+F65+F66+F67+F68+F69+F70+F71+F72</f>
        <v>513.7</v>
      </c>
      <c r="G60" s="37">
        <f t="shared" si="2"/>
        <v>0.5567960112724908</v>
      </c>
      <c r="H60" s="37">
        <f t="shared" si="3"/>
        <v>0.8380097879282218</v>
      </c>
      <c r="I60" s="23"/>
    </row>
    <row r="61" spans="1:9" s="1" customFormat="1" ht="31.5">
      <c r="A61" s="161"/>
      <c r="B61" s="41" t="s">
        <v>376</v>
      </c>
      <c r="C61" s="114" t="s">
        <v>375</v>
      </c>
      <c r="D61" s="115">
        <v>20</v>
      </c>
      <c r="E61" s="116">
        <v>20</v>
      </c>
      <c r="F61" s="117">
        <v>20</v>
      </c>
      <c r="G61" s="37">
        <f t="shared" si="2"/>
        <v>1</v>
      </c>
      <c r="H61" s="37">
        <f t="shared" si="3"/>
        <v>1</v>
      </c>
      <c r="I61" s="23"/>
    </row>
    <row r="62" spans="1:9" s="1" customFormat="1" ht="31.5">
      <c r="A62" s="161"/>
      <c r="B62" s="41" t="s">
        <v>381</v>
      </c>
      <c r="C62" s="114" t="s">
        <v>380</v>
      </c>
      <c r="D62" s="115">
        <v>50</v>
      </c>
      <c r="E62" s="116">
        <v>23.5</v>
      </c>
      <c r="F62" s="117">
        <v>0</v>
      </c>
      <c r="G62" s="37">
        <f t="shared" si="2"/>
        <v>0</v>
      </c>
      <c r="H62" s="37">
        <f t="shared" si="3"/>
        <v>0</v>
      </c>
      <c r="I62" s="23"/>
    </row>
    <row r="63" spans="1:9" s="1" customFormat="1" ht="31.5">
      <c r="A63" s="161"/>
      <c r="B63" s="41" t="s">
        <v>383</v>
      </c>
      <c r="C63" s="114" t="s">
        <v>382</v>
      </c>
      <c r="D63" s="115">
        <v>80</v>
      </c>
      <c r="E63" s="116">
        <v>32.5</v>
      </c>
      <c r="F63" s="117">
        <v>0</v>
      </c>
      <c r="G63" s="37">
        <f t="shared" si="2"/>
        <v>0</v>
      </c>
      <c r="H63" s="37">
        <f t="shared" si="3"/>
        <v>0</v>
      </c>
      <c r="I63" s="23"/>
    </row>
    <row r="64" spans="1:9" s="1" customFormat="1" ht="31.5">
      <c r="A64" s="161"/>
      <c r="B64" s="41" t="s">
        <v>443</v>
      </c>
      <c r="C64" s="114" t="s">
        <v>441</v>
      </c>
      <c r="D64" s="115">
        <v>25</v>
      </c>
      <c r="E64" s="116">
        <v>8.8</v>
      </c>
      <c r="F64" s="117">
        <v>0</v>
      </c>
      <c r="G64" s="37">
        <f t="shared" si="2"/>
        <v>0</v>
      </c>
      <c r="H64" s="37">
        <f t="shared" si="3"/>
        <v>0</v>
      </c>
      <c r="I64" s="23"/>
    </row>
    <row r="65" spans="1:9" s="1" customFormat="1" ht="31.5">
      <c r="A65" s="161"/>
      <c r="B65" s="41" t="s">
        <v>389</v>
      </c>
      <c r="C65" s="114" t="s">
        <v>388</v>
      </c>
      <c r="D65" s="115">
        <v>185</v>
      </c>
      <c r="E65" s="116">
        <v>162.3</v>
      </c>
      <c r="F65" s="117">
        <v>141.9</v>
      </c>
      <c r="G65" s="37">
        <f t="shared" si="2"/>
        <v>0.7670270270270271</v>
      </c>
      <c r="H65" s="37">
        <f t="shared" si="3"/>
        <v>0.8743068391866913</v>
      </c>
      <c r="I65" s="23"/>
    </row>
    <row r="66" spans="1:9" s="1" customFormat="1" ht="31.5">
      <c r="A66" s="161"/>
      <c r="B66" s="41" t="s">
        <v>395</v>
      </c>
      <c r="C66" s="114" t="s">
        <v>394</v>
      </c>
      <c r="D66" s="115">
        <v>350</v>
      </c>
      <c r="E66" s="116">
        <v>211.6</v>
      </c>
      <c r="F66" s="117">
        <v>234.6</v>
      </c>
      <c r="G66" s="37">
        <f t="shared" si="2"/>
        <v>0.6702857142857143</v>
      </c>
      <c r="H66" s="37">
        <f t="shared" si="3"/>
        <v>1.108695652173913</v>
      </c>
      <c r="I66" s="23"/>
    </row>
    <row r="67" spans="1:9" s="1" customFormat="1" ht="31.5">
      <c r="A67" s="161"/>
      <c r="B67" s="41" t="s">
        <v>411</v>
      </c>
      <c r="C67" s="114" t="s">
        <v>412</v>
      </c>
      <c r="D67" s="115">
        <v>40</v>
      </c>
      <c r="E67" s="116">
        <v>14</v>
      </c>
      <c r="F67" s="117">
        <v>0</v>
      </c>
      <c r="G67" s="37">
        <f t="shared" si="2"/>
        <v>0</v>
      </c>
      <c r="H67" s="37">
        <f t="shared" si="3"/>
        <v>0</v>
      </c>
      <c r="I67" s="23"/>
    </row>
    <row r="68" spans="1:9" s="1" customFormat="1" ht="31.5">
      <c r="A68" s="161"/>
      <c r="B68" s="41" t="s">
        <v>413</v>
      </c>
      <c r="C68" s="114" t="s">
        <v>414</v>
      </c>
      <c r="D68" s="115">
        <v>25</v>
      </c>
      <c r="E68" s="116">
        <v>11</v>
      </c>
      <c r="F68" s="117">
        <v>0</v>
      </c>
      <c r="G68" s="37">
        <f t="shared" si="2"/>
        <v>0</v>
      </c>
      <c r="H68" s="37">
        <f t="shared" si="3"/>
        <v>0</v>
      </c>
      <c r="I68" s="23"/>
    </row>
    <row r="69" spans="1:9" s="1" customFormat="1" ht="49.5" customHeight="1">
      <c r="A69" s="161"/>
      <c r="B69" s="41" t="s">
        <v>416</v>
      </c>
      <c r="C69" s="114" t="s">
        <v>415</v>
      </c>
      <c r="D69" s="115">
        <v>27</v>
      </c>
      <c r="E69" s="116">
        <v>11.7</v>
      </c>
      <c r="F69" s="117">
        <v>0</v>
      </c>
      <c r="G69" s="37">
        <f t="shared" si="2"/>
        <v>0</v>
      </c>
      <c r="H69" s="37">
        <f t="shared" si="3"/>
        <v>0</v>
      </c>
      <c r="I69" s="23"/>
    </row>
    <row r="70" spans="1:9" s="1" customFormat="1" ht="66" customHeight="1">
      <c r="A70" s="161"/>
      <c r="B70" s="41" t="s">
        <v>418</v>
      </c>
      <c r="C70" s="114" t="s">
        <v>417</v>
      </c>
      <c r="D70" s="115">
        <v>10</v>
      </c>
      <c r="E70" s="116">
        <v>7</v>
      </c>
      <c r="F70" s="117">
        <v>7</v>
      </c>
      <c r="G70" s="37">
        <f t="shared" si="2"/>
        <v>0.7</v>
      </c>
      <c r="H70" s="37">
        <f t="shared" si="3"/>
        <v>1</v>
      </c>
      <c r="I70" s="23"/>
    </row>
    <row r="71" spans="1:9" s="1" customFormat="1" ht="35.25" customHeight="1">
      <c r="A71" s="161"/>
      <c r="B71" s="41" t="s">
        <v>440</v>
      </c>
      <c r="C71" s="114" t="s">
        <v>438</v>
      </c>
      <c r="D71" s="115">
        <v>100</v>
      </c>
      <c r="E71" s="116">
        <v>100</v>
      </c>
      <c r="F71" s="117">
        <v>100</v>
      </c>
      <c r="G71" s="37">
        <f t="shared" si="2"/>
        <v>1</v>
      </c>
      <c r="H71" s="37">
        <f t="shared" si="3"/>
        <v>1</v>
      </c>
      <c r="I71" s="23"/>
    </row>
    <row r="72" spans="1:9" s="1" customFormat="1" ht="36" customHeight="1">
      <c r="A72" s="161"/>
      <c r="B72" s="41" t="s">
        <v>444</v>
      </c>
      <c r="C72" s="114" t="s">
        <v>442</v>
      </c>
      <c r="D72" s="115">
        <v>10.6</v>
      </c>
      <c r="E72" s="116">
        <v>10.6</v>
      </c>
      <c r="F72" s="117">
        <v>10.2</v>
      </c>
      <c r="G72" s="37">
        <f t="shared" si="2"/>
        <v>0.9622641509433962</v>
      </c>
      <c r="H72" s="37">
        <f t="shared" si="3"/>
        <v>0.9622641509433962</v>
      </c>
      <c r="I72" s="23"/>
    </row>
    <row r="73" spans="1:9" s="1" customFormat="1" ht="51.75" customHeight="1">
      <c r="A73" s="161"/>
      <c r="B73" s="157" t="s">
        <v>476</v>
      </c>
      <c r="C73" s="118">
        <v>9580500000</v>
      </c>
      <c r="D73" s="115">
        <f>D75+D76+C83:D83+D74</f>
        <v>300</v>
      </c>
      <c r="E73" s="115">
        <f>E75+E76+D83:E83+E74</f>
        <v>117.3</v>
      </c>
      <c r="F73" s="115">
        <f>F75+F76+E83:F83+F74</f>
        <v>0</v>
      </c>
      <c r="G73" s="37">
        <f t="shared" si="2"/>
        <v>0</v>
      </c>
      <c r="H73" s="37">
        <f t="shared" si="3"/>
        <v>0</v>
      </c>
      <c r="I73" s="23"/>
    </row>
    <row r="74" spans="1:9" s="1" customFormat="1" ht="51.75" customHeight="1">
      <c r="A74" s="161"/>
      <c r="B74" s="41" t="s">
        <v>552</v>
      </c>
      <c r="C74" s="118">
        <v>9580572100</v>
      </c>
      <c r="D74" s="115">
        <v>231</v>
      </c>
      <c r="E74" s="115">
        <v>69.3</v>
      </c>
      <c r="F74" s="115">
        <v>0</v>
      </c>
      <c r="G74" s="37">
        <f t="shared" si="2"/>
        <v>0</v>
      </c>
      <c r="H74" s="37">
        <f t="shared" si="3"/>
        <v>0</v>
      </c>
      <c r="I74" s="23"/>
    </row>
    <row r="75" spans="1:9" s="1" customFormat="1" ht="130.5" customHeight="1">
      <c r="A75" s="161"/>
      <c r="B75" s="41" t="s">
        <v>458</v>
      </c>
      <c r="C75" s="119" t="s">
        <v>477</v>
      </c>
      <c r="D75" s="115">
        <v>30</v>
      </c>
      <c r="E75" s="116">
        <v>9</v>
      </c>
      <c r="F75" s="117">
        <v>0</v>
      </c>
      <c r="G75" s="37">
        <f t="shared" si="2"/>
        <v>0</v>
      </c>
      <c r="H75" s="37">
        <f t="shared" si="3"/>
        <v>0</v>
      </c>
      <c r="I75" s="23"/>
    </row>
    <row r="76" spans="1:9" s="1" customFormat="1" ht="123" customHeight="1">
      <c r="A76" s="161"/>
      <c r="B76" s="41" t="s">
        <v>459</v>
      </c>
      <c r="C76" s="119" t="s">
        <v>478</v>
      </c>
      <c r="D76" s="115">
        <v>9</v>
      </c>
      <c r="E76" s="116">
        <v>9</v>
      </c>
      <c r="F76" s="117">
        <v>0</v>
      </c>
      <c r="G76" s="37">
        <f t="shared" si="2"/>
        <v>0</v>
      </c>
      <c r="H76" s="37">
        <f t="shared" si="3"/>
        <v>0</v>
      </c>
      <c r="I76" s="23"/>
    </row>
    <row r="77" spans="1:9" s="1" customFormat="1" ht="18.75" hidden="1">
      <c r="A77" s="56" t="s">
        <v>108</v>
      </c>
      <c r="B77" s="160" t="s">
        <v>106</v>
      </c>
      <c r="C77" s="119" t="s">
        <v>542</v>
      </c>
      <c r="D77" s="36">
        <f>D79</f>
        <v>0</v>
      </c>
      <c r="E77" s="36">
        <f>E79</f>
        <v>0</v>
      </c>
      <c r="F77" s="36">
        <f>F79</f>
        <v>0</v>
      </c>
      <c r="G77" s="37" t="e">
        <f t="shared" si="2"/>
        <v>#DIV/0!</v>
      </c>
      <c r="H77" s="37" t="e">
        <f t="shared" si="3"/>
        <v>#DIV/0!</v>
      </c>
      <c r="I77" s="23"/>
    </row>
    <row r="78" spans="1:9" s="1" customFormat="1" ht="31.5" hidden="1">
      <c r="A78" s="159" t="s">
        <v>102</v>
      </c>
      <c r="B78" s="157" t="s">
        <v>109</v>
      </c>
      <c r="C78" s="119" t="s">
        <v>543</v>
      </c>
      <c r="D78" s="35">
        <f>D79</f>
        <v>0</v>
      </c>
      <c r="E78" s="35">
        <f>E79</f>
        <v>0</v>
      </c>
      <c r="F78" s="35">
        <f>F79</f>
        <v>0</v>
      </c>
      <c r="G78" s="37" t="e">
        <f t="shared" si="2"/>
        <v>#DIV/0!</v>
      </c>
      <c r="H78" s="37" t="e">
        <f t="shared" si="3"/>
        <v>#DIV/0!</v>
      </c>
      <c r="I78" s="23"/>
    </row>
    <row r="79" spans="1:9" s="8" customFormat="1" ht="36" customHeight="1" hidden="1">
      <c r="A79" s="40"/>
      <c r="B79" s="41" t="s">
        <v>171</v>
      </c>
      <c r="C79" s="119" t="s">
        <v>544</v>
      </c>
      <c r="D79" s="34">
        <v>0</v>
      </c>
      <c r="E79" s="34">
        <v>0</v>
      </c>
      <c r="F79" s="34">
        <v>0</v>
      </c>
      <c r="G79" s="37" t="e">
        <f t="shared" si="2"/>
        <v>#DIV/0!</v>
      </c>
      <c r="H79" s="37" t="e">
        <f t="shared" si="3"/>
        <v>#DIV/0!</v>
      </c>
      <c r="I79" s="27"/>
    </row>
    <row r="80" spans="1:9" s="1" customFormat="1" ht="18.75" hidden="1">
      <c r="A80" s="38" t="s">
        <v>37</v>
      </c>
      <c r="B80" s="162" t="s">
        <v>38</v>
      </c>
      <c r="C80" s="119" t="s">
        <v>545</v>
      </c>
      <c r="D80" s="36">
        <f aca="true" t="shared" si="5" ref="D80:F81">D81</f>
        <v>0</v>
      </c>
      <c r="E80" s="36">
        <f t="shared" si="5"/>
        <v>0</v>
      </c>
      <c r="F80" s="36">
        <f t="shared" si="5"/>
        <v>0</v>
      </c>
      <c r="G80" s="37" t="e">
        <f t="shared" si="2"/>
        <v>#DIV/0!</v>
      </c>
      <c r="H80" s="37" t="e">
        <f t="shared" si="3"/>
        <v>#DIV/0!</v>
      </c>
      <c r="I80" s="23"/>
    </row>
    <row r="81" spans="1:9" s="1" customFormat="1" ht="18.75" hidden="1">
      <c r="A81" s="161" t="s">
        <v>41</v>
      </c>
      <c r="B81" s="157" t="s">
        <v>42</v>
      </c>
      <c r="C81" s="119" t="s">
        <v>546</v>
      </c>
      <c r="D81" s="35">
        <f t="shared" si="5"/>
        <v>0</v>
      </c>
      <c r="E81" s="35">
        <f t="shared" si="5"/>
        <v>0</v>
      </c>
      <c r="F81" s="35">
        <f t="shared" si="5"/>
        <v>0</v>
      </c>
      <c r="G81" s="37" t="e">
        <f t="shared" si="2"/>
        <v>#DIV/0!</v>
      </c>
      <c r="H81" s="37" t="e">
        <f t="shared" si="3"/>
        <v>#DIV/0!</v>
      </c>
      <c r="I81" s="23"/>
    </row>
    <row r="82" spans="1:9" s="8" customFormat="1" ht="40.5" customHeight="1" hidden="1">
      <c r="A82" s="40"/>
      <c r="B82" s="41" t="s">
        <v>169</v>
      </c>
      <c r="C82" s="119" t="s">
        <v>547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7" t="e">
        <f t="shared" si="3"/>
        <v>#DIV/0!</v>
      </c>
      <c r="I82" s="27"/>
    </row>
    <row r="83" spans="1:9" s="8" customFormat="1" ht="117" customHeight="1">
      <c r="A83" s="40"/>
      <c r="B83" s="41" t="s">
        <v>466</v>
      </c>
      <c r="C83" s="119" t="s">
        <v>548</v>
      </c>
      <c r="D83" s="34">
        <v>30</v>
      </c>
      <c r="E83" s="34">
        <v>30</v>
      </c>
      <c r="F83" s="34">
        <v>0</v>
      </c>
      <c r="G83" s="37">
        <f t="shared" si="2"/>
        <v>0</v>
      </c>
      <c r="H83" s="37">
        <f t="shared" si="3"/>
        <v>0</v>
      </c>
      <c r="I83" s="27"/>
    </row>
    <row r="84" spans="1:9" s="1" customFormat="1" ht="18.75">
      <c r="A84" s="38">
        <v>1000</v>
      </c>
      <c r="B84" s="162" t="s">
        <v>49</v>
      </c>
      <c r="C84" s="86"/>
      <c r="D84" s="36">
        <f>D85</f>
        <v>36</v>
      </c>
      <c r="E84" s="36">
        <f>E85</f>
        <v>18</v>
      </c>
      <c r="F84" s="36">
        <f>F85</f>
        <v>7.5</v>
      </c>
      <c r="G84" s="37">
        <f t="shared" si="2"/>
        <v>0.20833333333333334</v>
      </c>
      <c r="H84" s="37">
        <f t="shared" si="3"/>
        <v>0.4166666666666667</v>
      </c>
      <c r="I84" s="23"/>
    </row>
    <row r="85" spans="1:9" s="1" customFormat="1" ht="18.75">
      <c r="A85" s="161">
        <v>1001</v>
      </c>
      <c r="B85" s="157" t="s">
        <v>146</v>
      </c>
      <c r="C85" s="85" t="s">
        <v>50</v>
      </c>
      <c r="D85" s="35">
        <v>36</v>
      </c>
      <c r="E85" s="35">
        <v>18</v>
      </c>
      <c r="F85" s="35">
        <v>7.5</v>
      </c>
      <c r="G85" s="37">
        <f t="shared" si="2"/>
        <v>0.20833333333333334</v>
      </c>
      <c r="H85" s="37">
        <f t="shared" si="3"/>
        <v>0.4166666666666667</v>
      </c>
      <c r="I85" s="23"/>
    </row>
    <row r="86" spans="1:9" s="1" customFormat="1" ht="31.5">
      <c r="A86" s="38"/>
      <c r="B86" s="162" t="s">
        <v>84</v>
      </c>
      <c r="C86" s="86"/>
      <c r="D86" s="35">
        <f>D87</f>
        <v>628</v>
      </c>
      <c r="E86" s="35">
        <f>E87</f>
        <v>309.8</v>
      </c>
      <c r="F86" s="35">
        <f>F87</f>
        <v>200</v>
      </c>
      <c r="G86" s="37">
        <f t="shared" si="2"/>
        <v>0.3184713375796178</v>
      </c>
      <c r="H86" s="37">
        <f t="shared" si="3"/>
        <v>0.6455777921239509</v>
      </c>
      <c r="I86" s="23"/>
    </row>
    <row r="87" spans="1:9" s="8" customFormat="1" ht="38.25" customHeight="1">
      <c r="A87" s="40"/>
      <c r="B87" s="41" t="s">
        <v>85</v>
      </c>
      <c r="C87" s="89"/>
      <c r="D87" s="34">
        <v>628</v>
      </c>
      <c r="E87" s="34">
        <v>309.8</v>
      </c>
      <c r="F87" s="34">
        <v>200</v>
      </c>
      <c r="G87" s="37">
        <f t="shared" si="2"/>
        <v>0.3184713375796178</v>
      </c>
      <c r="H87" s="37">
        <f t="shared" si="3"/>
        <v>0.6455777921239509</v>
      </c>
      <c r="I87" s="27"/>
    </row>
    <row r="88" spans="1:9" s="7" customFormat="1" ht="18.75">
      <c r="A88" s="38"/>
      <c r="B88" s="162" t="s">
        <v>55</v>
      </c>
      <c r="C88" s="38"/>
      <c r="D88" s="36">
        <f>D35+D45+D47+D58+D80+D77+D84+D86+D54</f>
        <v>4818.200000000001</v>
      </c>
      <c r="E88" s="36">
        <f>E35+E45+E47+E58+E80+E77+E84+E86+E54</f>
        <v>2527.3000000000006</v>
      </c>
      <c r="F88" s="36">
        <f>F35+F45+F47+F58+F80+F77+F84+F86+F54</f>
        <v>1886.0000000000002</v>
      </c>
      <c r="G88" s="37">
        <f t="shared" si="2"/>
        <v>0.39143248516043333</v>
      </c>
      <c r="H88" s="37">
        <f t="shared" si="3"/>
        <v>0.7462509397380603</v>
      </c>
      <c r="I88" s="28"/>
    </row>
    <row r="89" spans="1:9" s="1" customFormat="1" ht="18.75">
      <c r="A89" s="165"/>
      <c r="B89" s="157" t="s">
        <v>70</v>
      </c>
      <c r="C89" s="85"/>
      <c r="D89" s="58">
        <f>D86</f>
        <v>628</v>
      </c>
      <c r="E89" s="58">
        <f>E86</f>
        <v>309.8</v>
      </c>
      <c r="F89" s="58">
        <f>F86</f>
        <v>200</v>
      </c>
      <c r="G89" s="37">
        <f t="shared" si="2"/>
        <v>0.3184713375796178</v>
      </c>
      <c r="H89" s="37">
        <f t="shared" si="3"/>
        <v>0.6455777921239509</v>
      </c>
      <c r="I89" s="23"/>
    </row>
    <row r="90" spans="1:9" s="1" customFormat="1" ht="18">
      <c r="A90" s="60"/>
      <c r="B90" s="59"/>
      <c r="C90" s="95"/>
      <c r="D90" s="62"/>
      <c r="E90" s="62"/>
      <c r="F90" s="62"/>
      <c r="G90" s="62"/>
      <c r="H90" s="62"/>
      <c r="I90" s="23"/>
    </row>
    <row r="91" spans="1:9" s="1" customFormat="1" ht="18">
      <c r="A91" s="60"/>
      <c r="B91" s="59"/>
      <c r="C91" s="95"/>
      <c r="D91" s="62"/>
      <c r="E91" s="62"/>
      <c r="F91" s="62"/>
      <c r="G91" s="62"/>
      <c r="H91" s="62"/>
      <c r="I91" s="23"/>
    </row>
    <row r="92" spans="1:9" s="1" customFormat="1" ht="18">
      <c r="A92" s="60"/>
      <c r="B92" s="63" t="s">
        <v>275</v>
      </c>
      <c r="C92" s="96"/>
      <c r="D92" s="62"/>
      <c r="E92" s="62"/>
      <c r="F92" s="62">
        <v>1233.8</v>
      </c>
      <c r="G92" s="62"/>
      <c r="H92" s="62"/>
      <c r="I92" s="23"/>
    </row>
    <row r="93" spans="1:9" s="1" customFormat="1" ht="18">
      <c r="A93" s="60"/>
      <c r="B93" s="63"/>
      <c r="C93" s="96"/>
      <c r="D93" s="62"/>
      <c r="E93" s="62"/>
      <c r="F93" s="62"/>
      <c r="G93" s="62"/>
      <c r="H93" s="62"/>
      <c r="I93" s="23"/>
    </row>
    <row r="94" spans="1:9" s="1" customFormat="1" ht="18" hidden="1">
      <c r="A94" s="60"/>
      <c r="B94" s="63" t="s">
        <v>71</v>
      </c>
      <c r="C94" s="96"/>
      <c r="D94" s="62"/>
      <c r="E94" s="62"/>
      <c r="F94" s="62"/>
      <c r="G94" s="62"/>
      <c r="H94" s="62"/>
      <c r="I94" s="23"/>
    </row>
    <row r="95" spans="1:9" s="1" customFormat="1" ht="18" hidden="1">
      <c r="A95" s="60"/>
      <c r="B95" s="63" t="s">
        <v>72</v>
      </c>
      <c r="C95" s="96"/>
      <c r="D95" s="62"/>
      <c r="E95" s="62"/>
      <c r="F95" s="62"/>
      <c r="G95" s="62"/>
      <c r="H95" s="62"/>
      <c r="I95" s="23"/>
    </row>
    <row r="96" spans="1:9" s="1" customFormat="1" ht="18" hidden="1">
      <c r="A96" s="60"/>
      <c r="B96" s="63"/>
      <c r="C96" s="96"/>
      <c r="D96" s="62"/>
      <c r="E96" s="62"/>
      <c r="F96" s="62"/>
      <c r="G96" s="62"/>
      <c r="H96" s="62"/>
      <c r="I96" s="23"/>
    </row>
    <row r="97" spans="1:9" s="1" customFormat="1" ht="18" hidden="1">
      <c r="A97" s="60"/>
      <c r="B97" s="63" t="s">
        <v>73</v>
      </c>
      <c r="C97" s="96"/>
      <c r="D97" s="62"/>
      <c r="E97" s="62"/>
      <c r="F97" s="62"/>
      <c r="G97" s="62"/>
      <c r="H97" s="62"/>
      <c r="I97" s="23"/>
    </row>
    <row r="98" spans="1:9" s="1" customFormat="1" ht="18" hidden="1">
      <c r="A98" s="60"/>
      <c r="B98" s="63" t="s">
        <v>74</v>
      </c>
      <c r="C98" s="96"/>
      <c r="D98" s="62"/>
      <c r="E98" s="62"/>
      <c r="F98" s="62"/>
      <c r="G98" s="62"/>
      <c r="H98" s="62"/>
      <c r="I98" s="23"/>
    </row>
    <row r="99" spans="1:9" s="1" customFormat="1" ht="18" hidden="1">
      <c r="A99" s="60"/>
      <c r="B99" s="63"/>
      <c r="C99" s="96"/>
      <c r="D99" s="62"/>
      <c r="E99" s="62"/>
      <c r="F99" s="62"/>
      <c r="G99" s="62"/>
      <c r="H99" s="62"/>
      <c r="I99" s="23"/>
    </row>
    <row r="100" spans="1:9" s="1" customFormat="1" ht="18" hidden="1">
      <c r="A100" s="60"/>
      <c r="B100" s="63" t="s">
        <v>75</v>
      </c>
      <c r="C100" s="96"/>
      <c r="D100" s="62"/>
      <c r="E100" s="62"/>
      <c r="F100" s="62"/>
      <c r="G100" s="62"/>
      <c r="H100" s="62"/>
      <c r="I100" s="23"/>
    </row>
    <row r="101" spans="1:9" s="1" customFormat="1" ht="18" hidden="1">
      <c r="A101" s="60"/>
      <c r="B101" s="63" t="s">
        <v>76</v>
      </c>
      <c r="C101" s="96"/>
      <c r="D101" s="62"/>
      <c r="E101" s="62"/>
      <c r="F101" s="62"/>
      <c r="G101" s="62"/>
      <c r="H101" s="62"/>
      <c r="I101" s="23"/>
    </row>
    <row r="102" spans="1:9" s="1" customFormat="1" ht="18" hidden="1">
      <c r="A102" s="60"/>
      <c r="B102" s="63"/>
      <c r="C102" s="96"/>
      <c r="D102" s="62"/>
      <c r="E102" s="62"/>
      <c r="F102" s="62"/>
      <c r="G102" s="62"/>
      <c r="H102" s="62"/>
      <c r="I102" s="23"/>
    </row>
    <row r="103" spans="1:9" s="1" customFormat="1" ht="18" hidden="1">
      <c r="A103" s="60"/>
      <c r="B103" s="63" t="s">
        <v>77</v>
      </c>
      <c r="C103" s="96"/>
      <c r="D103" s="62"/>
      <c r="E103" s="62"/>
      <c r="F103" s="62"/>
      <c r="G103" s="62"/>
      <c r="H103" s="62"/>
      <c r="I103" s="23"/>
    </row>
    <row r="104" spans="1:9" s="1" customFormat="1" ht="18" hidden="1">
      <c r="A104" s="60"/>
      <c r="B104" s="63" t="s">
        <v>78</v>
      </c>
      <c r="C104" s="96"/>
      <c r="D104" s="62"/>
      <c r="E104" s="62"/>
      <c r="F104" s="62"/>
      <c r="G104" s="62"/>
      <c r="H104" s="62"/>
      <c r="I104" s="23"/>
    </row>
    <row r="105" spans="1:9" s="1" customFormat="1" ht="18" hidden="1">
      <c r="A105" s="60"/>
      <c r="B105" s="59"/>
      <c r="C105" s="95"/>
      <c r="D105" s="62"/>
      <c r="E105" s="62"/>
      <c r="F105" s="62"/>
      <c r="G105" s="62"/>
      <c r="H105" s="62"/>
      <c r="I105" s="23"/>
    </row>
    <row r="106" spans="1:9" s="1" customFormat="1" ht="18">
      <c r="A106" s="60"/>
      <c r="B106" s="59"/>
      <c r="C106" s="95"/>
      <c r="D106" s="62"/>
      <c r="E106" s="62"/>
      <c r="F106" s="62"/>
      <c r="G106" s="62"/>
      <c r="H106" s="62"/>
      <c r="I106" s="23"/>
    </row>
    <row r="107" spans="1:9" s="1" customFormat="1" ht="18">
      <c r="A107" s="60"/>
      <c r="B107" s="63" t="s">
        <v>79</v>
      </c>
      <c r="C107" s="96"/>
      <c r="D107" s="62"/>
      <c r="E107" s="62"/>
      <c r="F107" s="120">
        <f>F92+F30-F88</f>
        <v>806.8999999999994</v>
      </c>
      <c r="G107" s="62"/>
      <c r="H107" s="120"/>
      <c r="I107" s="23"/>
    </row>
    <row r="108" spans="1:9" s="1" customFormat="1" ht="18">
      <c r="A108" s="60"/>
      <c r="B108" s="59"/>
      <c r="C108" s="95"/>
      <c r="D108" s="62"/>
      <c r="E108" s="62"/>
      <c r="F108" s="62"/>
      <c r="G108" s="62"/>
      <c r="H108" s="62"/>
      <c r="I108" s="23"/>
    </row>
    <row r="109" spans="1:9" s="1" customFormat="1" ht="18">
      <c r="A109" s="60"/>
      <c r="B109" s="59"/>
      <c r="C109" s="95"/>
      <c r="D109" s="62"/>
      <c r="E109" s="62"/>
      <c r="F109" s="62"/>
      <c r="G109" s="62"/>
      <c r="H109" s="62"/>
      <c r="I109" s="23"/>
    </row>
    <row r="110" spans="1:9" s="1" customFormat="1" ht="18">
      <c r="A110" s="60"/>
      <c r="B110" s="63" t="s">
        <v>80</v>
      </c>
      <c r="C110" s="96"/>
      <c r="D110" s="62"/>
      <c r="E110" s="62"/>
      <c r="F110" s="62"/>
      <c r="G110" s="62"/>
      <c r="H110" s="62"/>
      <c r="I110" s="23"/>
    </row>
    <row r="111" spans="1:9" s="1" customFormat="1" ht="18">
      <c r="A111" s="60"/>
      <c r="B111" s="63" t="s">
        <v>81</v>
      </c>
      <c r="C111" s="96"/>
      <c r="D111" s="62"/>
      <c r="E111" s="62"/>
      <c r="F111" s="62"/>
      <c r="G111" s="62"/>
      <c r="H111" s="62"/>
      <c r="I111" s="23"/>
    </row>
    <row r="112" spans="1:9" s="1" customFormat="1" ht="18">
      <c r="A112" s="60"/>
      <c r="B112" s="63" t="s">
        <v>82</v>
      </c>
      <c r="C112" s="96"/>
      <c r="D112" s="62"/>
      <c r="E112" s="62"/>
      <c r="F112" s="62"/>
      <c r="G112" s="62"/>
      <c r="H112" s="62"/>
      <c r="I112" s="23"/>
    </row>
  </sheetData>
  <sheetProtection/>
  <mergeCells count="17">
    <mergeCell ref="A32:H32"/>
    <mergeCell ref="G33:G34"/>
    <mergeCell ref="E33:E34"/>
    <mergeCell ref="F33:F34"/>
    <mergeCell ref="A33:A34"/>
    <mergeCell ref="B33:B34"/>
    <mergeCell ref="D33:D34"/>
    <mergeCell ref="H33:H34"/>
    <mergeCell ref="C33:C34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7.28125" style="59" customWidth="1"/>
    <col min="2" max="2" width="37.8515625" style="59" customWidth="1"/>
    <col min="3" max="3" width="11.57421875" style="95" hidden="1" customWidth="1"/>
    <col min="4" max="4" width="13.00390625" style="133" customWidth="1"/>
    <col min="5" max="5" width="10.7109375" style="133" customWidth="1"/>
    <col min="6" max="6" width="13.421875" style="133" customWidth="1"/>
    <col min="7" max="7" width="13.140625" style="133" customWidth="1"/>
    <col min="8" max="8" width="12.57421875" style="62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196" t="s">
        <v>586</v>
      </c>
      <c r="B1" s="196"/>
      <c r="C1" s="196"/>
      <c r="D1" s="196"/>
      <c r="E1" s="196"/>
      <c r="F1" s="196"/>
      <c r="G1" s="196"/>
      <c r="H1" s="196"/>
      <c r="I1" s="30"/>
    </row>
    <row r="2" spans="1:8" ht="12.75" customHeight="1">
      <c r="A2" s="158"/>
      <c r="B2" s="197" t="s">
        <v>2</v>
      </c>
      <c r="C2" s="222"/>
      <c r="D2" s="197" t="s">
        <v>3</v>
      </c>
      <c r="E2" s="193" t="s">
        <v>518</v>
      </c>
      <c r="F2" s="197" t="s">
        <v>4</v>
      </c>
      <c r="G2" s="193" t="s">
        <v>262</v>
      </c>
      <c r="H2" s="193" t="s">
        <v>519</v>
      </c>
    </row>
    <row r="3" spans="1:8" ht="28.5" customHeight="1">
      <c r="A3" s="158"/>
      <c r="B3" s="197"/>
      <c r="C3" s="223"/>
      <c r="D3" s="197"/>
      <c r="E3" s="194"/>
      <c r="F3" s="197"/>
      <c r="G3" s="194"/>
      <c r="H3" s="194"/>
    </row>
    <row r="4" spans="1:8" ht="18.75">
      <c r="A4" s="158"/>
      <c r="B4" s="162" t="s">
        <v>69</v>
      </c>
      <c r="C4" s="84"/>
      <c r="D4" s="123">
        <f>D5+D6+D7+D8+D9+D10+D11+D12+D13+D14+D15+D16+D17+D18+D19</f>
        <v>4625</v>
      </c>
      <c r="E4" s="123">
        <f>E5+E6+E7+E8+E9+E10+E11+E12+E13+E14+E15+E16+E17+E18+E19</f>
        <v>1678</v>
      </c>
      <c r="F4" s="123">
        <f>F5+F6+F7+F8+F9+F10+F11+F12+F13+F14+F15+F16+F17+F18+F19+F21+F20</f>
        <v>2293.2999999999997</v>
      </c>
      <c r="G4" s="124">
        <f>F4/D4</f>
        <v>0.4958486486486486</v>
      </c>
      <c r="H4" s="37">
        <f>F4/E4</f>
        <v>1.3666865315852204</v>
      </c>
    </row>
    <row r="5" spans="1:8" ht="18.75">
      <c r="A5" s="158"/>
      <c r="B5" s="157" t="s">
        <v>314</v>
      </c>
      <c r="C5" s="85"/>
      <c r="D5" s="125">
        <v>117</v>
      </c>
      <c r="E5" s="125">
        <v>40</v>
      </c>
      <c r="F5" s="125">
        <v>47.8</v>
      </c>
      <c r="G5" s="124">
        <f aca="true" t="shared" si="0" ref="G5:G27">F5/D5</f>
        <v>0.40854700854700854</v>
      </c>
      <c r="H5" s="37">
        <f aca="true" t="shared" si="1" ref="H5:H27">F5/E5</f>
        <v>1.1949999999999998</v>
      </c>
    </row>
    <row r="6" spans="1:8" ht="18.75" hidden="1">
      <c r="A6" s="158"/>
      <c r="B6" s="157" t="s">
        <v>178</v>
      </c>
      <c r="C6" s="85"/>
      <c r="D6" s="125">
        <v>0</v>
      </c>
      <c r="E6" s="125">
        <v>0</v>
      </c>
      <c r="F6" s="125">
        <v>0</v>
      </c>
      <c r="G6" s="124" t="e">
        <f t="shared" si="0"/>
        <v>#DIV/0!</v>
      </c>
      <c r="H6" s="37" t="e">
        <f t="shared" si="1"/>
        <v>#DIV/0!</v>
      </c>
    </row>
    <row r="7" spans="1:8" ht="18.75">
      <c r="A7" s="158"/>
      <c r="B7" s="157" t="s">
        <v>6</v>
      </c>
      <c r="C7" s="85"/>
      <c r="D7" s="125">
        <v>1940</v>
      </c>
      <c r="E7" s="125">
        <v>1465</v>
      </c>
      <c r="F7" s="125">
        <v>1967.4</v>
      </c>
      <c r="G7" s="124">
        <f t="shared" si="0"/>
        <v>1.0141237113402062</v>
      </c>
      <c r="H7" s="37">
        <f t="shared" si="1"/>
        <v>1.3429351535836178</v>
      </c>
    </row>
    <row r="8" spans="1:8" ht="18.75">
      <c r="A8" s="158"/>
      <c r="B8" s="157" t="s">
        <v>325</v>
      </c>
      <c r="C8" s="85"/>
      <c r="D8" s="125">
        <v>276</v>
      </c>
      <c r="E8" s="125">
        <v>70</v>
      </c>
      <c r="F8" s="125">
        <v>44.5</v>
      </c>
      <c r="G8" s="124">
        <f t="shared" si="0"/>
        <v>0.161231884057971</v>
      </c>
      <c r="H8" s="37">
        <f t="shared" si="1"/>
        <v>0.6357142857142857</v>
      </c>
    </row>
    <row r="9" spans="1:8" ht="18.75">
      <c r="A9" s="158"/>
      <c r="B9" s="157" t="s">
        <v>8</v>
      </c>
      <c r="C9" s="85"/>
      <c r="D9" s="125">
        <v>2272</v>
      </c>
      <c r="E9" s="125">
        <v>95</v>
      </c>
      <c r="F9" s="125">
        <v>225.2</v>
      </c>
      <c r="G9" s="124">
        <f t="shared" si="0"/>
        <v>0.09911971830985915</v>
      </c>
      <c r="H9" s="37">
        <f t="shared" si="1"/>
        <v>2.3705263157894736</v>
      </c>
    </row>
    <row r="10" spans="1:8" ht="18.75">
      <c r="A10" s="158"/>
      <c r="B10" s="157" t="s">
        <v>317</v>
      </c>
      <c r="C10" s="85"/>
      <c r="D10" s="125">
        <v>15</v>
      </c>
      <c r="E10" s="125">
        <v>6</v>
      </c>
      <c r="F10" s="125">
        <v>8.4</v>
      </c>
      <c r="G10" s="124">
        <f t="shared" si="0"/>
        <v>0.56</v>
      </c>
      <c r="H10" s="37">
        <f t="shared" si="1"/>
        <v>1.4000000000000001</v>
      </c>
    </row>
    <row r="11" spans="1:8" ht="31.5" hidden="1">
      <c r="A11" s="158"/>
      <c r="B11" s="157" t="s">
        <v>9</v>
      </c>
      <c r="C11" s="85"/>
      <c r="D11" s="125">
        <v>0</v>
      </c>
      <c r="E11" s="125">
        <v>0</v>
      </c>
      <c r="F11" s="125">
        <v>0</v>
      </c>
      <c r="G11" s="124" t="e">
        <f t="shared" si="0"/>
        <v>#DIV/0!</v>
      </c>
      <c r="H11" s="37" t="e">
        <f t="shared" si="1"/>
        <v>#DIV/0!</v>
      </c>
    </row>
    <row r="12" spans="1:8" ht="18.75" hidden="1">
      <c r="A12" s="158"/>
      <c r="B12" s="157" t="s">
        <v>10</v>
      </c>
      <c r="C12" s="85"/>
      <c r="D12" s="125">
        <v>0</v>
      </c>
      <c r="E12" s="125">
        <v>0</v>
      </c>
      <c r="F12" s="125">
        <v>0</v>
      </c>
      <c r="G12" s="124" t="e">
        <f t="shared" si="0"/>
        <v>#DIV/0!</v>
      </c>
      <c r="H12" s="37" t="e">
        <f t="shared" si="1"/>
        <v>#DIV/0!</v>
      </c>
    </row>
    <row r="13" spans="1:8" ht="30.75" customHeight="1">
      <c r="A13" s="158"/>
      <c r="B13" s="157" t="s">
        <v>309</v>
      </c>
      <c r="C13" s="85"/>
      <c r="D13" s="125">
        <v>5</v>
      </c>
      <c r="E13" s="125">
        <v>2</v>
      </c>
      <c r="F13" s="125">
        <v>0</v>
      </c>
      <c r="G13" s="124">
        <f t="shared" si="0"/>
        <v>0</v>
      </c>
      <c r="H13" s="37">
        <f t="shared" si="1"/>
        <v>0</v>
      </c>
    </row>
    <row r="14" spans="1:8" ht="18.75" hidden="1">
      <c r="A14" s="158"/>
      <c r="B14" s="157" t="s">
        <v>13</v>
      </c>
      <c r="C14" s="85"/>
      <c r="D14" s="125">
        <v>0</v>
      </c>
      <c r="E14" s="125">
        <v>0</v>
      </c>
      <c r="F14" s="125">
        <v>0</v>
      </c>
      <c r="G14" s="124" t="e">
        <f t="shared" si="0"/>
        <v>#DIV/0!</v>
      </c>
      <c r="H14" s="37" t="e">
        <f t="shared" si="1"/>
        <v>#DIV/0!</v>
      </c>
    </row>
    <row r="15" spans="1:8" ht="18.75" hidden="1">
      <c r="A15" s="158"/>
      <c r="B15" s="157" t="s">
        <v>14</v>
      </c>
      <c r="C15" s="85"/>
      <c r="D15" s="125">
        <v>0</v>
      </c>
      <c r="E15" s="125">
        <v>0</v>
      </c>
      <c r="F15" s="125">
        <v>0</v>
      </c>
      <c r="G15" s="124" t="e">
        <f t="shared" si="0"/>
        <v>#DIV/0!</v>
      </c>
      <c r="H15" s="37" t="e">
        <f t="shared" si="1"/>
        <v>#DIV/0!</v>
      </c>
    </row>
    <row r="16" spans="1:8" ht="31.5" hidden="1">
      <c r="A16" s="158"/>
      <c r="B16" s="157" t="s">
        <v>15</v>
      </c>
      <c r="C16" s="85"/>
      <c r="D16" s="125">
        <v>0</v>
      </c>
      <c r="E16" s="125">
        <v>0</v>
      </c>
      <c r="F16" s="125">
        <v>0</v>
      </c>
      <c r="G16" s="124" t="e">
        <f t="shared" si="0"/>
        <v>#DIV/0!</v>
      </c>
      <c r="H16" s="37" t="e">
        <f t="shared" si="1"/>
        <v>#DIV/0!</v>
      </c>
    </row>
    <row r="17" spans="1:8" ht="31.5" hidden="1">
      <c r="A17" s="158"/>
      <c r="B17" s="157" t="s">
        <v>187</v>
      </c>
      <c r="C17" s="85"/>
      <c r="D17" s="125">
        <v>0</v>
      </c>
      <c r="E17" s="125">
        <v>0</v>
      </c>
      <c r="F17" s="125">
        <v>0</v>
      </c>
      <c r="G17" s="124" t="e">
        <f t="shared" si="0"/>
        <v>#DIV/0!</v>
      </c>
      <c r="H17" s="37" t="e">
        <f t="shared" si="1"/>
        <v>#DIV/0!</v>
      </c>
    </row>
    <row r="18" spans="1:8" ht="18.75" hidden="1">
      <c r="A18" s="158"/>
      <c r="B18" s="157" t="s">
        <v>100</v>
      </c>
      <c r="C18" s="85"/>
      <c r="D18" s="125">
        <v>0</v>
      </c>
      <c r="E18" s="125">
        <v>0</v>
      </c>
      <c r="F18" s="125">
        <v>0</v>
      </c>
      <c r="G18" s="124" t="e">
        <f t="shared" si="0"/>
        <v>#DIV/0!</v>
      </c>
      <c r="H18" s="37" t="e">
        <f t="shared" si="1"/>
        <v>#DIV/0!</v>
      </c>
    </row>
    <row r="19" spans="1:8" ht="18.75" hidden="1">
      <c r="A19" s="158"/>
      <c r="B19" s="157" t="s">
        <v>18</v>
      </c>
      <c r="C19" s="85"/>
      <c r="D19" s="125">
        <v>0</v>
      </c>
      <c r="E19" s="125">
        <v>0</v>
      </c>
      <c r="F19" s="125">
        <v>0</v>
      </c>
      <c r="G19" s="124" t="e">
        <f t="shared" si="0"/>
        <v>#DIV/0!</v>
      </c>
      <c r="H19" s="37" t="e">
        <f t="shared" si="1"/>
        <v>#DIV/0!</v>
      </c>
    </row>
    <row r="20" spans="1:8" ht="33.75" customHeight="1" hidden="1">
      <c r="A20" s="158"/>
      <c r="B20" s="157" t="s">
        <v>313</v>
      </c>
      <c r="C20" s="85"/>
      <c r="D20" s="125">
        <v>0</v>
      </c>
      <c r="E20" s="125">
        <v>0</v>
      </c>
      <c r="F20" s="125">
        <v>0</v>
      </c>
      <c r="G20" s="124" t="e">
        <f t="shared" si="0"/>
        <v>#DIV/0!</v>
      </c>
      <c r="H20" s="37" t="e">
        <f t="shared" si="1"/>
        <v>#DIV/0!</v>
      </c>
    </row>
    <row r="21" spans="1:8" ht="18.75" hidden="1">
      <c r="A21" s="158"/>
      <c r="B21" s="157" t="s">
        <v>283</v>
      </c>
      <c r="C21" s="85"/>
      <c r="D21" s="125">
        <v>0</v>
      </c>
      <c r="E21" s="125">
        <v>0</v>
      </c>
      <c r="F21" s="125">
        <v>0</v>
      </c>
      <c r="G21" s="124" t="e">
        <f t="shared" si="0"/>
        <v>#DIV/0!</v>
      </c>
      <c r="H21" s="37" t="e">
        <f t="shared" si="1"/>
        <v>#DIV/0!</v>
      </c>
    </row>
    <row r="22" spans="1:8" ht="31.5">
      <c r="A22" s="158"/>
      <c r="B22" s="162" t="s">
        <v>68</v>
      </c>
      <c r="C22" s="86"/>
      <c r="D22" s="125">
        <f>D23+D25+D24</f>
        <v>328.4</v>
      </c>
      <c r="E22" s="125">
        <f>E23+E25+E24</f>
        <v>164.3</v>
      </c>
      <c r="F22" s="125">
        <f>F23+F25+F24</f>
        <v>137</v>
      </c>
      <c r="G22" s="124">
        <f t="shared" si="0"/>
        <v>0.41717417783191235</v>
      </c>
      <c r="H22" s="37">
        <f t="shared" si="1"/>
        <v>0.8338405356055995</v>
      </c>
    </row>
    <row r="23" spans="1:8" ht="18.75">
      <c r="A23" s="158"/>
      <c r="B23" s="157" t="s">
        <v>20</v>
      </c>
      <c r="C23" s="85"/>
      <c r="D23" s="125">
        <v>121.1</v>
      </c>
      <c r="E23" s="125">
        <v>60.6</v>
      </c>
      <c r="F23" s="125">
        <v>57.6</v>
      </c>
      <c r="G23" s="124">
        <f t="shared" si="0"/>
        <v>0.47563996696944677</v>
      </c>
      <c r="H23" s="37">
        <f t="shared" si="1"/>
        <v>0.9504950495049505</v>
      </c>
    </row>
    <row r="24" spans="1:8" ht="84" customHeight="1" hidden="1">
      <c r="A24" s="158"/>
      <c r="B24" s="157" t="s">
        <v>449</v>
      </c>
      <c r="C24" s="85"/>
      <c r="D24" s="35">
        <v>0</v>
      </c>
      <c r="E24" s="126">
        <v>0</v>
      </c>
      <c r="F24" s="127">
        <v>0</v>
      </c>
      <c r="G24" s="124" t="e">
        <f t="shared" si="0"/>
        <v>#DIV/0!</v>
      </c>
      <c r="H24" s="37" t="e">
        <f t="shared" si="1"/>
        <v>#DIV/0!</v>
      </c>
    </row>
    <row r="25" spans="1:8" ht="18.75">
      <c r="A25" s="158"/>
      <c r="B25" s="157" t="s">
        <v>86</v>
      </c>
      <c r="C25" s="85"/>
      <c r="D25" s="125">
        <v>207.3</v>
      </c>
      <c r="E25" s="125">
        <v>103.7</v>
      </c>
      <c r="F25" s="125">
        <v>79.4</v>
      </c>
      <c r="G25" s="124">
        <f t="shared" si="0"/>
        <v>0.3830197780993729</v>
      </c>
      <c r="H25" s="37">
        <f t="shared" si="1"/>
        <v>0.7656702025072324</v>
      </c>
    </row>
    <row r="26" spans="1:8" ht="31.5">
      <c r="A26" s="158"/>
      <c r="B26" s="157" t="s">
        <v>487</v>
      </c>
      <c r="C26" s="85"/>
      <c r="D26" s="125">
        <v>9</v>
      </c>
      <c r="E26" s="125">
        <v>9</v>
      </c>
      <c r="F26" s="125">
        <v>0</v>
      </c>
      <c r="G26" s="124">
        <f t="shared" si="0"/>
        <v>0</v>
      </c>
      <c r="H26" s="37">
        <f t="shared" si="1"/>
        <v>0</v>
      </c>
    </row>
    <row r="27" spans="1:8" ht="18.75">
      <c r="A27" s="158"/>
      <c r="B27" s="157" t="s">
        <v>23</v>
      </c>
      <c r="C27" s="105"/>
      <c r="D27" s="125">
        <f>D4+D22</f>
        <v>4953.4</v>
      </c>
      <c r="E27" s="125">
        <f>E4+E22</f>
        <v>1842.3</v>
      </c>
      <c r="F27" s="125">
        <f>F4+F22</f>
        <v>2430.2999999999997</v>
      </c>
      <c r="G27" s="124">
        <f t="shared" si="0"/>
        <v>0.49063269673355675</v>
      </c>
      <c r="H27" s="37">
        <f t="shared" si="1"/>
        <v>1.3191662595668456</v>
      </c>
    </row>
    <row r="28" spans="1:8" ht="18.75" hidden="1">
      <c r="A28" s="158"/>
      <c r="B28" s="157" t="s">
        <v>92</v>
      </c>
      <c r="C28" s="85"/>
      <c r="D28" s="125">
        <f>D4</f>
        <v>4625</v>
      </c>
      <c r="E28" s="125">
        <f>E4</f>
        <v>1678</v>
      </c>
      <c r="F28" s="125">
        <f>F4</f>
        <v>2293.2999999999997</v>
      </c>
      <c r="G28" s="124">
        <f>F28/D28</f>
        <v>0.4958486486486486</v>
      </c>
      <c r="H28" s="37">
        <f>F28/E28</f>
        <v>1.3666865315852204</v>
      </c>
    </row>
    <row r="29" spans="1:8" ht="12.75">
      <c r="A29" s="189"/>
      <c r="B29" s="208"/>
      <c r="C29" s="208"/>
      <c r="D29" s="208"/>
      <c r="E29" s="208"/>
      <c r="F29" s="208"/>
      <c r="G29" s="208"/>
      <c r="H29" s="209"/>
    </row>
    <row r="30" spans="1:8" ht="17.25" customHeight="1">
      <c r="A30" s="195" t="s">
        <v>133</v>
      </c>
      <c r="B30" s="219" t="s">
        <v>24</v>
      </c>
      <c r="C30" s="216" t="s">
        <v>155</v>
      </c>
      <c r="D30" s="192" t="s">
        <v>3</v>
      </c>
      <c r="E30" s="199" t="s">
        <v>518</v>
      </c>
      <c r="F30" s="192" t="s">
        <v>4</v>
      </c>
      <c r="G30" s="199" t="s">
        <v>262</v>
      </c>
      <c r="H30" s="199" t="s">
        <v>519</v>
      </c>
    </row>
    <row r="31" spans="1:8" ht="44.25" customHeight="1">
      <c r="A31" s="195"/>
      <c r="B31" s="219"/>
      <c r="C31" s="217"/>
      <c r="D31" s="192"/>
      <c r="E31" s="200"/>
      <c r="F31" s="192"/>
      <c r="G31" s="200"/>
      <c r="H31" s="200"/>
    </row>
    <row r="32" spans="1:8" ht="30.75" customHeight="1">
      <c r="A32" s="38" t="s">
        <v>56</v>
      </c>
      <c r="B32" s="162" t="s">
        <v>25</v>
      </c>
      <c r="C32" s="86"/>
      <c r="D32" s="123">
        <f>D33+D36+D37+D34</f>
        <v>2996.8999999999996</v>
      </c>
      <c r="E32" s="123">
        <f>E33+E36+E37+E34</f>
        <v>1517.5</v>
      </c>
      <c r="F32" s="123">
        <f>F33+F36+F37+F34</f>
        <v>1239.5</v>
      </c>
      <c r="G32" s="124">
        <f>F32/D32</f>
        <v>0.4135940471820882</v>
      </c>
      <c r="H32" s="37">
        <f>F32/E32</f>
        <v>0.8168039538714992</v>
      </c>
    </row>
    <row r="33" spans="1:8" ht="100.5" customHeight="1">
      <c r="A33" s="161" t="s">
        <v>59</v>
      </c>
      <c r="B33" s="157" t="s">
        <v>136</v>
      </c>
      <c r="C33" s="85" t="s">
        <v>59</v>
      </c>
      <c r="D33" s="125">
        <v>2900.2</v>
      </c>
      <c r="E33" s="125">
        <v>1475.5</v>
      </c>
      <c r="F33" s="125">
        <v>1227.8</v>
      </c>
      <c r="G33" s="124">
        <f aca="true" t="shared" si="2" ref="G33:G92">F33/D33</f>
        <v>0.4233501137852562</v>
      </c>
      <c r="H33" s="37">
        <f aca="true" t="shared" si="3" ref="H33:H92">F33/E33</f>
        <v>0.8321247034903422</v>
      </c>
    </row>
    <row r="34" spans="1:8" ht="36.75" customHeight="1" hidden="1">
      <c r="A34" s="161" t="s">
        <v>157</v>
      </c>
      <c r="B34" s="157" t="s">
        <v>261</v>
      </c>
      <c r="C34" s="85" t="s">
        <v>157</v>
      </c>
      <c r="D34" s="125">
        <f>D35</f>
        <v>0</v>
      </c>
      <c r="E34" s="125">
        <f>E35</f>
        <v>0</v>
      </c>
      <c r="F34" s="125">
        <f>F35</f>
        <v>0</v>
      </c>
      <c r="G34" s="124" t="e">
        <f t="shared" si="2"/>
        <v>#DIV/0!</v>
      </c>
      <c r="H34" s="37" t="e">
        <f t="shared" si="3"/>
        <v>#DIV/0!</v>
      </c>
    </row>
    <row r="35" spans="1:8" ht="50.25" customHeight="1" hidden="1">
      <c r="A35" s="161"/>
      <c r="B35" s="157" t="s">
        <v>289</v>
      </c>
      <c r="C35" s="85" t="s">
        <v>288</v>
      </c>
      <c r="D35" s="125">
        <v>0</v>
      </c>
      <c r="E35" s="125">
        <v>0</v>
      </c>
      <c r="F35" s="125">
        <v>0</v>
      </c>
      <c r="G35" s="124" t="e">
        <f t="shared" si="2"/>
        <v>#DIV/0!</v>
      </c>
      <c r="H35" s="37" t="e">
        <f t="shared" si="3"/>
        <v>#DIV/0!</v>
      </c>
    </row>
    <row r="36" spans="1:8" ht="24.75" customHeight="1">
      <c r="A36" s="161" t="s">
        <v>61</v>
      </c>
      <c r="B36" s="157" t="s">
        <v>27</v>
      </c>
      <c r="C36" s="85" t="s">
        <v>61</v>
      </c>
      <c r="D36" s="125">
        <v>20</v>
      </c>
      <c r="E36" s="125">
        <v>0</v>
      </c>
      <c r="F36" s="125">
        <v>0</v>
      </c>
      <c r="G36" s="124">
        <f t="shared" si="2"/>
        <v>0</v>
      </c>
      <c r="H36" s="37">
        <v>0</v>
      </c>
    </row>
    <row r="37" spans="1:8" ht="31.5">
      <c r="A37" s="161" t="s">
        <v>110</v>
      </c>
      <c r="B37" s="157" t="s">
        <v>107</v>
      </c>
      <c r="C37" s="85"/>
      <c r="D37" s="125">
        <f>D38+D39+D40+D41</f>
        <v>76.7</v>
      </c>
      <c r="E37" s="125">
        <f>E38+E39+E40+E41</f>
        <v>42</v>
      </c>
      <c r="F37" s="125">
        <f>F38+F39+F40+F41</f>
        <v>11.7</v>
      </c>
      <c r="G37" s="124">
        <f t="shared" si="2"/>
        <v>0.15254237288135591</v>
      </c>
      <c r="H37" s="37">
        <f t="shared" si="3"/>
        <v>0.2785714285714286</v>
      </c>
    </row>
    <row r="38" spans="1:9" s="8" customFormat="1" ht="31.5">
      <c r="A38" s="40"/>
      <c r="B38" s="41" t="s">
        <v>96</v>
      </c>
      <c r="C38" s="89" t="s">
        <v>162</v>
      </c>
      <c r="D38" s="128">
        <v>4.7</v>
      </c>
      <c r="E38" s="128">
        <v>2.5</v>
      </c>
      <c r="F38" s="128">
        <v>1.7</v>
      </c>
      <c r="G38" s="124">
        <f t="shared" si="2"/>
        <v>0.36170212765957444</v>
      </c>
      <c r="H38" s="37">
        <f t="shared" si="3"/>
        <v>0.6799999999999999</v>
      </c>
      <c r="I38" s="27"/>
    </row>
    <row r="39" spans="1:9" s="8" customFormat="1" ht="53.25" customHeight="1">
      <c r="A39" s="40"/>
      <c r="B39" s="41" t="s">
        <v>160</v>
      </c>
      <c r="C39" s="89" t="s">
        <v>201</v>
      </c>
      <c r="D39" s="128">
        <v>40</v>
      </c>
      <c r="E39" s="128">
        <v>14</v>
      </c>
      <c r="F39" s="128">
        <v>10</v>
      </c>
      <c r="G39" s="124">
        <f t="shared" si="2"/>
        <v>0.25</v>
      </c>
      <c r="H39" s="37">
        <f t="shared" si="3"/>
        <v>0.7142857142857143</v>
      </c>
      <c r="I39" s="27"/>
    </row>
    <row r="40" spans="1:9" s="8" customFormat="1" ht="51" customHeight="1">
      <c r="A40" s="40"/>
      <c r="B40" s="41" t="s">
        <v>254</v>
      </c>
      <c r="C40" s="89" t="s">
        <v>253</v>
      </c>
      <c r="D40" s="128">
        <v>32</v>
      </c>
      <c r="E40" s="128">
        <v>25.5</v>
      </c>
      <c r="F40" s="128">
        <v>0</v>
      </c>
      <c r="G40" s="124">
        <f t="shared" si="2"/>
        <v>0</v>
      </c>
      <c r="H40" s="37">
        <f t="shared" si="3"/>
        <v>0</v>
      </c>
      <c r="I40" s="27"/>
    </row>
    <row r="41" spans="1:9" s="8" customFormat="1" ht="51" customHeight="1" hidden="1">
      <c r="A41" s="40"/>
      <c r="B41" s="41" t="s">
        <v>276</v>
      </c>
      <c r="C41" s="89" t="s">
        <v>229</v>
      </c>
      <c r="D41" s="34">
        <v>0</v>
      </c>
      <c r="E41" s="129">
        <v>0</v>
      </c>
      <c r="F41" s="128">
        <v>0</v>
      </c>
      <c r="G41" s="124" t="e">
        <f t="shared" si="2"/>
        <v>#DIV/0!</v>
      </c>
      <c r="H41" s="37" t="e">
        <f t="shared" si="3"/>
        <v>#DIV/0!</v>
      </c>
      <c r="I41" s="27"/>
    </row>
    <row r="42" spans="1:8" ht="25.5" customHeight="1">
      <c r="A42" s="38" t="s">
        <v>93</v>
      </c>
      <c r="B42" s="162" t="s">
        <v>88</v>
      </c>
      <c r="C42" s="86"/>
      <c r="D42" s="123">
        <f>D43</f>
        <v>207.3</v>
      </c>
      <c r="E42" s="123">
        <f>E43</f>
        <v>103.7</v>
      </c>
      <c r="F42" s="123">
        <f>F43</f>
        <v>79.4</v>
      </c>
      <c r="G42" s="124">
        <f t="shared" si="2"/>
        <v>0.3830197780993729</v>
      </c>
      <c r="H42" s="37">
        <f t="shared" si="3"/>
        <v>0.7656702025072324</v>
      </c>
    </row>
    <row r="43" spans="1:8" ht="47.25">
      <c r="A43" s="161" t="s">
        <v>94</v>
      </c>
      <c r="B43" s="157" t="s">
        <v>140</v>
      </c>
      <c r="C43" s="85" t="s">
        <v>471</v>
      </c>
      <c r="D43" s="125">
        <v>207.3</v>
      </c>
      <c r="E43" s="125">
        <v>103.7</v>
      </c>
      <c r="F43" s="125">
        <v>79.4</v>
      </c>
      <c r="G43" s="124">
        <f t="shared" si="2"/>
        <v>0.3830197780993729</v>
      </c>
      <c r="H43" s="37">
        <f t="shared" si="3"/>
        <v>0.7656702025072324</v>
      </c>
    </row>
    <row r="44" spans="1:8" ht="31.5">
      <c r="A44" s="38" t="s">
        <v>62</v>
      </c>
      <c r="B44" s="162" t="s">
        <v>30</v>
      </c>
      <c r="C44" s="86"/>
      <c r="D44" s="123">
        <f aca="true" t="shared" si="4" ref="D44:F45">D45</f>
        <v>134.5</v>
      </c>
      <c r="E44" s="123">
        <f t="shared" si="4"/>
        <v>0</v>
      </c>
      <c r="F44" s="123">
        <f t="shared" si="4"/>
        <v>0</v>
      </c>
      <c r="G44" s="124">
        <f t="shared" si="2"/>
        <v>0</v>
      </c>
      <c r="H44" s="37">
        <v>0</v>
      </c>
    </row>
    <row r="45" spans="1:8" ht="31.5">
      <c r="A45" s="161" t="s">
        <v>95</v>
      </c>
      <c r="B45" s="157" t="s">
        <v>90</v>
      </c>
      <c r="C45" s="85"/>
      <c r="D45" s="125">
        <f t="shared" si="4"/>
        <v>134.5</v>
      </c>
      <c r="E45" s="125">
        <f t="shared" si="4"/>
        <v>0</v>
      </c>
      <c r="F45" s="125">
        <f t="shared" si="4"/>
        <v>0</v>
      </c>
      <c r="G45" s="124">
        <f t="shared" si="2"/>
        <v>0</v>
      </c>
      <c r="H45" s="37">
        <v>0</v>
      </c>
    </row>
    <row r="46" spans="1:9" s="8" customFormat="1" ht="78.75">
      <c r="A46" s="40"/>
      <c r="B46" s="41" t="s">
        <v>599</v>
      </c>
      <c r="C46" s="89" t="s">
        <v>279</v>
      </c>
      <c r="D46" s="128">
        <f>D47+D48+D49+D50</f>
        <v>134.5</v>
      </c>
      <c r="E46" s="128">
        <f>E47+E48+E49+E50</f>
        <v>0</v>
      </c>
      <c r="F46" s="128">
        <f>F47+F48+F49+F50</f>
        <v>0</v>
      </c>
      <c r="G46" s="124">
        <f t="shared" si="2"/>
        <v>0</v>
      </c>
      <c r="H46" s="37">
        <v>0</v>
      </c>
      <c r="I46" s="27"/>
    </row>
    <row r="47" spans="1:9" s="8" customFormat="1" ht="63">
      <c r="A47" s="40"/>
      <c r="B47" s="41" t="s">
        <v>634</v>
      </c>
      <c r="C47" s="186" t="s">
        <v>630</v>
      </c>
      <c r="D47" s="166">
        <v>1.5</v>
      </c>
      <c r="E47" s="128">
        <v>0</v>
      </c>
      <c r="F47" s="166">
        <v>0</v>
      </c>
      <c r="G47" s="124">
        <f t="shared" si="2"/>
        <v>0</v>
      </c>
      <c r="H47" s="37">
        <v>0</v>
      </c>
      <c r="I47" s="27"/>
    </row>
    <row r="48" spans="1:9" s="8" customFormat="1" ht="31.5">
      <c r="A48" s="40"/>
      <c r="B48" s="41" t="s">
        <v>635</v>
      </c>
      <c r="C48" s="186" t="s">
        <v>631</v>
      </c>
      <c r="D48" s="34">
        <v>118</v>
      </c>
      <c r="E48" s="128">
        <v>0</v>
      </c>
      <c r="F48" s="34">
        <v>0</v>
      </c>
      <c r="G48" s="124">
        <f t="shared" si="2"/>
        <v>0</v>
      </c>
      <c r="H48" s="37">
        <v>0</v>
      </c>
      <c r="I48" s="27"/>
    </row>
    <row r="49" spans="1:9" s="8" customFormat="1" ht="31.5">
      <c r="A49" s="40"/>
      <c r="B49" s="41" t="s">
        <v>636</v>
      </c>
      <c r="C49" s="186" t="s">
        <v>632</v>
      </c>
      <c r="D49" s="34">
        <v>10</v>
      </c>
      <c r="E49" s="34">
        <v>0</v>
      </c>
      <c r="F49" s="34">
        <v>0</v>
      </c>
      <c r="G49" s="124">
        <f t="shared" si="2"/>
        <v>0</v>
      </c>
      <c r="H49" s="37">
        <v>0</v>
      </c>
      <c r="I49" s="27"/>
    </row>
    <row r="50" spans="1:9" s="8" customFormat="1" ht="39" customHeight="1">
      <c r="A50" s="40"/>
      <c r="B50" s="41" t="s">
        <v>637</v>
      </c>
      <c r="C50" s="186" t="s">
        <v>633</v>
      </c>
      <c r="D50" s="34">
        <v>5</v>
      </c>
      <c r="E50" s="128">
        <v>0</v>
      </c>
      <c r="F50" s="34">
        <v>0</v>
      </c>
      <c r="G50" s="124">
        <f t="shared" si="2"/>
        <v>0</v>
      </c>
      <c r="H50" s="37">
        <v>0</v>
      </c>
      <c r="I50" s="27"/>
    </row>
    <row r="51" spans="1:9" s="8" customFormat="1" ht="31.5">
      <c r="A51" s="38" t="s">
        <v>63</v>
      </c>
      <c r="B51" s="162" t="s">
        <v>31</v>
      </c>
      <c r="C51" s="86"/>
      <c r="D51" s="123">
        <f>D52</f>
        <v>93</v>
      </c>
      <c r="E51" s="123">
        <f>E52</f>
        <v>75</v>
      </c>
      <c r="F51" s="123">
        <f>F52</f>
        <v>0</v>
      </c>
      <c r="G51" s="124">
        <f t="shared" si="2"/>
        <v>0</v>
      </c>
      <c r="H51" s="37">
        <f t="shared" si="3"/>
        <v>0</v>
      </c>
      <c r="I51" s="27"/>
    </row>
    <row r="52" spans="1:9" s="8" customFormat="1" ht="31.5" customHeight="1">
      <c r="A52" s="159" t="s">
        <v>64</v>
      </c>
      <c r="B52" s="57" t="s">
        <v>105</v>
      </c>
      <c r="C52" s="85"/>
      <c r="D52" s="125">
        <f>D53+D54</f>
        <v>93</v>
      </c>
      <c r="E52" s="125">
        <f>E53+E54</f>
        <v>75</v>
      </c>
      <c r="F52" s="125">
        <f>F53+F54</f>
        <v>0</v>
      </c>
      <c r="G52" s="124">
        <f t="shared" si="2"/>
        <v>0</v>
      </c>
      <c r="H52" s="37">
        <f t="shared" si="3"/>
        <v>0</v>
      </c>
      <c r="I52" s="27"/>
    </row>
    <row r="53" spans="1:9" s="8" customFormat="1" ht="43.5" customHeight="1">
      <c r="A53" s="40"/>
      <c r="B53" s="53" t="s">
        <v>105</v>
      </c>
      <c r="C53" s="89" t="s">
        <v>205</v>
      </c>
      <c r="D53" s="128">
        <v>90</v>
      </c>
      <c r="E53" s="128">
        <v>75</v>
      </c>
      <c r="F53" s="128">
        <v>0</v>
      </c>
      <c r="G53" s="124">
        <f t="shared" si="2"/>
        <v>0</v>
      </c>
      <c r="H53" s="37">
        <f t="shared" si="3"/>
        <v>0</v>
      </c>
      <c r="I53" s="27"/>
    </row>
    <row r="54" spans="1:9" s="8" customFormat="1" ht="94.5" customHeight="1">
      <c r="A54" s="40"/>
      <c r="B54" s="53" t="s">
        <v>406</v>
      </c>
      <c r="C54" s="89" t="s">
        <v>405</v>
      </c>
      <c r="D54" s="128">
        <v>3</v>
      </c>
      <c r="E54" s="128">
        <v>0</v>
      </c>
      <c r="F54" s="34">
        <v>0</v>
      </c>
      <c r="G54" s="124">
        <f t="shared" si="2"/>
        <v>0</v>
      </c>
      <c r="H54" s="37">
        <v>0</v>
      </c>
      <c r="I54" s="27"/>
    </row>
    <row r="55" spans="1:8" ht="31.5">
      <c r="A55" s="38" t="s">
        <v>65</v>
      </c>
      <c r="B55" s="162" t="s">
        <v>32</v>
      </c>
      <c r="C55" s="86"/>
      <c r="D55" s="123">
        <f>D56</f>
        <v>3804.7</v>
      </c>
      <c r="E55" s="123">
        <f>E56</f>
        <v>3170.9</v>
      </c>
      <c r="F55" s="123">
        <f>F56</f>
        <v>714.9</v>
      </c>
      <c r="G55" s="124">
        <f t="shared" si="2"/>
        <v>0.18789917733329828</v>
      </c>
      <c r="H55" s="37">
        <f t="shared" si="3"/>
        <v>0.22545649500141915</v>
      </c>
    </row>
    <row r="56" spans="1:8" ht="18.75">
      <c r="A56" s="161" t="s">
        <v>35</v>
      </c>
      <c r="B56" s="157" t="s">
        <v>36</v>
      </c>
      <c r="C56" s="85"/>
      <c r="D56" s="125">
        <f>D57+D78</f>
        <v>3804.7</v>
      </c>
      <c r="E56" s="125">
        <f>E57+E78</f>
        <v>3170.9</v>
      </c>
      <c r="F56" s="125">
        <f>F57+F78</f>
        <v>714.9</v>
      </c>
      <c r="G56" s="124">
        <f t="shared" si="2"/>
        <v>0.18789917733329828</v>
      </c>
      <c r="H56" s="37">
        <f t="shared" si="3"/>
        <v>0.22545649500141915</v>
      </c>
    </row>
    <row r="57" spans="1:8" ht="63">
      <c r="A57" s="161"/>
      <c r="B57" s="41" t="s">
        <v>377</v>
      </c>
      <c r="C57" s="89" t="s">
        <v>404</v>
      </c>
      <c r="D57" s="125">
        <f>D58+D59+D60+D61+D62+D63+D65+D66+D67+D71+D73+D75+D68+D69+D70+D64+D72+D74+D76+D77</f>
        <v>3765.7</v>
      </c>
      <c r="E57" s="125">
        <f>E58+E59+E60+E61+E62+E63+E65+E66+E67+E71+E73+E75+E68+E69+E70+E64+E72+E74+E76+E77</f>
        <v>3170.9</v>
      </c>
      <c r="F57" s="125">
        <f>F58+F59+F60+F61+F62+F63+F65+F66+F67+F71+F73+F75+F68+F69+F70+F64+F72+F74+F76+F77</f>
        <v>714.9</v>
      </c>
      <c r="G57" s="124">
        <f t="shared" si="2"/>
        <v>0.1898451815067584</v>
      </c>
      <c r="H57" s="37">
        <f t="shared" si="3"/>
        <v>0.22545649500141915</v>
      </c>
    </row>
    <row r="58" spans="1:8" ht="31.5">
      <c r="A58" s="161"/>
      <c r="B58" s="41" t="s">
        <v>381</v>
      </c>
      <c r="C58" s="130" t="s">
        <v>380</v>
      </c>
      <c r="D58" s="154">
        <v>13.7</v>
      </c>
      <c r="E58" s="155">
        <v>5.6</v>
      </c>
      <c r="F58" s="156">
        <v>0</v>
      </c>
      <c r="G58" s="124">
        <f t="shared" si="2"/>
        <v>0</v>
      </c>
      <c r="H58" s="37">
        <f t="shared" si="3"/>
        <v>0</v>
      </c>
    </row>
    <row r="59" spans="1:8" ht="31.5">
      <c r="A59" s="161"/>
      <c r="B59" s="41" t="s">
        <v>383</v>
      </c>
      <c r="C59" s="130" t="s">
        <v>382</v>
      </c>
      <c r="D59" s="154">
        <v>37.5</v>
      </c>
      <c r="E59" s="155">
        <v>13.1</v>
      </c>
      <c r="F59" s="156">
        <v>0</v>
      </c>
      <c r="G59" s="124">
        <f t="shared" si="2"/>
        <v>0</v>
      </c>
      <c r="H59" s="37">
        <f t="shared" si="3"/>
        <v>0</v>
      </c>
    </row>
    <row r="60" spans="1:8" ht="31.5">
      <c r="A60" s="161"/>
      <c r="B60" s="41" t="s">
        <v>408</v>
      </c>
      <c r="C60" s="130" t="s">
        <v>407</v>
      </c>
      <c r="D60" s="154">
        <v>150</v>
      </c>
      <c r="E60" s="155">
        <v>137</v>
      </c>
      <c r="F60" s="156">
        <v>39.8</v>
      </c>
      <c r="G60" s="124">
        <f t="shared" si="2"/>
        <v>0.2653333333333333</v>
      </c>
      <c r="H60" s="37">
        <f t="shared" si="3"/>
        <v>0.2905109489051095</v>
      </c>
    </row>
    <row r="61" spans="1:8" ht="31.5">
      <c r="A61" s="161"/>
      <c r="B61" s="41" t="s">
        <v>446</v>
      </c>
      <c r="C61" s="130" t="s">
        <v>445</v>
      </c>
      <c r="D61" s="154">
        <v>20</v>
      </c>
      <c r="E61" s="155">
        <v>14</v>
      </c>
      <c r="F61" s="156">
        <v>0</v>
      </c>
      <c r="G61" s="124">
        <f t="shared" si="2"/>
        <v>0</v>
      </c>
      <c r="H61" s="37">
        <f t="shared" si="3"/>
        <v>0</v>
      </c>
    </row>
    <row r="62" spans="1:8" ht="31.5">
      <c r="A62" s="161"/>
      <c r="B62" s="41" t="s">
        <v>443</v>
      </c>
      <c r="C62" s="130" t="s">
        <v>441</v>
      </c>
      <c r="D62" s="154">
        <v>20</v>
      </c>
      <c r="E62" s="155">
        <v>14</v>
      </c>
      <c r="F62" s="156">
        <v>0</v>
      </c>
      <c r="G62" s="124">
        <f t="shared" si="2"/>
        <v>0</v>
      </c>
      <c r="H62" s="37">
        <f t="shared" si="3"/>
        <v>0</v>
      </c>
    </row>
    <row r="63" spans="1:8" ht="18.75">
      <c r="A63" s="161"/>
      <c r="B63" s="41" t="s">
        <v>410</v>
      </c>
      <c r="C63" s="130" t="s">
        <v>409</v>
      </c>
      <c r="D63" s="154">
        <v>20</v>
      </c>
      <c r="E63" s="155">
        <v>3.9</v>
      </c>
      <c r="F63" s="156">
        <v>0</v>
      </c>
      <c r="G63" s="124">
        <f t="shared" si="2"/>
        <v>0</v>
      </c>
      <c r="H63" s="37">
        <f t="shared" si="3"/>
        <v>0</v>
      </c>
    </row>
    <row r="64" spans="1:8" ht="31.5">
      <c r="A64" s="161"/>
      <c r="B64" s="41" t="s">
        <v>387</v>
      </c>
      <c r="C64" s="130" t="s">
        <v>386</v>
      </c>
      <c r="D64" s="154">
        <v>2000</v>
      </c>
      <c r="E64" s="155">
        <v>2000</v>
      </c>
      <c r="F64" s="156">
        <v>0</v>
      </c>
      <c r="G64" s="124">
        <f t="shared" si="2"/>
        <v>0</v>
      </c>
      <c r="H64" s="37">
        <f t="shared" si="3"/>
        <v>0</v>
      </c>
    </row>
    <row r="65" spans="1:8" ht="31.5">
      <c r="A65" s="161"/>
      <c r="B65" s="41" t="s">
        <v>389</v>
      </c>
      <c r="C65" s="130" t="s">
        <v>388</v>
      </c>
      <c r="D65" s="154">
        <v>140</v>
      </c>
      <c r="E65" s="155">
        <v>134</v>
      </c>
      <c r="F65" s="156">
        <v>83.5</v>
      </c>
      <c r="G65" s="124">
        <f t="shared" si="2"/>
        <v>0.5964285714285714</v>
      </c>
      <c r="H65" s="37">
        <f t="shared" si="3"/>
        <v>0.6231343283582089</v>
      </c>
    </row>
    <row r="66" spans="1:9" s="8" customFormat="1" ht="31.5">
      <c r="A66" s="40"/>
      <c r="B66" s="41" t="s">
        <v>395</v>
      </c>
      <c r="C66" s="130" t="s">
        <v>394</v>
      </c>
      <c r="D66" s="154">
        <v>564</v>
      </c>
      <c r="E66" s="155">
        <v>351.9</v>
      </c>
      <c r="F66" s="156">
        <v>241.4</v>
      </c>
      <c r="G66" s="124">
        <f t="shared" si="2"/>
        <v>0.42801418439716316</v>
      </c>
      <c r="H66" s="37">
        <f t="shared" si="3"/>
        <v>0.6859903381642513</v>
      </c>
      <c r="I66" s="27"/>
    </row>
    <row r="67" spans="1:9" s="8" customFormat="1" ht="33.75" customHeight="1">
      <c r="A67" s="40"/>
      <c r="B67" s="41" t="s">
        <v>411</v>
      </c>
      <c r="C67" s="130" t="s">
        <v>412</v>
      </c>
      <c r="D67" s="154">
        <v>23</v>
      </c>
      <c r="E67" s="155">
        <v>8</v>
      </c>
      <c r="F67" s="156">
        <v>0</v>
      </c>
      <c r="G67" s="124">
        <f t="shared" si="2"/>
        <v>0</v>
      </c>
      <c r="H67" s="37">
        <f t="shared" si="3"/>
        <v>0</v>
      </c>
      <c r="I67" s="27"/>
    </row>
    <row r="68" spans="1:9" s="8" customFormat="1" ht="33.75" customHeight="1">
      <c r="A68" s="40"/>
      <c r="B68" s="41" t="s">
        <v>483</v>
      </c>
      <c r="C68" s="130" t="s">
        <v>482</v>
      </c>
      <c r="D68" s="154">
        <v>18</v>
      </c>
      <c r="E68" s="155">
        <v>18</v>
      </c>
      <c r="F68" s="156">
        <v>0</v>
      </c>
      <c r="G68" s="124">
        <f t="shared" si="2"/>
        <v>0</v>
      </c>
      <c r="H68" s="37">
        <f t="shared" si="3"/>
        <v>0</v>
      </c>
      <c r="I68" s="27"/>
    </row>
    <row r="69" spans="1:9" s="8" customFormat="1" ht="33.75" customHeight="1">
      <c r="A69" s="40"/>
      <c r="B69" s="41" t="s">
        <v>413</v>
      </c>
      <c r="C69" s="130" t="s">
        <v>414</v>
      </c>
      <c r="D69" s="154">
        <v>58</v>
      </c>
      <c r="E69" s="155">
        <v>58</v>
      </c>
      <c r="F69" s="156">
        <v>0</v>
      </c>
      <c r="G69" s="124">
        <f t="shared" si="2"/>
        <v>0</v>
      </c>
      <c r="H69" s="37">
        <f t="shared" si="3"/>
        <v>0</v>
      </c>
      <c r="I69" s="27"/>
    </row>
    <row r="70" spans="1:9" s="8" customFormat="1" ht="33.75" customHeight="1">
      <c r="A70" s="40"/>
      <c r="B70" s="41" t="s">
        <v>403</v>
      </c>
      <c r="C70" s="130" t="s">
        <v>402</v>
      </c>
      <c r="D70" s="154">
        <v>40</v>
      </c>
      <c r="E70" s="155">
        <v>40</v>
      </c>
      <c r="F70" s="156">
        <v>0</v>
      </c>
      <c r="G70" s="124">
        <f t="shared" si="2"/>
        <v>0</v>
      </c>
      <c r="H70" s="37">
        <f t="shared" si="3"/>
        <v>0</v>
      </c>
      <c r="I70" s="27"/>
    </row>
    <row r="71" spans="1:9" s="8" customFormat="1" ht="65.25" customHeight="1">
      <c r="A71" s="40"/>
      <c r="B71" s="41" t="s">
        <v>416</v>
      </c>
      <c r="C71" s="130" t="s">
        <v>415</v>
      </c>
      <c r="D71" s="154">
        <v>12.5</v>
      </c>
      <c r="E71" s="155">
        <v>4.4</v>
      </c>
      <c r="F71" s="156">
        <v>0</v>
      </c>
      <c r="G71" s="124">
        <f t="shared" si="2"/>
        <v>0</v>
      </c>
      <c r="H71" s="37">
        <f t="shared" si="3"/>
        <v>0</v>
      </c>
      <c r="I71" s="27"/>
    </row>
    <row r="72" spans="1:9" s="8" customFormat="1" ht="66" customHeight="1">
      <c r="A72" s="40"/>
      <c r="B72" s="41" t="s">
        <v>418</v>
      </c>
      <c r="C72" s="130" t="s">
        <v>417</v>
      </c>
      <c r="D72" s="154">
        <v>15</v>
      </c>
      <c r="E72" s="155">
        <v>15</v>
      </c>
      <c r="F72" s="156">
        <v>8.4</v>
      </c>
      <c r="G72" s="124">
        <f t="shared" si="2"/>
        <v>0.56</v>
      </c>
      <c r="H72" s="37">
        <f t="shared" si="3"/>
        <v>0.56</v>
      </c>
      <c r="I72" s="27"/>
    </row>
    <row r="73" spans="1:9" s="8" customFormat="1" ht="33" customHeight="1">
      <c r="A73" s="40"/>
      <c r="B73" s="41" t="s">
        <v>439</v>
      </c>
      <c r="C73" s="130" t="s">
        <v>437</v>
      </c>
      <c r="D73" s="154">
        <v>300</v>
      </c>
      <c r="E73" s="155">
        <v>300</v>
      </c>
      <c r="F73" s="156">
        <v>295.8</v>
      </c>
      <c r="G73" s="124">
        <f t="shared" si="2"/>
        <v>0.986</v>
      </c>
      <c r="H73" s="37">
        <f t="shared" si="3"/>
        <v>0.986</v>
      </c>
      <c r="I73" s="27"/>
    </row>
    <row r="74" spans="1:9" s="8" customFormat="1" ht="33" customHeight="1">
      <c r="A74" s="40"/>
      <c r="B74" s="41" t="s">
        <v>512</v>
      </c>
      <c r="C74" s="130" t="s">
        <v>511</v>
      </c>
      <c r="D74" s="154">
        <v>4</v>
      </c>
      <c r="E74" s="155">
        <v>4</v>
      </c>
      <c r="F74" s="156">
        <v>0</v>
      </c>
      <c r="G74" s="124">
        <f t="shared" si="2"/>
        <v>0</v>
      </c>
      <c r="H74" s="37">
        <f t="shared" si="3"/>
        <v>0</v>
      </c>
      <c r="I74" s="27"/>
    </row>
    <row r="75" spans="1:9" s="8" customFormat="1" ht="35.25" customHeight="1">
      <c r="A75" s="40"/>
      <c r="B75" s="41" t="s">
        <v>440</v>
      </c>
      <c r="C75" s="130" t="s">
        <v>438</v>
      </c>
      <c r="D75" s="154">
        <v>50</v>
      </c>
      <c r="E75" s="155">
        <v>50</v>
      </c>
      <c r="F75" s="156">
        <v>46</v>
      </c>
      <c r="G75" s="124">
        <f t="shared" si="2"/>
        <v>0.92</v>
      </c>
      <c r="H75" s="37">
        <f t="shared" si="3"/>
        <v>0.92</v>
      </c>
      <c r="I75" s="27"/>
    </row>
    <row r="76" spans="1:9" s="8" customFormat="1" ht="35.25" customHeight="1">
      <c r="A76" s="40"/>
      <c r="B76" s="41" t="s">
        <v>640</v>
      </c>
      <c r="C76" s="130" t="s">
        <v>638</v>
      </c>
      <c r="D76" s="154">
        <v>230</v>
      </c>
      <c r="E76" s="155">
        <v>0</v>
      </c>
      <c r="F76" s="156">
        <v>0</v>
      </c>
      <c r="G76" s="124">
        <f t="shared" si="2"/>
        <v>0</v>
      </c>
      <c r="H76" s="37">
        <v>0</v>
      </c>
      <c r="I76" s="27"/>
    </row>
    <row r="77" spans="1:9" s="8" customFormat="1" ht="35.25" customHeight="1">
      <c r="A77" s="40"/>
      <c r="B77" s="41" t="s">
        <v>641</v>
      </c>
      <c r="C77" s="130" t="s">
        <v>639</v>
      </c>
      <c r="D77" s="154">
        <v>50</v>
      </c>
      <c r="E77" s="155">
        <v>0</v>
      </c>
      <c r="F77" s="156">
        <v>0</v>
      </c>
      <c r="G77" s="124">
        <f t="shared" si="2"/>
        <v>0</v>
      </c>
      <c r="H77" s="37">
        <v>0</v>
      </c>
      <c r="I77" s="27"/>
    </row>
    <row r="78" spans="1:9" s="8" customFormat="1" ht="66.75" customHeight="1">
      <c r="A78" s="40"/>
      <c r="B78" s="157" t="s">
        <v>479</v>
      </c>
      <c r="C78" s="130">
        <v>958060000</v>
      </c>
      <c r="D78" s="154">
        <f>D79+D80</f>
        <v>39</v>
      </c>
      <c r="E78" s="154">
        <f>E79+E80</f>
        <v>0</v>
      </c>
      <c r="F78" s="154">
        <f>F79+F80</f>
        <v>0</v>
      </c>
      <c r="G78" s="124">
        <f t="shared" si="2"/>
        <v>0</v>
      </c>
      <c r="H78" s="37">
        <v>0</v>
      </c>
      <c r="I78" s="27"/>
    </row>
    <row r="79" spans="1:9" s="8" customFormat="1" ht="147.75" customHeight="1">
      <c r="A79" s="40"/>
      <c r="B79" s="41" t="s">
        <v>458</v>
      </c>
      <c r="C79" s="131" t="s">
        <v>480</v>
      </c>
      <c r="D79" s="154">
        <v>30</v>
      </c>
      <c r="E79" s="155">
        <v>0</v>
      </c>
      <c r="F79" s="156">
        <v>0</v>
      </c>
      <c r="G79" s="124">
        <f t="shared" si="2"/>
        <v>0</v>
      </c>
      <c r="H79" s="37">
        <v>0</v>
      </c>
      <c r="I79" s="27"/>
    </row>
    <row r="80" spans="1:9" s="8" customFormat="1" ht="129" customHeight="1">
      <c r="A80" s="40"/>
      <c r="B80" s="41" t="s">
        <v>459</v>
      </c>
      <c r="C80" s="131" t="s">
        <v>481</v>
      </c>
      <c r="D80" s="154">
        <v>9</v>
      </c>
      <c r="E80" s="155">
        <v>0</v>
      </c>
      <c r="F80" s="156">
        <v>0</v>
      </c>
      <c r="G80" s="124">
        <f t="shared" si="2"/>
        <v>0</v>
      </c>
      <c r="H80" s="37">
        <v>0</v>
      </c>
      <c r="I80" s="27"/>
    </row>
    <row r="81" spans="1:8" ht="37.5" customHeight="1" hidden="1">
      <c r="A81" s="56" t="s">
        <v>108</v>
      </c>
      <c r="B81" s="160" t="s">
        <v>106</v>
      </c>
      <c r="C81" s="93"/>
      <c r="D81" s="125">
        <f aca="true" t="shared" si="5" ref="D81:F82">D82</f>
        <v>0</v>
      </c>
      <c r="E81" s="125">
        <f t="shared" si="5"/>
        <v>0</v>
      </c>
      <c r="F81" s="125">
        <f t="shared" si="5"/>
        <v>0</v>
      </c>
      <c r="G81" s="124" t="e">
        <f t="shared" si="2"/>
        <v>#DIV/0!</v>
      </c>
      <c r="H81" s="37" t="e">
        <f t="shared" si="3"/>
        <v>#DIV/0!</v>
      </c>
    </row>
    <row r="82" spans="1:8" ht="33.75" customHeight="1" hidden="1">
      <c r="A82" s="159" t="s">
        <v>102</v>
      </c>
      <c r="B82" s="57" t="s">
        <v>109</v>
      </c>
      <c r="C82" s="90"/>
      <c r="D82" s="125">
        <f t="shared" si="5"/>
        <v>0</v>
      </c>
      <c r="E82" s="125">
        <f t="shared" si="5"/>
        <v>0</v>
      </c>
      <c r="F82" s="125">
        <f t="shared" si="5"/>
        <v>0</v>
      </c>
      <c r="G82" s="124" t="e">
        <f t="shared" si="2"/>
        <v>#DIV/0!</v>
      </c>
      <c r="H82" s="37" t="e">
        <f t="shared" si="3"/>
        <v>#DIV/0!</v>
      </c>
    </row>
    <row r="83" spans="1:9" s="8" customFormat="1" ht="30.75" customHeight="1" hidden="1">
      <c r="A83" s="40"/>
      <c r="B83" s="41" t="s">
        <v>171</v>
      </c>
      <c r="C83" s="89" t="s">
        <v>168</v>
      </c>
      <c r="D83" s="128">
        <v>0</v>
      </c>
      <c r="E83" s="128">
        <v>0</v>
      </c>
      <c r="F83" s="128">
        <v>0</v>
      </c>
      <c r="G83" s="124" t="e">
        <f t="shared" si="2"/>
        <v>#DIV/0!</v>
      </c>
      <c r="H83" s="37" t="e">
        <f t="shared" si="3"/>
        <v>#DIV/0!</v>
      </c>
      <c r="I83" s="27"/>
    </row>
    <row r="84" spans="1:8" ht="17.25" customHeight="1" hidden="1">
      <c r="A84" s="38" t="s">
        <v>37</v>
      </c>
      <c r="B84" s="162" t="s">
        <v>38</v>
      </c>
      <c r="C84" s="86"/>
      <c r="D84" s="123">
        <f aca="true" t="shared" si="6" ref="D84:F85">D85</f>
        <v>0</v>
      </c>
      <c r="E84" s="123">
        <f t="shared" si="6"/>
        <v>0</v>
      </c>
      <c r="F84" s="123">
        <f t="shared" si="6"/>
        <v>0</v>
      </c>
      <c r="G84" s="124" t="e">
        <f t="shared" si="2"/>
        <v>#DIV/0!</v>
      </c>
      <c r="H84" s="37" t="e">
        <f t="shared" si="3"/>
        <v>#DIV/0!</v>
      </c>
    </row>
    <row r="85" spans="1:8" ht="18" customHeight="1" hidden="1">
      <c r="A85" s="161" t="s">
        <v>41</v>
      </c>
      <c r="B85" s="157" t="s">
        <v>42</v>
      </c>
      <c r="C85" s="85"/>
      <c r="D85" s="125">
        <f t="shared" si="6"/>
        <v>0</v>
      </c>
      <c r="E85" s="125">
        <f t="shared" si="6"/>
        <v>0</v>
      </c>
      <c r="F85" s="125">
        <f t="shared" si="6"/>
        <v>0</v>
      </c>
      <c r="G85" s="124" t="e">
        <f t="shared" si="2"/>
        <v>#DIV/0!</v>
      </c>
      <c r="H85" s="37" t="e">
        <f t="shared" si="3"/>
        <v>#DIV/0!</v>
      </c>
    </row>
    <row r="86" spans="1:9" s="8" customFormat="1" ht="30.75" customHeight="1" hidden="1">
      <c r="A86" s="40"/>
      <c r="B86" s="41" t="s">
        <v>169</v>
      </c>
      <c r="C86" s="89" t="s">
        <v>170</v>
      </c>
      <c r="D86" s="128">
        <v>0</v>
      </c>
      <c r="E86" s="128">
        <v>0</v>
      </c>
      <c r="F86" s="128">
        <v>0</v>
      </c>
      <c r="G86" s="124" t="e">
        <f t="shared" si="2"/>
        <v>#DIV/0!</v>
      </c>
      <c r="H86" s="37" t="e">
        <f t="shared" si="3"/>
        <v>#DIV/0!</v>
      </c>
      <c r="I86" s="27"/>
    </row>
    <row r="87" spans="1:9" s="8" customFormat="1" ht="30.75" customHeight="1">
      <c r="A87" s="38" t="s">
        <v>48</v>
      </c>
      <c r="B87" s="162" t="s">
        <v>49</v>
      </c>
      <c r="C87" s="86"/>
      <c r="D87" s="123">
        <f>D88</f>
        <v>110.4</v>
      </c>
      <c r="E87" s="123">
        <f>E88</f>
        <v>55.2</v>
      </c>
      <c r="F87" s="123">
        <f>F88</f>
        <v>46</v>
      </c>
      <c r="G87" s="124">
        <f t="shared" si="2"/>
        <v>0.41666666666666663</v>
      </c>
      <c r="H87" s="37">
        <f t="shared" si="3"/>
        <v>0.8333333333333333</v>
      </c>
      <c r="I87" s="27"/>
    </row>
    <row r="88" spans="1:9" s="8" customFormat="1" ht="24" customHeight="1">
      <c r="A88" s="161">
        <v>1001</v>
      </c>
      <c r="B88" s="157" t="s">
        <v>146</v>
      </c>
      <c r="C88" s="85" t="s">
        <v>189</v>
      </c>
      <c r="D88" s="125">
        <v>110.4</v>
      </c>
      <c r="E88" s="125">
        <v>55.2</v>
      </c>
      <c r="F88" s="125">
        <v>46</v>
      </c>
      <c r="G88" s="124">
        <f t="shared" si="2"/>
        <v>0.41666666666666663</v>
      </c>
      <c r="H88" s="37">
        <f t="shared" si="3"/>
        <v>0.8333333333333333</v>
      </c>
      <c r="I88" s="27"/>
    </row>
    <row r="89" spans="1:8" ht="31.5">
      <c r="A89" s="38"/>
      <c r="B89" s="162" t="s">
        <v>84</v>
      </c>
      <c r="C89" s="86"/>
      <c r="D89" s="123">
        <f>D90</f>
        <v>430</v>
      </c>
      <c r="E89" s="123">
        <f>E90</f>
        <v>400</v>
      </c>
      <c r="F89" s="123">
        <f>F90</f>
        <v>400</v>
      </c>
      <c r="G89" s="124">
        <f t="shared" si="2"/>
        <v>0.9302325581395349</v>
      </c>
      <c r="H89" s="37">
        <f t="shared" si="3"/>
        <v>1</v>
      </c>
    </row>
    <row r="90" spans="1:9" s="8" customFormat="1" ht="31.5">
      <c r="A90" s="40"/>
      <c r="B90" s="41" t="s">
        <v>85</v>
      </c>
      <c r="C90" s="89" t="s">
        <v>156</v>
      </c>
      <c r="D90" s="128">
        <v>430</v>
      </c>
      <c r="E90" s="128">
        <v>400</v>
      </c>
      <c r="F90" s="128">
        <v>400</v>
      </c>
      <c r="G90" s="124">
        <f t="shared" si="2"/>
        <v>0.9302325581395349</v>
      </c>
      <c r="H90" s="37">
        <f t="shared" si="3"/>
        <v>1</v>
      </c>
      <c r="I90" s="27"/>
    </row>
    <row r="91" spans="1:8" ht="22.5" customHeight="1">
      <c r="A91" s="161"/>
      <c r="B91" s="162" t="s">
        <v>55</v>
      </c>
      <c r="C91" s="38"/>
      <c r="D91" s="123">
        <f>D32+D42+D51+D55+D81+D87+D89+D44</f>
        <v>7776.799999999999</v>
      </c>
      <c r="E91" s="123">
        <f>E32+E42+E51+E55+E81+E87+E89+E44</f>
        <v>5322.3</v>
      </c>
      <c r="F91" s="123">
        <f>F32+F42+F51+F55+F81+F87+F89+F44</f>
        <v>2479.8</v>
      </c>
      <c r="G91" s="124">
        <f t="shared" si="2"/>
        <v>0.3188715152762062</v>
      </c>
      <c r="H91" s="37">
        <f t="shared" si="3"/>
        <v>0.465926385209402</v>
      </c>
    </row>
    <row r="92" spans="1:8" ht="18.75">
      <c r="A92" s="100"/>
      <c r="B92" s="157" t="s">
        <v>70</v>
      </c>
      <c r="C92" s="85"/>
      <c r="D92" s="132">
        <f>D89</f>
        <v>430</v>
      </c>
      <c r="E92" s="132">
        <f>E89</f>
        <v>400</v>
      </c>
      <c r="F92" s="132">
        <f>F89</f>
        <v>400</v>
      </c>
      <c r="G92" s="124">
        <f t="shared" si="2"/>
        <v>0.9302325581395349</v>
      </c>
      <c r="H92" s="37">
        <f t="shared" si="3"/>
        <v>1</v>
      </c>
    </row>
    <row r="95" spans="2:6" ht="18">
      <c r="B95" s="63" t="s">
        <v>275</v>
      </c>
      <c r="C95" s="96"/>
      <c r="F95" s="134">
        <v>2814.4</v>
      </c>
    </row>
    <row r="96" spans="2:3" ht="18">
      <c r="B96" s="63"/>
      <c r="C96" s="96"/>
    </row>
    <row r="97" spans="2:3" ht="18" hidden="1">
      <c r="B97" s="63" t="s">
        <v>71</v>
      </c>
      <c r="C97" s="96"/>
    </row>
    <row r="98" spans="2:3" ht="18" hidden="1">
      <c r="B98" s="63" t="s">
        <v>72</v>
      </c>
      <c r="C98" s="96"/>
    </row>
    <row r="99" spans="2:3" ht="18" hidden="1">
      <c r="B99" s="63"/>
      <c r="C99" s="96"/>
    </row>
    <row r="100" spans="2:3" ht="18" hidden="1">
      <c r="B100" s="63" t="s">
        <v>73</v>
      </c>
      <c r="C100" s="96"/>
    </row>
    <row r="101" spans="2:3" ht="18" hidden="1">
      <c r="B101" s="63" t="s">
        <v>74</v>
      </c>
      <c r="C101" s="96"/>
    </row>
    <row r="102" spans="2:3" ht="18" hidden="1">
      <c r="B102" s="63"/>
      <c r="C102" s="96"/>
    </row>
    <row r="103" spans="2:3" ht="18" hidden="1">
      <c r="B103" s="63" t="s">
        <v>75</v>
      </c>
      <c r="C103" s="96"/>
    </row>
    <row r="104" spans="2:3" ht="18" hidden="1">
      <c r="B104" s="63" t="s">
        <v>76</v>
      </c>
      <c r="C104" s="96"/>
    </row>
    <row r="105" spans="2:3" ht="18" hidden="1">
      <c r="B105" s="63"/>
      <c r="C105" s="96"/>
    </row>
    <row r="106" spans="2:3" ht="18" hidden="1">
      <c r="B106" s="63" t="s">
        <v>77</v>
      </c>
      <c r="C106" s="96"/>
    </row>
    <row r="107" spans="2:3" ht="18" hidden="1">
      <c r="B107" s="63" t="s">
        <v>78</v>
      </c>
      <c r="C107" s="96"/>
    </row>
    <row r="108" ht="18" hidden="1"/>
    <row r="110" spans="2:8" ht="18">
      <c r="B110" s="63" t="s">
        <v>79</v>
      </c>
      <c r="C110" s="96"/>
      <c r="F110" s="135">
        <f>F95+F27-F91</f>
        <v>2764.8999999999996</v>
      </c>
      <c r="H110" s="61"/>
    </row>
    <row r="113" spans="2:3" ht="18">
      <c r="B113" s="63" t="s">
        <v>80</v>
      </c>
      <c r="C113" s="96"/>
    </row>
    <row r="114" spans="2:3" ht="18">
      <c r="B114" s="63" t="s">
        <v>81</v>
      </c>
      <c r="C114" s="96"/>
    </row>
    <row r="115" spans="2:3" ht="18">
      <c r="B115" s="63" t="s">
        <v>82</v>
      </c>
      <c r="C115" s="96"/>
    </row>
  </sheetData>
  <sheetProtection/>
  <mergeCells count="17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47"/>
  <sheetViews>
    <sheetView zoomScalePageLayoutView="0" workbookViewId="0" topLeftCell="A35">
      <selection activeCell="B50" sqref="B50"/>
    </sheetView>
  </sheetViews>
  <sheetFormatPr defaultColWidth="9.140625" defaultRowHeight="12.75"/>
  <cols>
    <col min="1" max="1" width="5.8515625" style="60" customWidth="1"/>
    <col min="2" max="2" width="57.7109375" style="59" customWidth="1"/>
    <col min="3" max="3" width="14.7109375" style="62" customWidth="1"/>
    <col min="4" max="4" width="12.421875" style="62" customWidth="1"/>
    <col min="5" max="5" width="15.8515625" style="62" customWidth="1"/>
    <col min="6" max="6" width="12.8515625" style="62" customWidth="1"/>
    <col min="7" max="7" width="13.00390625" style="62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196" t="s">
        <v>587</v>
      </c>
      <c r="B1" s="196"/>
      <c r="C1" s="196"/>
      <c r="D1" s="196"/>
      <c r="E1" s="196"/>
      <c r="F1" s="196"/>
      <c r="G1" s="196"/>
      <c r="H1" s="24"/>
    </row>
    <row r="2" spans="1:7" ht="15" customHeight="1">
      <c r="A2" s="225"/>
      <c r="B2" s="193" t="s">
        <v>2</v>
      </c>
      <c r="C2" s="192" t="s">
        <v>3</v>
      </c>
      <c r="D2" s="193" t="s">
        <v>518</v>
      </c>
      <c r="E2" s="192" t="s">
        <v>4</v>
      </c>
      <c r="F2" s="199" t="s">
        <v>262</v>
      </c>
      <c r="G2" s="199" t="s">
        <v>519</v>
      </c>
    </row>
    <row r="3" spans="1:7" ht="30" customHeight="1">
      <c r="A3" s="225"/>
      <c r="B3" s="194"/>
      <c r="C3" s="192"/>
      <c r="D3" s="194"/>
      <c r="E3" s="192"/>
      <c r="F3" s="200"/>
      <c r="G3" s="200"/>
    </row>
    <row r="4" spans="1:7" ht="18.75">
      <c r="A4" s="165"/>
      <c r="B4" s="162" t="s">
        <v>69</v>
      </c>
      <c r="C4" s="36">
        <f>C5+C6+C7+C8+C9+C10+C11+C12+C14+C15+C17+C18+C19+C20+C22+C23+C24+C26</f>
        <v>276812.7</v>
      </c>
      <c r="D4" s="36">
        <f>D5+D6+D7+D8+D9+D10+D11+D12+D14+D15+D17+D18+D19+D20+D22+D23+D24+D26</f>
        <v>123320.3</v>
      </c>
      <c r="E4" s="36">
        <f>E5+E6+E7+E8+E9+E10+E11+E12+E14+E15+E16+E17+E19+E20+E22+E23+E24+E26</f>
        <v>146705.80000000002</v>
      </c>
      <c r="F4" s="37">
        <f>E4/C4</f>
        <v>0.5299821865109513</v>
      </c>
      <c r="G4" s="37">
        <f>E4/D4</f>
        <v>1.189632201673204</v>
      </c>
    </row>
    <row r="5" spans="1:7" ht="18.75">
      <c r="A5" s="165"/>
      <c r="B5" s="157" t="s">
        <v>314</v>
      </c>
      <c r="C5" s="35">
        <v>163800</v>
      </c>
      <c r="D5" s="35">
        <v>75715</v>
      </c>
      <c r="E5" s="35">
        <v>79067.1</v>
      </c>
      <c r="F5" s="37">
        <f aca="true" t="shared" si="0" ref="F5:F41">E5/C5</f>
        <v>0.48270512820512823</v>
      </c>
      <c r="G5" s="37">
        <f aca="true" t="shared" si="1" ref="G5:G41">E5/D5</f>
        <v>1.0442726012018755</v>
      </c>
    </row>
    <row r="6" spans="1:7" ht="31.5">
      <c r="A6" s="165"/>
      <c r="B6" s="157" t="s">
        <v>315</v>
      </c>
      <c r="C6" s="35">
        <v>100</v>
      </c>
      <c r="D6" s="35">
        <v>50</v>
      </c>
      <c r="E6" s="35">
        <v>189</v>
      </c>
      <c r="F6" s="37">
        <f t="shared" si="0"/>
        <v>1.89</v>
      </c>
      <c r="G6" s="37">
        <f t="shared" si="1"/>
        <v>3.78</v>
      </c>
    </row>
    <row r="7" spans="1:7" ht="31.5">
      <c r="A7" s="165"/>
      <c r="B7" s="157" t="s">
        <v>316</v>
      </c>
      <c r="C7" s="35">
        <v>12500</v>
      </c>
      <c r="D7" s="35">
        <v>6600</v>
      </c>
      <c r="E7" s="35">
        <v>6163.4</v>
      </c>
      <c r="F7" s="37">
        <f t="shared" si="0"/>
        <v>0.49307199999999995</v>
      </c>
      <c r="G7" s="37">
        <f t="shared" si="1"/>
        <v>0.9338484848484848</v>
      </c>
    </row>
    <row r="8" spans="1:7" ht="18.75">
      <c r="A8" s="165"/>
      <c r="B8" s="157" t="s">
        <v>6</v>
      </c>
      <c r="C8" s="35">
        <v>17307</v>
      </c>
      <c r="D8" s="35">
        <v>11390</v>
      </c>
      <c r="E8" s="35">
        <v>23716.1</v>
      </c>
      <c r="F8" s="37">
        <f t="shared" si="0"/>
        <v>1.370318368290287</v>
      </c>
      <c r="G8" s="37">
        <f t="shared" si="1"/>
        <v>2.082186128182616</v>
      </c>
    </row>
    <row r="9" spans="1:7" ht="18.75">
      <c r="A9" s="165"/>
      <c r="B9" s="157" t="s">
        <v>178</v>
      </c>
      <c r="C9" s="35">
        <v>24050.4</v>
      </c>
      <c r="D9" s="35">
        <v>11083.3</v>
      </c>
      <c r="E9" s="35">
        <v>15065.2</v>
      </c>
      <c r="F9" s="37">
        <f t="shared" si="0"/>
        <v>0.6264012240960649</v>
      </c>
      <c r="G9" s="37">
        <f t="shared" si="1"/>
        <v>1.3592702534443715</v>
      </c>
    </row>
    <row r="10" spans="1:7" ht="18.75">
      <c r="A10" s="165"/>
      <c r="B10" s="157" t="s">
        <v>325</v>
      </c>
      <c r="C10" s="35">
        <v>9834</v>
      </c>
      <c r="D10" s="35">
        <v>795</v>
      </c>
      <c r="E10" s="35">
        <v>1850.2</v>
      </c>
      <c r="F10" s="37">
        <f t="shared" si="0"/>
        <v>0.18814317673378075</v>
      </c>
      <c r="G10" s="37">
        <f t="shared" si="1"/>
        <v>2.3272955974842766</v>
      </c>
    </row>
    <row r="11" spans="1:7" ht="18.75">
      <c r="A11" s="165"/>
      <c r="B11" s="157" t="s">
        <v>8</v>
      </c>
      <c r="C11" s="35">
        <v>28000</v>
      </c>
      <c r="D11" s="35">
        <v>6065</v>
      </c>
      <c r="E11" s="35">
        <v>6623.4</v>
      </c>
      <c r="F11" s="37">
        <f t="shared" si="0"/>
        <v>0.23654999999999998</v>
      </c>
      <c r="G11" s="37">
        <f t="shared" si="1"/>
        <v>1.0920692497938993</v>
      </c>
    </row>
    <row r="12" spans="1:7" ht="18" customHeight="1">
      <c r="A12" s="165"/>
      <c r="B12" s="157" t="s">
        <v>317</v>
      </c>
      <c r="C12" s="35">
        <v>4766</v>
      </c>
      <c r="D12" s="35">
        <v>2036</v>
      </c>
      <c r="E12" s="35">
        <v>2485</v>
      </c>
      <c r="F12" s="37">
        <f t="shared" si="0"/>
        <v>0.5214015946286193</v>
      </c>
      <c r="G12" s="37">
        <f t="shared" si="1"/>
        <v>1.2205304518664046</v>
      </c>
    </row>
    <row r="13" spans="1:7" ht="16.5" customHeight="1" hidden="1">
      <c r="A13" s="165"/>
      <c r="B13" s="157" t="s">
        <v>247</v>
      </c>
      <c r="C13" s="35"/>
      <c r="D13" s="35"/>
      <c r="E13" s="35"/>
      <c r="F13" s="37" t="e">
        <f t="shared" si="0"/>
        <v>#DIV/0!</v>
      </c>
      <c r="G13" s="37" t="e">
        <f t="shared" si="1"/>
        <v>#DIV/0!</v>
      </c>
    </row>
    <row r="14" spans="1:7" ht="31.5">
      <c r="A14" s="165"/>
      <c r="B14" s="157" t="s">
        <v>318</v>
      </c>
      <c r="C14" s="35">
        <v>6300</v>
      </c>
      <c r="D14" s="35">
        <v>2600</v>
      </c>
      <c r="E14" s="35">
        <v>2698.8</v>
      </c>
      <c r="F14" s="37">
        <f t="shared" si="0"/>
        <v>0.4283809523809524</v>
      </c>
      <c r="G14" s="37">
        <f t="shared" si="1"/>
        <v>1.038</v>
      </c>
    </row>
    <row r="15" spans="1:7" ht="30.75" customHeight="1">
      <c r="A15" s="165"/>
      <c r="B15" s="157" t="s">
        <v>324</v>
      </c>
      <c r="C15" s="35">
        <v>2000</v>
      </c>
      <c r="D15" s="35">
        <v>1000</v>
      </c>
      <c r="E15" s="35">
        <v>1150.7</v>
      </c>
      <c r="F15" s="37">
        <f t="shared" si="0"/>
        <v>0.57535</v>
      </c>
      <c r="G15" s="37">
        <f t="shared" si="1"/>
        <v>1.1507</v>
      </c>
    </row>
    <row r="16" spans="1:7" ht="34.5" customHeight="1">
      <c r="A16" s="165"/>
      <c r="B16" s="157" t="s">
        <v>520</v>
      </c>
      <c r="C16" s="35">
        <v>0</v>
      </c>
      <c r="D16" s="35">
        <v>0</v>
      </c>
      <c r="E16" s="35">
        <v>158.2</v>
      </c>
      <c r="F16" s="37">
        <v>0</v>
      </c>
      <c r="G16" s="37">
        <v>0</v>
      </c>
    </row>
    <row r="17" spans="1:7" ht="31.5">
      <c r="A17" s="165"/>
      <c r="B17" s="157" t="s">
        <v>309</v>
      </c>
      <c r="C17" s="35">
        <v>20</v>
      </c>
      <c r="D17" s="35">
        <v>11</v>
      </c>
      <c r="E17" s="35">
        <v>38.9</v>
      </c>
      <c r="F17" s="37">
        <f t="shared" si="0"/>
        <v>1.9449999999999998</v>
      </c>
      <c r="G17" s="37">
        <f t="shared" si="1"/>
        <v>3.536363636363636</v>
      </c>
    </row>
    <row r="18" spans="1:7" ht="31.5" hidden="1">
      <c r="A18" s="165"/>
      <c r="B18" s="157" t="s">
        <v>310</v>
      </c>
      <c r="C18" s="35">
        <v>0</v>
      </c>
      <c r="D18" s="35">
        <v>0</v>
      </c>
      <c r="E18" s="35">
        <v>0</v>
      </c>
      <c r="F18" s="37" t="e">
        <f t="shared" si="0"/>
        <v>#DIV/0!</v>
      </c>
      <c r="G18" s="37" t="e">
        <f t="shared" si="1"/>
        <v>#DIV/0!</v>
      </c>
    </row>
    <row r="19" spans="1:7" ht="31.5">
      <c r="A19" s="165"/>
      <c r="B19" s="157" t="s">
        <v>319</v>
      </c>
      <c r="C19" s="35">
        <v>300</v>
      </c>
      <c r="D19" s="35">
        <v>150</v>
      </c>
      <c r="E19" s="35">
        <v>229</v>
      </c>
      <c r="F19" s="37">
        <f t="shared" si="0"/>
        <v>0.7633333333333333</v>
      </c>
      <c r="G19" s="37">
        <f t="shared" si="1"/>
        <v>1.5266666666666666</v>
      </c>
    </row>
    <row r="20" spans="1:7" ht="20.25" customHeight="1">
      <c r="A20" s="165"/>
      <c r="B20" s="157" t="s">
        <v>320</v>
      </c>
      <c r="C20" s="35">
        <v>660</v>
      </c>
      <c r="D20" s="35">
        <v>292</v>
      </c>
      <c r="E20" s="35">
        <v>454.7</v>
      </c>
      <c r="F20" s="37">
        <f t="shared" si="0"/>
        <v>0.688939393939394</v>
      </c>
      <c r="G20" s="37">
        <f t="shared" si="1"/>
        <v>1.5571917808219178</v>
      </c>
    </row>
    <row r="21" spans="1:7" ht="27" customHeight="1" hidden="1">
      <c r="A21" s="165"/>
      <c r="B21" s="157" t="s">
        <v>15</v>
      </c>
      <c r="C21" s="35"/>
      <c r="D21" s="35"/>
      <c r="E21" s="35"/>
      <c r="F21" s="37" t="e">
        <f t="shared" si="0"/>
        <v>#DIV/0!</v>
      </c>
      <c r="G21" s="37" t="e">
        <f t="shared" si="1"/>
        <v>#DIV/0!</v>
      </c>
    </row>
    <row r="22" spans="1:7" ht="18.75" customHeight="1">
      <c r="A22" s="165"/>
      <c r="B22" s="157" t="s">
        <v>334</v>
      </c>
      <c r="C22" s="35">
        <v>130</v>
      </c>
      <c r="D22" s="35">
        <v>130</v>
      </c>
      <c r="E22" s="35">
        <v>230.7</v>
      </c>
      <c r="F22" s="37">
        <f t="shared" si="0"/>
        <v>1.7746153846153845</v>
      </c>
      <c r="G22" s="37">
        <f t="shared" si="1"/>
        <v>1.7746153846153845</v>
      </c>
    </row>
    <row r="23" spans="1:7" ht="31.5">
      <c r="A23" s="165"/>
      <c r="B23" s="157" t="s">
        <v>322</v>
      </c>
      <c r="C23" s="35">
        <v>5106</v>
      </c>
      <c r="D23" s="35">
        <v>4506</v>
      </c>
      <c r="E23" s="35">
        <v>5288</v>
      </c>
      <c r="F23" s="37">
        <f t="shared" si="0"/>
        <v>1.035644339992166</v>
      </c>
      <c r="G23" s="37">
        <f t="shared" si="1"/>
        <v>1.1735463826009764</v>
      </c>
    </row>
    <row r="24" spans="1:7" ht="31.5">
      <c r="A24" s="165"/>
      <c r="B24" s="157" t="s">
        <v>323</v>
      </c>
      <c r="C24" s="35">
        <v>1939.3</v>
      </c>
      <c r="D24" s="35">
        <v>897</v>
      </c>
      <c r="E24" s="35">
        <v>1297.4</v>
      </c>
      <c r="F24" s="37">
        <f t="shared" si="0"/>
        <v>0.6690042798948075</v>
      </c>
      <c r="G24" s="37">
        <f t="shared" si="1"/>
        <v>1.446376811594203</v>
      </c>
    </row>
    <row r="25" spans="1:7" ht="18.75" hidden="1">
      <c r="A25" s="165"/>
      <c r="B25" s="157" t="s">
        <v>17</v>
      </c>
      <c r="C25" s="35">
        <v>1177.1</v>
      </c>
      <c r="D25" s="35">
        <v>291</v>
      </c>
      <c r="E25" s="35">
        <v>356.4</v>
      </c>
      <c r="F25" s="37">
        <f t="shared" si="0"/>
        <v>0.30277801376263697</v>
      </c>
      <c r="G25" s="37">
        <f t="shared" si="1"/>
        <v>1.224742268041237</v>
      </c>
    </row>
    <row r="26" spans="1:7" ht="18.75">
      <c r="A26" s="165"/>
      <c r="B26" s="157" t="s">
        <v>18</v>
      </c>
      <c r="C26" s="35">
        <v>0</v>
      </c>
      <c r="D26" s="35">
        <v>0</v>
      </c>
      <c r="E26" s="35">
        <v>0</v>
      </c>
      <c r="F26" s="37">
        <v>0</v>
      </c>
      <c r="G26" s="37">
        <v>0</v>
      </c>
    </row>
    <row r="27" spans="1:7" ht="14.25" customHeight="1" hidden="1">
      <c r="A27" s="165"/>
      <c r="B27" s="157" t="s">
        <v>278</v>
      </c>
      <c r="C27" s="35"/>
      <c r="D27" s="35"/>
      <c r="E27" s="35"/>
      <c r="F27" s="37" t="e">
        <f t="shared" si="0"/>
        <v>#DIV/0!</v>
      </c>
      <c r="G27" s="37" t="e">
        <f t="shared" si="1"/>
        <v>#DIV/0!</v>
      </c>
    </row>
    <row r="28" spans="1:12" ht="18.75">
      <c r="A28" s="165"/>
      <c r="B28" s="162" t="s">
        <v>68</v>
      </c>
      <c r="C28" s="35">
        <f>C29+C30+C32+C36+C33+C37+C35+C38</f>
        <v>593487.8</v>
      </c>
      <c r="D28" s="35">
        <f>D29+D30+D32+D36+D33+D37+D35+D38</f>
        <v>291655.4</v>
      </c>
      <c r="E28" s="35">
        <f>E29+E30+E32+E36+E33+E37+E35+E38</f>
        <v>286149.3</v>
      </c>
      <c r="F28" s="37">
        <f t="shared" si="0"/>
        <v>0.4821485799708098</v>
      </c>
      <c r="G28" s="37">
        <f t="shared" si="1"/>
        <v>0.9811212135965937</v>
      </c>
      <c r="I28" s="20"/>
      <c r="J28" s="20"/>
      <c r="K28" s="20"/>
      <c r="L28" s="20"/>
    </row>
    <row r="29" spans="1:12" ht="21" customHeight="1">
      <c r="A29" s="165"/>
      <c r="B29" s="157" t="s">
        <v>20</v>
      </c>
      <c r="C29" s="35">
        <f>МР!D28+'МО г.Ртищево'!D23+'Кр-звезда'!D22+Макарово!D25+Октябрьский!D22+Салтыковка!D22+Урусово!D23+'Ш-Голицыно'!D23</f>
        <v>141440.8</v>
      </c>
      <c r="D29" s="35">
        <f>МР!E28+'МО г.Ртищево'!E23+'Кр-звезда'!E22+Макарово!E25+Октябрьский!E22+Салтыковка!E22+Урусово!E23+'Ш-Голицыно'!E23</f>
        <v>70720.4</v>
      </c>
      <c r="E29" s="35">
        <f>МР!F28+'МО г.Ртищево'!F23+'Кр-звезда'!F22+Макарово!F25+Октябрьский!F22+Салтыковка!F22+Урусово!F23+'Ш-Голицыно'!F23</f>
        <v>67183.00000000001</v>
      </c>
      <c r="F29" s="37">
        <f t="shared" si="0"/>
        <v>0.47499024326785494</v>
      </c>
      <c r="G29" s="37">
        <f t="shared" si="1"/>
        <v>0.9499804865357099</v>
      </c>
      <c r="I29" s="20"/>
      <c r="J29" s="21"/>
      <c r="K29" s="20"/>
      <c r="L29" s="20"/>
    </row>
    <row r="30" spans="1:12" ht="23.25" customHeight="1">
      <c r="A30" s="165"/>
      <c r="B30" s="157" t="s">
        <v>21</v>
      </c>
      <c r="C30" s="35">
        <f>МР!D29+'Кр-звезда'!D23+Макарово!D26+Октябрьский!D23+Салтыковка!D23+Урусово!D25+'Ш-Голицыно'!D25</f>
        <v>363722.4</v>
      </c>
      <c r="D30" s="35">
        <f>МР!E29+'Кр-звезда'!E23+Макарово!E26+Октябрьский!E23+Салтыковка!E23+Урусово!E25+'Ш-Голицыно'!E25</f>
        <v>181861.40000000005</v>
      </c>
      <c r="E30" s="35">
        <f>МР!F29+'Кр-звезда'!F23+Макарово!F26+Октябрьский!F23+Салтыковка!F23+Урусово!F25+'Ш-Голицыно'!F25</f>
        <v>200819.59999999995</v>
      </c>
      <c r="F30" s="37">
        <f t="shared" si="0"/>
        <v>0.5521232676348774</v>
      </c>
      <c r="G30" s="37">
        <f t="shared" si="1"/>
        <v>1.1042453208872245</v>
      </c>
      <c r="I30" s="20"/>
      <c r="J30" s="20"/>
      <c r="K30" s="21"/>
      <c r="L30" s="20"/>
    </row>
    <row r="31" spans="1:12" ht="23.25" customHeight="1">
      <c r="A31" s="165"/>
      <c r="B31" s="157" t="s">
        <v>134</v>
      </c>
      <c r="C31" s="35">
        <f>'Кр-звезда'!D23+Макарово!D26+Октябрьский!D23+Салтыковка!D23+Урусово!D25+'Ш-Голицыно'!D25</f>
        <v>995</v>
      </c>
      <c r="D31" s="35">
        <f>'Кр-звезда'!E23+Макарово!E26+Октябрьский!E23+Салтыковка!E23+Урусово!E25+'Ш-Голицыно'!E25</f>
        <v>497.7</v>
      </c>
      <c r="E31" s="35">
        <f>'Кр-звезда'!F23+Макарово!F26+Октябрьский!F23+Салтыковка!F23+Урусово!F25+'Ш-Голицыно'!F25</f>
        <v>388.70000000000005</v>
      </c>
      <c r="F31" s="37">
        <f t="shared" si="0"/>
        <v>0.3906532663316583</v>
      </c>
      <c r="G31" s="37">
        <f t="shared" si="1"/>
        <v>0.7809925658026925</v>
      </c>
      <c r="I31" s="20"/>
      <c r="J31" s="20"/>
      <c r="K31" s="20"/>
      <c r="L31" s="20"/>
    </row>
    <row r="32" spans="1:7" ht="22.5" customHeight="1">
      <c r="A32" s="165"/>
      <c r="B32" s="157" t="s">
        <v>22</v>
      </c>
      <c r="C32" s="35">
        <f>МР!D30+'МО г.Ртищево'!D24+'Кр-звезда'!D24+Макарово!D27+Октябрьский!D24+Салтыковка!D24+Урусово!D24+'Ш-Голицыно'!D24+'МО г.Ртищево'!D25+'Кр-звезда'!D25+Макарово!D28+Октябрьский!D25+Салтыковка!D25+Урусово!D26</f>
        <v>78334.6</v>
      </c>
      <c r="D32" s="35">
        <f>МР!E30+'МО г.Ртищево'!E24+'Кр-звезда'!E24+Макарово!E27+Октябрьский!E24+Салтыковка!E24+Урусово!E24+'Ш-Голицыно'!E24+'МО г.Ртищево'!E25+'Кр-звезда'!E25+Макарово!E28+Октябрьский!E25+Салтыковка!E25+Урусово!E26</f>
        <v>34849.100000000006</v>
      </c>
      <c r="E32" s="35">
        <f>МР!F30+'МО г.Ртищево'!F24+'Кр-звезда'!F24+Макарово!F27+Октябрьский!F24+Салтыковка!F24+Урусово!F24+'Ш-Голицыно'!F24+'МО г.Ртищево'!F25+'Кр-звезда'!F25+Макарово!F28+Октябрьский!F25+Салтыковка!F25+Урусово!F26</f>
        <v>15626.7</v>
      </c>
      <c r="F32" s="37">
        <f t="shared" si="0"/>
        <v>0.19948656149389923</v>
      </c>
      <c r="G32" s="37">
        <f t="shared" si="1"/>
        <v>0.4484104324071496</v>
      </c>
    </row>
    <row r="33" spans="1:7" ht="22.5" customHeight="1">
      <c r="A33" s="165"/>
      <c r="B33" s="157" t="s">
        <v>488</v>
      </c>
      <c r="C33" s="35">
        <f>'Кр-звезда'!D27+Макарово!D30+Октябрьский!D27+Салтыковка!D27+Урусово!D28+'Ш-Голицыно'!D26</f>
        <v>99</v>
      </c>
      <c r="D33" s="35">
        <f>'Кр-звезда'!E27+Макарово!E30+Октябрьский!E27+Салтыковка!E27+Урусово!E28+'Ш-Голицыно'!E26</f>
        <v>99</v>
      </c>
      <c r="E33" s="35">
        <f>'Кр-звезда'!F27+Макарово!F30+Октябрьский!F27+Салтыковка!F27+Урусово!F28+'Ш-Голицыно'!F26</f>
        <v>30</v>
      </c>
      <c r="F33" s="37">
        <f t="shared" si="0"/>
        <v>0.30303030303030304</v>
      </c>
      <c r="G33" s="37">
        <f t="shared" si="1"/>
        <v>0.30303030303030304</v>
      </c>
    </row>
    <row r="34" spans="1:7" ht="56.25" customHeight="1" hidden="1">
      <c r="A34" s="165"/>
      <c r="B34" s="157"/>
      <c r="C34" s="35"/>
      <c r="D34" s="35"/>
      <c r="E34" s="35"/>
      <c r="F34" s="37" t="e">
        <f t="shared" si="0"/>
        <v>#DIV/0!</v>
      </c>
      <c r="G34" s="37" t="e">
        <f t="shared" si="1"/>
        <v>#DIV/0!</v>
      </c>
    </row>
    <row r="35" spans="1:7" ht="35.25" customHeight="1">
      <c r="A35" s="165"/>
      <c r="B35" s="157" t="s">
        <v>549</v>
      </c>
      <c r="C35" s="35">
        <f>'Кр-звезда'!D26+Макарово!D29+Октябрьский!D26+Салтыковка!D26+Урусово!D27</f>
        <v>360</v>
      </c>
      <c r="D35" s="35">
        <f>'Кр-звезда'!E26+Макарово!E29+Октябрьский!E26+Салтыковка!E26+Урусово!E27</f>
        <v>360</v>
      </c>
      <c r="E35" s="35">
        <f>'Кр-звезда'!F26+Макарово!F29+Октябрьский!F26+Салтыковка!F26+Урусово!F27</f>
        <v>250</v>
      </c>
      <c r="F35" s="37">
        <f t="shared" si="0"/>
        <v>0.6944444444444444</v>
      </c>
      <c r="G35" s="37">
        <f t="shared" si="1"/>
        <v>0.6944444444444444</v>
      </c>
    </row>
    <row r="36" spans="1:7" ht="22.5" customHeight="1">
      <c r="A36" s="165"/>
      <c r="B36" s="157" t="s">
        <v>516</v>
      </c>
      <c r="C36" s="35">
        <f>МР!D32+МР!D31</f>
        <v>3691</v>
      </c>
      <c r="D36" s="35">
        <f>МР!E32+МР!E31</f>
        <v>1845.5</v>
      </c>
      <c r="E36" s="35">
        <f>МР!F32+МР!F31</f>
        <v>2000</v>
      </c>
      <c r="F36" s="37">
        <f t="shared" si="0"/>
        <v>0.541858574911948</v>
      </c>
      <c r="G36" s="37">
        <f t="shared" si="1"/>
        <v>1.083717149823896</v>
      </c>
    </row>
    <row r="37" spans="1:7" ht="54" customHeight="1">
      <c r="A37" s="165"/>
      <c r="B37" s="157" t="s">
        <v>515</v>
      </c>
      <c r="C37" s="35">
        <f>МР!D34</f>
        <v>240</v>
      </c>
      <c r="D37" s="35">
        <f>МР!E34</f>
        <v>240</v>
      </c>
      <c r="E37" s="35">
        <f>МР!F34</f>
        <v>240</v>
      </c>
      <c r="F37" s="37">
        <f t="shared" si="0"/>
        <v>1</v>
      </c>
      <c r="G37" s="37">
        <f t="shared" si="1"/>
        <v>1</v>
      </c>
    </row>
    <row r="38" spans="1:7" ht="54" customHeight="1">
      <c r="A38" s="165"/>
      <c r="B38" s="157" t="s">
        <v>577</v>
      </c>
      <c r="C38" s="35">
        <f>МР!D33</f>
        <v>5600</v>
      </c>
      <c r="D38" s="35">
        <f>МР!E33</f>
        <v>1680</v>
      </c>
      <c r="E38" s="35">
        <f>МР!F33</f>
        <v>0</v>
      </c>
      <c r="F38" s="37">
        <f t="shared" si="0"/>
        <v>0</v>
      </c>
      <c r="G38" s="37">
        <f t="shared" si="1"/>
        <v>0</v>
      </c>
    </row>
    <row r="39" spans="1:7" ht="18.75">
      <c r="A39" s="165"/>
      <c r="B39" s="157" t="s">
        <v>23</v>
      </c>
      <c r="C39" s="35">
        <f>C4+C28</f>
        <v>870300.5</v>
      </c>
      <c r="D39" s="35">
        <f>МР!E35</f>
        <v>370548.7</v>
      </c>
      <c r="E39" s="35">
        <f>E4+E28</f>
        <v>432855.1</v>
      </c>
      <c r="F39" s="37">
        <f t="shared" si="0"/>
        <v>0.49736280744409544</v>
      </c>
      <c r="G39" s="37">
        <f t="shared" si="1"/>
        <v>1.1681463192287544</v>
      </c>
    </row>
    <row r="40" spans="1:7" ht="18.75">
      <c r="A40" s="165"/>
      <c r="B40" s="41" t="s">
        <v>172</v>
      </c>
      <c r="C40" s="35">
        <v>6266.5</v>
      </c>
      <c r="D40" s="35">
        <v>3040.8</v>
      </c>
      <c r="E40" s="35">
        <v>3224</v>
      </c>
      <c r="F40" s="37">
        <f t="shared" si="0"/>
        <v>0.5144817681321312</v>
      </c>
      <c r="G40" s="37">
        <f t="shared" si="1"/>
        <v>1.0602473033412259</v>
      </c>
    </row>
    <row r="41" spans="1:7" ht="18.75">
      <c r="A41" s="165"/>
      <c r="B41" s="136" t="s">
        <v>173</v>
      </c>
      <c r="C41" s="35">
        <f>C39-C40</f>
        <v>864034</v>
      </c>
      <c r="D41" s="35">
        <f>D39-D40</f>
        <v>367507.9</v>
      </c>
      <c r="E41" s="35">
        <f>E39-E40</f>
        <v>429631.1</v>
      </c>
      <c r="F41" s="37">
        <f t="shared" si="0"/>
        <v>0.4972386503308897</v>
      </c>
      <c r="G41" s="37">
        <f t="shared" si="1"/>
        <v>1.1690390873230208</v>
      </c>
    </row>
    <row r="42" spans="1:7" ht="18.75" hidden="1">
      <c r="A42" s="165"/>
      <c r="B42" s="157" t="s">
        <v>92</v>
      </c>
      <c r="C42" s="35">
        <f>C4</f>
        <v>276812.7</v>
      </c>
      <c r="D42" s="35">
        <f>D4</f>
        <v>123320.3</v>
      </c>
      <c r="E42" s="35">
        <f>E4</f>
        <v>146705.80000000002</v>
      </c>
      <c r="F42" s="37">
        <f>E42/C42</f>
        <v>0.5299821865109513</v>
      </c>
      <c r="G42" s="37">
        <f>E42/D42</f>
        <v>1.189632201673204</v>
      </c>
    </row>
    <row r="43" spans="1:7" ht="12.75">
      <c r="A43" s="226"/>
      <c r="B43" s="208"/>
      <c r="C43" s="208"/>
      <c r="D43" s="208"/>
      <c r="E43" s="208"/>
      <c r="F43" s="208"/>
      <c r="G43" s="209"/>
    </row>
    <row r="44" spans="1:7" ht="15" customHeight="1">
      <c r="A44" s="218" t="s">
        <v>133</v>
      </c>
      <c r="B44" s="219" t="s">
        <v>24</v>
      </c>
      <c r="C44" s="192" t="s">
        <v>3</v>
      </c>
      <c r="D44" s="199" t="s">
        <v>518</v>
      </c>
      <c r="E44" s="192" t="s">
        <v>4</v>
      </c>
      <c r="F44" s="199" t="s">
        <v>262</v>
      </c>
      <c r="G44" s="199" t="s">
        <v>519</v>
      </c>
    </row>
    <row r="45" spans="1:7" ht="24.75" customHeight="1">
      <c r="A45" s="218"/>
      <c r="B45" s="219"/>
      <c r="C45" s="192"/>
      <c r="D45" s="200"/>
      <c r="E45" s="192"/>
      <c r="F45" s="200"/>
      <c r="G45" s="200"/>
    </row>
    <row r="46" spans="1:7" ht="21" customHeight="1">
      <c r="A46" s="38" t="s">
        <v>56</v>
      </c>
      <c r="B46" s="162" t="s">
        <v>25</v>
      </c>
      <c r="C46" s="36">
        <f>+C48+C49+C50+C51+C47</f>
        <v>75913.3</v>
      </c>
      <c r="D46" s="36">
        <f>+D48+D49+D50+D51+D47</f>
        <v>42191.9</v>
      </c>
      <c r="E46" s="36">
        <f>+E48+E49+E50+E51+E47</f>
        <v>37859.6</v>
      </c>
      <c r="F46" s="37">
        <f>E46/C46</f>
        <v>0.4987215678939</v>
      </c>
      <c r="G46" s="37">
        <f>E46/D46</f>
        <v>0.8973191536764165</v>
      </c>
    </row>
    <row r="47" spans="1:7" ht="17.25" customHeight="1">
      <c r="A47" s="38" t="s">
        <v>57</v>
      </c>
      <c r="B47" s="137" t="s">
        <v>241</v>
      </c>
      <c r="C47" s="36">
        <f>МР!D41</f>
        <v>1900</v>
      </c>
      <c r="D47" s="36">
        <f>МР!E41</f>
        <v>1374</v>
      </c>
      <c r="E47" s="36">
        <f>МР!F41</f>
        <v>1170.5</v>
      </c>
      <c r="F47" s="37">
        <f aca="true" t="shared" si="2" ref="F47:F110">E47/C47</f>
        <v>0.6160526315789474</v>
      </c>
      <c r="G47" s="37">
        <f aca="true" t="shared" si="3" ref="G47:G110">E47/D47</f>
        <v>0.8518922852983989</v>
      </c>
    </row>
    <row r="48" spans="1:8" s="17" customFormat="1" ht="31.5">
      <c r="A48" s="76" t="s">
        <v>59</v>
      </c>
      <c r="B48" s="137" t="s">
        <v>259</v>
      </c>
      <c r="C48" s="74">
        <f>МР!D42+'Кр-звезда'!D35+Макарово!D37+Октябрьский!D34+Салтыковка!D34+Урусово!D36+'Ш-Голицыно'!D33</f>
        <v>38490.2</v>
      </c>
      <c r="D48" s="74">
        <f>МР!E42+'Кр-звезда'!E35+Макарово!E37+Октябрьский!E34+Салтыковка!E34+Урусово!E36+'Ш-Голицыно'!E33</f>
        <v>21894.8</v>
      </c>
      <c r="E48" s="74">
        <f>МР!F42+'Кр-звезда'!F35+Макарово!F37+Октябрьский!F34+Салтыковка!F34+Урусово!F36+'Ш-Голицыно'!F33</f>
        <v>20512.3</v>
      </c>
      <c r="F48" s="37">
        <f t="shared" si="2"/>
        <v>0.532922666029275</v>
      </c>
      <c r="G48" s="37">
        <f t="shared" si="3"/>
        <v>0.9368571532966732</v>
      </c>
      <c r="H48" s="33"/>
    </row>
    <row r="49" spans="1:8" s="17" customFormat="1" ht="31.5">
      <c r="A49" s="76" t="s">
        <v>60</v>
      </c>
      <c r="B49" s="137" t="s">
        <v>260</v>
      </c>
      <c r="C49" s="74">
        <f>МР!D45</f>
        <v>9074.4</v>
      </c>
      <c r="D49" s="74">
        <f>МР!E45</f>
        <v>4645.2</v>
      </c>
      <c r="E49" s="74">
        <f>МР!F45</f>
        <v>4182.8</v>
      </c>
      <c r="F49" s="37">
        <f t="shared" si="2"/>
        <v>0.46094507625848546</v>
      </c>
      <c r="G49" s="37">
        <f t="shared" si="3"/>
        <v>0.9004563850856799</v>
      </c>
      <c r="H49" s="33"/>
    </row>
    <row r="50" spans="1:8" s="17" customFormat="1" ht="31.5">
      <c r="A50" s="76" t="s">
        <v>61</v>
      </c>
      <c r="B50" s="137" t="s">
        <v>27</v>
      </c>
      <c r="C50" s="74">
        <f>МР!D47+'МО г.Ртищево'!D36+'Кр-звезда'!D38+Макарово!D40+Октябрьский!D38+Салтыковка!D37+Урусово!D39+'Ш-Голицыно'!D36</f>
        <v>3320</v>
      </c>
      <c r="D50" s="74">
        <f>МР!E47+'МО г.Ртищево'!E36+'Кр-звезда'!E38+Макарово!E40+Октябрьский!E38+Салтыковка!E37+Урусово!E39+'Ш-Голицыно'!E36</f>
        <v>0</v>
      </c>
      <c r="E50" s="74">
        <f>МР!F47+'МО г.Ртищево'!F36+'Кр-звезда'!F38+Макарово!F40+Октябрьский!F38+Салтыковка!F37+Урусово!F39+'Ш-Голицыно'!F36</f>
        <v>0</v>
      </c>
      <c r="F50" s="37">
        <f t="shared" si="2"/>
        <v>0</v>
      </c>
      <c r="G50" s="37">
        <v>0</v>
      </c>
      <c r="H50" s="33"/>
    </row>
    <row r="51" spans="1:8" s="17" customFormat="1" ht="31.5">
      <c r="A51" s="76" t="s">
        <v>110</v>
      </c>
      <c r="B51" s="137" t="s">
        <v>28</v>
      </c>
      <c r="C51" s="74">
        <f>C52++C53+C54+C55+C56+C57+C58+C59</f>
        <v>23128.7</v>
      </c>
      <c r="D51" s="74">
        <f>D52++D53+D54+D55+D56+D57+D58+D59</f>
        <v>14277.9</v>
      </c>
      <c r="E51" s="74">
        <f>E52++E53+E54+E55+E56+E57+E58+E59</f>
        <v>11994</v>
      </c>
      <c r="F51" s="37">
        <f t="shared" si="2"/>
        <v>0.518576487221504</v>
      </c>
      <c r="G51" s="37">
        <f t="shared" si="3"/>
        <v>0.8400395016073793</v>
      </c>
      <c r="H51" s="33"/>
    </row>
    <row r="52" spans="1:7" ht="18.75">
      <c r="A52" s="161"/>
      <c r="B52" s="157" t="s">
        <v>129</v>
      </c>
      <c r="C52" s="35">
        <f>МР!D49+'МО г.Ртищево'!D38</f>
        <v>10823</v>
      </c>
      <c r="D52" s="35">
        <f>МР!E49+'МО г.Ртищево'!E38</f>
        <v>7158.2</v>
      </c>
      <c r="E52" s="35">
        <f>МР!F49+'МО г.Ртищево'!F38</f>
        <v>6989.099999999999</v>
      </c>
      <c r="F52" s="37">
        <f t="shared" si="2"/>
        <v>0.6457636514829529</v>
      </c>
      <c r="G52" s="37">
        <f t="shared" si="3"/>
        <v>0.9763767427565588</v>
      </c>
    </row>
    <row r="53" spans="1:7" ht="18.75">
      <c r="A53" s="161"/>
      <c r="B53" s="157" t="s">
        <v>29</v>
      </c>
      <c r="C53" s="35">
        <f>'Кр-звезда'!D40+Макарово!D42+Октябрьский!D42+Салтыковка!D39+Урусово!D41+'Ш-Голицыно'!D38+МР!D50+'МО г.Ртищево'!D41</f>
        <v>225.1</v>
      </c>
      <c r="D53" s="35">
        <f>'Кр-звезда'!E40+Макарово!E42+Октябрьский!E42+Салтыковка!E39+Урусово!E41+'Ш-Голицыно'!E38+МР!E50+'МО г.Ртищево'!E41</f>
        <v>195.7</v>
      </c>
      <c r="E53" s="35">
        <f>'Кр-звезда'!F40+Макарово!F42+Октябрьский!F42+Салтыковка!F39+Урусово!F41+'Ш-Голицыно'!F38+МР!F50+'МО г.Ртищево'!F41</f>
        <v>186.29999999999998</v>
      </c>
      <c r="F53" s="37">
        <f t="shared" si="2"/>
        <v>0.8276321634828965</v>
      </c>
      <c r="G53" s="37">
        <f t="shared" si="3"/>
        <v>0.9519672968829841</v>
      </c>
    </row>
    <row r="54" spans="1:7" ht="18.75">
      <c r="A54" s="161"/>
      <c r="B54" s="157" t="s">
        <v>243</v>
      </c>
      <c r="C54" s="35">
        <f>МР!D52</f>
        <v>4101.9</v>
      </c>
      <c r="D54" s="35">
        <f>МР!E52</f>
        <v>2074.9</v>
      </c>
      <c r="E54" s="35">
        <f>МР!F52</f>
        <v>2087.8</v>
      </c>
      <c r="F54" s="37">
        <f t="shared" si="2"/>
        <v>0.5089836417270046</v>
      </c>
      <c r="G54" s="37">
        <f t="shared" si="3"/>
        <v>1.00621716709239</v>
      </c>
    </row>
    <row r="55" spans="1:7" ht="20.25" customHeight="1">
      <c r="A55" s="161"/>
      <c r="B55" s="157" t="s">
        <v>175</v>
      </c>
      <c r="C55" s="138">
        <f>'МО г.Ртищево'!D43</f>
        <v>240</v>
      </c>
      <c r="D55" s="138">
        <f>'МО г.Ртищево'!E43</f>
        <v>112</v>
      </c>
      <c r="E55" s="138">
        <f>'МО г.Ртищево'!F43</f>
        <v>103</v>
      </c>
      <c r="F55" s="37">
        <f t="shared" si="2"/>
        <v>0.42916666666666664</v>
      </c>
      <c r="G55" s="37">
        <f t="shared" si="3"/>
        <v>0.9196428571428571</v>
      </c>
    </row>
    <row r="56" spans="1:7" ht="37.5" customHeight="1">
      <c r="A56" s="161"/>
      <c r="B56" s="45" t="s">
        <v>242</v>
      </c>
      <c r="C56" s="138">
        <f>МР!D53</f>
        <v>6039.3</v>
      </c>
      <c r="D56" s="138">
        <f>МР!E53</f>
        <v>3803.1</v>
      </c>
      <c r="E56" s="138">
        <f>МР!F53</f>
        <v>2114.3</v>
      </c>
      <c r="F56" s="37">
        <f t="shared" si="2"/>
        <v>0.350090242246618</v>
      </c>
      <c r="G56" s="37">
        <f t="shared" si="3"/>
        <v>0.5559412058583788</v>
      </c>
    </row>
    <row r="57" spans="1:7" ht="40.5" customHeight="1">
      <c r="A57" s="161"/>
      <c r="B57" s="45" t="s">
        <v>160</v>
      </c>
      <c r="C57" s="138">
        <f>МР!D51+'Кр-звезда'!D41+Макарово!D43+Урусово!D42+'Ш-Голицыно'!D39+Октябрьский!D40+Салтыковка!D40+'МО г.Ртищево'!D42</f>
        <v>429.2</v>
      </c>
      <c r="D57" s="138">
        <f>МР!E51+'Кр-звезда'!E41+Макарово!E43+Урусово!E42+'Ш-Голицыно'!E39+Октябрьский!E40+Салтыковка!E40+'МО г.Ртищево'!E42</f>
        <v>199.5</v>
      </c>
      <c r="E57" s="138">
        <f>МР!F51+'Кр-звезда'!F41+Макарово!F43+Урусово!F42+'Ш-Голицыно'!F39+Октябрьский!F40+Салтыковка!F40+'МО г.Ртищево'!F42</f>
        <v>142.6</v>
      </c>
      <c r="F57" s="37">
        <f t="shared" si="2"/>
        <v>0.3322460391425909</v>
      </c>
      <c r="G57" s="37">
        <f t="shared" si="3"/>
        <v>0.7147869674185463</v>
      </c>
    </row>
    <row r="58" spans="1:7" ht="35.25" customHeight="1">
      <c r="A58" s="161"/>
      <c r="B58" s="45" t="s">
        <v>254</v>
      </c>
      <c r="C58" s="138">
        <f>Салтыковка!D42+'Ш-Голицыно'!D40+Урусово!D43</f>
        <v>358.5</v>
      </c>
      <c r="D58" s="138">
        <f>Салтыковка!E42+'Ш-Голицыно'!E40+Урусово!E43</f>
        <v>216.5</v>
      </c>
      <c r="E58" s="138">
        <f>Салтыковка!F42+'Ш-Голицыно'!F40+Урусово!F43</f>
        <v>0</v>
      </c>
      <c r="F58" s="37">
        <f t="shared" si="2"/>
        <v>0</v>
      </c>
      <c r="G58" s="37">
        <f t="shared" si="3"/>
        <v>0</v>
      </c>
    </row>
    <row r="59" spans="1:7" ht="35.25" customHeight="1">
      <c r="A59" s="161"/>
      <c r="B59" s="45" t="s">
        <v>276</v>
      </c>
      <c r="C59" s="138">
        <f>МР!D54+'МО г.Ртищево'!D40</f>
        <v>911.7</v>
      </c>
      <c r="D59" s="138">
        <f>МР!E54+'МО г.Ртищево'!E40</f>
        <v>518</v>
      </c>
      <c r="E59" s="138">
        <f>МР!F54+'МО г.Ртищево'!F40</f>
        <v>370.9</v>
      </c>
      <c r="F59" s="37">
        <f t="shared" si="2"/>
        <v>0.4068224196555884</v>
      </c>
      <c r="G59" s="37">
        <f t="shared" si="3"/>
        <v>0.716023166023166</v>
      </c>
    </row>
    <row r="60" spans="1:7" ht="21" customHeight="1">
      <c r="A60" s="38" t="s">
        <v>93</v>
      </c>
      <c r="B60" s="162" t="s">
        <v>88</v>
      </c>
      <c r="C60" s="36">
        <f>C61</f>
        <v>995</v>
      </c>
      <c r="D60" s="36">
        <f>D61</f>
        <v>497.59999999999997</v>
      </c>
      <c r="E60" s="36">
        <f>E61</f>
        <v>388.70000000000005</v>
      </c>
      <c r="F60" s="37">
        <f t="shared" si="2"/>
        <v>0.3906532663316583</v>
      </c>
      <c r="G60" s="37">
        <f t="shared" si="3"/>
        <v>0.7811495176848876</v>
      </c>
    </row>
    <row r="61" spans="1:8" s="17" customFormat="1" ht="31.5">
      <c r="A61" s="76" t="s">
        <v>94</v>
      </c>
      <c r="B61" s="137" t="s">
        <v>89</v>
      </c>
      <c r="C61" s="74">
        <f>'Кр-звезда'!D45+Макарово!D47+Октябрьский!D45+Салтыковка!D44+Урусово!D46+'Ш-Голицыно'!D43</f>
        <v>995</v>
      </c>
      <c r="D61" s="74">
        <f>'Кр-звезда'!E45+Макарово!E47+Октябрьский!E45+Салтыковка!E44+Урусово!E46+'Ш-Голицыно'!E43</f>
        <v>497.59999999999997</v>
      </c>
      <c r="E61" s="74">
        <f>'Кр-звезда'!F45+Макарово!F47+Октябрьский!F45+Салтыковка!F44+Урусово!F46+'Ш-Голицыно'!F43</f>
        <v>388.70000000000005</v>
      </c>
      <c r="F61" s="37">
        <f t="shared" si="2"/>
        <v>0.3906532663316583</v>
      </c>
      <c r="G61" s="37">
        <f t="shared" si="3"/>
        <v>0.7811495176848876</v>
      </c>
      <c r="H61" s="33"/>
    </row>
    <row r="62" spans="1:7" ht="21" customHeight="1">
      <c r="A62" s="38" t="s">
        <v>62</v>
      </c>
      <c r="B62" s="162" t="s">
        <v>30</v>
      </c>
      <c r="C62" s="36">
        <f>C65+C63</f>
        <v>1238.5</v>
      </c>
      <c r="D62" s="36">
        <f>D65+D63</f>
        <v>455.70000000000005</v>
      </c>
      <c r="E62" s="36">
        <f>E65+E63</f>
        <v>279.5</v>
      </c>
      <c r="F62" s="37">
        <f t="shared" si="2"/>
        <v>0.22567622123536535</v>
      </c>
      <c r="G62" s="37">
        <f t="shared" si="3"/>
        <v>0.6133421110379635</v>
      </c>
    </row>
    <row r="63" spans="1:7" ht="21" customHeight="1">
      <c r="A63" s="38" t="s">
        <v>95</v>
      </c>
      <c r="B63" s="162" t="s">
        <v>90</v>
      </c>
      <c r="C63" s="36">
        <f>C64</f>
        <v>508.5</v>
      </c>
      <c r="D63" s="36">
        <f>D64</f>
        <v>109.4</v>
      </c>
      <c r="E63" s="36">
        <f>E64</f>
        <v>0</v>
      </c>
      <c r="F63" s="37">
        <f t="shared" si="2"/>
        <v>0</v>
      </c>
      <c r="G63" s="37">
        <f t="shared" si="3"/>
        <v>0</v>
      </c>
    </row>
    <row r="64" spans="1:7" ht="51" customHeight="1">
      <c r="A64" s="38"/>
      <c r="B64" s="157" t="s">
        <v>599</v>
      </c>
      <c r="C64" s="36">
        <f>'Кр-звезда'!D47+Макарово!D49+Октябрьский!D47+Салтыковка!D46+Урусово!D48+'Ш-Голицыно'!D45</f>
        <v>508.5</v>
      </c>
      <c r="D64" s="36">
        <f>'Кр-звезда'!E47+Макарово!E49+Октябрьский!E47+Салтыковка!E46+Урусово!E48+'Ш-Голицыно'!E45</f>
        <v>109.4</v>
      </c>
      <c r="E64" s="36">
        <f>'Кр-звезда'!F47+Макарово!F49+Октябрьский!F47+Салтыковка!F46+Урусово!F48+'Ш-Голицыно'!F45</f>
        <v>0</v>
      </c>
      <c r="F64" s="37">
        <f t="shared" si="2"/>
        <v>0</v>
      </c>
      <c r="G64" s="37">
        <f t="shared" si="3"/>
        <v>0</v>
      </c>
    </row>
    <row r="65" spans="1:8" s="17" customFormat="1" ht="39.75" customHeight="1">
      <c r="A65" s="76" t="s">
        <v>132</v>
      </c>
      <c r="B65" s="137" t="s">
        <v>152</v>
      </c>
      <c r="C65" s="74">
        <f>C66</f>
        <v>730</v>
      </c>
      <c r="D65" s="74">
        <f>D66</f>
        <v>346.3</v>
      </c>
      <c r="E65" s="74">
        <f>E66</f>
        <v>279.5</v>
      </c>
      <c r="F65" s="37">
        <f t="shared" si="2"/>
        <v>0.38287671232876713</v>
      </c>
      <c r="G65" s="37">
        <f t="shared" si="3"/>
        <v>0.8071036673404562</v>
      </c>
      <c r="H65" s="33"/>
    </row>
    <row r="66" spans="1:7" ht="93.75" customHeight="1">
      <c r="A66" s="161"/>
      <c r="B66" s="157" t="s">
        <v>266</v>
      </c>
      <c r="C66" s="35">
        <f>C67+C68+C69</f>
        <v>730</v>
      </c>
      <c r="D66" s="35">
        <f>D67+D68+D69</f>
        <v>346.3</v>
      </c>
      <c r="E66" s="35">
        <f>E67+E68+E69</f>
        <v>279.5</v>
      </c>
      <c r="F66" s="37">
        <f t="shared" si="2"/>
        <v>0.38287671232876713</v>
      </c>
      <c r="G66" s="37">
        <f t="shared" si="3"/>
        <v>0.8071036673404562</v>
      </c>
    </row>
    <row r="67" spans="1:7" ht="35.25" customHeight="1">
      <c r="A67" s="161"/>
      <c r="B67" s="41" t="s">
        <v>230</v>
      </c>
      <c r="C67" s="35">
        <f>'МО г.Ртищево'!D47</f>
        <v>150</v>
      </c>
      <c r="D67" s="35">
        <f>'МО г.Ртищево'!E47</f>
        <v>52.5</v>
      </c>
      <c r="E67" s="35">
        <f>'МО г.Ртищево'!F47</f>
        <v>0</v>
      </c>
      <c r="F67" s="37">
        <f t="shared" si="2"/>
        <v>0</v>
      </c>
      <c r="G67" s="37">
        <f t="shared" si="3"/>
        <v>0</v>
      </c>
    </row>
    <row r="68" spans="1:7" ht="51.75" customHeight="1">
      <c r="A68" s="161"/>
      <c r="B68" s="41" t="s">
        <v>232</v>
      </c>
      <c r="C68" s="35">
        <f>'МО г.Ртищево'!D48</f>
        <v>570</v>
      </c>
      <c r="D68" s="35">
        <f>'МО г.Ртищево'!E48</f>
        <v>283.8</v>
      </c>
      <c r="E68" s="35">
        <f>'МО г.Ртищево'!F48</f>
        <v>269.5</v>
      </c>
      <c r="F68" s="37">
        <f t="shared" si="2"/>
        <v>0.4728070175438597</v>
      </c>
      <c r="G68" s="37">
        <f t="shared" si="3"/>
        <v>0.9496124031007751</v>
      </c>
    </row>
    <row r="69" spans="1:7" ht="34.5" customHeight="1">
      <c r="A69" s="161"/>
      <c r="B69" s="41" t="s">
        <v>236</v>
      </c>
      <c r="C69" s="35">
        <f>'МО г.Ртищево'!D50</f>
        <v>10</v>
      </c>
      <c r="D69" s="35">
        <f>'МО г.Ртищево'!E50</f>
        <v>10</v>
      </c>
      <c r="E69" s="35">
        <f>'МО г.Ртищево'!F50</f>
        <v>10</v>
      </c>
      <c r="F69" s="37">
        <f t="shared" si="2"/>
        <v>1</v>
      </c>
      <c r="G69" s="37">
        <f t="shared" si="3"/>
        <v>1</v>
      </c>
    </row>
    <row r="70" spans="1:7" ht="22.5" customHeight="1">
      <c r="A70" s="38" t="s">
        <v>63</v>
      </c>
      <c r="B70" s="162" t="s">
        <v>31</v>
      </c>
      <c r="C70" s="36">
        <f>C76+C78+C81+C111+C71</f>
        <v>56798.70000000001</v>
      </c>
      <c r="D70" s="36">
        <f>D76+D78+D81+D111+D71</f>
        <v>39951.4</v>
      </c>
      <c r="E70" s="36">
        <f>E76+E78+E81+E111+E71</f>
        <v>3803.9999999999995</v>
      </c>
      <c r="F70" s="37">
        <f t="shared" si="2"/>
        <v>0.06697336382698897</v>
      </c>
      <c r="G70" s="37">
        <f t="shared" si="3"/>
        <v>0.09521568705977762</v>
      </c>
    </row>
    <row r="71" spans="1:7" ht="22.5" customHeight="1">
      <c r="A71" s="38" t="s">
        <v>555</v>
      </c>
      <c r="B71" s="157" t="s">
        <v>556</v>
      </c>
      <c r="C71" s="36">
        <f>C72</f>
        <v>61</v>
      </c>
      <c r="D71" s="36">
        <f>D72</f>
        <v>18.3</v>
      </c>
      <c r="E71" s="36">
        <f>E72</f>
        <v>0</v>
      </c>
      <c r="F71" s="37">
        <f t="shared" si="2"/>
        <v>0</v>
      </c>
      <c r="G71" s="37">
        <f t="shared" si="3"/>
        <v>0</v>
      </c>
    </row>
    <row r="72" spans="1:7" ht="52.5" customHeight="1">
      <c r="A72" s="38"/>
      <c r="B72" s="157" t="s">
        <v>563</v>
      </c>
      <c r="C72" s="36">
        <f>C73+C74+C75</f>
        <v>61</v>
      </c>
      <c r="D72" s="36">
        <f>D73+D74+D75</f>
        <v>18.3</v>
      </c>
      <c r="E72" s="36">
        <f>E73+E74+E75</f>
        <v>0</v>
      </c>
      <c r="F72" s="37">
        <f t="shared" si="2"/>
        <v>0</v>
      </c>
      <c r="G72" s="37">
        <f t="shared" si="3"/>
        <v>0</v>
      </c>
    </row>
    <row r="73" spans="1:7" ht="18.75" customHeight="1">
      <c r="A73" s="38"/>
      <c r="B73" s="157" t="s">
        <v>558</v>
      </c>
      <c r="C73" s="35">
        <f>МР!D64</f>
        <v>10</v>
      </c>
      <c r="D73" s="35">
        <f>МР!E64</f>
        <v>3</v>
      </c>
      <c r="E73" s="35">
        <f>МР!F64</f>
        <v>0</v>
      </c>
      <c r="F73" s="37">
        <f t="shared" si="2"/>
        <v>0</v>
      </c>
      <c r="G73" s="37">
        <f t="shared" si="3"/>
        <v>0</v>
      </c>
    </row>
    <row r="74" spans="1:7" ht="38.25" customHeight="1">
      <c r="A74" s="38"/>
      <c r="B74" s="157" t="s">
        <v>561</v>
      </c>
      <c r="C74" s="35">
        <f>МР!D65</f>
        <v>35</v>
      </c>
      <c r="D74" s="35">
        <f>МР!E65</f>
        <v>10.5</v>
      </c>
      <c r="E74" s="35">
        <f>МР!F65</f>
        <v>0</v>
      </c>
      <c r="F74" s="37">
        <f t="shared" si="2"/>
        <v>0</v>
      </c>
      <c r="G74" s="37">
        <f t="shared" si="3"/>
        <v>0</v>
      </c>
    </row>
    <row r="75" spans="1:7" ht="32.25" customHeight="1">
      <c r="A75" s="38"/>
      <c r="B75" s="157" t="s">
        <v>562</v>
      </c>
      <c r="C75" s="35">
        <f>МР!D66</f>
        <v>16</v>
      </c>
      <c r="D75" s="35">
        <f>МР!E66</f>
        <v>4.8</v>
      </c>
      <c r="E75" s="35">
        <f>МР!F66</f>
        <v>0</v>
      </c>
      <c r="F75" s="37">
        <f t="shared" si="2"/>
        <v>0</v>
      </c>
      <c r="G75" s="37">
        <f t="shared" si="3"/>
        <v>0</v>
      </c>
    </row>
    <row r="76" spans="1:7" ht="22.5" customHeight="1">
      <c r="A76" s="38" t="s">
        <v>186</v>
      </c>
      <c r="B76" s="162" t="s">
        <v>245</v>
      </c>
      <c r="C76" s="36">
        <f>C77</f>
        <v>48.7</v>
      </c>
      <c r="D76" s="36">
        <f>D77</f>
        <v>23.1</v>
      </c>
      <c r="E76" s="36">
        <f>E77</f>
        <v>0</v>
      </c>
      <c r="F76" s="37">
        <f t="shared" si="2"/>
        <v>0</v>
      </c>
      <c r="G76" s="37">
        <f t="shared" si="3"/>
        <v>0</v>
      </c>
    </row>
    <row r="77" spans="1:7" ht="32.25" customHeight="1">
      <c r="A77" s="38"/>
      <c r="B77" s="157" t="s">
        <v>204</v>
      </c>
      <c r="C77" s="36">
        <f>МР!D68</f>
        <v>48.7</v>
      </c>
      <c r="D77" s="36">
        <f>МР!E68</f>
        <v>23.1</v>
      </c>
      <c r="E77" s="36">
        <f>МР!F68</f>
        <v>0</v>
      </c>
      <c r="F77" s="37">
        <f t="shared" si="2"/>
        <v>0</v>
      </c>
      <c r="G77" s="37">
        <f t="shared" si="3"/>
        <v>0</v>
      </c>
    </row>
    <row r="78" spans="1:7" ht="19.5" customHeight="1">
      <c r="A78" s="38" t="s">
        <v>219</v>
      </c>
      <c r="B78" s="162" t="s">
        <v>246</v>
      </c>
      <c r="C78" s="36">
        <f aca="true" t="shared" si="4" ref="C78:E79">C79</f>
        <v>1208.1</v>
      </c>
      <c r="D78" s="36">
        <f t="shared" si="4"/>
        <v>326.6</v>
      </c>
      <c r="E78" s="36">
        <f t="shared" si="4"/>
        <v>228.29999999999998</v>
      </c>
      <c r="F78" s="37">
        <f t="shared" si="2"/>
        <v>0.18897442264713185</v>
      </c>
      <c r="G78" s="37">
        <f t="shared" si="3"/>
        <v>0.6990202082057562</v>
      </c>
    </row>
    <row r="79" spans="1:7" ht="31.5">
      <c r="A79" s="38"/>
      <c r="B79" s="48" t="s">
        <v>284</v>
      </c>
      <c r="C79" s="36">
        <f t="shared" si="4"/>
        <v>1208.1</v>
      </c>
      <c r="D79" s="36">
        <f t="shared" si="4"/>
        <v>326.6</v>
      </c>
      <c r="E79" s="36">
        <f t="shared" si="4"/>
        <v>228.29999999999998</v>
      </c>
      <c r="F79" s="37">
        <f t="shared" si="2"/>
        <v>0.18897442264713185</v>
      </c>
      <c r="G79" s="37">
        <f t="shared" si="3"/>
        <v>0.6990202082057562</v>
      </c>
    </row>
    <row r="80" spans="1:7" ht="67.5" customHeight="1">
      <c r="A80" s="38"/>
      <c r="B80" s="157" t="s">
        <v>286</v>
      </c>
      <c r="C80" s="36">
        <f>МР!D71+'МО г.Ртищево'!D54</f>
        <v>1208.1</v>
      </c>
      <c r="D80" s="36">
        <f>МР!E71+'МО г.Ртищево'!E54</f>
        <v>326.6</v>
      </c>
      <c r="E80" s="36">
        <f>МР!F71+'МО г.Ртищево'!F54</f>
        <v>228.29999999999998</v>
      </c>
      <c r="F80" s="37">
        <f t="shared" si="2"/>
        <v>0.18897442264713185</v>
      </c>
      <c r="G80" s="37">
        <f t="shared" si="3"/>
        <v>0.6990202082057562</v>
      </c>
    </row>
    <row r="81" spans="1:8" s="17" customFormat="1" ht="35.25" customHeight="1">
      <c r="A81" s="76" t="s">
        <v>101</v>
      </c>
      <c r="B81" s="137" t="s">
        <v>176</v>
      </c>
      <c r="C81" s="74">
        <f>C82+C85+C87+C101+C105</f>
        <v>52551.90000000001</v>
      </c>
      <c r="D81" s="74">
        <f>D82+D85+D87+D101+D105</f>
        <v>37805.3</v>
      </c>
      <c r="E81" s="74">
        <f>E82+E85+E87+E101+E105</f>
        <v>3284.5999999999995</v>
      </c>
      <c r="F81" s="37">
        <f t="shared" si="2"/>
        <v>0.06250202181081937</v>
      </c>
      <c r="G81" s="37">
        <f t="shared" si="3"/>
        <v>0.08688199802673167</v>
      </c>
      <c r="H81" s="33"/>
    </row>
    <row r="82" spans="1:8" s="17" customFormat="1" ht="49.5" customHeight="1">
      <c r="A82" s="76"/>
      <c r="B82" s="157" t="s">
        <v>228</v>
      </c>
      <c r="C82" s="74">
        <f>C83+C84</f>
        <v>900</v>
      </c>
      <c r="D82" s="74">
        <f>D83+D84</f>
        <v>725</v>
      </c>
      <c r="E82" s="74">
        <f>E83+E84</f>
        <v>199.6</v>
      </c>
      <c r="F82" s="37">
        <f t="shared" si="2"/>
        <v>0.22177777777777777</v>
      </c>
      <c r="G82" s="37">
        <f t="shared" si="3"/>
        <v>0.2753103448275862</v>
      </c>
      <c r="H82" s="33"/>
    </row>
    <row r="83" spans="1:8" s="17" customFormat="1" ht="98.25" customHeight="1">
      <c r="A83" s="76"/>
      <c r="B83" s="41" t="s">
        <v>341</v>
      </c>
      <c r="C83" s="74">
        <f>МР!D74+'МО г.Ртищево'!D57</f>
        <v>700</v>
      </c>
      <c r="D83" s="74">
        <f>МР!E74+'МО г.Ртищево'!E57</f>
        <v>525</v>
      </c>
      <c r="E83" s="74">
        <f>МР!F74+'МО г.Ртищево'!F57</f>
        <v>0</v>
      </c>
      <c r="F83" s="37">
        <f t="shared" si="2"/>
        <v>0</v>
      </c>
      <c r="G83" s="37">
        <f t="shared" si="3"/>
        <v>0</v>
      </c>
      <c r="H83" s="33"/>
    </row>
    <row r="84" spans="1:8" s="17" customFormat="1" ht="56.25" customHeight="1">
      <c r="A84" s="76"/>
      <c r="B84" s="48" t="s">
        <v>343</v>
      </c>
      <c r="C84" s="74">
        <f>МР!D75</f>
        <v>200</v>
      </c>
      <c r="D84" s="74">
        <f>МР!E75</f>
        <v>200</v>
      </c>
      <c r="E84" s="74">
        <f>МР!F75</f>
        <v>199.6</v>
      </c>
      <c r="F84" s="37">
        <f t="shared" si="2"/>
        <v>0.998</v>
      </c>
      <c r="G84" s="37">
        <f t="shared" si="3"/>
        <v>0.998</v>
      </c>
      <c r="H84" s="33"/>
    </row>
    <row r="85" spans="1:8" s="17" customFormat="1" ht="69" customHeight="1">
      <c r="A85" s="76"/>
      <c r="B85" s="46" t="s">
        <v>350</v>
      </c>
      <c r="C85" s="74">
        <f>C86</f>
        <v>15585</v>
      </c>
      <c r="D85" s="74">
        <f>D86</f>
        <v>8334.6</v>
      </c>
      <c r="E85" s="74">
        <f>E86</f>
        <v>0</v>
      </c>
      <c r="F85" s="37">
        <f t="shared" si="2"/>
        <v>0</v>
      </c>
      <c r="G85" s="37">
        <f t="shared" si="3"/>
        <v>0</v>
      </c>
      <c r="H85" s="33"/>
    </row>
    <row r="86" spans="1:8" s="17" customFormat="1" ht="83.25" customHeight="1">
      <c r="A86" s="76"/>
      <c r="B86" s="48" t="s">
        <v>345</v>
      </c>
      <c r="C86" s="74">
        <f>МР!D77</f>
        <v>15585</v>
      </c>
      <c r="D86" s="74">
        <f>МР!E77</f>
        <v>8334.6</v>
      </c>
      <c r="E86" s="74">
        <f>МР!F77</f>
        <v>0</v>
      </c>
      <c r="F86" s="37">
        <f t="shared" si="2"/>
        <v>0</v>
      </c>
      <c r="G86" s="37">
        <f t="shared" si="3"/>
        <v>0</v>
      </c>
      <c r="H86" s="33"/>
    </row>
    <row r="87" spans="1:8" s="17" customFormat="1" ht="51.75" customHeight="1">
      <c r="A87" s="76"/>
      <c r="B87" s="46" t="s">
        <v>299</v>
      </c>
      <c r="C87" s="74">
        <f>C89+C90+C91+C92+C93+C94+C95+C96+C97+C98+C99+C88+C100</f>
        <v>27618.600000000002</v>
      </c>
      <c r="D87" s="74">
        <f>D89+D90+D91+D92+D93+D94+D95+D96+D97+D98+D99+D88+D100</f>
        <v>20332.4</v>
      </c>
      <c r="E87" s="74">
        <f>E89+E90+E91+E92+E93+E94+E95+E96+E97+E98+E99+E88+E100</f>
        <v>2977.5999999999995</v>
      </c>
      <c r="F87" s="37">
        <f t="shared" si="2"/>
        <v>0.10781140246066054</v>
      </c>
      <c r="G87" s="37">
        <f t="shared" si="3"/>
        <v>0.14644606637681726</v>
      </c>
      <c r="H87" s="33"/>
    </row>
    <row r="88" spans="1:8" s="17" customFormat="1" ht="51.75" customHeight="1">
      <c r="A88" s="76"/>
      <c r="B88" s="48" t="s">
        <v>451</v>
      </c>
      <c r="C88" s="74">
        <f>МР!D79</f>
        <v>74.5</v>
      </c>
      <c r="D88" s="74">
        <f>МР!E79</f>
        <v>74.5</v>
      </c>
      <c r="E88" s="74">
        <f>МР!F79</f>
        <v>0</v>
      </c>
      <c r="F88" s="37">
        <f t="shared" si="2"/>
        <v>0</v>
      </c>
      <c r="G88" s="37">
        <f t="shared" si="3"/>
        <v>0</v>
      </c>
      <c r="H88" s="33"/>
    </row>
    <row r="89" spans="1:8" s="17" customFormat="1" ht="51.75" customHeight="1">
      <c r="A89" s="76"/>
      <c r="B89" s="48" t="s">
        <v>347</v>
      </c>
      <c r="C89" s="74">
        <f>МР!D80</f>
        <v>4200</v>
      </c>
      <c r="D89" s="74">
        <f>МР!E80</f>
        <v>1960</v>
      </c>
      <c r="E89" s="74">
        <f>МР!F80</f>
        <v>0</v>
      </c>
      <c r="F89" s="37">
        <f t="shared" si="2"/>
        <v>0</v>
      </c>
      <c r="G89" s="37">
        <f t="shared" si="3"/>
        <v>0</v>
      </c>
      <c r="H89" s="33"/>
    </row>
    <row r="90" spans="1:8" s="17" customFormat="1" ht="39.75" customHeight="1">
      <c r="A90" s="76"/>
      <c r="B90" s="48" t="s">
        <v>352</v>
      </c>
      <c r="C90" s="74">
        <f>МР!D81+'МО г.Ртищево'!D60</f>
        <v>2011.6999999999998</v>
      </c>
      <c r="D90" s="74">
        <f>МР!E81+'МО г.Ртищево'!E60</f>
        <v>1599.1999999999998</v>
      </c>
      <c r="E90" s="74">
        <f>МР!F81+'МО г.Ртищево'!F60</f>
        <v>1342.1</v>
      </c>
      <c r="F90" s="37">
        <f t="shared" si="2"/>
        <v>0.6671471889446736</v>
      </c>
      <c r="G90" s="37">
        <f t="shared" si="3"/>
        <v>0.839232116058029</v>
      </c>
      <c r="H90" s="33"/>
    </row>
    <row r="91" spans="1:8" s="17" customFormat="1" ht="38.25" customHeight="1">
      <c r="A91" s="76"/>
      <c r="B91" s="48" t="s">
        <v>353</v>
      </c>
      <c r="C91" s="74">
        <f>МР!D82</f>
        <v>1600</v>
      </c>
      <c r="D91" s="74">
        <f>МР!E82</f>
        <v>1520</v>
      </c>
      <c r="E91" s="74">
        <f>МР!F82</f>
        <v>1518.3</v>
      </c>
      <c r="F91" s="37">
        <f t="shared" si="2"/>
        <v>0.9489375</v>
      </c>
      <c r="G91" s="37">
        <f t="shared" si="3"/>
        <v>0.9988815789473684</v>
      </c>
      <c r="H91" s="33"/>
    </row>
    <row r="92" spans="1:8" s="17" customFormat="1" ht="56.25" customHeight="1">
      <c r="A92" s="76"/>
      <c r="B92" s="48" t="s">
        <v>250</v>
      </c>
      <c r="C92" s="74">
        <f>МР!D83</f>
        <v>10571.5</v>
      </c>
      <c r="D92" s="74">
        <f>МР!E83</f>
        <v>10571.5</v>
      </c>
      <c r="E92" s="74">
        <f>МР!F83</f>
        <v>0</v>
      </c>
      <c r="F92" s="37">
        <f t="shared" si="2"/>
        <v>0</v>
      </c>
      <c r="G92" s="37">
        <f t="shared" si="3"/>
        <v>0</v>
      </c>
      <c r="H92" s="33"/>
    </row>
    <row r="93" spans="1:7" ht="69" customHeight="1">
      <c r="A93" s="161"/>
      <c r="B93" s="48" t="s">
        <v>252</v>
      </c>
      <c r="C93" s="74">
        <f>МР!D84</f>
        <v>105.7</v>
      </c>
      <c r="D93" s="74">
        <f>МР!E84</f>
        <v>68.7</v>
      </c>
      <c r="E93" s="74">
        <f>МР!F84</f>
        <v>0</v>
      </c>
      <c r="F93" s="37">
        <f t="shared" si="2"/>
        <v>0</v>
      </c>
      <c r="G93" s="37">
        <f t="shared" si="3"/>
        <v>0</v>
      </c>
    </row>
    <row r="94" spans="1:7" ht="48" customHeight="1">
      <c r="A94" s="161"/>
      <c r="B94" s="50" t="s">
        <v>356</v>
      </c>
      <c r="C94" s="74">
        <f>МР!D85+'МО г.Ртищево'!D61</f>
        <v>1040</v>
      </c>
      <c r="D94" s="74">
        <f>МР!E85+'МО г.Ртищево'!E61</f>
        <v>350</v>
      </c>
      <c r="E94" s="74">
        <f>МР!F85+'МО г.Ртищево'!F61</f>
        <v>0</v>
      </c>
      <c r="F94" s="37">
        <f t="shared" si="2"/>
        <v>0</v>
      </c>
      <c r="G94" s="37">
        <f t="shared" si="3"/>
        <v>0</v>
      </c>
    </row>
    <row r="95" spans="1:7" ht="45.75" customHeight="1">
      <c r="A95" s="161"/>
      <c r="B95" s="50" t="s">
        <v>358</v>
      </c>
      <c r="C95" s="74">
        <f>МР!D86</f>
        <v>65.9</v>
      </c>
      <c r="D95" s="74">
        <f>МР!E86</f>
        <v>65.9</v>
      </c>
      <c r="E95" s="74">
        <f>МР!F86</f>
        <v>0</v>
      </c>
      <c r="F95" s="37">
        <f t="shared" si="2"/>
        <v>0</v>
      </c>
      <c r="G95" s="37">
        <f t="shared" si="3"/>
        <v>0</v>
      </c>
    </row>
    <row r="96" spans="1:7" ht="33" customHeight="1">
      <c r="A96" s="161"/>
      <c r="B96" s="50" t="s">
        <v>360</v>
      </c>
      <c r="C96" s="74">
        <f>МР!D87</f>
        <v>545.3</v>
      </c>
      <c r="D96" s="74">
        <f>МР!E87</f>
        <v>355</v>
      </c>
      <c r="E96" s="74">
        <f>МР!F87</f>
        <v>0</v>
      </c>
      <c r="F96" s="37">
        <f t="shared" si="2"/>
        <v>0</v>
      </c>
      <c r="G96" s="37">
        <f t="shared" si="3"/>
        <v>0</v>
      </c>
    </row>
    <row r="97" spans="1:7" ht="72.75" customHeight="1">
      <c r="A97" s="161"/>
      <c r="B97" s="41" t="s">
        <v>369</v>
      </c>
      <c r="C97" s="34">
        <f>'МО г.Ртищево'!D59</f>
        <v>7228.7</v>
      </c>
      <c r="D97" s="34">
        <f>'МО г.Ртищево'!E59</f>
        <v>3592.3</v>
      </c>
      <c r="E97" s="34">
        <f>'МО г.Ртищево'!F59</f>
        <v>0</v>
      </c>
      <c r="F97" s="37">
        <f t="shared" si="2"/>
        <v>0</v>
      </c>
      <c r="G97" s="37">
        <f t="shared" si="3"/>
        <v>0</v>
      </c>
    </row>
    <row r="98" spans="1:7" ht="32.25" customHeight="1">
      <c r="A98" s="161"/>
      <c r="B98" s="41" t="s">
        <v>371</v>
      </c>
      <c r="C98" s="34">
        <f>'МО г.Ртищево'!D62</f>
        <v>58.1</v>
      </c>
      <c r="D98" s="34">
        <f>'МО г.Ртищево'!E62</f>
        <v>58.1</v>
      </c>
      <c r="E98" s="34">
        <f>'МО г.Ртищево'!F62</f>
        <v>0</v>
      </c>
      <c r="F98" s="37">
        <f t="shared" si="2"/>
        <v>0</v>
      </c>
      <c r="G98" s="37">
        <f t="shared" si="3"/>
        <v>0</v>
      </c>
    </row>
    <row r="99" spans="1:7" ht="26.25" customHeight="1">
      <c r="A99" s="161"/>
      <c r="B99" s="41" t="s">
        <v>372</v>
      </c>
      <c r="C99" s="34">
        <f>'МО г.Ртищево'!D63</f>
        <v>107.2</v>
      </c>
      <c r="D99" s="34">
        <f>'МО г.Ртищево'!E63</f>
        <v>107.2</v>
      </c>
      <c r="E99" s="34">
        <f>'МО г.Ртищево'!F63</f>
        <v>107.2</v>
      </c>
      <c r="F99" s="37">
        <f t="shared" si="2"/>
        <v>1</v>
      </c>
      <c r="G99" s="37">
        <f t="shared" si="3"/>
        <v>1</v>
      </c>
    </row>
    <row r="100" spans="1:7" ht="26.25" customHeight="1">
      <c r="A100" s="161"/>
      <c r="B100" s="41" t="s">
        <v>455</v>
      </c>
      <c r="C100" s="34">
        <f>'МО г.Ртищево'!D64</f>
        <v>10</v>
      </c>
      <c r="D100" s="34">
        <f>'МО г.Ртищево'!E64</f>
        <v>10</v>
      </c>
      <c r="E100" s="34">
        <f>'МО г.Ртищево'!F64</f>
        <v>10</v>
      </c>
      <c r="F100" s="37">
        <f t="shared" si="2"/>
        <v>1</v>
      </c>
      <c r="G100" s="37">
        <f t="shared" si="3"/>
        <v>1</v>
      </c>
    </row>
    <row r="101" spans="1:7" ht="46.5" customHeight="1">
      <c r="A101" s="161"/>
      <c r="B101" s="157" t="s">
        <v>377</v>
      </c>
      <c r="C101" s="35">
        <f>C102</f>
        <v>275</v>
      </c>
      <c r="D101" s="35">
        <f>D102</f>
        <v>275</v>
      </c>
      <c r="E101" s="35">
        <f>E102</f>
        <v>0</v>
      </c>
      <c r="F101" s="37">
        <f t="shared" si="2"/>
        <v>0</v>
      </c>
      <c r="G101" s="37">
        <f t="shared" si="3"/>
        <v>0</v>
      </c>
    </row>
    <row r="102" spans="1:7" ht="26.25" customHeight="1">
      <c r="A102" s="161"/>
      <c r="B102" s="41" t="s">
        <v>497</v>
      </c>
      <c r="C102" s="34">
        <f>'МО г.Ртищево'!D66</f>
        <v>275</v>
      </c>
      <c r="D102" s="34">
        <f>'МО г.Ртищево'!E66</f>
        <v>275</v>
      </c>
      <c r="E102" s="34">
        <f>'МО г.Ртищево'!F66</f>
        <v>0</v>
      </c>
      <c r="F102" s="37">
        <f t="shared" si="2"/>
        <v>0</v>
      </c>
      <c r="G102" s="37">
        <f t="shared" si="3"/>
        <v>0</v>
      </c>
    </row>
    <row r="103" spans="1:7" ht="20.25" customHeight="1" hidden="1">
      <c r="A103" s="161"/>
      <c r="B103" s="41"/>
      <c r="C103" s="34"/>
      <c r="D103" s="34"/>
      <c r="E103" s="34"/>
      <c r="F103" s="37" t="e">
        <f t="shared" si="2"/>
        <v>#DIV/0!</v>
      </c>
      <c r="G103" s="37" t="e">
        <f t="shared" si="3"/>
        <v>#DIV/0!</v>
      </c>
    </row>
    <row r="104" spans="1:7" ht="26.25" customHeight="1" hidden="1">
      <c r="A104" s="161"/>
      <c r="B104" s="41"/>
      <c r="C104" s="34"/>
      <c r="D104" s="34"/>
      <c r="E104" s="34"/>
      <c r="F104" s="37" t="e">
        <f t="shared" si="2"/>
        <v>#DIV/0!</v>
      </c>
      <c r="G104" s="37" t="e">
        <f t="shared" si="3"/>
        <v>#DIV/0!</v>
      </c>
    </row>
    <row r="105" spans="1:7" ht="50.25" customHeight="1">
      <c r="A105" s="161"/>
      <c r="B105" s="157" t="s">
        <v>307</v>
      </c>
      <c r="C105" s="35">
        <f>C106+C107+C108+C109+C110</f>
        <v>8173.299999999999</v>
      </c>
      <c r="D105" s="35">
        <f>D106+D107+D108+D109+D110</f>
        <v>8138.299999999999</v>
      </c>
      <c r="E105" s="35">
        <f>E106+E107+E108+E109+E110</f>
        <v>107.4</v>
      </c>
      <c r="F105" s="37">
        <f t="shared" si="2"/>
        <v>0.013140347228169775</v>
      </c>
      <c r="G105" s="37">
        <f t="shared" si="3"/>
        <v>0.013196859294938749</v>
      </c>
    </row>
    <row r="106" spans="1:7" ht="38.25" customHeight="1">
      <c r="A106" s="161"/>
      <c r="B106" s="41" t="s">
        <v>499</v>
      </c>
      <c r="C106" s="34">
        <f>'МО г.Ртищево'!D70</f>
        <v>156.4</v>
      </c>
      <c r="D106" s="34">
        <f>'МО г.Ртищево'!E70</f>
        <v>156.4</v>
      </c>
      <c r="E106" s="34">
        <f>'МО г.Ртищево'!F70</f>
        <v>0</v>
      </c>
      <c r="F106" s="37">
        <f t="shared" si="2"/>
        <v>0</v>
      </c>
      <c r="G106" s="37">
        <f t="shared" si="3"/>
        <v>0</v>
      </c>
    </row>
    <row r="107" spans="1:7" ht="48" customHeight="1">
      <c r="A107" s="161"/>
      <c r="B107" s="41" t="s">
        <v>500</v>
      </c>
      <c r="C107" s="34">
        <f>'МО г.Ртищево'!D71</f>
        <v>7662.5</v>
      </c>
      <c r="D107" s="34">
        <f>'МО г.Ртищево'!E71</f>
        <v>7662.5</v>
      </c>
      <c r="E107" s="34">
        <f>'МО г.Ртищево'!F71</f>
        <v>0</v>
      </c>
      <c r="F107" s="37">
        <f t="shared" si="2"/>
        <v>0</v>
      </c>
      <c r="G107" s="37">
        <f t="shared" si="3"/>
        <v>0</v>
      </c>
    </row>
    <row r="108" spans="1:7" ht="36" customHeight="1">
      <c r="A108" s="161"/>
      <c r="B108" s="41" t="s">
        <v>501</v>
      </c>
      <c r="C108" s="34">
        <f>'МО г.Ртищево'!D72</f>
        <v>79</v>
      </c>
      <c r="D108" s="34">
        <f>'МО г.Ртищево'!E72</f>
        <v>79</v>
      </c>
      <c r="E108" s="34">
        <f>'МО г.Ртищево'!F72</f>
        <v>0</v>
      </c>
      <c r="F108" s="37">
        <f t="shared" si="2"/>
        <v>0</v>
      </c>
      <c r="G108" s="37">
        <f t="shared" si="3"/>
        <v>0</v>
      </c>
    </row>
    <row r="109" spans="1:7" ht="78.75">
      <c r="A109" s="161"/>
      <c r="B109" s="41" t="s">
        <v>589</v>
      </c>
      <c r="C109" s="34">
        <f>'МО г.Ртищево'!D68</f>
        <v>225.4</v>
      </c>
      <c r="D109" s="34">
        <f>'МО г.Ртищево'!E68</f>
        <v>225.4</v>
      </c>
      <c r="E109" s="34">
        <f>'МО г.Ртищево'!F68</f>
        <v>107.4</v>
      </c>
      <c r="F109" s="37">
        <f t="shared" si="2"/>
        <v>0.4764862466725821</v>
      </c>
      <c r="G109" s="37">
        <f t="shared" si="3"/>
        <v>0.4764862466725821</v>
      </c>
    </row>
    <row r="110" spans="1:7" ht="47.25">
      <c r="A110" s="161"/>
      <c r="B110" s="41" t="s">
        <v>590</v>
      </c>
      <c r="C110" s="34">
        <f>'МО г.Ртищево'!D69</f>
        <v>50</v>
      </c>
      <c r="D110" s="34">
        <f>'МО г.Ртищево'!E69</f>
        <v>15</v>
      </c>
      <c r="E110" s="34">
        <f>'МО г.Ртищево'!F69</f>
        <v>0</v>
      </c>
      <c r="F110" s="37">
        <f t="shared" si="2"/>
        <v>0</v>
      </c>
      <c r="G110" s="37">
        <f t="shared" si="3"/>
        <v>0</v>
      </c>
    </row>
    <row r="111" spans="1:8" s="17" customFormat="1" ht="36" customHeight="1">
      <c r="A111" s="76" t="s">
        <v>64</v>
      </c>
      <c r="B111" s="139" t="s">
        <v>159</v>
      </c>
      <c r="C111" s="74">
        <f>C112+C113+C114+C115+C116+C117+C118+C119+C120</f>
        <v>2929</v>
      </c>
      <c r="D111" s="74">
        <f>D112+D113+D114+D115+D116+D117+D118+D119+D120</f>
        <v>1778.1</v>
      </c>
      <c r="E111" s="74">
        <f>E112+E113+E114+E115+E116+E117+E118+E119+E120</f>
        <v>291.1</v>
      </c>
      <c r="F111" s="37">
        <f aca="true" t="shared" si="5" ref="F111:F174">E111/C111</f>
        <v>0.09938545578695801</v>
      </c>
      <c r="G111" s="37">
        <f aca="true" t="shared" si="6" ref="G111:G174">E111/D111</f>
        <v>0.16371407682357575</v>
      </c>
      <c r="H111" s="33"/>
    </row>
    <row r="112" spans="1:7" ht="39.75" customHeight="1">
      <c r="A112" s="38"/>
      <c r="B112" s="53" t="s">
        <v>105</v>
      </c>
      <c r="C112" s="35">
        <f>МР!D89+'МО г.Ртищево'!D74+Макарово!D53+Октябрьский!D53+Салтыковка!D51+'Ш-Голицыно'!D53+'Кр-звезда'!D57</f>
        <v>1000</v>
      </c>
      <c r="D112" s="35">
        <f>МР!E89+'МО г.Ртищево'!E74+Макарово!E53+Октябрьский!E53+Салтыковка!E51+'Ш-Голицыно'!E53+'Кр-звезда'!E57</f>
        <v>451</v>
      </c>
      <c r="E112" s="35">
        <f>МР!F89+'МО г.Ртищево'!F74+Макарово!F53+Октябрьский!F53+Салтыковка!F51+'Ш-Голицыно'!F53+'Кр-звезда'!F57</f>
        <v>107</v>
      </c>
      <c r="F112" s="37">
        <f t="shared" si="5"/>
        <v>0.107</v>
      </c>
      <c r="G112" s="37">
        <f t="shared" si="6"/>
        <v>0.23725055432372505</v>
      </c>
    </row>
    <row r="113" spans="1:7" ht="65.25" customHeight="1">
      <c r="A113" s="38"/>
      <c r="B113" s="53" t="s">
        <v>406</v>
      </c>
      <c r="C113" s="35">
        <f>'Кр-звезда'!D56+Макарово!D54+Октябрьский!D54+Салтыковка!D52+Урусово!D57+'Ш-Голицыно'!D54</f>
        <v>18</v>
      </c>
      <c r="D113" s="35">
        <f>'Кр-звезда'!E56+Макарово!E54+Октябрьский!E54+Салтыковка!E52+Урусово!E57+'Ш-Голицыно'!E54</f>
        <v>0.8</v>
      </c>
      <c r="E113" s="35">
        <f>'Кр-звезда'!F56+Макарово!F54+Октябрьский!F54+Салтыковка!F52+Урусово!F57+'Ш-Голицыно'!F54</f>
        <v>0</v>
      </c>
      <c r="F113" s="37">
        <f t="shared" si="5"/>
        <v>0</v>
      </c>
      <c r="G113" s="37">
        <f t="shared" si="6"/>
        <v>0</v>
      </c>
    </row>
    <row r="114" spans="1:7" ht="33" customHeight="1">
      <c r="A114" s="38"/>
      <c r="B114" s="53" t="s">
        <v>223</v>
      </c>
      <c r="C114" s="35">
        <f>МР!D90</f>
        <v>15</v>
      </c>
      <c r="D114" s="35">
        <f>МР!E90</f>
        <v>3.8</v>
      </c>
      <c r="E114" s="35">
        <f>МР!F90</f>
        <v>0</v>
      </c>
      <c r="F114" s="37">
        <f t="shared" si="5"/>
        <v>0</v>
      </c>
      <c r="G114" s="37">
        <f t="shared" si="6"/>
        <v>0</v>
      </c>
    </row>
    <row r="115" spans="1:7" ht="34.5" customHeight="1">
      <c r="A115" s="38"/>
      <c r="B115" s="53" t="s">
        <v>491</v>
      </c>
      <c r="C115" s="35">
        <f>МР!D91</f>
        <v>679.5</v>
      </c>
      <c r="D115" s="35">
        <f>МР!E91</f>
        <v>679.5</v>
      </c>
      <c r="E115" s="35">
        <f>МР!F91</f>
        <v>184.1</v>
      </c>
      <c r="F115" s="37">
        <f t="shared" si="5"/>
        <v>0.27093451066961</v>
      </c>
      <c r="G115" s="37">
        <f t="shared" si="6"/>
        <v>0.27093451066961</v>
      </c>
    </row>
    <row r="116" spans="1:7" ht="87" customHeight="1">
      <c r="A116" s="38"/>
      <c r="B116" s="53" t="s">
        <v>492</v>
      </c>
      <c r="C116" s="35">
        <f>МР!D92</f>
        <v>820.5</v>
      </c>
      <c r="D116" s="35">
        <f>МР!E92</f>
        <v>247</v>
      </c>
      <c r="E116" s="35">
        <f>МР!F92</f>
        <v>0</v>
      </c>
      <c r="F116" s="37">
        <f t="shared" si="5"/>
        <v>0</v>
      </c>
      <c r="G116" s="37">
        <f t="shared" si="6"/>
        <v>0</v>
      </c>
    </row>
    <row r="117" spans="1:7" ht="48.75" customHeight="1">
      <c r="A117" s="38"/>
      <c r="B117" s="41" t="s">
        <v>525</v>
      </c>
      <c r="C117" s="35">
        <f>'МО г.Ртищево'!D75</f>
        <v>99</v>
      </c>
      <c r="D117" s="35">
        <f>'МО г.Ртищево'!E75</f>
        <v>99</v>
      </c>
      <c r="E117" s="35">
        <f>'МО г.Ртищево'!F75</f>
        <v>0</v>
      </c>
      <c r="F117" s="37">
        <f t="shared" si="5"/>
        <v>0</v>
      </c>
      <c r="G117" s="37">
        <f t="shared" si="6"/>
        <v>0</v>
      </c>
    </row>
    <row r="118" spans="1:7" ht="36.75" customHeight="1">
      <c r="A118" s="38"/>
      <c r="B118" s="41" t="s">
        <v>527</v>
      </c>
      <c r="C118" s="35">
        <f>'МО г.Ртищево'!D76</f>
        <v>99</v>
      </c>
      <c r="D118" s="35">
        <f>'МО г.Ртищево'!E76</f>
        <v>99</v>
      </c>
      <c r="E118" s="35">
        <f>'МО г.Ртищево'!F76</f>
        <v>0</v>
      </c>
      <c r="F118" s="37">
        <f t="shared" si="5"/>
        <v>0</v>
      </c>
      <c r="G118" s="37">
        <f t="shared" si="6"/>
        <v>0</v>
      </c>
    </row>
    <row r="119" spans="1:7" ht="36" customHeight="1">
      <c r="A119" s="38"/>
      <c r="B119" s="41" t="s">
        <v>529</v>
      </c>
      <c r="C119" s="35">
        <f>'МО г.Ртищево'!D77</f>
        <v>99</v>
      </c>
      <c r="D119" s="35">
        <f>'МО г.Ртищево'!E77</f>
        <v>99</v>
      </c>
      <c r="E119" s="35">
        <f>'МО г.Ртищево'!F77</f>
        <v>0</v>
      </c>
      <c r="F119" s="37">
        <f t="shared" si="5"/>
        <v>0</v>
      </c>
      <c r="G119" s="37">
        <f t="shared" si="6"/>
        <v>0</v>
      </c>
    </row>
    <row r="120" spans="1:7" ht="48" customHeight="1">
      <c r="A120" s="38"/>
      <c r="B120" s="41" t="s">
        <v>592</v>
      </c>
      <c r="C120" s="35">
        <f>'МО г.Ртищево'!D78</f>
        <v>99</v>
      </c>
      <c r="D120" s="35">
        <f>'МО г.Ртищево'!E78</f>
        <v>99</v>
      </c>
      <c r="E120" s="35">
        <f>'МО г.Ртищево'!F78</f>
        <v>0</v>
      </c>
      <c r="F120" s="37">
        <f t="shared" si="5"/>
        <v>0</v>
      </c>
      <c r="G120" s="37">
        <f t="shared" si="6"/>
        <v>0</v>
      </c>
    </row>
    <row r="121" spans="1:7" ht="27" customHeight="1">
      <c r="A121" s="56" t="s">
        <v>65</v>
      </c>
      <c r="B121" s="160" t="s">
        <v>32</v>
      </c>
      <c r="C121" s="36">
        <f>C122+C127+C135</f>
        <v>77647.5</v>
      </c>
      <c r="D121" s="36">
        <f>D122+D127+D135</f>
        <v>61342.7</v>
      </c>
      <c r="E121" s="36">
        <f>E122+E127+E135</f>
        <v>26923.7</v>
      </c>
      <c r="F121" s="37">
        <f t="shared" si="5"/>
        <v>0.3467426510834219</v>
      </c>
      <c r="G121" s="37">
        <f t="shared" si="6"/>
        <v>0.4389063409338031</v>
      </c>
    </row>
    <row r="122" spans="1:8" s="17" customFormat="1" ht="31.5">
      <c r="A122" s="76" t="s">
        <v>66</v>
      </c>
      <c r="B122" s="137" t="s">
        <v>33</v>
      </c>
      <c r="C122" s="74">
        <f>C123+C124+C126</f>
        <v>3146.3</v>
      </c>
      <c r="D122" s="74">
        <f>D123+D124+D126</f>
        <v>1399.8</v>
      </c>
      <c r="E122" s="74">
        <f>E123+E124+E126</f>
        <v>570.3</v>
      </c>
      <c r="F122" s="37">
        <f t="shared" si="5"/>
        <v>0.1812605282395194</v>
      </c>
      <c r="G122" s="37">
        <f t="shared" si="6"/>
        <v>0.4074153450492927</v>
      </c>
      <c r="H122" s="33"/>
    </row>
    <row r="123" spans="1:8" s="17" customFormat="1" ht="39.75" customHeight="1">
      <c r="A123" s="76"/>
      <c r="B123" s="41" t="s">
        <v>145</v>
      </c>
      <c r="C123" s="74">
        <f>МР!D95+'МО г.Ртищево'!D83</f>
        <v>2546.3</v>
      </c>
      <c r="D123" s="74">
        <f>МР!E95+'МО г.Ртищево'!E83</f>
        <v>1112.1</v>
      </c>
      <c r="E123" s="74">
        <f>МР!F95+'МО г.Ртищево'!F83</f>
        <v>266.5</v>
      </c>
      <c r="F123" s="37">
        <f t="shared" si="5"/>
        <v>0.1046616659466677</v>
      </c>
      <c r="G123" s="37">
        <f t="shared" si="6"/>
        <v>0.23963672331624855</v>
      </c>
      <c r="H123" s="33"/>
    </row>
    <row r="124" spans="1:8" s="17" customFormat="1" ht="52.5" customHeight="1" hidden="1">
      <c r="A124" s="76"/>
      <c r="B124" s="41" t="s">
        <v>220</v>
      </c>
      <c r="C124" s="74">
        <f>C125</f>
        <v>0</v>
      </c>
      <c r="D124" s="74">
        <f>D125</f>
        <v>0</v>
      </c>
      <c r="E124" s="74">
        <f>E125</f>
        <v>0</v>
      </c>
      <c r="F124" s="37" t="e">
        <f t="shared" si="5"/>
        <v>#DIV/0!</v>
      </c>
      <c r="G124" s="37" t="e">
        <f t="shared" si="6"/>
        <v>#DIV/0!</v>
      </c>
      <c r="H124" s="33"/>
    </row>
    <row r="125" spans="1:8" s="17" customFormat="1" ht="40.5" customHeight="1" hidden="1">
      <c r="A125" s="76"/>
      <c r="B125" s="41" t="s">
        <v>363</v>
      </c>
      <c r="C125" s="74">
        <f>МР!D97</f>
        <v>0</v>
      </c>
      <c r="D125" s="74">
        <f>МР!E97</f>
        <v>0</v>
      </c>
      <c r="E125" s="74">
        <f>МР!F97</f>
        <v>0</v>
      </c>
      <c r="F125" s="37" t="e">
        <f t="shared" si="5"/>
        <v>#DIV/0!</v>
      </c>
      <c r="G125" s="37" t="e">
        <f t="shared" si="6"/>
        <v>#DIV/0!</v>
      </c>
      <c r="H125" s="33"/>
    </row>
    <row r="126" spans="1:8" s="17" customFormat="1" ht="52.5" customHeight="1">
      <c r="A126" s="76"/>
      <c r="B126" s="41" t="s">
        <v>197</v>
      </c>
      <c r="C126" s="74">
        <f>'МО г.Ртищево'!D81</f>
        <v>600</v>
      </c>
      <c r="D126" s="74">
        <f>'МО г.Ртищево'!E81</f>
        <v>287.7</v>
      </c>
      <c r="E126" s="74">
        <f>'МО г.Ртищево'!F81</f>
        <v>303.8</v>
      </c>
      <c r="F126" s="37">
        <f t="shared" si="5"/>
        <v>0.5063333333333333</v>
      </c>
      <c r="G126" s="37">
        <f t="shared" si="6"/>
        <v>1.0559610705596107</v>
      </c>
      <c r="H126" s="33"/>
    </row>
    <row r="127" spans="1:8" s="17" customFormat="1" ht="21" customHeight="1">
      <c r="A127" s="76" t="s">
        <v>67</v>
      </c>
      <c r="B127" s="137" t="s">
        <v>177</v>
      </c>
      <c r="C127" s="74">
        <f>C128</f>
        <v>14403.7</v>
      </c>
      <c r="D127" s="74">
        <f>D128</f>
        <v>10919.6</v>
      </c>
      <c r="E127" s="74">
        <f>E128</f>
        <v>2860.7000000000003</v>
      </c>
      <c r="F127" s="37">
        <f t="shared" si="5"/>
        <v>0.19860869082249702</v>
      </c>
      <c r="G127" s="37">
        <f t="shared" si="6"/>
        <v>0.261978460749478</v>
      </c>
      <c r="H127" s="33"/>
    </row>
    <row r="128" spans="1:8" s="17" customFormat="1" ht="40.5" customHeight="1">
      <c r="A128" s="76"/>
      <c r="B128" s="157" t="s">
        <v>513</v>
      </c>
      <c r="C128" s="36">
        <f>C129+C130+C131+C132+C133+C134</f>
        <v>14403.7</v>
      </c>
      <c r="D128" s="36">
        <f>D129+D130+D131+D132+D133+D134</f>
        <v>10919.6</v>
      </c>
      <c r="E128" s="36">
        <f>E129+E130+E131+E132+E133+E134</f>
        <v>2860.7000000000003</v>
      </c>
      <c r="F128" s="37">
        <f t="shared" si="5"/>
        <v>0.19860869082249702</v>
      </c>
      <c r="G128" s="37">
        <f t="shared" si="6"/>
        <v>0.261978460749478</v>
      </c>
      <c r="H128" s="33"/>
    </row>
    <row r="129" spans="1:8" s="17" customFormat="1" ht="34.5" customHeight="1">
      <c r="A129" s="76"/>
      <c r="B129" s="41" t="s">
        <v>256</v>
      </c>
      <c r="C129" s="74">
        <f>МР!D100</f>
        <v>110.1</v>
      </c>
      <c r="D129" s="74">
        <f>МР!E100</f>
        <v>45.1</v>
      </c>
      <c r="E129" s="74">
        <f>МР!F100</f>
        <v>9.6</v>
      </c>
      <c r="F129" s="37">
        <f t="shared" si="5"/>
        <v>0.08719346049046321</v>
      </c>
      <c r="G129" s="37">
        <f t="shared" si="6"/>
        <v>0.212860310421286</v>
      </c>
      <c r="H129" s="33"/>
    </row>
    <row r="130" spans="1:8" s="17" customFormat="1" ht="34.5" customHeight="1">
      <c r="A130" s="76"/>
      <c r="B130" s="41" t="s">
        <v>514</v>
      </c>
      <c r="C130" s="36">
        <f>МР!D101</f>
        <v>5843.6</v>
      </c>
      <c r="D130" s="36">
        <f>МР!E101</f>
        <v>3474.5</v>
      </c>
      <c r="E130" s="36">
        <f>МР!F101</f>
        <v>2546.3</v>
      </c>
      <c r="F130" s="37">
        <f t="shared" si="5"/>
        <v>0.43574166609624204</v>
      </c>
      <c r="G130" s="37">
        <f t="shared" si="6"/>
        <v>0.7328536480069076</v>
      </c>
      <c r="H130" s="33"/>
    </row>
    <row r="131" spans="1:8" s="17" customFormat="1" ht="52.5" customHeight="1">
      <c r="A131" s="76"/>
      <c r="B131" s="41" t="s">
        <v>374</v>
      </c>
      <c r="C131" s="74">
        <f>'МО г.Ртищево'!D90</f>
        <v>3000</v>
      </c>
      <c r="D131" s="74">
        <f>'МО г.Ртищево'!E90</f>
        <v>1950</v>
      </c>
      <c r="E131" s="74">
        <f>'МО г.Ртищево'!F90</f>
        <v>0</v>
      </c>
      <c r="F131" s="37">
        <f t="shared" si="5"/>
        <v>0</v>
      </c>
      <c r="G131" s="37">
        <f t="shared" si="6"/>
        <v>0</v>
      </c>
      <c r="H131" s="33"/>
    </row>
    <row r="132" spans="1:8" s="17" customFormat="1" ht="40.5" customHeight="1">
      <c r="A132" s="76"/>
      <c r="B132" s="41" t="s">
        <v>312</v>
      </c>
      <c r="C132" s="74">
        <f>'МО г.Ртищево'!D91</f>
        <v>5000</v>
      </c>
      <c r="D132" s="74">
        <f>'МО г.Ртищево'!E91</f>
        <v>5000</v>
      </c>
      <c r="E132" s="74">
        <f>'МО г.Ртищево'!F91</f>
        <v>0</v>
      </c>
      <c r="F132" s="37">
        <f t="shared" si="5"/>
        <v>0</v>
      </c>
      <c r="G132" s="37">
        <f t="shared" si="6"/>
        <v>0</v>
      </c>
      <c r="H132" s="33"/>
    </row>
    <row r="133" spans="1:8" s="17" customFormat="1" ht="54.75" customHeight="1">
      <c r="A133" s="76"/>
      <c r="B133" s="41" t="s">
        <v>505</v>
      </c>
      <c r="C133" s="74">
        <f>'МО г.Ртищево'!D92</f>
        <v>100</v>
      </c>
      <c r="D133" s="74">
        <f>'МО г.Ртищево'!E92</f>
        <v>100</v>
      </c>
      <c r="E133" s="74">
        <f>'МО г.Ртищево'!F92</f>
        <v>100</v>
      </c>
      <c r="F133" s="37">
        <f t="shared" si="5"/>
        <v>1</v>
      </c>
      <c r="G133" s="37">
        <f t="shared" si="6"/>
        <v>1</v>
      </c>
      <c r="H133" s="33"/>
    </row>
    <row r="134" spans="1:8" s="17" customFormat="1" ht="51" customHeight="1">
      <c r="A134" s="76"/>
      <c r="B134" s="41" t="s">
        <v>506</v>
      </c>
      <c r="C134" s="74">
        <f>'МО г.Ртищево'!D93</f>
        <v>350</v>
      </c>
      <c r="D134" s="74">
        <f>'МО г.Ртищево'!E93</f>
        <v>350</v>
      </c>
      <c r="E134" s="74">
        <f>'МО г.Ртищево'!F93</f>
        <v>204.8</v>
      </c>
      <c r="F134" s="37">
        <f t="shared" si="5"/>
        <v>0.5851428571428572</v>
      </c>
      <c r="G134" s="37">
        <f t="shared" si="6"/>
        <v>0.5851428571428572</v>
      </c>
      <c r="H134" s="33"/>
    </row>
    <row r="135" spans="1:8" s="17" customFormat="1" ht="21.75" customHeight="1">
      <c r="A135" s="76" t="s">
        <v>35</v>
      </c>
      <c r="B135" s="140" t="s">
        <v>36</v>
      </c>
      <c r="C135" s="74">
        <f>C136+C182+C187</f>
        <v>60097.5</v>
      </c>
      <c r="D135" s="74">
        <f>D136+D182+D187</f>
        <v>49023.299999999996</v>
      </c>
      <c r="E135" s="74">
        <f>E136+E182+E187</f>
        <v>23492.7</v>
      </c>
      <c r="F135" s="37">
        <f t="shared" si="5"/>
        <v>0.3909097716211157</v>
      </c>
      <c r="G135" s="37">
        <f t="shared" si="6"/>
        <v>0.47921498552729014</v>
      </c>
      <c r="H135" s="33"/>
    </row>
    <row r="136" spans="1:7" ht="52.5" customHeight="1">
      <c r="A136" s="161"/>
      <c r="B136" s="141" t="s">
        <v>448</v>
      </c>
      <c r="C136" s="35">
        <f>C137+C138+C139+C140+C141+C148+C149+C150+C151+C152+C160+C163+C153+C154+C165+C164+C166+C167+C168+C170+C173+C174+C175+C176+C177+C142+C143+C144+C145+C146+C147+C155+C159+C156+C157+C158+C169+C179+C180+C161+C162+C181+C178+C171+C172</f>
        <v>48095.9</v>
      </c>
      <c r="D136" s="35">
        <f>D137+D138+D139+D140+D141+D148+D149+D150+D151+D152+D160+D163+D153+D154+D165+D164+D166+D167+D168+D170+D173+D174+D175+D176+D177+D142+D143+D144+D145+D146+D147+D155+D159+D156+D157+D158+D169+D179+D180+D161+D162+D181+D178+D171+D172</f>
        <v>39054.99999999999</v>
      </c>
      <c r="E136" s="35">
        <f>E137+E138+E139+E140+E141+E148+E149+E150+E151+E152+E160+E163+E153+E154+E165+E164+E166+E167+E168+E170+E173+E174+E175+E176+E177+E142+E143+E144+E145+E146+E147+E155+E159+E156+E157+E158+E169+E179+E180+E161+E162+E181+E178+E171+E172</f>
        <v>23338</v>
      </c>
      <c r="F136" s="37">
        <f t="shared" si="5"/>
        <v>0.48523886651460935</v>
      </c>
      <c r="G136" s="37">
        <f t="shared" si="6"/>
        <v>0.5975675329663297</v>
      </c>
    </row>
    <row r="137" spans="1:7" ht="32.25" customHeight="1">
      <c r="A137" s="161"/>
      <c r="B137" s="41" t="s">
        <v>376</v>
      </c>
      <c r="C137" s="35">
        <f>'МО г.Ртищево'!D96+'Кр-звезда'!D62+Макарово!D58+Салтыковка!D56+Урусово!D61</f>
        <v>313.5</v>
      </c>
      <c r="D137" s="35">
        <f>'МО г.Ртищево'!E96+'Кр-звезда'!E62+Макарово!E58+Салтыковка!E56+Урусово!E61</f>
        <v>288.5</v>
      </c>
      <c r="E137" s="35">
        <f>'МО г.Ртищево'!F96+'Кр-звезда'!F62+Макарово!F58+Салтыковка!F56+Урусово!F61</f>
        <v>220.39999999999998</v>
      </c>
      <c r="F137" s="37">
        <f t="shared" si="5"/>
        <v>0.703030303030303</v>
      </c>
      <c r="G137" s="37">
        <f t="shared" si="6"/>
        <v>0.763951473136915</v>
      </c>
    </row>
    <row r="138" spans="1:7" ht="21.75" customHeight="1">
      <c r="A138" s="161"/>
      <c r="B138" s="41" t="s">
        <v>379</v>
      </c>
      <c r="C138" s="35">
        <f>'МО г.Ртищево'!D97</f>
        <v>400</v>
      </c>
      <c r="D138" s="35">
        <f>'МО г.Ртищево'!E97</f>
        <v>125</v>
      </c>
      <c r="E138" s="35">
        <f>'МО г.Ртищево'!F97</f>
        <v>124</v>
      </c>
      <c r="F138" s="37">
        <f t="shared" si="5"/>
        <v>0.31</v>
      </c>
      <c r="G138" s="37">
        <f t="shared" si="6"/>
        <v>0.992</v>
      </c>
    </row>
    <row r="139" spans="1:7" ht="22.5" customHeight="1">
      <c r="A139" s="161"/>
      <c r="B139" s="41" t="s">
        <v>381</v>
      </c>
      <c r="C139" s="35">
        <f>'МО г.Ртищево'!D98+'Кр-звезда'!D63+Макарово!D59+Октябрьский!D61+Салтыковка!D57+Урусово!D62+'Ш-Голицыно'!D58</f>
        <v>358.7</v>
      </c>
      <c r="D139" s="35">
        <f>'МО г.Ртищево'!E98+'Кр-звезда'!E63+Макарово!E59+Октябрьский!E61+Салтыковка!E57+Урусово!E62+'Ш-Голицыно'!E58</f>
        <v>193.9</v>
      </c>
      <c r="E139" s="35">
        <f>'МО г.Ртищево'!F98+'Кр-звезда'!F63+Макарово!F59+Октябрьский!F61+Салтыковка!F57+Урусово!F62+'Ш-Голицыно'!F58</f>
        <v>125</v>
      </c>
      <c r="F139" s="37">
        <f t="shared" si="5"/>
        <v>0.34848062447727907</v>
      </c>
      <c r="G139" s="37">
        <f t="shared" si="6"/>
        <v>0.6446621970087674</v>
      </c>
    </row>
    <row r="140" spans="1:7" ht="28.5" customHeight="1">
      <c r="A140" s="161"/>
      <c r="B140" s="41" t="s">
        <v>383</v>
      </c>
      <c r="C140" s="35">
        <f>'МО г.Ртищево'!D99+'Кр-звезда'!D64+Макарово!D60+Октябрьский!D62+Салтыковка!D58+Урусово!D63+'Ш-Голицыно'!D59</f>
        <v>1107.5</v>
      </c>
      <c r="D140" s="35">
        <f>'МО г.Ртищево'!E99+'Кр-звезда'!E64+Макарово!E60+Октябрьский!E62+Салтыковка!E58+Урусово!E63+'Ш-Голицыно'!E59</f>
        <v>657.9</v>
      </c>
      <c r="E140" s="35">
        <f>'МО г.Ртищево'!F99+'Кр-звезда'!F64+Макарово!F60+Октябрьский!F62+Салтыковка!F58+Урусово!F63+'Ш-Голицыно'!F59</f>
        <v>419.50000000000006</v>
      </c>
      <c r="F140" s="37">
        <f t="shared" si="5"/>
        <v>0.3787810383747179</v>
      </c>
      <c r="G140" s="37">
        <f t="shared" si="6"/>
        <v>0.6376348989208087</v>
      </c>
    </row>
    <row r="141" spans="1:7" ht="28.5" customHeight="1">
      <c r="A141" s="161"/>
      <c r="B141" s="41" t="s">
        <v>385</v>
      </c>
      <c r="C141" s="35">
        <f>'МО г.Ртищево'!D100</f>
        <v>225</v>
      </c>
      <c r="D141" s="35">
        <f>'МО г.Ртищево'!E100</f>
        <v>225</v>
      </c>
      <c r="E141" s="35">
        <f>'МО г.Ртищево'!F100</f>
        <v>224.7</v>
      </c>
      <c r="F141" s="37">
        <f t="shared" si="5"/>
        <v>0.9986666666666666</v>
      </c>
      <c r="G141" s="37">
        <f t="shared" si="6"/>
        <v>0.9986666666666666</v>
      </c>
    </row>
    <row r="142" spans="1:7" ht="28.5" customHeight="1">
      <c r="A142" s="161"/>
      <c r="B142" s="41" t="s">
        <v>408</v>
      </c>
      <c r="C142" s="35">
        <f>'Ш-Голицыно'!D60+Салтыковка!D59+Октябрьский!D63+Макарово!D61+'Кр-звезда'!D65</f>
        <v>250</v>
      </c>
      <c r="D142" s="35">
        <f>'Ш-Голицыно'!E60+Салтыковка!E59+Октябрьский!E63+Макарово!E61+'Кр-звезда'!E65</f>
        <v>175.6</v>
      </c>
      <c r="E142" s="35">
        <f>'Ш-Голицыно'!F60+Салтыковка!F59+Октябрьский!F63+Макарово!F61+'Кр-звезда'!F65</f>
        <v>39.8</v>
      </c>
      <c r="F142" s="37">
        <f t="shared" si="5"/>
        <v>0.15919999999999998</v>
      </c>
      <c r="G142" s="37">
        <f t="shared" si="6"/>
        <v>0.2266514806378132</v>
      </c>
    </row>
    <row r="143" spans="1:7" ht="28.5" customHeight="1">
      <c r="A143" s="161"/>
      <c r="B143" s="41" t="s">
        <v>425</v>
      </c>
      <c r="C143" s="35">
        <f>Макарово!D62</f>
        <v>25</v>
      </c>
      <c r="D143" s="35">
        <f>Макарово!E62</f>
        <v>17.5</v>
      </c>
      <c r="E143" s="35">
        <f>Макарово!F62</f>
        <v>0</v>
      </c>
      <c r="F143" s="37">
        <f t="shared" si="5"/>
        <v>0</v>
      </c>
      <c r="G143" s="37">
        <f t="shared" si="6"/>
        <v>0</v>
      </c>
    </row>
    <row r="144" spans="1:7" ht="39" customHeight="1">
      <c r="A144" s="161"/>
      <c r="B144" s="41" t="s">
        <v>446</v>
      </c>
      <c r="C144" s="35">
        <f>'Ш-Голицыно'!D61</f>
        <v>20</v>
      </c>
      <c r="D144" s="35">
        <f>'Ш-Голицыно'!E61</f>
        <v>14</v>
      </c>
      <c r="E144" s="35">
        <f>'Ш-Голицыно'!F61</f>
        <v>0</v>
      </c>
      <c r="F144" s="37">
        <f t="shared" si="5"/>
        <v>0</v>
      </c>
      <c r="G144" s="37">
        <f t="shared" si="6"/>
        <v>0</v>
      </c>
    </row>
    <row r="145" spans="1:7" ht="39" customHeight="1">
      <c r="A145" s="161"/>
      <c r="B145" s="41" t="s">
        <v>443</v>
      </c>
      <c r="C145" s="35">
        <f>'Ш-Голицыно'!D62+Урусово!D64</f>
        <v>45</v>
      </c>
      <c r="D145" s="35">
        <f>'Ш-Голицыно'!E62+Урусово!E64</f>
        <v>22.8</v>
      </c>
      <c r="E145" s="35">
        <f>'Ш-Голицыно'!F62+Урусово!F64</f>
        <v>0</v>
      </c>
      <c r="F145" s="37">
        <f t="shared" si="5"/>
        <v>0</v>
      </c>
      <c r="G145" s="37">
        <f t="shared" si="6"/>
        <v>0</v>
      </c>
    </row>
    <row r="146" spans="1:7" ht="25.5" customHeight="1">
      <c r="A146" s="161"/>
      <c r="B146" s="41" t="s">
        <v>410</v>
      </c>
      <c r="C146" s="35">
        <f>'Ш-Голицыно'!D63+Салтыковка!D60+Октябрьский!D64+Макарово!D63+'Кр-звезда'!D66</f>
        <v>104.8</v>
      </c>
      <c r="D146" s="35">
        <f>'Ш-Голицыно'!E63+Салтыковка!E60+Октябрьский!E64+Макарово!E63+'Кр-звезда'!E66</f>
        <v>62.7</v>
      </c>
      <c r="E146" s="35">
        <f>'Ш-Голицыно'!F63+Салтыковка!F60+Октябрьский!F64+Макарово!F63+'Кр-звезда'!F66</f>
        <v>32.4</v>
      </c>
      <c r="F146" s="37">
        <f t="shared" si="5"/>
        <v>0.30916030534351147</v>
      </c>
      <c r="G146" s="37">
        <f t="shared" si="6"/>
        <v>0.5167464114832535</v>
      </c>
    </row>
    <row r="147" spans="1:7" ht="24.75" customHeight="1">
      <c r="A147" s="161"/>
      <c r="B147" s="41" t="s">
        <v>387</v>
      </c>
      <c r="C147" s="142">
        <f>'МО г.Ртищево'!D101+Салтыковка!D61+'Ш-Голицыно'!D64</f>
        <v>13522.8</v>
      </c>
      <c r="D147" s="142">
        <f>'МО г.Ртищево'!E101+Салтыковка!E61+'Ш-Голицыно'!E64</f>
        <v>13422.7</v>
      </c>
      <c r="E147" s="142">
        <f>'МО г.Ртищево'!F101+Салтыковка!F61+'Ш-Голицыно'!F64</f>
        <v>7159.7</v>
      </c>
      <c r="F147" s="37">
        <f t="shared" si="5"/>
        <v>0.5294539592392108</v>
      </c>
      <c r="G147" s="37">
        <f t="shared" si="6"/>
        <v>0.5334023706109798</v>
      </c>
    </row>
    <row r="148" spans="1:7" ht="36" customHeight="1">
      <c r="A148" s="161"/>
      <c r="B148" s="41" t="s">
        <v>389</v>
      </c>
      <c r="C148" s="35">
        <f>'Ш-Голицыно'!D65+Урусово!D65+Салтыковка!D62+Октябрьский!D65+Макарово!D64+'Кр-звезда'!D67+'МО г.Ртищево'!D102</f>
        <v>15723.3</v>
      </c>
      <c r="D148" s="35">
        <f>'Ш-Голицыно'!E65+Урусово!E65+Салтыковка!E62+Октябрьский!E65+Макарово!E64+'Кр-звезда'!E67+'МО г.Ртищево'!E102</f>
        <v>13756.5</v>
      </c>
      <c r="E148" s="35">
        <f>'Ш-Голицыно'!F65+Урусово!F65+Салтыковка!F62+Октябрьский!F65+Макарово!F64+'Кр-звезда'!F67+'МО г.Ртищево'!F102</f>
        <v>9525.1</v>
      </c>
      <c r="F148" s="37">
        <f t="shared" si="5"/>
        <v>0.6057952211049844</v>
      </c>
      <c r="G148" s="37">
        <f t="shared" si="6"/>
        <v>0.6924072256751355</v>
      </c>
    </row>
    <row r="149" spans="1:7" ht="34.5" customHeight="1">
      <c r="A149" s="161"/>
      <c r="B149" s="41" t="s">
        <v>391</v>
      </c>
      <c r="C149" s="35">
        <f>'МО г.Ртищево'!D103</f>
        <v>480</v>
      </c>
      <c r="D149" s="35">
        <f>'МО г.Ртищево'!E103</f>
        <v>30</v>
      </c>
      <c r="E149" s="35">
        <f>'МО г.Ртищево'!F103</f>
        <v>0</v>
      </c>
      <c r="F149" s="37">
        <f t="shared" si="5"/>
        <v>0</v>
      </c>
      <c r="G149" s="37">
        <f t="shared" si="6"/>
        <v>0</v>
      </c>
    </row>
    <row r="150" spans="1:7" ht="23.25" customHeight="1">
      <c r="A150" s="161"/>
      <c r="B150" s="41" t="s">
        <v>393</v>
      </c>
      <c r="C150" s="35">
        <f>'МО г.Ртищево'!D104</f>
        <v>100</v>
      </c>
      <c r="D150" s="35">
        <f>'МО г.Ртищево'!E104</f>
        <v>55</v>
      </c>
      <c r="E150" s="35">
        <f>'МО г.Ртищево'!F104</f>
        <v>0</v>
      </c>
      <c r="F150" s="37">
        <f t="shared" si="5"/>
        <v>0</v>
      </c>
      <c r="G150" s="37">
        <f t="shared" si="6"/>
        <v>0</v>
      </c>
    </row>
    <row r="151" spans="1:7" ht="34.5" customHeight="1">
      <c r="A151" s="161"/>
      <c r="B151" s="41" t="s">
        <v>395</v>
      </c>
      <c r="C151" s="35">
        <f>'Ш-Голицыно'!D66+Урусово!D66+Салтыковка!D63+Октябрьский!D66+Макарово!D65+'Кр-звезда'!D68+'МО г.Ртищево'!D105</f>
        <v>7591.299999999999</v>
      </c>
      <c r="D151" s="35">
        <f>'Ш-Голицыно'!E66+Урусово!E66+Салтыковка!E63+Октябрьский!E66+Макарово!E65+'Кр-звезда'!E68+'МО г.Ртищево'!E105</f>
        <v>3886.5</v>
      </c>
      <c r="E151" s="35">
        <f>'Ш-Голицыно'!F66+Урусово!F66+Салтыковка!F63+Октябрьский!F66+Макарово!F65+'Кр-звезда'!F68+'МО г.Ртищево'!F105</f>
        <v>3820.6</v>
      </c>
      <c r="F151" s="37">
        <f t="shared" si="5"/>
        <v>0.5032866570943053</v>
      </c>
      <c r="G151" s="37">
        <f t="shared" si="6"/>
        <v>0.9830438698057378</v>
      </c>
    </row>
    <row r="152" spans="1:7" ht="33.75" customHeight="1">
      <c r="A152" s="161"/>
      <c r="B152" s="41" t="s">
        <v>397</v>
      </c>
      <c r="C152" s="35">
        <f>'МО г.Ртищево'!D106</f>
        <v>1350</v>
      </c>
      <c r="D152" s="35">
        <f>'МО г.Ртищево'!E106</f>
        <v>1350</v>
      </c>
      <c r="E152" s="35">
        <f>'МО г.Ртищево'!F106</f>
        <v>795.9</v>
      </c>
      <c r="F152" s="37">
        <f t="shared" si="5"/>
        <v>0.5895555555555555</v>
      </c>
      <c r="G152" s="37">
        <f t="shared" si="6"/>
        <v>0.5895555555555555</v>
      </c>
    </row>
    <row r="153" spans="1:7" ht="22.5" customHeight="1">
      <c r="A153" s="161"/>
      <c r="B153" s="41" t="s">
        <v>399</v>
      </c>
      <c r="C153" s="35">
        <f>'МО г.Ртищево'!D107</f>
        <v>15</v>
      </c>
      <c r="D153" s="35">
        <f>'МО г.Ртищево'!E107</f>
        <v>10.5</v>
      </c>
      <c r="E153" s="35">
        <f>'МО г.Ртищево'!F107</f>
        <v>0</v>
      </c>
      <c r="F153" s="37">
        <f t="shared" si="5"/>
        <v>0</v>
      </c>
      <c r="G153" s="37">
        <f t="shared" si="6"/>
        <v>0</v>
      </c>
    </row>
    <row r="154" spans="1:7" ht="24" customHeight="1">
      <c r="A154" s="161"/>
      <c r="B154" s="41" t="s">
        <v>401</v>
      </c>
      <c r="C154" s="35">
        <f>'МО г.Ртищево'!D108</f>
        <v>50</v>
      </c>
      <c r="D154" s="35">
        <f>'МО г.Ртищево'!E108</f>
        <v>10</v>
      </c>
      <c r="E154" s="35">
        <f>'МО г.Ртищево'!F108</f>
        <v>0</v>
      </c>
      <c r="F154" s="37">
        <f t="shared" si="5"/>
        <v>0</v>
      </c>
      <c r="G154" s="37">
        <f t="shared" si="6"/>
        <v>0</v>
      </c>
    </row>
    <row r="155" spans="1:7" ht="37.5" customHeight="1">
      <c r="A155" s="161"/>
      <c r="B155" s="41" t="s">
        <v>411</v>
      </c>
      <c r="C155" s="35">
        <f>'Ш-Голицыно'!D67+Урусово!D67+Салтыковка!D64+Октябрьский!D67+Макарово!D66+'Кр-звезда'!D69</f>
        <v>255</v>
      </c>
      <c r="D155" s="35">
        <f>'Ш-Голицыно'!E67+Урусово!E67+Салтыковка!E64+Октябрьский!E67+Макарово!E66+'Кр-звезда'!E69</f>
        <v>105.1</v>
      </c>
      <c r="E155" s="35">
        <f>'Ш-Голицыно'!F67+Урусово!F67+Салтыковка!F64+Октябрьский!F67+Макарово!F66+'Кр-звезда'!F69</f>
        <v>60.8</v>
      </c>
      <c r="F155" s="37">
        <f t="shared" si="5"/>
        <v>0.2384313725490196</v>
      </c>
      <c r="G155" s="37">
        <f t="shared" si="6"/>
        <v>0.5784966698382493</v>
      </c>
    </row>
    <row r="156" spans="1:7" ht="23.25" customHeight="1">
      <c r="A156" s="161"/>
      <c r="B156" s="41" t="s">
        <v>483</v>
      </c>
      <c r="C156" s="35">
        <f>'Ш-Голицыно'!D68</f>
        <v>18</v>
      </c>
      <c r="D156" s="35">
        <f>'Ш-Голицыно'!E68</f>
        <v>18</v>
      </c>
      <c r="E156" s="35">
        <f>'Ш-Голицыно'!F68</f>
        <v>0</v>
      </c>
      <c r="F156" s="37">
        <f t="shared" si="5"/>
        <v>0</v>
      </c>
      <c r="G156" s="37">
        <f t="shared" si="6"/>
        <v>0</v>
      </c>
    </row>
    <row r="157" spans="1:7" ht="24" customHeight="1">
      <c r="A157" s="161"/>
      <c r="B157" s="41" t="s">
        <v>413</v>
      </c>
      <c r="C157" s="35">
        <f>'Ш-Голицыно'!D69</f>
        <v>58</v>
      </c>
      <c r="D157" s="35">
        <f>'Ш-Голицыно'!E69</f>
        <v>58</v>
      </c>
      <c r="E157" s="35">
        <f>'Ш-Голицыно'!F69</f>
        <v>0</v>
      </c>
      <c r="F157" s="37">
        <f t="shared" si="5"/>
        <v>0</v>
      </c>
      <c r="G157" s="37">
        <f t="shared" si="6"/>
        <v>0</v>
      </c>
    </row>
    <row r="158" spans="1:7" ht="37.5" customHeight="1">
      <c r="A158" s="161"/>
      <c r="B158" s="41" t="s">
        <v>403</v>
      </c>
      <c r="C158" s="35">
        <f>'Ш-Голицыно'!D70</f>
        <v>40</v>
      </c>
      <c r="D158" s="35">
        <f>'Ш-Голицыно'!E70</f>
        <v>40</v>
      </c>
      <c r="E158" s="35">
        <f>'Ш-Голицыно'!F70</f>
        <v>0</v>
      </c>
      <c r="F158" s="37">
        <f t="shared" si="5"/>
        <v>0</v>
      </c>
      <c r="G158" s="37">
        <f t="shared" si="6"/>
        <v>0</v>
      </c>
    </row>
    <row r="159" spans="1:7" ht="27" customHeight="1">
      <c r="A159" s="161"/>
      <c r="B159" s="41" t="s">
        <v>413</v>
      </c>
      <c r="C159" s="35">
        <f>Урусово!D68+Салтыковка!D65+Октябрьский!D68+Макарово!D67+'Кр-звезда'!D70</f>
        <v>302.9</v>
      </c>
      <c r="D159" s="35">
        <f>Урусово!E68+Салтыковка!E65+Октябрьский!E68+Макарово!E67+'Кр-звезда'!E70</f>
        <v>177.7</v>
      </c>
      <c r="E159" s="35">
        <f>Урусово!F68+Салтыковка!F65+Октябрьский!F68+Макарово!F67+'Кр-звезда'!F70</f>
        <v>104.7</v>
      </c>
      <c r="F159" s="37">
        <f t="shared" si="5"/>
        <v>0.3456586332122813</v>
      </c>
      <c r="G159" s="37">
        <f t="shared" si="6"/>
        <v>0.5891952729319078</v>
      </c>
    </row>
    <row r="160" spans="1:7" ht="34.5" customHeight="1">
      <c r="A160" s="161"/>
      <c r="B160" s="41" t="s">
        <v>403</v>
      </c>
      <c r="C160" s="35">
        <f>'МО г.Ртищево'!D109</f>
        <v>500</v>
      </c>
      <c r="D160" s="35">
        <f>'МО г.Ртищево'!E109</f>
        <v>325</v>
      </c>
      <c r="E160" s="35">
        <f>'МО г.Ртищево'!F109</f>
        <v>0</v>
      </c>
      <c r="F160" s="37">
        <f t="shared" si="5"/>
        <v>0</v>
      </c>
      <c r="G160" s="37">
        <f t="shared" si="6"/>
        <v>0</v>
      </c>
    </row>
    <row r="161" spans="1:7" ht="34.5" customHeight="1">
      <c r="A161" s="161"/>
      <c r="B161" s="41" t="s">
        <v>594</v>
      </c>
      <c r="C161" s="35">
        <f>'МО г.Ртищево'!D110</f>
        <v>170</v>
      </c>
      <c r="D161" s="35">
        <f>'МО г.Ртищево'!E110</f>
        <v>51</v>
      </c>
      <c r="E161" s="35">
        <f>'МО г.Ртищево'!F110</f>
        <v>0</v>
      </c>
      <c r="F161" s="37">
        <f t="shared" si="5"/>
        <v>0</v>
      </c>
      <c r="G161" s="37">
        <f t="shared" si="6"/>
        <v>0</v>
      </c>
    </row>
    <row r="162" spans="1:7" ht="34.5" customHeight="1">
      <c r="A162" s="161"/>
      <c r="B162" s="41" t="s">
        <v>596</v>
      </c>
      <c r="C162" s="35">
        <f>'МО г.Ртищево'!D111</f>
        <v>50</v>
      </c>
      <c r="D162" s="35">
        <f>'МО г.Ртищево'!E111</f>
        <v>50</v>
      </c>
      <c r="E162" s="35">
        <f>'МО г.Ртищево'!F111</f>
        <v>0</v>
      </c>
      <c r="F162" s="37">
        <f t="shared" si="5"/>
        <v>0</v>
      </c>
      <c r="G162" s="37">
        <f t="shared" si="6"/>
        <v>0</v>
      </c>
    </row>
    <row r="163" spans="1:7" ht="39.75" customHeight="1">
      <c r="A163" s="161"/>
      <c r="B163" s="41" t="s">
        <v>416</v>
      </c>
      <c r="C163" s="35">
        <f>'Кр-звезда'!D71+Макарово!D70+Салтыковка!D66+Урусово!D69+'Ш-Голицыно'!D71</f>
        <v>55</v>
      </c>
      <c r="D163" s="35">
        <f>'Кр-звезда'!E71+Макарово!E70+Салтыковка!E66+Урусово!E69+'Ш-Голицыно'!E71</f>
        <v>21.5</v>
      </c>
      <c r="E163" s="35">
        <f>'Кр-звезда'!F71+Макарово!F70+Салтыковка!F66+Урусово!F69+'Ш-Голицыно'!F71</f>
        <v>0</v>
      </c>
      <c r="F163" s="37">
        <f t="shared" si="5"/>
        <v>0</v>
      </c>
      <c r="G163" s="37">
        <f t="shared" si="6"/>
        <v>0</v>
      </c>
    </row>
    <row r="164" spans="1:7" ht="52.5" customHeight="1">
      <c r="A164" s="161"/>
      <c r="B164" s="41" t="s">
        <v>418</v>
      </c>
      <c r="C164" s="35">
        <f>Урусово!D70+Октябрьский!D69+'Кр-звезда'!D72+'Ш-Голицыно'!D72+Макарово!D68+Салтыковка!D67</f>
        <v>112</v>
      </c>
      <c r="D164" s="35">
        <f>Урусово!E70+Октябрьский!E69+'Кр-звезда'!E72+'Ш-Голицыно'!E72+Макарово!E68+Салтыковка!E67</f>
        <v>109</v>
      </c>
      <c r="E164" s="35">
        <f>Урусово!F70+Октябрьский!F69+'Кр-звезда'!F72+'Ш-Голицыно'!F72+Макарово!F68+Салтыковка!F67</f>
        <v>84.4</v>
      </c>
      <c r="F164" s="37">
        <f t="shared" si="5"/>
        <v>0.7535714285714287</v>
      </c>
      <c r="G164" s="37">
        <f t="shared" si="6"/>
        <v>0.7743119266055046</v>
      </c>
    </row>
    <row r="165" spans="1:7" ht="26.25" customHeight="1">
      <c r="A165" s="161"/>
      <c r="B165" s="41" t="s">
        <v>420</v>
      </c>
      <c r="C165" s="35">
        <f>'Кр-звезда'!D73+Макарово!D69</f>
        <v>1300</v>
      </c>
      <c r="D165" s="35">
        <f>'Кр-звезда'!E73+Макарово!E69</f>
        <v>740</v>
      </c>
      <c r="E165" s="35">
        <f>'Кр-звезда'!F73+Макарово!F69</f>
        <v>0</v>
      </c>
      <c r="F165" s="37">
        <f t="shared" si="5"/>
        <v>0</v>
      </c>
      <c r="G165" s="37">
        <f t="shared" si="6"/>
        <v>0</v>
      </c>
    </row>
    <row r="166" spans="1:7" ht="33.75" customHeight="1">
      <c r="A166" s="161"/>
      <c r="B166" s="41" t="s">
        <v>439</v>
      </c>
      <c r="C166" s="35">
        <f>'Ш-Голицыно'!D73+Салтыковка!D68</f>
        <v>885.6</v>
      </c>
      <c r="D166" s="35">
        <f>'Ш-Голицыно'!E73+Салтыковка!E68</f>
        <v>885.6</v>
      </c>
      <c r="E166" s="35">
        <f>'Ш-Голицыно'!F73+Салтыковка!F68</f>
        <v>295.8</v>
      </c>
      <c r="F166" s="37">
        <f t="shared" si="5"/>
        <v>0.3340108401084011</v>
      </c>
      <c r="G166" s="37">
        <f t="shared" si="6"/>
        <v>0.3340108401084011</v>
      </c>
    </row>
    <row r="167" spans="1:7" ht="34.5" customHeight="1">
      <c r="A167" s="161"/>
      <c r="B167" s="41" t="s">
        <v>431</v>
      </c>
      <c r="C167" s="35">
        <f>Октябрьский!D70</f>
        <v>250.4</v>
      </c>
      <c r="D167" s="35">
        <f>Октябрьский!E70</f>
        <v>250.4</v>
      </c>
      <c r="E167" s="35">
        <f>Октябрьский!F70</f>
        <v>0</v>
      </c>
      <c r="F167" s="37">
        <f t="shared" si="5"/>
        <v>0</v>
      </c>
      <c r="G167" s="37">
        <f t="shared" si="6"/>
        <v>0</v>
      </c>
    </row>
    <row r="168" spans="1:7" ht="26.25" customHeight="1">
      <c r="A168" s="161"/>
      <c r="B168" s="41" t="s">
        <v>422</v>
      </c>
      <c r="C168" s="35">
        <f>'Кр-звезда'!D74</f>
        <v>100</v>
      </c>
      <c r="D168" s="35">
        <f>'Кр-звезда'!E74</f>
        <v>100</v>
      </c>
      <c r="E168" s="35">
        <f>'Кр-звезда'!F74</f>
        <v>0</v>
      </c>
      <c r="F168" s="37">
        <f t="shared" si="5"/>
        <v>0</v>
      </c>
      <c r="G168" s="37">
        <f t="shared" si="6"/>
        <v>0</v>
      </c>
    </row>
    <row r="169" spans="1:7" ht="34.5" customHeight="1">
      <c r="A169" s="161"/>
      <c r="B169" s="41" t="s">
        <v>512</v>
      </c>
      <c r="C169" s="35">
        <f>'Ш-Голицыно'!D74</f>
        <v>4</v>
      </c>
      <c r="D169" s="35">
        <f>'Ш-Голицыно'!E74</f>
        <v>4</v>
      </c>
      <c r="E169" s="35">
        <f>'Ш-Голицыно'!F74</f>
        <v>0</v>
      </c>
      <c r="F169" s="37">
        <f t="shared" si="5"/>
        <v>0</v>
      </c>
      <c r="G169" s="37">
        <f t="shared" si="6"/>
        <v>0</v>
      </c>
    </row>
    <row r="170" spans="1:7" ht="32.25" customHeight="1">
      <c r="A170" s="161"/>
      <c r="B170" s="143" t="s">
        <v>440</v>
      </c>
      <c r="C170" s="35">
        <f>'Ш-Голицыно'!D75+Урусово!D71+Салтыковка!D69+Октябрьский!D71</f>
        <v>410</v>
      </c>
      <c r="D170" s="35">
        <f>'Ш-Голицыно'!E75+Урусово!E71+Салтыковка!E69+Октябрьский!E71</f>
        <v>324</v>
      </c>
      <c r="E170" s="35">
        <f>'Ш-Голицыно'!F75+Урусово!F71+Салтыковка!F69+Октябрьский!F71</f>
        <v>146</v>
      </c>
      <c r="F170" s="37">
        <f t="shared" si="5"/>
        <v>0.35609756097560974</v>
      </c>
      <c r="G170" s="37">
        <f t="shared" si="6"/>
        <v>0.4506172839506173</v>
      </c>
    </row>
    <row r="171" spans="1:7" ht="32.25" customHeight="1">
      <c r="A171" s="161"/>
      <c r="B171" s="41" t="s">
        <v>640</v>
      </c>
      <c r="C171" s="35">
        <f>'Ш-Голицыно'!D76</f>
        <v>230</v>
      </c>
      <c r="D171" s="35">
        <f>'Ш-Голицыно'!E76</f>
        <v>0</v>
      </c>
      <c r="E171" s="35">
        <f>'Ш-Голицыно'!F76</f>
        <v>0</v>
      </c>
      <c r="F171" s="37">
        <f t="shared" si="5"/>
        <v>0</v>
      </c>
      <c r="G171" s="37">
        <v>0</v>
      </c>
    </row>
    <row r="172" spans="1:7" ht="32.25" customHeight="1">
      <c r="A172" s="161"/>
      <c r="B172" s="41" t="s">
        <v>641</v>
      </c>
      <c r="C172" s="35">
        <f>'Ш-Голицыно'!D77</f>
        <v>50</v>
      </c>
      <c r="D172" s="35">
        <f>'Ш-Голицыно'!E77</f>
        <v>0</v>
      </c>
      <c r="E172" s="35">
        <f>'Ш-Голицыно'!F77</f>
        <v>0</v>
      </c>
      <c r="F172" s="37">
        <f t="shared" si="5"/>
        <v>0</v>
      </c>
      <c r="G172" s="37">
        <v>0</v>
      </c>
    </row>
    <row r="173" spans="1:7" ht="27.75" customHeight="1">
      <c r="A173" s="161"/>
      <c r="B173" s="143" t="s">
        <v>434</v>
      </c>
      <c r="C173" s="35">
        <f>Октябрьский!D72</f>
        <v>5</v>
      </c>
      <c r="D173" s="35">
        <f>Октябрьский!E72</f>
        <v>0</v>
      </c>
      <c r="E173" s="35">
        <f>Октябрьский!F72</f>
        <v>0</v>
      </c>
      <c r="F173" s="37">
        <f t="shared" si="5"/>
        <v>0</v>
      </c>
      <c r="G173" s="37">
        <v>0</v>
      </c>
    </row>
    <row r="174" spans="1:7" ht="39" customHeight="1">
      <c r="A174" s="161"/>
      <c r="B174" s="143" t="s">
        <v>426</v>
      </c>
      <c r="C174" s="35">
        <f>Макарово!D71+Салтыковка!D70</f>
        <v>50</v>
      </c>
      <c r="D174" s="35">
        <f>Макарово!E71+Салтыковка!E70</f>
        <v>22</v>
      </c>
      <c r="E174" s="35">
        <f>Макарово!F71+Салтыковка!F70</f>
        <v>0</v>
      </c>
      <c r="F174" s="37">
        <f t="shared" si="5"/>
        <v>0</v>
      </c>
      <c r="G174" s="37">
        <f t="shared" si="6"/>
        <v>0</v>
      </c>
    </row>
    <row r="175" spans="1:7" ht="38.25" customHeight="1">
      <c r="A175" s="161"/>
      <c r="B175" s="143" t="s">
        <v>432</v>
      </c>
      <c r="C175" s="35">
        <f>Октябрьский!D73+Салтыковка!D71</f>
        <v>47</v>
      </c>
      <c r="D175" s="35">
        <f>Октябрьский!E73+Салтыковка!E71</f>
        <v>40</v>
      </c>
      <c r="E175" s="35">
        <f>Октябрьский!F73+Салтыковка!F71</f>
        <v>0</v>
      </c>
      <c r="F175" s="37">
        <f aca="true" t="shared" si="7" ref="F175:F223">E175/C175</f>
        <v>0</v>
      </c>
      <c r="G175" s="37">
        <f aca="true" t="shared" si="8" ref="G175:G223">E175/D175</f>
        <v>0</v>
      </c>
    </row>
    <row r="176" spans="1:7" ht="30.75" customHeight="1">
      <c r="A176" s="161"/>
      <c r="B176" s="143" t="s">
        <v>444</v>
      </c>
      <c r="C176" s="35">
        <f>Урусово!D72+'Кр-звезда'!D75</f>
        <v>30.6</v>
      </c>
      <c r="D176" s="35">
        <f>Урусово!E72+'Кр-звезда'!E75</f>
        <v>30.6</v>
      </c>
      <c r="E176" s="35">
        <f>Урусово!F72+'Кр-звезда'!F75</f>
        <v>30.2</v>
      </c>
      <c r="F176" s="37">
        <f t="shared" si="7"/>
        <v>0.9869281045751633</v>
      </c>
      <c r="G176" s="37">
        <f t="shared" si="8"/>
        <v>0.9869281045751633</v>
      </c>
    </row>
    <row r="177" spans="1:7" ht="29.25" customHeight="1">
      <c r="A177" s="161"/>
      <c r="B177" s="143" t="s">
        <v>433</v>
      </c>
      <c r="C177" s="35">
        <f>Октябрьский!D74</f>
        <v>150</v>
      </c>
      <c r="D177" s="35">
        <f>Октябрьский!E74</f>
        <v>150</v>
      </c>
      <c r="E177" s="35">
        <f>Октябрьский!F74</f>
        <v>105</v>
      </c>
      <c r="F177" s="37">
        <f t="shared" si="7"/>
        <v>0.7</v>
      </c>
      <c r="G177" s="37">
        <f t="shared" si="8"/>
        <v>0.7</v>
      </c>
    </row>
    <row r="178" spans="1:7" ht="29.25" customHeight="1">
      <c r="A178" s="161"/>
      <c r="B178" s="143" t="s">
        <v>616</v>
      </c>
      <c r="C178" s="35">
        <f>Октябрьский!D75</f>
        <v>66.5</v>
      </c>
      <c r="D178" s="35">
        <f>Октябрьский!E75</f>
        <v>0</v>
      </c>
      <c r="E178" s="35">
        <f>Октябрьский!F75</f>
        <v>0</v>
      </c>
      <c r="F178" s="37">
        <f t="shared" si="7"/>
        <v>0</v>
      </c>
      <c r="G178" s="37">
        <v>0</v>
      </c>
    </row>
    <row r="179" spans="1:7" ht="69.75" customHeight="1">
      <c r="A179" s="161"/>
      <c r="B179" s="41" t="s">
        <v>531</v>
      </c>
      <c r="C179" s="35">
        <f>'МО г.Ртищево'!D112</f>
        <v>24</v>
      </c>
      <c r="D179" s="35">
        <f>'МО г.Ртищево'!E112</f>
        <v>24</v>
      </c>
      <c r="E179" s="35">
        <f>'МО г.Ртищево'!F112</f>
        <v>24</v>
      </c>
      <c r="F179" s="37">
        <f t="shared" si="7"/>
        <v>1</v>
      </c>
      <c r="G179" s="37">
        <f t="shared" si="8"/>
        <v>1</v>
      </c>
    </row>
    <row r="180" spans="1:7" ht="43.5" customHeight="1">
      <c r="A180" s="161"/>
      <c r="B180" s="41" t="s">
        <v>533</v>
      </c>
      <c r="C180" s="35">
        <f>'МО г.Ртищево'!D113</f>
        <v>1200</v>
      </c>
      <c r="D180" s="35">
        <f>'МО г.Ртищево'!E113</f>
        <v>1200</v>
      </c>
      <c r="E180" s="35">
        <f>'МО г.Ртищево'!F113</f>
        <v>0</v>
      </c>
      <c r="F180" s="37">
        <f t="shared" si="7"/>
        <v>0</v>
      </c>
      <c r="G180" s="37">
        <f t="shared" si="8"/>
        <v>0</v>
      </c>
    </row>
    <row r="181" spans="1:7" ht="34.5" customHeight="1">
      <c r="A181" s="161"/>
      <c r="B181" s="41" t="s">
        <v>597</v>
      </c>
      <c r="C181" s="35">
        <f>'МО г.Ртищево'!D114</f>
        <v>50</v>
      </c>
      <c r="D181" s="35">
        <f>'МО г.Ртищево'!E114</f>
        <v>25</v>
      </c>
      <c r="E181" s="35">
        <f>'МО г.Ртищево'!F114</f>
        <v>0</v>
      </c>
      <c r="F181" s="37">
        <f t="shared" si="7"/>
        <v>0</v>
      </c>
      <c r="G181" s="37">
        <f t="shared" si="8"/>
        <v>0</v>
      </c>
    </row>
    <row r="182" spans="1:7" ht="49.5" customHeight="1">
      <c r="A182" s="161"/>
      <c r="B182" s="141" t="s">
        <v>484</v>
      </c>
      <c r="C182" s="35">
        <f>C184+C185+C186+C183</f>
        <v>3038.6</v>
      </c>
      <c r="D182" s="35">
        <f>D184+D185+D186+D183</f>
        <v>1215.3</v>
      </c>
      <c r="E182" s="35">
        <f>E184+E185+E186+E183</f>
        <v>0</v>
      </c>
      <c r="F182" s="37">
        <f t="shared" si="7"/>
        <v>0</v>
      </c>
      <c r="G182" s="37">
        <f t="shared" si="8"/>
        <v>0</v>
      </c>
    </row>
    <row r="183" spans="1:7" ht="49.5" customHeight="1">
      <c r="A183" s="161"/>
      <c r="B183" s="143" t="s">
        <v>552</v>
      </c>
      <c r="C183" s="35">
        <f>'Кр-звезда'!D77+Макарово!D73+Октябрьский!D77+Салтыковка!D73+Урусово!D74</f>
        <v>2249.6</v>
      </c>
      <c r="D183" s="35">
        <f>'Кр-звезда'!E77+Макарово!E73+Октябрьский!E77+Салтыковка!E73+Урусово!E74</f>
        <v>675.3</v>
      </c>
      <c r="E183" s="35">
        <f>'Кр-звезда'!F77+Макарово!F73+Октябрьский!F77+Салтыковка!F73+Урусово!F74</f>
        <v>0</v>
      </c>
      <c r="F183" s="37">
        <f t="shared" si="7"/>
        <v>0</v>
      </c>
      <c r="G183" s="37">
        <f t="shared" si="8"/>
        <v>0</v>
      </c>
    </row>
    <row r="184" spans="1:7" ht="95.25" customHeight="1">
      <c r="A184" s="161"/>
      <c r="B184" s="41" t="s">
        <v>458</v>
      </c>
      <c r="C184" s="35">
        <f>'Кр-звезда'!D78+Макарово!D74+Октябрьский!D78+Салтыковка!D74+Урусово!D75+'Ш-Голицыно'!D79</f>
        <v>330</v>
      </c>
      <c r="D184" s="35">
        <f>'Кр-звезда'!E78+Макарово!E74+Октябрьский!E78+Салтыковка!E74+Урусово!E75+'Ш-Голицыно'!E79</f>
        <v>90</v>
      </c>
      <c r="E184" s="35">
        <f>'Кр-звезда'!F78+Макарово!F74+Октябрьский!F78+Салтыковка!F74+Урусово!F75+'Ш-Голицыно'!F79</f>
        <v>0</v>
      </c>
      <c r="F184" s="37">
        <f t="shared" si="7"/>
        <v>0</v>
      </c>
      <c r="G184" s="37">
        <f t="shared" si="8"/>
        <v>0</v>
      </c>
    </row>
    <row r="185" spans="1:7" ht="81" customHeight="1">
      <c r="A185" s="161"/>
      <c r="B185" s="41" t="s">
        <v>459</v>
      </c>
      <c r="C185" s="35">
        <f>'Кр-звезда'!D79+Макарово!D75+Октябрьский!D79+Салтыковка!D75+Урусово!D76+'Ш-Голицыно'!D80</f>
        <v>99</v>
      </c>
      <c r="D185" s="35">
        <f>'Кр-звезда'!E79+Макарово!E75+Октябрьский!E79+Салтыковка!E75+Урусово!E76+'Ш-Голицыно'!E80</f>
        <v>90</v>
      </c>
      <c r="E185" s="35">
        <f>'Кр-звезда'!F79+Макарово!F75+Октябрьский!F79+Салтыковка!F75+Урусово!F76+'Ш-Голицыно'!F80</f>
        <v>0</v>
      </c>
      <c r="F185" s="37">
        <f t="shared" si="7"/>
        <v>0</v>
      </c>
      <c r="G185" s="37">
        <f t="shared" si="8"/>
        <v>0</v>
      </c>
    </row>
    <row r="186" spans="1:7" ht="81.75" customHeight="1">
      <c r="A186" s="161"/>
      <c r="B186" s="41" t="s">
        <v>466</v>
      </c>
      <c r="C186" s="35">
        <f>Макарово!D76+Октябрьский!D80+Салтыковка!D76+'Кр-звезда'!D86+Урусово!D83</f>
        <v>360</v>
      </c>
      <c r="D186" s="35">
        <f>Макарово!E76+Октябрьский!E80+Салтыковка!E76+'Кр-звезда'!E86+Урусово!E83</f>
        <v>360</v>
      </c>
      <c r="E186" s="35">
        <f>Макарово!F76+Октябрьский!F80+Салтыковка!F76+'Кр-звезда'!F86+Урусово!F83</f>
        <v>0</v>
      </c>
      <c r="F186" s="37">
        <f t="shared" si="7"/>
        <v>0</v>
      </c>
      <c r="G186" s="37">
        <f t="shared" si="8"/>
        <v>0</v>
      </c>
    </row>
    <row r="187" spans="1:7" ht="51" customHeight="1">
      <c r="A187" s="161"/>
      <c r="B187" s="162" t="s">
        <v>307</v>
      </c>
      <c r="C187" s="35">
        <f>C188+C189+C193</f>
        <v>8963</v>
      </c>
      <c r="D187" s="35">
        <f>D188+D189+D193</f>
        <v>8753</v>
      </c>
      <c r="E187" s="35">
        <f>E188+E189+E193</f>
        <v>154.7</v>
      </c>
      <c r="F187" s="37">
        <f t="shared" si="7"/>
        <v>0.017259846033694074</v>
      </c>
      <c r="G187" s="37">
        <f t="shared" si="8"/>
        <v>0.017673940363304008</v>
      </c>
    </row>
    <row r="188" spans="1:7" ht="66" customHeight="1">
      <c r="A188" s="161"/>
      <c r="B188" s="41" t="s">
        <v>508</v>
      </c>
      <c r="C188" s="35">
        <f>'МО г.Ртищево'!D116</f>
        <v>754.6</v>
      </c>
      <c r="D188" s="35">
        <f>'МО г.Ртищево'!E116</f>
        <v>544.6</v>
      </c>
      <c r="E188" s="35">
        <f>'МО г.Ртищево'!F116</f>
        <v>154.7</v>
      </c>
      <c r="F188" s="37">
        <f t="shared" si="7"/>
        <v>0.20500927643784783</v>
      </c>
      <c r="G188" s="37">
        <f t="shared" si="8"/>
        <v>0.28406169665809766</v>
      </c>
    </row>
    <row r="189" spans="1:7" ht="30.75" customHeight="1">
      <c r="A189" s="161"/>
      <c r="B189" s="157" t="s">
        <v>510</v>
      </c>
      <c r="C189" s="35">
        <f>C190+C191+C192</f>
        <v>450</v>
      </c>
      <c r="D189" s="35">
        <f>D190+D191+D192</f>
        <v>450</v>
      </c>
      <c r="E189" s="35">
        <f>E190+E191+E192</f>
        <v>0</v>
      </c>
      <c r="F189" s="37">
        <f t="shared" si="7"/>
        <v>0</v>
      </c>
      <c r="G189" s="37">
        <f t="shared" si="8"/>
        <v>0</v>
      </c>
    </row>
    <row r="190" spans="1:7" ht="54" customHeight="1">
      <c r="A190" s="161"/>
      <c r="B190" s="41" t="s">
        <v>570</v>
      </c>
      <c r="C190" s="74">
        <f>'МО г.Ртищево'!D118</f>
        <v>8.9</v>
      </c>
      <c r="D190" s="74">
        <f>'МО г.Ртищево'!E118</f>
        <v>8.9</v>
      </c>
      <c r="E190" s="74">
        <f>'МО г.Ртищево'!F118</f>
        <v>0</v>
      </c>
      <c r="F190" s="37">
        <f t="shared" si="7"/>
        <v>0</v>
      </c>
      <c r="G190" s="37">
        <f t="shared" si="8"/>
        <v>0</v>
      </c>
    </row>
    <row r="191" spans="1:7" ht="49.5" customHeight="1">
      <c r="A191" s="161"/>
      <c r="B191" s="41" t="s">
        <v>572</v>
      </c>
      <c r="C191" s="74">
        <f>'МО г.Ртищево'!D119</f>
        <v>436.6</v>
      </c>
      <c r="D191" s="74">
        <f>'МО г.Ртищево'!E119</f>
        <v>436.6</v>
      </c>
      <c r="E191" s="74">
        <f>'МО г.Ртищево'!F119</f>
        <v>0</v>
      </c>
      <c r="F191" s="37">
        <f t="shared" si="7"/>
        <v>0</v>
      </c>
      <c r="G191" s="37">
        <f t="shared" si="8"/>
        <v>0</v>
      </c>
    </row>
    <row r="192" spans="1:7" ht="50.25" customHeight="1">
      <c r="A192" s="161"/>
      <c r="B192" s="41" t="s">
        <v>571</v>
      </c>
      <c r="C192" s="74">
        <f>'МО г.Ртищево'!D120</f>
        <v>4.5</v>
      </c>
      <c r="D192" s="74">
        <f>'МО г.Ртищево'!E120</f>
        <v>4.5</v>
      </c>
      <c r="E192" s="74">
        <f>'МО г.Ртищево'!F120</f>
        <v>0</v>
      </c>
      <c r="F192" s="37">
        <f t="shared" si="7"/>
        <v>0</v>
      </c>
      <c r="G192" s="37">
        <f t="shared" si="8"/>
        <v>0</v>
      </c>
    </row>
    <row r="193" spans="1:7" ht="36" customHeight="1">
      <c r="A193" s="161"/>
      <c r="B193" s="157" t="s">
        <v>576</v>
      </c>
      <c r="C193" s="74">
        <f>C194+C195+C196</f>
        <v>7758.400000000001</v>
      </c>
      <c r="D193" s="74">
        <f>D194+D195+D196</f>
        <v>7758.400000000001</v>
      </c>
      <c r="E193" s="74">
        <f>E194+E195+E196</f>
        <v>0</v>
      </c>
      <c r="F193" s="37">
        <f t="shared" si="7"/>
        <v>0</v>
      </c>
      <c r="G193" s="37">
        <f t="shared" si="8"/>
        <v>0</v>
      </c>
    </row>
    <row r="194" spans="1:7" ht="50.25" customHeight="1">
      <c r="A194" s="161"/>
      <c r="B194" s="41" t="s">
        <v>573</v>
      </c>
      <c r="C194" s="74">
        <f>'МО г.Ртищево'!D122</f>
        <v>153.6</v>
      </c>
      <c r="D194" s="74">
        <f>'МО г.Ртищево'!E122</f>
        <v>153.6</v>
      </c>
      <c r="E194" s="74">
        <f>'МО г.Ртищево'!F122</f>
        <v>0</v>
      </c>
      <c r="F194" s="37">
        <f t="shared" si="7"/>
        <v>0</v>
      </c>
      <c r="G194" s="37">
        <f t="shared" si="8"/>
        <v>0</v>
      </c>
    </row>
    <row r="195" spans="1:7" ht="45" customHeight="1">
      <c r="A195" s="161"/>
      <c r="B195" s="41" t="s">
        <v>574</v>
      </c>
      <c r="C195" s="74">
        <f>'МО г.Ртищево'!D123</f>
        <v>7527.2</v>
      </c>
      <c r="D195" s="74">
        <f>'МО г.Ртищево'!E123</f>
        <v>7527.2</v>
      </c>
      <c r="E195" s="74">
        <f>'МО г.Ртищево'!F123</f>
        <v>0</v>
      </c>
      <c r="F195" s="37">
        <f t="shared" si="7"/>
        <v>0</v>
      </c>
      <c r="G195" s="37">
        <f t="shared" si="8"/>
        <v>0</v>
      </c>
    </row>
    <row r="196" spans="1:7" ht="50.25" customHeight="1">
      <c r="A196" s="161"/>
      <c r="B196" s="41" t="s">
        <v>575</v>
      </c>
      <c r="C196" s="74">
        <f>'МО г.Ртищево'!D124</f>
        <v>77.6</v>
      </c>
      <c r="D196" s="74">
        <f>'МО г.Ртищево'!E124</f>
        <v>77.6</v>
      </c>
      <c r="E196" s="74">
        <f>'МО г.Ртищево'!F124</f>
        <v>0</v>
      </c>
      <c r="F196" s="37">
        <f t="shared" si="7"/>
        <v>0</v>
      </c>
      <c r="G196" s="37">
        <f t="shared" si="8"/>
        <v>0</v>
      </c>
    </row>
    <row r="197" spans="1:7" ht="35.25" customHeight="1">
      <c r="A197" s="38" t="s">
        <v>37</v>
      </c>
      <c r="B197" s="162" t="s">
        <v>38</v>
      </c>
      <c r="C197" s="36">
        <f>C198+C199+C202+C203+C200+C201</f>
        <v>520620.1</v>
      </c>
      <c r="D197" s="36">
        <f>D198+D199+D202+D203+D200+D201</f>
        <v>320380.6</v>
      </c>
      <c r="E197" s="36">
        <f>E198+E199+E202+E203+E200+E201</f>
        <v>267607.7</v>
      </c>
      <c r="F197" s="37">
        <f t="shared" si="7"/>
        <v>0.5140172267647753</v>
      </c>
      <c r="G197" s="37">
        <f t="shared" si="8"/>
        <v>0.8352806006356192</v>
      </c>
    </row>
    <row r="198" spans="1:7" ht="24.75" customHeight="1">
      <c r="A198" s="161" t="s">
        <v>39</v>
      </c>
      <c r="B198" s="157" t="s">
        <v>127</v>
      </c>
      <c r="C198" s="35">
        <f>МР!D103</f>
        <v>166232.3</v>
      </c>
      <c r="D198" s="35">
        <f>МР!E103</f>
        <v>91918.6</v>
      </c>
      <c r="E198" s="35">
        <f>МР!F103</f>
        <v>79385.5</v>
      </c>
      <c r="F198" s="37">
        <f t="shared" si="7"/>
        <v>0.4775576106448627</v>
      </c>
      <c r="G198" s="37">
        <f t="shared" si="8"/>
        <v>0.8636500120759019</v>
      </c>
    </row>
    <row r="199" spans="1:7" ht="24.75" customHeight="1">
      <c r="A199" s="161" t="s">
        <v>40</v>
      </c>
      <c r="B199" s="157" t="s">
        <v>128</v>
      </c>
      <c r="C199" s="35">
        <f>МР!D104</f>
        <v>295765.7</v>
      </c>
      <c r="D199" s="35">
        <f>МР!E104</f>
        <v>192945</v>
      </c>
      <c r="E199" s="35">
        <f>МР!F104</f>
        <v>159256.3</v>
      </c>
      <c r="F199" s="37">
        <f t="shared" si="7"/>
        <v>0.5384542561899502</v>
      </c>
      <c r="G199" s="37">
        <f t="shared" si="8"/>
        <v>0.8253973930394671</v>
      </c>
    </row>
    <row r="200" spans="1:7" ht="24.75" customHeight="1">
      <c r="A200" s="161" t="s">
        <v>224</v>
      </c>
      <c r="B200" s="157" t="s">
        <v>225</v>
      </c>
      <c r="C200" s="35">
        <f>МР!D105+'МО г.Ртищево'!D126</f>
        <v>28468.2</v>
      </c>
      <c r="D200" s="35">
        <f>МР!E105+'МО г.Ртищево'!E126</f>
        <v>17300.9</v>
      </c>
      <c r="E200" s="35">
        <f>МР!F105+'МО г.Ртищево'!F126</f>
        <v>15967.9</v>
      </c>
      <c r="F200" s="37">
        <f t="shared" si="7"/>
        <v>0.5609030426932506</v>
      </c>
      <c r="G200" s="37">
        <f t="shared" si="8"/>
        <v>0.9229519851568414</v>
      </c>
    </row>
    <row r="201" spans="1:7" ht="33.75" customHeight="1">
      <c r="A201" s="161" t="s">
        <v>564</v>
      </c>
      <c r="B201" s="157" t="s">
        <v>565</v>
      </c>
      <c r="C201" s="35">
        <f>МР!D106+'Кр-звезда'!D88+Макарово!D81</f>
        <v>72.3</v>
      </c>
      <c r="D201" s="35">
        <f>МР!E106+'Кр-звезда'!E88+Макарово!E81</f>
        <v>69.69999999999999</v>
      </c>
      <c r="E201" s="35">
        <f>МР!F106+'Кр-звезда'!F88+Макарово!F81</f>
        <v>54.5</v>
      </c>
      <c r="F201" s="37">
        <f t="shared" si="7"/>
        <v>0.7538035961272476</v>
      </c>
      <c r="G201" s="37">
        <f t="shared" si="8"/>
        <v>0.7819225251076042</v>
      </c>
    </row>
    <row r="202" spans="1:7" ht="24.75" customHeight="1">
      <c r="A202" s="161" t="s">
        <v>41</v>
      </c>
      <c r="B202" s="157" t="s">
        <v>42</v>
      </c>
      <c r="C202" s="35">
        <f>МР!D107+'Кр-звезда'!D85+Макарово!D84+Октябрьский!D86+Салтыковка!D82+Урусово!D82+'Ш-Голицыно'!D86</f>
        <v>4798.3</v>
      </c>
      <c r="D202" s="35">
        <f>МР!E107+'Кр-звезда'!E85+Макарово!E84+Октябрьский!E86+Салтыковка!E82+Урусово!E82+'Ш-Голицыно'!E86</f>
        <v>4606.8</v>
      </c>
      <c r="E202" s="35">
        <f>МР!F107+'Кр-звезда'!F85+Макарово!F84+Октябрьский!F86+Салтыковка!F82+Урусово!F82+'Ш-Голицыно'!F86</f>
        <v>702.8</v>
      </c>
      <c r="F202" s="37">
        <f t="shared" si="7"/>
        <v>0.14646854094158346</v>
      </c>
      <c r="G202" s="37">
        <f t="shared" si="8"/>
        <v>0.15255708951984023</v>
      </c>
    </row>
    <row r="203" spans="1:7" ht="24.75" customHeight="1">
      <c r="A203" s="161" t="s">
        <v>43</v>
      </c>
      <c r="B203" s="157" t="s">
        <v>227</v>
      </c>
      <c r="C203" s="35">
        <f>МР!D108</f>
        <v>25283.3</v>
      </c>
      <c r="D203" s="35">
        <f>МР!E108</f>
        <v>13539.6</v>
      </c>
      <c r="E203" s="35">
        <f>МР!F108</f>
        <v>12240.7</v>
      </c>
      <c r="F203" s="37">
        <f t="shared" si="7"/>
        <v>0.4841417061855059</v>
      </c>
      <c r="G203" s="37">
        <f t="shared" si="8"/>
        <v>0.904066589854944</v>
      </c>
    </row>
    <row r="204" spans="1:7" ht="24.75" customHeight="1">
      <c r="A204" s="38" t="s">
        <v>44</v>
      </c>
      <c r="B204" s="162" t="s">
        <v>131</v>
      </c>
      <c r="C204" s="36">
        <f>C205+C206</f>
        <v>97994.79999999999</v>
      </c>
      <c r="D204" s="36">
        <f>D205+D206</f>
        <v>59747.7</v>
      </c>
      <c r="E204" s="36">
        <f>E205+E206</f>
        <v>48570.100000000006</v>
      </c>
      <c r="F204" s="37">
        <f t="shared" si="7"/>
        <v>0.4956395645483231</v>
      </c>
      <c r="G204" s="37">
        <f t="shared" si="8"/>
        <v>0.8129199952466791</v>
      </c>
    </row>
    <row r="205" spans="1:7" ht="24.75" customHeight="1">
      <c r="A205" s="161" t="s">
        <v>45</v>
      </c>
      <c r="B205" s="157" t="s">
        <v>46</v>
      </c>
      <c r="C205" s="35">
        <f>МР!D110</f>
        <v>77667.4</v>
      </c>
      <c r="D205" s="35">
        <f>МР!E110</f>
        <v>46413.4</v>
      </c>
      <c r="E205" s="35">
        <f>МР!F110</f>
        <v>36203.3</v>
      </c>
      <c r="F205" s="37">
        <f t="shared" si="7"/>
        <v>0.46613250862009037</v>
      </c>
      <c r="G205" s="37">
        <f t="shared" si="8"/>
        <v>0.7800182705856499</v>
      </c>
    </row>
    <row r="206" spans="1:7" ht="24.75" customHeight="1">
      <c r="A206" s="161" t="s">
        <v>47</v>
      </c>
      <c r="B206" s="157" t="s">
        <v>248</v>
      </c>
      <c r="C206" s="35">
        <f>МР!D111</f>
        <v>20327.4</v>
      </c>
      <c r="D206" s="35">
        <f>МР!E111</f>
        <v>13334.3</v>
      </c>
      <c r="E206" s="35">
        <f>МР!F111</f>
        <v>12366.8</v>
      </c>
      <c r="F206" s="37">
        <f t="shared" si="7"/>
        <v>0.6083808062024656</v>
      </c>
      <c r="G206" s="37">
        <f t="shared" si="8"/>
        <v>0.9274427603998711</v>
      </c>
    </row>
    <row r="207" spans="1:7" ht="24.75" customHeight="1">
      <c r="A207" s="38" t="s">
        <v>48</v>
      </c>
      <c r="B207" s="162" t="s">
        <v>49</v>
      </c>
      <c r="C207" s="36">
        <f>C208+C209+C211+C210+C213+C214+C215+C212</f>
        <v>24765.4</v>
      </c>
      <c r="D207" s="36">
        <f>D208+D209+D211+D210+D213+D214+D215+D212</f>
        <v>16155.1</v>
      </c>
      <c r="E207" s="36">
        <f>E208+E209+E211+E210+E213+E214+E215+E212</f>
        <v>13330.100000000002</v>
      </c>
      <c r="F207" s="37">
        <f t="shared" si="7"/>
        <v>0.5382549847771488</v>
      </c>
      <c r="G207" s="37">
        <f t="shared" si="8"/>
        <v>0.8251326206584919</v>
      </c>
    </row>
    <row r="208" spans="1:7" ht="36.75" customHeight="1">
      <c r="A208" s="161" t="s">
        <v>50</v>
      </c>
      <c r="B208" s="57" t="s">
        <v>165</v>
      </c>
      <c r="C208" s="35">
        <f>МР!D113+'МО г.Ртищево'!D128+'Кр-звезда'!D90+Макарово!D83+Октябрьский!D88+Салтыковка!D84+Урусово!D85+'Ш-Голицыно'!D88</f>
        <v>2306.1</v>
      </c>
      <c r="D208" s="35">
        <f>МР!E113+'МО г.Ртищево'!E128+'Кр-звезда'!E90+Макарово!E83+Октябрьский!E88+Салтыковка!E84+Урусово!E85+'Ш-Голицыно'!E88</f>
        <v>1163.6000000000001</v>
      </c>
      <c r="E208" s="35">
        <f>МР!F113+'МО г.Ртищево'!F128+'Кр-звезда'!F90+Макарово!F83+Октябрьский!F88+Салтыковка!F84+Урусово!F85+'Ш-Голицыно'!F88</f>
        <v>1121.2</v>
      </c>
      <c r="F208" s="37">
        <f t="shared" si="7"/>
        <v>0.4861888036078228</v>
      </c>
      <c r="G208" s="37">
        <f t="shared" si="8"/>
        <v>0.9635613612925403</v>
      </c>
    </row>
    <row r="209" spans="1:7" ht="36.75" customHeight="1">
      <c r="A209" s="161"/>
      <c r="B209" s="57" t="s">
        <v>213</v>
      </c>
      <c r="C209" s="35">
        <f>МР!D114</f>
        <v>15066.3</v>
      </c>
      <c r="D209" s="35">
        <f>МР!E114</f>
        <v>10178.5</v>
      </c>
      <c r="E209" s="35">
        <f>МР!F114</f>
        <v>7798.5</v>
      </c>
      <c r="F209" s="37">
        <f t="shared" si="7"/>
        <v>0.5176121542780908</v>
      </c>
      <c r="G209" s="37">
        <f t="shared" si="8"/>
        <v>0.7661737977108611</v>
      </c>
    </row>
    <row r="210" spans="1:7" ht="70.5" customHeight="1">
      <c r="A210" s="161" t="s">
        <v>51</v>
      </c>
      <c r="B210" s="157" t="s">
        <v>147</v>
      </c>
      <c r="C210" s="35">
        <f>'МО г.Ртищево'!D129</f>
        <v>51.3</v>
      </c>
      <c r="D210" s="35">
        <f>'МО г.Ртищево'!E129</f>
        <v>25.6</v>
      </c>
      <c r="E210" s="35">
        <f>'МО г.Ртищево'!F129</f>
        <v>25.6</v>
      </c>
      <c r="F210" s="37">
        <f t="shared" si="7"/>
        <v>0.4990253411306043</v>
      </c>
      <c r="G210" s="37">
        <f t="shared" si="8"/>
        <v>1</v>
      </c>
    </row>
    <row r="211" spans="1:7" ht="50.25" customHeight="1">
      <c r="A211" s="161" t="s">
        <v>52</v>
      </c>
      <c r="B211" s="157" t="s">
        <v>207</v>
      </c>
      <c r="C211" s="35">
        <f>МР!D123</f>
        <v>6471.7</v>
      </c>
      <c r="D211" s="35">
        <f>МР!E123</f>
        <v>3921.4</v>
      </c>
      <c r="E211" s="35">
        <f>МР!F123</f>
        <v>3691.6</v>
      </c>
      <c r="F211" s="37">
        <f t="shared" si="7"/>
        <v>0.5704219911306149</v>
      </c>
      <c r="G211" s="37">
        <f t="shared" si="8"/>
        <v>0.9413984801346458</v>
      </c>
    </row>
    <row r="212" spans="1:7" ht="27.75" customHeight="1">
      <c r="A212" s="161"/>
      <c r="B212" s="157" t="s">
        <v>566</v>
      </c>
      <c r="C212" s="35">
        <f>МР!D115</f>
        <v>10.4</v>
      </c>
      <c r="D212" s="35">
        <f>МР!E115</f>
        <v>6.4</v>
      </c>
      <c r="E212" s="35">
        <f>МР!F115</f>
        <v>4.2</v>
      </c>
      <c r="F212" s="37">
        <f t="shared" si="7"/>
        <v>0.40384615384615385</v>
      </c>
      <c r="G212" s="37">
        <f t="shared" si="8"/>
        <v>0.65625</v>
      </c>
    </row>
    <row r="213" spans="1:7" ht="36.75" customHeight="1">
      <c r="A213" s="161"/>
      <c r="B213" s="57" t="s">
        <v>364</v>
      </c>
      <c r="C213" s="35">
        <f>МР!D116</f>
        <v>15</v>
      </c>
      <c r="D213" s="35">
        <f>МР!E116</f>
        <v>15</v>
      </c>
      <c r="E213" s="35">
        <f>МР!F116</f>
        <v>12</v>
      </c>
      <c r="F213" s="37">
        <f t="shared" si="7"/>
        <v>0.8</v>
      </c>
      <c r="G213" s="37">
        <f t="shared" si="8"/>
        <v>0.8</v>
      </c>
    </row>
    <row r="214" spans="1:7" ht="48.75" customHeight="1">
      <c r="A214" s="161"/>
      <c r="B214" s="57" t="s">
        <v>301</v>
      </c>
      <c r="C214" s="35">
        <f>МР!D117</f>
        <v>425.7</v>
      </c>
      <c r="D214" s="35">
        <f>МР!E117</f>
        <v>425.7</v>
      </c>
      <c r="E214" s="35">
        <f>МР!F117</f>
        <v>341.2</v>
      </c>
      <c r="F214" s="37">
        <f t="shared" si="7"/>
        <v>0.8015034061545689</v>
      </c>
      <c r="G214" s="37">
        <f t="shared" si="8"/>
        <v>0.8015034061545689</v>
      </c>
    </row>
    <row r="215" spans="1:7" ht="48.75" customHeight="1">
      <c r="A215" s="161"/>
      <c r="B215" s="57" t="s">
        <v>304</v>
      </c>
      <c r="C215" s="35">
        <f>МР!D118</f>
        <v>418.9</v>
      </c>
      <c r="D215" s="35">
        <f>МР!E118</f>
        <v>418.9</v>
      </c>
      <c r="E215" s="35">
        <f>МР!F118</f>
        <v>335.8</v>
      </c>
      <c r="F215" s="37">
        <f t="shared" si="7"/>
        <v>0.8016232991167344</v>
      </c>
      <c r="G215" s="37">
        <f t="shared" si="8"/>
        <v>0.8016232991167344</v>
      </c>
    </row>
    <row r="216" spans="1:7" ht="52.5" customHeight="1">
      <c r="A216" s="38" t="s">
        <v>53</v>
      </c>
      <c r="B216" s="160" t="s">
        <v>111</v>
      </c>
      <c r="C216" s="36">
        <f>C217+C218</f>
        <v>34099.9</v>
      </c>
      <c r="D216" s="36">
        <f>D217+D218</f>
        <v>18564.300000000003</v>
      </c>
      <c r="E216" s="36">
        <f>E217+E218</f>
        <v>17406.7</v>
      </c>
      <c r="F216" s="37">
        <f t="shared" si="7"/>
        <v>0.5104619075129253</v>
      </c>
      <c r="G216" s="37">
        <f t="shared" si="8"/>
        <v>0.9376437571036882</v>
      </c>
    </row>
    <row r="217" spans="1:7" ht="34.5" customHeight="1">
      <c r="A217" s="161" t="s">
        <v>54</v>
      </c>
      <c r="B217" s="157" t="s">
        <v>112</v>
      </c>
      <c r="C217" s="35">
        <f>'МО г.Ртищево'!D131</f>
        <v>33349.9</v>
      </c>
      <c r="D217" s="35">
        <f>'МО г.Ртищево'!E131</f>
        <v>18164.4</v>
      </c>
      <c r="E217" s="35">
        <f>'МО г.Ртищево'!F131</f>
        <v>17011.5</v>
      </c>
      <c r="F217" s="37">
        <f t="shared" si="7"/>
        <v>0.5100914845321874</v>
      </c>
      <c r="G217" s="37">
        <f t="shared" si="8"/>
        <v>0.9365296954482394</v>
      </c>
    </row>
    <row r="218" spans="1:7" ht="34.5" customHeight="1">
      <c r="A218" s="159" t="s">
        <v>113</v>
      </c>
      <c r="B218" s="157" t="s">
        <v>114</v>
      </c>
      <c r="C218" s="35">
        <f>МР!D125</f>
        <v>750</v>
      </c>
      <c r="D218" s="35">
        <f>МР!E125</f>
        <v>399.9</v>
      </c>
      <c r="E218" s="35">
        <f>МР!F125</f>
        <v>395.2</v>
      </c>
      <c r="F218" s="37">
        <f t="shared" si="7"/>
        <v>0.5269333333333334</v>
      </c>
      <c r="G218" s="37">
        <f t="shared" si="8"/>
        <v>0.9882470617654414</v>
      </c>
    </row>
    <row r="219" spans="1:7" ht="34.5" customHeight="1">
      <c r="A219" s="38" t="s">
        <v>115</v>
      </c>
      <c r="B219" s="160" t="s">
        <v>116</v>
      </c>
      <c r="C219" s="36">
        <f>C220</f>
        <v>760</v>
      </c>
      <c r="D219" s="36">
        <f>D220</f>
        <v>548.5</v>
      </c>
      <c r="E219" s="36">
        <f>E220</f>
        <v>541</v>
      </c>
      <c r="F219" s="37">
        <f t="shared" si="7"/>
        <v>0.7118421052631579</v>
      </c>
      <c r="G219" s="37">
        <f t="shared" si="8"/>
        <v>0.9863263445761167</v>
      </c>
    </row>
    <row r="220" spans="1:7" ht="34.5" customHeight="1">
      <c r="A220" s="159" t="s">
        <v>117</v>
      </c>
      <c r="B220" s="157" t="s">
        <v>118</v>
      </c>
      <c r="C220" s="35">
        <f>МР!D127+'МО г.Ртищево'!D133</f>
        <v>760</v>
      </c>
      <c r="D220" s="35">
        <f>МР!E127+'МО г.Ртищево'!E133</f>
        <v>548.5</v>
      </c>
      <c r="E220" s="35">
        <f>МР!F127+'МО г.Ртищево'!F133</f>
        <v>541</v>
      </c>
      <c r="F220" s="37">
        <f t="shared" si="7"/>
        <v>0.7118421052631579</v>
      </c>
      <c r="G220" s="37">
        <f t="shared" si="8"/>
        <v>0.9863263445761167</v>
      </c>
    </row>
    <row r="221" spans="1:7" ht="34.5" customHeight="1">
      <c r="A221" s="38" t="s">
        <v>119</v>
      </c>
      <c r="B221" s="160" t="s">
        <v>120</v>
      </c>
      <c r="C221" s="36">
        <f>C222</f>
        <v>5</v>
      </c>
      <c r="D221" s="36">
        <f>D222</f>
        <v>1.5</v>
      </c>
      <c r="E221" s="36">
        <f>E222</f>
        <v>1.5</v>
      </c>
      <c r="F221" s="37">
        <f t="shared" si="7"/>
        <v>0.3</v>
      </c>
      <c r="G221" s="37">
        <f t="shared" si="8"/>
        <v>1</v>
      </c>
    </row>
    <row r="222" spans="1:7" ht="34.5" customHeight="1">
      <c r="A222" s="161" t="s">
        <v>121</v>
      </c>
      <c r="B222" s="160" t="s">
        <v>150</v>
      </c>
      <c r="C222" s="35">
        <f>МР!D129</f>
        <v>5</v>
      </c>
      <c r="D222" s="35">
        <f>МР!E129</f>
        <v>1.5</v>
      </c>
      <c r="E222" s="35">
        <f>МР!F129</f>
        <v>1.5</v>
      </c>
      <c r="F222" s="37">
        <f t="shared" si="7"/>
        <v>0.3</v>
      </c>
      <c r="G222" s="37">
        <f t="shared" si="8"/>
        <v>1</v>
      </c>
    </row>
    <row r="223" spans="1:7" ht="22.5" customHeight="1">
      <c r="A223" s="161"/>
      <c r="B223" s="162" t="s">
        <v>55</v>
      </c>
      <c r="C223" s="36">
        <f>C46+C60+C62+C70+C121+C197+C204+C207+C216+C219+C221</f>
        <v>890838.2</v>
      </c>
      <c r="D223" s="36">
        <f>D46+D60+D62+D70+D121+D197+D204+D207+D216+D219+D221</f>
        <v>559837</v>
      </c>
      <c r="E223" s="36">
        <f>E46+E60+E62+E70+E121+E197+E204+E207+E216+E219+E221</f>
        <v>416712.60000000003</v>
      </c>
      <c r="F223" s="37">
        <f t="shared" si="7"/>
        <v>0.46777585424603485</v>
      </c>
      <c r="G223" s="37">
        <f t="shared" si="8"/>
        <v>0.7443463007982681</v>
      </c>
    </row>
    <row r="224" spans="3:6" ht="18.75">
      <c r="C224" s="61"/>
      <c r="D224" s="61"/>
      <c r="E224" s="61"/>
      <c r="F224" s="144"/>
    </row>
    <row r="225" spans="3:6" ht="18">
      <c r="C225" s="61"/>
      <c r="D225" s="61"/>
      <c r="E225" s="61"/>
      <c r="F225" s="145"/>
    </row>
    <row r="226" spans="2:6" ht="18">
      <c r="B226" s="63" t="s">
        <v>275</v>
      </c>
      <c r="C226" s="61"/>
      <c r="D226" s="61"/>
      <c r="E226" s="61">
        <f>МР!F138+'МО г.Ртищево'!F142+'Кр-звезда'!F96+Макарово!F91+Октябрьский!F95+Салтыковка!F91+Урусово!F92+'Ш-Голицыно'!F95</f>
        <v>50689.500000000015</v>
      </c>
      <c r="F226" s="61"/>
    </row>
    <row r="227" spans="2:6" ht="18">
      <c r="B227" s="63"/>
      <c r="C227" s="61"/>
      <c r="D227" s="61"/>
      <c r="E227" s="61"/>
      <c r="F227" s="61"/>
    </row>
    <row r="228" spans="2:6" ht="18" hidden="1">
      <c r="B228" s="64" t="s">
        <v>280</v>
      </c>
      <c r="C228" s="61"/>
      <c r="D228" s="61"/>
      <c r="E228" s="61"/>
      <c r="F228" s="61"/>
    </row>
    <row r="229" spans="2:7" ht="18.75" hidden="1">
      <c r="B229" s="63" t="s">
        <v>71</v>
      </c>
      <c r="C229" s="61"/>
      <c r="D229" s="61"/>
      <c r="E229" s="61"/>
      <c r="F229" s="61"/>
      <c r="G229" s="65"/>
    </row>
    <row r="230" spans="2:6" ht="18" hidden="1">
      <c r="B230" s="63" t="s">
        <v>72</v>
      </c>
      <c r="C230" s="61"/>
      <c r="D230" s="61"/>
      <c r="E230" s="61"/>
      <c r="F230" s="61"/>
    </row>
    <row r="231" spans="2:6" ht="18" hidden="1">
      <c r="B231" s="63"/>
      <c r="C231" s="61"/>
      <c r="D231" s="61"/>
      <c r="E231" s="61"/>
      <c r="F231" s="61"/>
    </row>
    <row r="232" spans="2:7" ht="18.75" hidden="1">
      <c r="B232" s="63" t="s">
        <v>73</v>
      </c>
      <c r="C232" s="61"/>
      <c r="D232" s="61"/>
      <c r="E232" s="61"/>
      <c r="F232" s="61"/>
      <c r="G232" s="66"/>
    </row>
    <row r="233" spans="2:6" ht="18" hidden="1">
      <c r="B233" s="63" t="s">
        <v>74</v>
      </c>
      <c r="C233" s="61"/>
      <c r="D233" s="61"/>
      <c r="E233" s="61"/>
      <c r="F233" s="61"/>
    </row>
    <row r="234" spans="2:6" ht="18" hidden="1">
      <c r="B234" s="63"/>
      <c r="C234" s="61"/>
      <c r="D234" s="61"/>
      <c r="E234" s="61"/>
      <c r="F234" s="61"/>
    </row>
    <row r="235" spans="2:7" ht="18.75" hidden="1">
      <c r="B235" s="63" t="s">
        <v>75</v>
      </c>
      <c r="C235" s="61"/>
      <c r="D235" s="61"/>
      <c r="E235" s="61"/>
      <c r="F235" s="61"/>
      <c r="G235" s="146"/>
    </row>
    <row r="236" spans="2:6" ht="18" hidden="1">
      <c r="B236" s="63" t="s">
        <v>76</v>
      </c>
      <c r="C236" s="61"/>
      <c r="D236" s="61"/>
      <c r="E236" s="61"/>
      <c r="F236" s="61"/>
    </row>
    <row r="237" spans="2:6" ht="18">
      <c r="B237" s="64" t="s">
        <v>281</v>
      </c>
      <c r="C237" s="61"/>
      <c r="D237" s="61"/>
      <c r="E237" s="61">
        <f>МР!F149</f>
        <v>4000</v>
      </c>
      <c r="F237" s="61"/>
    </row>
    <row r="238" spans="1:7" ht="18.75">
      <c r="A238" s="59"/>
      <c r="B238" s="64"/>
      <c r="C238" s="61"/>
      <c r="D238" s="61"/>
      <c r="E238" s="61"/>
      <c r="F238" s="61"/>
      <c r="G238" s="147"/>
    </row>
    <row r="239" spans="1:6" ht="12" customHeight="1" hidden="1">
      <c r="A239" s="59"/>
      <c r="B239" s="63"/>
      <c r="C239" s="61"/>
      <c r="D239" s="61"/>
      <c r="E239" s="61"/>
      <c r="F239" s="61"/>
    </row>
    <row r="240" spans="1:6" ht="5.25" customHeight="1" hidden="1">
      <c r="A240" s="59"/>
      <c r="B240" s="63"/>
      <c r="C240" s="61"/>
      <c r="D240" s="61"/>
      <c r="E240" s="61"/>
      <c r="F240" s="61"/>
    </row>
    <row r="241" spans="1:7" ht="45" customHeight="1">
      <c r="A241" s="59"/>
      <c r="B241" s="63" t="s">
        <v>79</v>
      </c>
      <c r="C241" s="61"/>
      <c r="D241" s="61"/>
      <c r="E241" s="61">
        <f>E226+E41-E223-E237+E227</f>
        <v>59607.99999999994</v>
      </c>
      <c r="F241" s="61"/>
      <c r="G241" s="68"/>
    </row>
    <row r="242" spans="1:6" ht="18">
      <c r="A242" s="59"/>
      <c r="B242" s="63"/>
      <c r="C242" s="61"/>
      <c r="D242" s="61"/>
      <c r="E242" s="61"/>
      <c r="F242" s="61"/>
    </row>
    <row r="243" spans="1:6" ht="18" hidden="1">
      <c r="A243" s="59"/>
      <c r="C243" s="61"/>
      <c r="D243" s="61"/>
      <c r="E243" s="61"/>
      <c r="F243" s="61"/>
    </row>
    <row r="244" spans="1:6" ht="18">
      <c r="A244" s="59"/>
      <c r="C244" s="61"/>
      <c r="D244" s="61"/>
      <c r="E244" s="61"/>
      <c r="F244" s="61"/>
    </row>
    <row r="245" spans="1:6" ht="18">
      <c r="A245" s="59"/>
      <c r="B245" s="63" t="s">
        <v>80</v>
      </c>
      <c r="C245" s="61"/>
      <c r="D245" s="61"/>
      <c r="E245" s="61"/>
      <c r="F245" s="61"/>
    </row>
    <row r="246" spans="1:6" ht="18">
      <c r="A246" s="59"/>
      <c r="B246" s="63" t="s">
        <v>81</v>
      </c>
      <c r="C246" s="61"/>
      <c r="D246" s="61"/>
      <c r="E246" s="61"/>
      <c r="F246" s="61"/>
    </row>
    <row r="247" ht="18">
      <c r="B247" s="63" t="s">
        <v>82</v>
      </c>
    </row>
  </sheetData>
  <sheetProtection/>
  <mergeCells count="16">
    <mergeCell ref="A43:G43"/>
    <mergeCell ref="F44:F45"/>
    <mergeCell ref="G44:G45"/>
    <mergeCell ref="A44:A45"/>
    <mergeCell ref="B44:B45"/>
    <mergeCell ref="C44:C45"/>
    <mergeCell ref="E44:E45"/>
    <mergeCell ref="D44:D45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2019-07-11T05:24:56Z</cp:lastPrinted>
  <dcterms:created xsi:type="dcterms:W3CDTF">1996-10-08T23:32:33Z</dcterms:created>
  <dcterms:modified xsi:type="dcterms:W3CDTF">2019-07-11T05:27:01Z</dcterms:modified>
  <cp:category/>
  <cp:version/>
  <cp:contentType/>
  <cp:contentStatus/>
</cp:coreProperties>
</file>