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<sst xmlns="http://schemas.openxmlformats.org/spreadsheetml/2006/main" count="299" uniqueCount="261">
  <si>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</si>
  <si>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</si>
  <si>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</si>
  <si>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</si>
  <si>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</si>
  <si>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</si>
  <si>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</si>
  <si>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</si>
  <si>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</si>
  <si>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</si>
  <si>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</si>
  <si>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</si>
  <si>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Администрация МР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</si>
  <si>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</si>
  <si>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</si>
  <si>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</si>
  <si>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</si>
  <si>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</si>
  <si>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</si>
  <si>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</si>
  <si>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</si>
  <si>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</si>
  <si>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</si>
  <si>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</si>
  <si>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</si>
  <si>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</si>
  <si>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</si>
  <si>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</si>
  <si>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</si>
  <si>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</si>
  <si>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</si>
  <si>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</si>
  <si>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</si>
  <si>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</si>
  <si>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</si>
  <si>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</si>
  <si>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</si>
  <si>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</si>
  <si>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</si>
  <si>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</si>
  <si>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</si>
  <si>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</si>
  <si>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</si>
  <si>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</si>
  <si>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</si>
  <si>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</si>
  <si>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</si>
  <si>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</si>
  <si>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</si>
  <si>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</si>
  <si>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</si>
  <si>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</si>
  <si>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</si>
  <si>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</si>
  <si>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</si>
  <si>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</si>
  <si>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</si>
  <si>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</si>
  <si>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</si>
  <si>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</si>
  <si>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</si>
  <si>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</si>
  <si>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</si>
  <si>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</si>
  <si>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</si>
  <si>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</si>
  <si>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</si>
  <si>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</si>
  <si>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</si>
  <si>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</si>
  <si>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</si>
  <si>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</si>
  <si>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</si>
  <si>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</si>
  <si>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</si>
  <si>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</si>
  <si>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</si>
  <si>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</si>
  <si>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</si>
  <si>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</si>
  <si>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</si>
  <si>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</si>
  <si>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</si>
  <si>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</si>
  <si>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</si>
  <si>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</si>
  <si>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</si>
  <si>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</si>
  <si>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</si>
  <si>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</si>
  <si>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</si>
  <si>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</si>
  <si>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</si>
  <si>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</si>
  <si>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</si>
  <si>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</si>
  <si>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</si>
  <si>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</si>
  <si>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</si>
  <si>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</si>
  <si>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</si>
  <si>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</si>
  <si>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</si>
  <si>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</si>
  <si>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</si>
  <si>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</si>
  <si>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</si>
  <si>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</si>
  <si>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</si>
  <si>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</si>
  <si>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</si>
  <si>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</si>
  <si>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</si>
  <si>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</si>
  <si>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</si>
  <si>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</si>
  <si>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</si>
  <si>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</si>
  <si>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</si>
  <si>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</si>
  <si>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</si>
  <si>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</si>
  <si>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</si>
  <si>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</si>
  <si>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</si>
  <si>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</si>
  <si>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</si>
  <si>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</si>
  <si>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</si>
  <si>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</si>
  <si>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</si>
  <si>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</si>
  <si>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</si>
  <si>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</si>
  <si>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</si>
  <si>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</si>
  <si>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</si>
  <si>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</si>
  <si>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</si>
  <si>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</si>
  <si>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</si>
  <si>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</si>
  <si>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</si>
  <si>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</si>
  <si>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</si>
  <si>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</si>
  <si>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</si>
  <si>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</si>
  <si>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</si>
  <si>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</si>
  <si>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</si>
  <si>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</si>
  <si>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</si>
  <si>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</si>
  <si>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</si>
  <si>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</si>
  <si>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</si>
  <si>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</si>
  <si>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</si>
  <si>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</si>
  <si>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 xml:space="preserve">Доходы от продажи материальных и нематариальных активов (имущества,земельных участков) </t>
  </si>
  <si>
    <t>Доходы от сдачи в аренду имущества находящегося в оперативном управлении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</si>
  <si>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</si>
  <si>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</si>
  <si>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</si>
  <si>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</si>
  <si>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</si>
  <si>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</si>
  <si>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75101G0Д70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</si>
  <si>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</si>
  <si>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</si>
  <si>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</si>
  <si>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</si>
  <si>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</si>
  <si>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</si>
  <si>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</si>
  <si>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>75303G0Д20</t>
  </si>
  <si>
    <t>75306G0Д30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</si>
  <si>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</si>
  <si>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</si>
  <si>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</si>
  <si>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</si>
  <si>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</si>
  <si>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</si>
  <si>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</si>
  <si>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</si>
  <si>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</si>
  <si>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</si>
  <si>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</si>
  <si>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</si>
  <si>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</si>
  <si>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</si>
  <si>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</si>
  <si>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</si>
  <si>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</si>
  <si>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</si>
  <si>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</si>
  <si>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</si>
  <si>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</si>
  <si>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</si>
  <si>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</si>
  <si>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</si>
  <si>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</si>
  <si>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</si>
  <si>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</si>
  <si>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</si>
  <si>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</si>
  <si>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</si>
  <si>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9910072400</t>
  </si>
  <si>
    <t>99100S2400</t>
  </si>
  <si>
    <t>Обеспечение выполнения расходных обязательств, связанных с 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</t>
  </si>
  <si>
    <t>Обеспечение выполнения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 за счет средств местного бюджета</t>
  </si>
  <si>
    <t>Уточнение сведений о границах населенных пунктов и территориальных зон в Едином государственном реестре недвижимости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</si>
  <si>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</si>
  <si>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</si>
  <si>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754010Т030</t>
  </si>
  <si>
    <t>791000000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</si>
  <si>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</si>
  <si>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79104GД040</t>
  </si>
  <si>
    <t>79104GД050</t>
  </si>
  <si>
    <t>Проведение оценки уязвимости моста через р. Ячейка у с. Васильевка (0.1 км) на км 2+400 автоподъезда к с. Васильевка от автомобильной дороги "Тамбов-Ртищево-Саратов"</t>
  </si>
  <si>
    <t>Проведение оценки уязвимости моста через р. Ячейка у с. Северка на км 21+650 автоподъезд к с/х "Рассвет"</t>
  </si>
  <si>
    <t>7910500В70</t>
  </si>
  <si>
    <t>Приобретение мобильных заградительных ограждений (барьеров)</t>
  </si>
  <si>
    <t>91400083Ж0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</si>
  <si>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</si>
  <si>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 xml:space="preserve">Сведения 
об исполнении бюджета Ртищевского муниципального района 
за 9 месяцев 2019 года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</si>
  <si>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</si>
  <si>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</si>
  <si>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</si>
  <si>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</si>
  <si>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Единый сельскохозяйственный налог</t>
  </si>
  <si>
    <t xml:space="preserve">Иные межбюджетные трансферты на выполнение переданных полномочий </t>
  </si>
  <si>
    <t xml:space="preserve">Иные межбюджетные трансферты </t>
  </si>
  <si>
    <t>ИТОГО ДОХОДОВ</t>
  </si>
  <si>
    <t>Штрафы, санкции, возмещение ущерба (в том числе штрафы ГРОВД)</t>
  </si>
  <si>
    <t>Другие общегосударственные вопросы, в том числе:</t>
  </si>
  <si>
    <t xml:space="preserve">Расходы на обеспечение деятельности муниципальных казенных учреждений  </t>
  </si>
  <si>
    <t xml:space="preserve">Отдел по управлению имуществом </t>
  </si>
  <si>
    <t>НАЦИОНАЛЬНАЯ БЕЗОПАСНОСТЬ И ПРАВООХРАНИТЕЛЬНАЯ ДЕЯТЕЛЬНОСТЬ</t>
  </si>
  <si>
    <t>Муниципальная программа  «Содействие занятости населения Ртищевского муниципального района Саратовской области», в том числе:</t>
  </si>
  <si>
    <t>Сельское хозяйство и рыболовство, в том числе:</t>
  </si>
  <si>
    <t>Транспорт, в том числе:</t>
  </si>
  <si>
    <t>Дорожное хозяйство (дорожные фонды), в том числе:</t>
  </si>
  <si>
    <t>Обустройство улично-дорожной сети дорожными знаками</t>
  </si>
  <si>
    <t xml:space="preserve">Нанесение пешеходной дорожной разметки на улично-дорожную сеть </t>
  </si>
  <si>
    <t xml:space="preserve">Ремонт дорожного покрытия улиц в границах сельских населённых пунктов </t>
  </si>
  <si>
    <t xml:space="preserve">Летнее содержание </t>
  </si>
  <si>
    <t xml:space="preserve">Зимнее содержание </t>
  </si>
  <si>
    <t>Капитальный ремонт, ремонт и содержание автомобильных дорог общего пользования местного значения за счет средств местного бюджета</t>
  </si>
  <si>
    <t xml:space="preserve">Изготовление сметной документации, технический контроль </t>
  </si>
  <si>
    <t>Жилищное хозяйство, в том числе:</t>
  </si>
  <si>
    <t>Модернизация объектов водоснабжения и водоотведения</t>
  </si>
  <si>
    <t>Реализация мероприятий по обеспечению жильем молодых семей за счет средств федерального, областного и  местного бюджетов</t>
  </si>
  <si>
    <t>Охрана семьи и детства  (компенсация части родительской платы, опека несовершеннолетних)</t>
  </si>
  <si>
    <t>Предоставление грантов начинающим субъектам малого предпринимательства на создание собственного бизнеса</t>
  </si>
  <si>
    <t xml:space="preserve">Другие вопросы в области национальной безопасности и правоохранительной деятельности, в том числе: </t>
  </si>
  <si>
    <t>Уточненные  плановые назначения 9 месяцев 2019 года, тыс. рублей</t>
  </si>
  <si>
    <t>Процент  исполнения к уточненному  плану 9 месяцев 2019 года, %</t>
  </si>
  <si>
    <t xml:space="preserve">Приложение № 1
к распоряжению администрации Ртищевского  муниципального района 
 от  18 октября 2019 года   № 849-р
</t>
  </si>
  <si>
    <t>Верно: начальник отдела делопроизводства                                   Ю.А. Малюгина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</si>
</sst>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40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203" fontId="3" fillId="33" borderId="10" xfId="62" applyNumberFormat="1" applyFont="1" applyFill="1" applyBorder="1" applyAlignment="1" applyProtection="1">
      <alignment vertical="center" wrapText="1"/>
      <protection hidden="1"/>
    </xf>
    <xf numFmtId="49" fontId="2" fillId="33" borderId="10" xfId="62" applyNumberFormat="1" applyFont="1" applyFill="1" applyBorder="1" applyAlignment="1" applyProtection="1">
      <alignment vertical="center" wrapText="1"/>
      <protection hidden="1"/>
    </xf>
    <xf numFmtId="203" fontId="2" fillId="33" borderId="10" xfId="62" applyNumberFormat="1" applyFont="1" applyFill="1" applyBorder="1" applyAlignment="1" applyProtection="1">
      <alignment vertical="center" wrapText="1"/>
      <protection hidden="1"/>
    </xf>
    <xf numFmtId="49" fontId="2" fillId="33" borderId="10" xfId="0" applyNumberFormat="1" applyFont="1" applyFill="1" applyBorder="1" applyAlignment="1">
      <alignment horizontal="left" vertical="center" wrapText="1"/>
    </xf>
    <xf numFmtId="203" fontId="2" fillId="33" borderId="10" xfId="62" applyNumberFormat="1" applyFont="1" applyFill="1" applyBorder="1" applyAlignment="1" applyProtection="1">
      <alignment wrapText="1"/>
      <protection hidden="1"/>
    </xf>
    <xf numFmtId="49" fontId="2" fillId="33" borderId="10" xfId="62" applyNumberFormat="1" applyFont="1" applyFill="1" applyBorder="1" applyAlignment="1" applyProtection="1">
      <alignment wrapText="1"/>
      <protection hidden="1"/>
    </xf>
    <xf numFmtId="49" fontId="3" fillId="33" borderId="10" xfId="62" applyNumberFormat="1" applyFont="1" applyFill="1" applyBorder="1" applyAlignment="1" applyProtection="1">
      <alignment vertical="center" wrapText="1"/>
      <protection hidden="1"/>
    </xf>
    <xf numFmtId="0" fontId="2" fillId="33" borderId="10" xfId="0" applyFont="1" applyFill="1" applyBorder="1" applyAlignment="1">
      <alignment horizontal="left" vertical="center" wrapText="1"/>
    </xf>
    <xf numFmtId="212" fontId="2" fillId="33" borderId="10" xfId="85" applyNumberFormat="1" applyFont="1" applyFill="1" applyBorder="1" applyAlignment="1" applyProtection="1">
      <alignment horizontal="center"/>
      <protection hidden="1"/>
    </xf>
    <xf numFmtId="49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212" fontId="3" fillId="33" borderId="10" xfId="99" applyNumberFormat="1" applyFont="1" applyFill="1" applyBorder="1" applyAlignment="1" applyProtection="1">
      <alignment horizontal="center"/>
      <protection hidden="1"/>
    </xf>
    <xf numFmtId="203" fontId="3" fillId="33" borderId="10" xfId="6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left" vertical="top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9" fontId="3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9" fontId="3" fillId="33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12" fontId="3" fillId="33" borderId="10" xfId="101" applyNumberFormat="1" applyFont="1" applyFill="1" applyBorder="1" applyAlignment="1" applyProtection="1">
      <alignment horizontal="center"/>
      <protection hidden="1"/>
    </xf>
    <xf numFmtId="193" fontId="3" fillId="33" borderId="10" xfId="0" applyNumberFormat="1" applyFont="1" applyFill="1" applyBorder="1" applyAlignment="1">
      <alignment horizontal="center" vertical="center"/>
    </xf>
    <xf numFmtId="193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208" fontId="3" fillId="33" borderId="0" xfId="0" applyNumberFormat="1" applyFont="1" applyFill="1" applyAlignment="1">
      <alignment horizontal="center" vertical="center"/>
    </xf>
    <xf numFmtId="193" fontId="3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 vertical="top" wrapText="1"/>
    </xf>
    <xf numFmtId="193" fontId="3" fillId="33" borderId="0" xfId="0" applyNumberFormat="1" applyFont="1" applyFill="1" applyBorder="1" applyAlignment="1">
      <alignment horizontal="left" vertical="top" wrapText="1"/>
    </xf>
    <xf numFmtId="9" fontId="3" fillId="33" borderId="12" xfId="0" applyNumberFormat="1" applyFont="1" applyFill="1" applyBorder="1" applyAlignment="1">
      <alignment horizontal="left" vertical="top" wrapText="1"/>
    </xf>
    <xf numFmtId="9" fontId="2" fillId="33" borderId="12" xfId="0" applyNumberFormat="1" applyFont="1" applyFill="1" applyBorder="1" applyAlignment="1">
      <alignment horizontal="left" vertical="top" wrapText="1"/>
    </xf>
    <xf numFmtId="9" fontId="2" fillId="33" borderId="0" xfId="0" applyNumberFormat="1" applyFont="1" applyFill="1" applyBorder="1" applyAlignment="1">
      <alignment horizontal="left" vertical="top" wrapText="1"/>
    </xf>
    <xf numFmtId="9" fontId="2" fillId="33" borderId="0" xfId="0" applyNumberFormat="1" applyFont="1" applyFill="1" applyBorder="1" applyAlignment="1">
      <alignment horizontal="left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3" fontId="2" fillId="33" borderId="10" xfId="86" applyNumberFormat="1" applyFont="1" applyFill="1" applyBorder="1" applyAlignment="1" applyProtection="1">
      <alignment horizontal="center"/>
      <protection hidden="1"/>
    </xf>
    <xf numFmtId="193" fontId="2" fillId="33" borderId="10" xfId="86" applyNumberFormat="1" applyFont="1" applyFill="1" applyBorder="1" applyAlignment="1" applyProtection="1">
      <alignment horizontal="center" vertical="center"/>
      <protection hidden="1"/>
    </xf>
    <xf numFmtId="192" fontId="2" fillId="33" borderId="10" xfId="0" applyNumberFormat="1" applyFont="1" applyFill="1" applyBorder="1" applyAlignment="1">
      <alignment horizontal="center" vertical="center" wrapText="1"/>
    </xf>
    <xf numFmtId="212" fontId="2" fillId="33" borderId="10" xfId="63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5" xfId="103"/>
    <cellStyle name="Обычный 2 6" xfId="104"/>
    <cellStyle name="Обычный 2 7" xfId="105"/>
    <cellStyle name="Обычный 2 8" xfId="106"/>
    <cellStyle name="Обычный 2 9" xfId="107"/>
    <cellStyle name="Обычный 20" xfId="108"/>
    <cellStyle name="Обычный 21" xfId="109"/>
    <cellStyle name="Обычный 22" xfId="110"/>
    <cellStyle name="Обычный 23" xfId="111"/>
    <cellStyle name="Обычный 24" xfId="112"/>
    <cellStyle name="Обычный 25" xfId="113"/>
    <cellStyle name="Обычный 26" xfId="114"/>
    <cellStyle name="Обычный 27" xfId="115"/>
    <cellStyle name="Обычный 28" xfId="116"/>
    <cellStyle name="Обычный 29" xfId="117"/>
    <cellStyle name="Обычный 3" xfId="118"/>
    <cellStyle name="Обычный 30" xfId="119"/>
    <cellStyle name="Обычный 31" xfId="120"/>
    <cellStyle name="Обычный 32" xfId="121"/>
    <cellStyle name="Обычный 33" xfId="122"/>
    <cellStyle name="Обычный 34" xfId="123"/>
    <cellStyle name="Обычный 35" xfId="124"/>
    <cellStyle name="Обычный 36" xfId="125"/>
    <cellStyle name="Обычный 37" xfId="126"/>
    <cellStyle name="Обычный 38" xfId="127"/>
    <cellStyle name="Обычный 39" xfId="128"/>
    <cellStyle name="Обычный 4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5" xfId="137"/>
    <cellStyle name="Обычный 6" xfId="138"/>
    <cellStyle name="Обычный 7" xfId="139"/>
    <cellStyle name="Обычный 8" xfId="140"/>
    <cellStyle name="Обычный 9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74"/>
  <sheetViews>
    <sheetView tabSelected="1" view="pageBreakPreview" zoomScaleNormal="85" zoomScaleSheetLayoutView="100" workbookViewId="0" topLeftCell="D130">
      <selection activeCell="J1" sqref="J1:N16384"/>
    </sheetView>
  </sheetViews>
  <sheetFormatPr defaultColWidth="9.140625" defaultRowHeight="12.75"/>
  <cols>
    <col min="1" max="1" width="6.57421875" style="18" hidden="1" customWidth="1"/>
    <col min="2" max="2" width="46.57421875" style="18" customWidth="1"/>
    <col min="3" max="3" width="15.7109375" style="19" hidden="1" customWidth="1"/>
    <col min="4" max="4" width="18.28125" style="48" customWidth="1"/>
    <col min="5" max="5" width="16.7109375" style="48" customWidth="1"/>
    <col min="6" max="6" width="15.28125" style="48" customWidth="1"/>
    <col min="7" max="7" width="16.57421875" style="48" customWidth="1"/>
    <col min="8" max="8" width="17.28125" style="48" customWidth="1"/>
    <col min="9" max="9" width="12.57421875" style="18" customWidth="1"/>
    <col min="10" max="10" width="14.57421875" style="26" hidden="1" customWidth="1"/>
    <col min="11" max="11" width="7.140625" style="26" hidden="1" customWidth="1"/>
    <col min="12" max="12" width="17.57421875" style="26" hidden="1" customWidth="1"/>
    <col min="13" max="14" width="0" style="26" hidden="1" customWidth="1"/>
    <col min="15" max="16384" width="9.140625" style="26" customWidth="1"/>
  </cols>
  <sheetData>
    <row r="1" spans="1:9" s="55" customFormat="1" ht="62.25" customHeight="1">
      <c r="A1" s="52"/>
      <c r="B1" s="52"/>
      <c r="C1" s="53"/>
      <c r="D1" s="81" t="s">
        <v>259</v>
      </c>
      <c r="E1" s="81"/>
      <c r="F1" s="81"/>
      <c r="G1" s="81"/>
      <c r="H1" s="81"/>
      <c r="I1" s="52"/>
    </row>
    <row r="2" spans="1:9" s="55" customFormat="1" ht="65.25" customHeight="1">
      <c r="A2" s="86" t="s">
        <v>226</v>
      </c>
      <c r="B2" s="86"/>
      <c r="C2" s="86"/>
      <c r="D2" s="86"/>
      <c r="E2" s="86"/>
      <c r="F2" s="86"/>
      <c r="G2" s="86"/>
      <c r="H2" s="86"/>
      <c r="I2" s="27"/>
    </row>
    <row r="3" spans="1:9" s="55" customFormat="1" ht="12.75" customHeight="1">
      <c r="A3" s="87"/>
      <c r="B3" s="84" t="s">
        <v>0</v>
      </c>
      <c r="C3" s="82" t="s">
        <v>74</v>
      </c>
      <c r="D3" s="75" t="s">
        <v>227</v>
      </c>
      <c r="E3" s="73" t="s">
        <v>257</v>
      </c>
      <c r="F3" s="75" t="s">
        <v>228</v>
      </c>
      <c r="G3" s="75" t="s">
        <v>229</v>
      </c>
      <c r="H3" s="73" t="s">
        <v>258</v>
      </c>
      <c r="I3" s="56"/>
    </row>
    <row r="4" spans="1:9" s="55" customFormat="1" ht="84.75" customHeight="1">
      <c r="A4" s="87"/>
      <c r="B4" s="85"/>
      <c r="C4" s="83"/>
      <c r="D4" s="75"/>
      <c r="E4" s="74"/>
      <c r="F4" s="75"/>
      <c r="G4" s="75"/>
      <c r="H4" s="74"/>
      <c r="I4" s="56"/>
    </row>
    <row r="5" spans="1:9" s="55" customFormat="1" ht="17.25" customHeight="1">
      <c r="A5" s="54"/>
      <c r="B5" s="31">
        <v>1</v>
      </c>
      <c r="C5" s="32"/>
      <c r="D5" s="30">
        <v>2</v>
      </c>
      <c r="E5" s="28">
        <v>3</v>
      </c>
      <c r="F5" s="28">
        <v>4</v>
      </c>
      <c r="G5" s="30">
        <v>5</v>
      </c>
      <c r="H5" s="30">
        <v>6</v>
      </c>
      <c r="I5" s="56"/>
    </row>
    <row r="6" spans="1:9" ht="21" customHeight="1">
      <c r="A6" s="25"/>
      <c r="B6" s="67" t="s">
        <v>230</v>
      </c>
      <c r="C6" s="24"/>
      <c r="D6" s="34">
        <f>D7+D9+D10+D11+D12+D13+D14+D15+D16+D17+D18+D19+D22+D23+D24+D25+D26+D28+D8</f>
        <v>184047.59999999998</v>
      </c>
      <c r="E6" s="34">
        <f>E7+E9+E10+E11+E12+E13+E14+E15+E16+E17+E18+E19+E22+E23+E24+E25+E26+E28+E8</f>
        <v>136583.3</v>
      </c>
      <c r="F6" s="34">
        <f>F7+F9+F10+F11+F12+F13+F14+F15+F16+F17+F18+F19+F22+F23+F24+F25+F26+F28+F8+F21+F20</f>
        <v>147259.99999999997</v>
      </c>
      <c r="G6" s="62">
        <f>F6/D6</f>
        <v>0.8001190996242276</v>
      </c>
      <c r="H6" s="62">
        <f>F6/E6</f>
        <v>1.0781698787479874</v>
      </c>
      <c r="I6" s="33"/>
    </row>
    <row r="7" spans="1:9" ht="15.75">
      <c r="A7" s="25"/>
      <c r="B7" s="22" t="s">
        <v>153</v>
      </c>
      <c r="C7" s="24"/>
      <c r="D7" s="34">
        <v>119313</v>
      </c>
      <c r="E7" s="34">
        <v>86380</v>
      </c>
      <c r="F7" s="34">
        <v>86360.1</v>
      </c>
      <c r="G7" s="62">
        <f aca="true" t="shared" si="0" ref="G7:G39">F7/D7</f>
        <v>0.7238113198058888</v>
      </c>
      <c r="H7" s="62">
        <f aca="true" t="shared" si="1" ref="H7:H39">F7/E7</f>
        <v>0.9997696225978236</v>
      </c>
      <c r="I7" s="33"/>
    </row>
    <row r="8" spans="1:9" ht="31.5">
      <c r="A8" s="25"/>
      <c r="B8" s="22" t="s">
        <v>154</v>
      </c>
      <c r="C8" s="24"/>
      <c r="D8" s="34">
        <v>100</v>
      </c>
      <c r="E8" s="34">
        <v>75</v>
      </c>
      <c r="F8" s="34">
        <v>186.1</v>
      </c>
      <c r="G8" s="62">
        <f t="shared" si="0"/>
        <v>1.861</v>
      </c>
      <c r="H8" s="62">
        <f t="shared" si="1"/>
        <v>2.481333333333333</v>
      </c>
      <c r="I8" s="33"/>
    </row>
    <row r="9" spans="1:9" ht="31.5">
      <c r="A9" s="25"/>
      <c r="B9" s="22" t="s">
        <v>155</v>
      </c>
      <c r="C9" s="24"/>
      <c r="D9" s="34">
        <v>12500</v>
      </c>
      <c r="E9" s="34">
        <v>9800</v>
      </c>
      <c r="F9" s="34">
        <v>9371.2</v>
      </c>
      <c r="G9" s="62">
        <f t="shared" si="0"/>
        <v>0.749696</v>
      </c>
      <c r="H9" s="62">
        <f t="shared" si="1"/>
        <v>0.9562448979591838</v>
      </c>
      <c r="I9" s="33"/>
    </row>
    <row r="10" spans="1:9" ht="15.75">
      <c r="A10" s="25"/>
      <c r="B10" s="67" t="s">
        <v>231</v>
      </c>
      <c r="C10" s="24"/>
      <c r="D10" s="34">
        <v>14992</v>
      </c>
      <c r="E10" s="34">
        <v>11816</v>
      </c>
      <c r="F10" s="34">
        <v>16374.9</v>
      </c>
      <c r="G10" s="62">
        <f t="shared" si="0"/>
        <v>1.0922425293489861</v>
      </c>
      <c r="H10" s="62">
        <f t="shared" si="1"/>
        <v>1.3858243060257278</v>
      </c>
      <c r="I10" s="33"/>
    </row>
    <row r="11" spans="1:9" ht="15.75" hidden="1">
      <c r="A11" s="25"/>
      <c r="B11" s="22" t="s">
        <v>1</v>
      </c>
      <c r="C11" s="24"/>
      <c r="D11" s="34">
        <v>0</v>
      </c>
      <c r="E11" s="34">
        <v>0</v>
      </c>
      <c r="F11" s="34">
        <v>0</v>
      </c>
      <c r="G11" s="62" t="e">
        <f t="shared" si="0"/>
        <v>#DIV/0!</v>
      </c>
      <c r="H11" s="62" t="e">
        <f t="shared" si="1"/>
        <v>#DIV/0!</v>
      </c>
      <c r="I11" s="33"/>
    </row>
    <row r="12" spans="1:9" ht="15.75">
      <c r="A12" s="25"/>
      <c r="B12" s="22" t="s">
        <v>91</v>
      </c>
      <c r="C12" s="24"/>
      <c r="D12" s="34">
        <v>20241.3</v>
      </c>
      <c r="E12" s="34">
        <v>15202.3</v>
      </c>
      <c r="F12" s="34">
        <v>18926.9</v>
      </c>
      <c r="G12" s="62">
        <f t="shared" si="0"/>
        <v>0.9350634593627881</v>
      </c>
      <c r="H12" s="62">
        <f t="shared" si="1"/>
        <v>1.2450024009524876</v>
      </c>
      <c r="I12" s="33"/>
    </row>
    <row r="13" spans="1:9" ht="15.75" hidden="1">
      <c r="A13" s="25"/>
      <c r="B13" s="22" t="s">
        <v>2</v>
      </c>
      <c r="C13" s="24"/>
      <c r="D13" s="34">
        <v>0</v>
      </c>
      <c r="E13" s="34">
        <v>0</v>
      </c>
      <c r="F13" s="34">
        <v>0</v>
      </c>
      <c r="G13" s="62" t="e">
        <f t="shared" si="0"/>
        <v>#DIV/0!</v>
      </c>
      <c r="H13" s="62" t="e">
        <f t="shared" si="1"/>
        <v>#DIV/0!</v>
      </c>
      <c r="I13" s="33"/>
    </row>
    <row r="14" spans="1:9" ht="17.25" customHeight="1">
      <c r="A14" s="25"/>
      <c r="B14" s="22" t="s">
        <v>156</v>
      </c>
      <c r="C14" s="24"/>
      <c r="D14" s="34">
        <v>4676</v>
      </c>
      <c r="E14" s="34">
        <v>3300</v>
      </c>
      <c r="F14" s="34">
        <v>3448.9</v>
      </c>
      <c r="G14" s="62">
        <f t="shared" si="0"/>
        <v>0.7375748502994012</v>
      </c>
      <c r="H14" s="62">
        <f t="shared" si="1"/>
        <v>1.0451212121212121</v>
      </c>
      <c r="I14" s="33"/>
    </row>
    <row r="15" spans="1:9" ht="18" customHeight="1" hidden="1">
      <c r="A15" s="25"/>
      <c r="B15" s="22" t="s">
        <v>128</v>
      </c>
      <c r="C15" s="24"/>
      <c r="D15" s="34"/>
      <c r="E15" s="34"/>
      <c r="F15" s="34"/>
      <c r="G15" s="62" t="e">
        <f t="shared" si="0"/>
        <v>#DIV/0!</v>
      </c>
      <c r="H15" s="62" t="e">
        <f t="shared" si="1"/>
        <v>#DIV/0!</v>
      </c>
      <c r="I15" s="33"/>
    </row>
    <row r="16" spans="1:9" ht="31.5">
      <c r="A16" s="25"/>
      <c r="B16" s="22" t="s">
        <v>157</v>
      </c>
      <c r="C16" s="24"/>
      <c r="D16" s="34">
        <v>4400</v>
      </c>
      <c r="E16" s="34">
        <v>3150</v>
      </c>
      <c r="F16" s="34">
        <v>3646.8</v>
      </c>
      <c r="G16" s="62">
        <f t="shared" si="0"/>
        <v>0.8288181818181819</v>
      </c>
      <c r="H16" s="62">
        <f t="shared" si="1"/>
        <v>1.1577142857142857</v>
      </c>
      <c r="I16" s="33"/>
    </row>
    <row r="17" spans="1:9" ht="30.75" customHeight="1">
      <c r="A17" s="25"/>
      <c r="B17" s="22" t="s">
        <v>161</v>
      </c>
      <c r="C17" s="24"/>
      <c r="D17" s="34">
        <v>400</v>
      </c>
      <c r="E17" s="34">
        <v>300</v>
      </c>
      <c r="F17" s="34">
        <v>313.2</v>
      </c>
      <c r="G17" s="62">
        <f t="shared" si="0"/>
        <v>0.7829999999999999</v>
      </c>
      <c r="H17" s="62">
        <f t="shared" si="1"/>
        <v>1.044</v>
      </c>
      <c r="I17" s="33"/>
    </row>
    <row r="18" spans="1:9" ht="25.5" customHeight="1" hidden="1">
      <c r="A18" s="25"/>
      <c r="B18" s="22" t="s">
        <v>3</v>
      </c>
      <c r="C18" s="24"/>
      <c r="D18" s="34">
        <v>0</v>
      </c>
      <c r="E18" s="34">
        <v>0</v>
      </c>
      <c r="F18" s="34">
        <v>0</v>
      </c>
      <c r="G18" s="62" t="e">
        <f t="shared" si="0"/>
        <v>#DIV/0!</v>
      </c>
      <c r="H18" s="62" t="e">
        <f t="shared" si="1"/>
        <v>#DIV/0!</v>
      </c>
      <c r="I18" s="33"/>
    </row>
    <row r="19" spans="1:9" ht="0.75" customHeight="1" hidden="1">
      <c r="A19" s="25"/>
      <c r="B19" s="22" t="s">
        <v>158</v>
      </c>
      <c r="C19" s="24"/>
      <c r="D19" s="34">
        <v>0</v>
      </c>
      <c r="E19" s="34">
        <v>0</v>
      </c>
      <c r="F19" s="34">
        <v>0</v>
      </c>
      <c r="G19" s="62" t="e">
        <f t="shared" si="0"/>
        <v>#DIV/0!</v>
      </c>
      <c r="H19" s="62" t="e">
        <f t="shared" si="1"/>
        <v>#DIV/0!</v>
      </c>
      <c r="I19" s="33"/>
    </row>
    <row r="20" spans="1:9" ht="37.5" customHeight="1">
      <c r="A20" s="25"/>
      <c r="B20" s="22" t="s">
        <v>194</v>
      </c>
      <c r="C20" s="24"/>
      <c r="D20" s="34">
        <v>0</v>
      </c>
      <c r="E20" s="34">
        <v>0</v>
      </c>
      <c r="F20" s="34">
        <v>41</v>
      </c>
      <c r="G20" s="62">
        <v>0</v>
      </c>
      <c r="H20" s="62">
        <v>0</v>
      </c>
      <c r="I20" s="33"/>
    </row>
    <row r="21" spans="1:9" ht="47.25" customHeight="1">
      <c r="A21" s="25"/>
      <c r="B21" s="22" t="s">
        <v>195</v>
      </c>
      <c r="C21" s="24"/>
      <c r="D21" s="34">
        <v>0</v>
      </c>
      <c r="E21" s="34">
        <v>0</v>
      </c>
      <c r="F21" s="34">
        <v>183.9</v>
      </c>
      <c r="G21" s="62">
        <v>0</v>
      </c>
      <c r="H21" s="62">
        <v>0</v>
      </c>
      <c r="I21" s="33"/>
    </row>
    <row r="22" spans="1:9" ht="30.75" customHeight="1">
      <c r="A22" s="25"/>
      <c r="B22" s="22" t="s">
        <v>159</v>
      </c>
      <c r="C22" s="24"/>
      <c r="D22" s="34">
        <v>660</v>
      </c>
      <c r="E22" s="34">
        <v>513</v>
      </c>
      <c r="F22" s="34">
        <v>524.8</v>
      </c>
      <c r="G22" s="62">
        <f t="shared" si="0"/>
        <v>0.795151515151515</v>
      </c>
      <c r="H22" s="62">
        <f t="shared" si="1"/>
        <v>1.0230019493177387</v>
      </c>
      <c r="I22" s="33"/>
    </row>
    <row r="23" spans="1:9" ht="18" customHeight="1" hidden="1">
      <c r="A23" s="25"/>
      <c r="B23" s="22" t="s">
        <v>143</v>
      </c>
      <c r="C23" s="24"/>
      <c r="D23" s="34"/>
      <c r="E23" s="34"/>
      <c r="F23" s="34"/>
      <c r="G23" s="62" t="e">
        <f t="shared" si="0"/>
        <v>#DIV/0!</v>
      </c>
      <c r="H23" s="62" t="e">
        <f t="shared" si="1"/>
        <v>#DIV/0!</v>
      </c>
      <c r="I23" s="33"/>
    </row>
    <row r="24" spans="1:9" ht="32.25" customHeight="1">
      <c r="A24" s="25"/>
      <c r="B24" s="22" t="s">
        <v>162</v>
      </c>
      <c r="C24" s="24"/>
      <c r="D24" s="34">
        <v>120</v>
      </c>
      <c r="E24" s="34">
        <v>120</v>
      </c>
      <c r="F24" s="34">
        <v>172.9</v>
      </c>
      <c r="G24" s="62">
        <f t="shared" si="0"/>
        <v>1.4408333333333334</v>
      </c>
      <c r="H24" s="62">
        <f t="shared" si="1"/>
        <v>1.4408333333333334</v>
      </c>
      <c r="I24" s="33"/>
    </row>
    <row r="25" spans="1:9" ht="47.25">
      <c r="A25" s="25"/>
      <c r="B25" s="22" t="s">
        <v>160</v>
      </c>
      <c r="C25" s="24"/>
      <c r="D25" s="34">
        <v>4706</v>
      </c>
      <c r="E25" s="34">
        <v>4506</v>
      </c>
      <c r="F25" s="34">
        <v>6003.9</v>
      </c>
      <c r="G25" s="62">
        <f t="shared" si="0"/>
        <v>1.275796855078623</v>
      </c>
      <c r="H25" s="62">
        <f t="shared" si="1"/>
        <v>1.3324234354194406</v>
      </c>
      <c r="I25" s="33"/>
    </row>
    <row r="26" spans="1:9" ht="30.75" customHeight="1">
      <c r="A26" s="25"/>
      <c r="B26" s="67" t="s">
        <v>235</v>
      </c>
      <c r="C26" s="24"/>
      <c r="D26" s="34">
        <v>1939.3</v>
      </c>
      <c r="E26" s="34">
        <v>1421</v>
      </c>
      <c r="F26" s="34">
        <v>1705.4</v>
      </c>
      <c r="G26" s="62">
        <f t="shared" si="0"/>
        <v>0.879389470427474</v>
      </c>
      <c r="H26" s="62">
        <f t="shared" si="1"/>
        <v>1.2001407459535538</v>
      </c>
      <c r="I26" s="33"/>
    </row>
    <row r="27" spans="1:9" ht="0.75" customHeight="1" hidden="1">
      <c r="A27" s="25"/>
      <c r="B27" s="22" t="s">
        <v>4</v>
      </c>
      <c r="C27" s="24"/>
      <c r="D27" s="34">
        <v>1177.1</v>
      </c>
      <c r="E27" s="34">
        <v>291</v>
      </c>
      <c r="F27" s="34">
        <v>356.4</v>
      </c>
      <c r="G27" s="62">
        <f t="shared" si="0"/>
        <v>0.30277801376263697</v>
      </c>
      <c r="H27" s="62">
        <f t="shared" si="1"/>
        <v>1.224742268041237</v>
      </c>
      <c r="I27" s="33"/>
    </row>
    <row r="28" spans="1:9" ht="15.75" hidden="1">
      <c r="A28" s="25"/>
      <c r="B28" s="22" t="s">
        <v>5</v>
      </c>
      <c r="C28" s="24"/>
      <c r="D28" s="34">
        <v>0</v>
      </c>
      <c r="E28" s="34">
        <v>0</v>
      </c>
      <c r="F28" s="34">
        <v>0</v>
      </c>
      <c r="G28" s="62">
        <v>0</v>
      </c>
      <c r="H28" s="62">
        <v>0</v>
      </c>
      <c r="I28" s="33"/>
    </row>
    <row r="29" spans="1:9" ht="15.75">
      <c r="A29" s="25"/>
      <c r="B29" s="22" t="s">
        <v>6</v>
      </c>
      <c r="C29" s="24"/>
      <c r="D29" s="34">
        <f>D30+D31+D32+D33+D34+D36+D35+D37+D38</f>
        <v>595016.9</v>
      </c>
      <c r="E29" s="34">
        <f>E30+E31+E32+E33+E34+E36+E35+E37+E38</f>
        <v>450896.60000000003</v>
      </c>
      <c r="F29" s="34">
        <f>F30+F31+F32+F33+F34+F36+F35+F37+F38</f>
        <v>404181</v>
      </c>
      <c r="G29" s="62">
        <f t="shared" si="0"/>
        <v>0.6792765045833151</v>
      </c>
      <c r="H29" s="62">
        <f t="shared" si="1"/>
        <v>0.8963939847849817</v>
      </c>
      <c r="I29" s="33"/>
    </row>
    <row r="30" spans="1:9" ht="15.75">
      <c r="A30" s="25"/>
      <c r="B30" s="22" t="s">
        <v>7</v>
      </c>
      <c r="C30" s="24"/>
      <c r="D30" s="34">
        <v>138865.3</v>
      </c>
      <c r="E30" s="34">
        <v>104148.6</v>
      </c>
      <c r="F30" s="34">
        <v>101570</v>
      </c>
      <c r="G30" s="62">
        <f t="shared" si="0"/>
        <v>0.7314282257698648</v>
      </c>
      <c r="H30" s="62">
        <f t="shared" si="1"/>
        <v>0.9752411458243317</v>
      </c>
      <c r="I30" s="33"/>
    </row>
    <row r="31" spans="1:9" ht="15.75">
      <c r="A31" s="25"/>
      <c r="B31" s="22" t="s">
        <v>8</v>
      </c>
      <c r="C31" s="24"/>
      <c r="D31" s="34">
        <v>368838</v>
      </c>
      <c r="E31" s="34">
        <v>278148.8</v>
      </c>
      <c r="F31" s="34">
        <v>267722.6</v>
      </c>
      <c r="G31" s="62">
        <f t="shared" si="0"/>
        <v>0.7258541690389818</v>
      </c>
      <c r="H31" s="62">
        <f t="shared" si="1"/>
        <v>0.962515746967091</v>
      </c>
      <c r="I31" s="33"/>
    </row>
    <row r="32" spans="1:9" ht="15.75">
      <c r="A32" s="25"/>
      <c r="B32" s="22" t="s">
        <v>9</v>
      </c>
      <c r="C32" s="24"/>
      <c r="D32" s="34">
        <v>75448</v>
      </c>
      <c r="E32" s="34">
        <v>58823.5</v>
      </c>
      <c r="F32" s="34">
        <v>26414.7</v>
      </c>
      <c r="G32" s="62">
        <f t="shared" si="0"/>
        <v>0.3501047078782738</v>
      </c>
      <c r="H32" s="62">
        <f t="shared" si="1"/>
        <v>0.44905012452506227</v>
      </c>
      <c r="I32" s="33"/>
    </row>
    <row r="33" spans="1:9" ht="37.5" customHeight="1">
      <c r="A33" s="25"/>
      <c r="B33" s="67" t="s">
        <v>232</v>
      </c>
      <c r="C33" s="24"/>
      <c r="D33" s="34">
        <f>191+3500</f>
        <v>3691</v>
      </c>
      <c r="E33" s="34">
        <f>143.3+2625</f>
        <v>2768.3</v>
      </c>
      <c r="F33" s="34">
        <f>133.7+2500</f>
        <v>2633.7</v>
      </c>
      <c r="G33" s="62">
        <f t="shared" si="0"/>
        <v>0.7135464643727987</v>
      </c>
      <c r="H33" s="62">
        <f t="shared" si="1"/>
        <v>0.9513781020843115</v>
      </c>
      <c r="I33" s="33"/>
    </row>
    <row r="34" spans="1:9" ht="112.5" customHeight="1" hidden="1">
      <c r="A34" s="25"/>
      <c r="B34" s="22" t="s">
        <v>188</v>
      </c>
      <c r="C34" s="24"/>
      <c r="D34" s="34"/>
      <c r="E34" s="34"/>
      <c r="F34" s="34"/>
      <c r="G34" s="62" t="e">
        <f t="shared" si="0"/>
        <v>#DIV/0!</v>
      </c>
      <c r="H34" s="62" t="e">
        <f t="shared" si="1"/>
        <v>#DIV/0!</v>
      </c>
      <c r="I34" s="33"/>
    </row>
    <row r="35" spans="1:9" ht="24" customHeight="1">
      <c r="A35" s="25"/>
      <c r="B35" s="22" t="s">
        <v>233</v>
      </c>
      <c r="C35" s="24"/>
      <c r="D35" s="34">
        <f>5600+240+256.1+2078.5</f>
        <v>8174.6</v>
      </c>
      <c r="E35" s="34">
        <f>5600+240+128.1+1039.3</f>
        <v>7007.400000000001</v>
      </c>
      <c r="F35" s="34">
        <f>5600+240</f>
        <v>5840</v>
      </c>
      <c r="G35" s="62">
        <f t="shared" si="0"/>
        <v>0.7144080444303085</v>
      </c>
      <c r="H35" s="62">
        <f t="shared" si="1"/>
        <v>0.8334046864742986</v>
      </c>
      <c r="I35" s="33"/>
    </row>
    <row r="36" spans="1:9" ht="66" customHeight="1" hidden="1">
      <c r="A36" s="25"/>
      <c r="B36" s="22" t="s">
        <v>193</v>
      </c>
      <c r="C36" s="24"/>
      <c r="D36" s="34"/>
      <c r="E36" s="34"/>
      <c r="F36" s="34"/>
      <c r="G36" s="62" t="e">
        <f t="shared" si="0"/>
        <v>#DIV/0!</v>
      </c>
      <c r="H36" s="62" t="e">
        <f t="shared" si="1"/>
        <v>#DIV/0!</v>
      </c>
      <c r="I36" s="33"/>
    </row>
    <row r="37" spans="1:9" ht="79.5" customHeight="1" hidden="1">
      <c r="A37" s="25"/>
      <c r="B37" s="22" t="s">
        <v>213</v>
      </c>
      <c r="C37" s="24"/>
      <c r="D37" s="34"/>
      <c r="E37" s="34"/>
      <c r="F37" s="34">
        <v>0</v>
      </c>
      <c r="G37" s="62" t="e">
        <f t="shared" si="0"/>
        <v>#DIV/0!</v>
      </c>
      <c r="H37" s="62" t="e">
        <f t="shared" si="1"/>
        <v>#DIV/0!</v>
      </c>
      <c r="I37" s="33"/>
    </row>
    <row r="38" spans="1:9" ht="97.5" customHeight="1" hidden="1">
      <c r="A38" s="25"/>
      <c r="B38" s="22" t="s">
        <v>214</v>
      </c>
      <c r="C38" s="24"/>
      <c r="D38" s="34"/>
      <c r="E38" s="34"/>
      <c r="F38" s="34">
        <v>0</v>
      </c>
      <c r="G38" s="62" t="e">
        <f t="shared" si="0"/>
        <v>#DIV/0!</v>
      </c>
      <c r="H38" s="62" t="e">
        <f t="shared" si="1"/>
        <v>#DIV/0!</v>
      </c>
      <c r="I38" s="33"/>
    </row>
    <row r="39" spans="1:9" ht="15.75">
      <c r="A39" s="25"/>
      <c r="B39" s="67" t="s">
        <v>234</v>
      </c>
      <c r="C39" s="24"/>
      <c r="D39" s="34">
        <f>D6+D29</f>
        <v>779064.5</v>
      </c>
      <c r="E39" s="34">
        <f>E6+E29</f>
        <v>587479.9</v>
      </c>
      <c r="F39" s="34">
        <f>F6+F29</f>
        <v>551441</v>
      </c>
      <c r="G39" s="62">
        <f t="shared" si="0"/>
        <v>0.7078245767840788</v>
      </c>
      <c r="H39" s="62">
        <f t="shared" si="1"/>
        <v>0.9386550927104059</v>
      </c>
      <c r="I39" s="33"/>
    </row>
    <row r="40" spans="1:9" ht="15.75" hidden="1">
      <c r="A40" s="25"/>
      <c r="B40" s="22" t="s">
        <v>51</v>
      </c>
      <c r="C40" s="24"/>
      <c r="D40" s="34">
        <f>D6</f>
        <v>184047.59999999998</v>
      </c>
      <c r="E40" s="34">
        <f>E6</f>
        <v>136583.3</v>
      </c>
      <c r="F40" s="34">
        <f>F6</f>
        <v>147259.99999999997</v>
      </c>
      <c r="G40" s="36">
        <f>F40/D40</f>
        <v>0.8001190996242276</v>
      </c>
      <c r="H40" s="36">
        <f>F40/E40</f>
        <v>1.0781698787479874</v>
      </c>
      <c r="I40" s="33"/>
    </row>
    <row r="41" spans="1:9" ht="15.75">
      <c r="A41" s="76"/>
      <c r="B41" s="77"/>
      <c r="C41" s="77"/>
      <c r="D41" s="77"/>
      <c r="E41" s="77"/>
      <c r="F41" s="77"/>
      <c r="G41" s="77"/>
      <c r="H41" s="78"/>
      <c r="I41" s="35"/>
    </row>
    <row r="42" spans="1:9" ht="15" customHeight="1">
      <c r="A42" s="72" t="s">
        <v>73</v>
      </c>
      <c r="B42" s="73" t="s">
        <v>10</v>
      </c>
      <c r="C42" s="79" t="s">
        <v>74</v>
      </c>
      <c r="D42" s="75" t="s">
        <v>227</v>
      </c>
      <c r="E42" s="73" t="s">
        <v>257</v>
      </c>
      <c r="F42" s="75" t="s">
        <v>228</v>
      </c>
      <c r="G42" s="75" t="s">
        <v>229</v>
      </c>
      <c r="H42" s="73" t="s">
        <v>258</v>
      </c>
      <c r="I42" s="29"/>
    </row>
    <row r="43" spans="1:9" ht="87" customHeight="1">
      <c r="A43" s="72"/>
      <c r="B43" s="74"/>
      <c r="C43" s="80"/>
      <c r="D43" s="75"/>
      <c r="E43" s="74"/>
      <c r="F43" s="75"/>
      <c r="G43" s="75"/>
      <c r="H43" s="74"/>
      <c r="I43" s="29"/>
    </row>
    <row r="44" spans="1:9" ht="21.75" customHeight="1">
      <c r="A44" s="22"/>
      <c r="B44" s="31">
        <v>1</v>
      </c>
      <c r="C44" s="32"/>
      <c r="D44" s="30">
        <v>2</v>
      </c>
      <c r="E44" s="28">
        <v>3</v>
      </c>
      <c r="F44" s="28">
        <v>4</v>
      </c>
      <c r="G44" s="30">
        <v>5</v>
      </c>
      <c r="H44" s="30">
        <v>6</v>
      </c>
      <c r="I44" s="29"/>
    </row>
    <row r="45" spans="1:9" ht="19.5" customHeight="1">
      <c r="A45" s="24" t="s">
        <v>32</v>
      </c>
      <c r="B45" s="22" t="s">
        <v>11</v>
      </c>
      <c r="C45" s="24"/>
      <c r="D45" s="34">
        <f>D47+D52+D53+D50+D51+D49+D46</f>
        <v>59743.4</v>
      </c>
      <c r="E45" s="34">
        <f>E47+E52+E53+E50+E51+E49+E46</f>
        <v>46757.399999999994</v>
      </c>
      <c r="F45" s="34">
        <f>F47+F52+F53+F50+F51+F49+F46</f>
        <v>42007.9</v>
      </c>
      <c r="G45" s="62">
        <f aca="true" t="shared" si="2" ref="G45:G123">F45/D45</f>
        <v>0.7031387567496995</v>
      </c>
      <c r="H45" s="62">
        <f>F45/E45</f>
        <v>0.8984224956905219</v>
      </c>
      <c r="I45" s="57"/>
    </row>
    <row r="46" spans="1:9" ht="51.75" customHeight="1">
      <c r="A46" s="24" t="s">
        <v>33</v>
      </c>
      <c r="B46" s="22" t="s">
        <v>113</v>
      </c>
      <c r="C46" s="24" t="s">
        <v>33</v>
      </c>
      <c r="D46" s="34">
        <v>1900</v>
      </c>
      <c r="E46" s="34">
        <v>1799</v>
      </c>
      <c r="F46" s="34">
        <v>1593.4</v>
      </c>
      <c r="G46" s="62">
        <f t="shared" si="2"/>
        <v>0.8386315789473685</v>
      </c>
      <c r="H46" s="62">
        <f aca="true" t="shared" si="3" ref="H46:H109">F46/E46</f>
        <v>0.8857142857142858</v>
      </c>
      <c r="I46" s="57"/>
    </row>
    <row r="47" spans="1:14" ht="84" customHeight="1">
      <c r="A47" s="24" t="s">
        <v>34</v>
      </c>
      <c r="B47" s="22" t="s">
        <v>75</v>
      </c>
      <c r="C47" s="24" t="s">
        <v>34</v>
      </c>
      <c r="D47" s="34">
        <f>D48</f>
        <v>21671.6</v>
      </c>
      <c r="E47" s="34">
        <f>E48</f>
        <v>19655.4</v>
      </c>
      <c r="F47" s="34">
        <f>F48</f>
        <v>18824.5</v>
      </c>
      <c r="G47" s="62">
        <f t="shared" si="2"/>
        <v>0.8686252976245409</v>
      </c>
      <c r="H47" s="62">
        <f t="shared" si="3"/>
        <v>0.9577266298320054</v>
      </c>
      <c r="I47" s="58"/>
      <c r="J47" s="89"/>
      <c r="K47" s="89"/>
      <c r="L47" s="88"/>
      <c r="M47" s="88"/>
      <c r="N47" s="88"/>
    </row>
    <row r="48" spans="1:14" s="41" customFormat="1" ht="15.75" hidden="1">
      <c r="A48" s="1"/>
      <c r="B48" s="2" t="s">
        <v>12</v>
      </c>
      <c r="C48" s="1" t="s">
        <v>34</v>
      </c>
      <c r="D48" s="39">
        <v>21671.6</v>
      </c>
      <c r="E48" s="39">
        <v>19655.4</v>
      </c>
      <c r="F48" s="39">
        <v>18824.5</v>
      </c>
      <c r="G48" s="62">
        <f t="shared" si="2"/>
        <v>0.8686252976245409</v>
      </c>
      <c r="H48" s="62">
        <f t="shared" si="3"/>
        <v>0.9577266298320054</v>
      </c>
      <c r="I48" s="59"/>
      <c r="J48" s="90"/>
      <c r="K48" s="90"/>
      <c r="L48" s="88"/>
      <c r="M48" s="88"/>
      <c r="N48" s="88"/>
    </row>
    <row r="49" spans="1:14" s="41" customFormat="1" ht="67.5" customHeight="1">
      <c r="A49" s="1" t="s">
        <v>98</v>
      </c>
      <c r="B49" s="22" t="s">
        <v>136</v>
      </c>
      <c r="C49" s="1" t="s">
        <v>137</v>
      </c>
      <c r="D49" s="39">
        <v>7.4</v>
      </c>
      <c r="E49" s="39">
        <v>0</v>
      </c>
      <c r="F49" s="39">
        <v>0</v>
      </c>
      <c r="G49" s="62">
        <f t="shared" si="2"/>
        <v>0</v>
      </c>
      <c r="H49" s="62">
        <v>0</v>
      </c>
      <c r="I49" s="60"/>
      <c r="J49" s="40"/>
      <c r="K49" s="40"/>
      <c r="L49" s="38"/>
      <c r="M49" s="38"/>
      <c r="N49" s="38"/>
    </row>
    <row r="50" spans="1:14" ht="51.75" customHeight="1">
      <c r="A50" s="24" t="s">
        <v>35</v>
      </c>
      <c r="B50" s="22" t="s">
        <v>76</v>
      </c>
      <c r="C50" s="24" t="s">
        <v>35</v>
      </c>
      <c r="D50" s="34">
        <v>9093.7</v>
      </c>
      <c r="E50" s="34">
        <v>6949.7</v>
      </c>
      <c r="F50" s="34">
        <v>6529.6</v>
      </c>
      <c r="G50" s="62">
        <f t="shared" si="2"/>
        <v>0.7180355630821338</v>
      </c>
      <c r="H50" s="62">
        <f t="shared" si="3"/>
        <v>0.9395513475401817</v>
      </c>
      <c r="I50" s="33"/>
      <c r="J50" s="37"/>
      <c r="K50" s="37"/>
      <c r="L50" s="38"/>
      <c r="M50" s="38"/>
      <c r="N50" s="38"/>
    </row>
    <row r="51" spans="1:14" ht="30" customHeight="1" hidden="1">
      <c r="A51" s="24" t="s">
        <v>82</v>
      </c>
      <c r="B51" s="22" t="s">
        <v>83</v>
      </c>
      <c r="C51" s="24" t="s">
        <v>82</v>
      </c>
      <c r="D51" s="34">
        <v>0</v>
      </c>
      <c r="E51" s="34">
        <v>0</v>
      </c>
      <c r="F51" s="34">
        <v>0</v>
      </c>
      <c r="G51" s="62" t="e">
        <f t="shared" si="2"/>
        <v>#DIV/0!</v>
      </c>
      <c r="H51" s="62" t="e">
        <f t="shared" si="3"/>
        <v>#DIV/0!</v>
      </c>
      <c r="I51" s="33"/>
      <c r="J51" s="37"/>
      <c r="K51" s="37"/>
      <c r="L51" s="38"/>
      <c r="M51" s="38"/>
      <c r="N51" s="38"/>
    </row>
    <row r="52" spans="1:9" ht="17.25" customHeight="1">
      <c r="A52" s="24" t="s">
        <v>36</v>
      </c>
      <c r="B52" s="22" t="s">
        <v>77</v>
      </c>
      <c r="C52" s="24" t="s">
        <v>36</v>
      </c>
      <c r="D52" s="34">
        <v>3000</v>
      </c>
      <c r="E52" s="34">
        <v>0</v>
      </c>
      <c r="F52" s="34">
        <v>0</v>
      </c>
      <c r="G52" s="62">
        <f t="shared" si="2"/>
        <v>0</v>
      </c>
      <c r="H52" s="62">
        <v>0</v>
      </c>
      <c r="I52" s="33"/>
    </row>
    <row r="53" spans="1:9" ht="31.5" customHeight="1">
      <c r="A53" s="3" t="s">
        <v>54</v>
      </c>
      <c r="B53" s="4" t="s">
        <v>236</v>
      </c>
      <c r="C53" s="3"/>
      <c r="D53" s="34">
        <f>D54+D55+D56+D57+D58+D59</f>
        <v>24070.7</v>
      </c>
      <c r="E53" s="34">
        <f>E54+E55+E56+E57+E58+E59</f>
        <v>18353.3</v>
      </c>
      <c r="F53" s="34">
        <f>F54+F55+F56+F57+F58+F59</f>
        <v>15060.4</v>
      </c>
      <c r="G53" s="62">
        <f t="shared" si="2"/>
        <v>0.6256735367064522</v>
      </c>
      <c r="H53" s="62">
        <f t="shared" si="3"/>
        <v>0.8205826745054023</v>
      </c>
      <c r="I53" s="33"/>
    </row>
    <row r="54" spans="1:9" s="41" customFormat="1" ht="35.25" customHeight="1">
      <c r="A54" s="5"/>
      <c r="B54" s="68" t="s">
        <v>237</v>
      </c>
      <c r="C54" s="5" t="s">
        <v>164</v>
      </c>
      <c r="D54" s="39">
        <v>12715.5</v>
      </c>
      <c r="E54" s="39">
        <v>9834.5</v>
      </c>
      <c r="F54" s="39">
        <v>9122.5</v>
      </c>
      <c r="G54" s="62">
        <f t="shared" si="2"/>
        <v>0.7174314812630255</v>
      </c>
      <c r="H54" s="62">
        <f t="shared" si="3"/>
        <v>0.9276018099547512</v>
      </c>
      <c r="I54" s="60"/>
    </row>
    <row r="55" spans="1:9" s="41" customFormat="1" ht="31.5">
      <c r="A55" s="5"/>
      <c r="B55" s="68" t="s">
        <v>86</v>
      </c>
      <c r="C55" s="5" t="s">
        <v>196</v>
      </c>
      <c r="D55" s="39">
        <v>145</v>
      </c>
      <c r="E55" s="39">
        <v>145</v>
      </c>
      <c r="F55" s="39">
        <v>145</v>
      </c>
      <c r="G55" s="62">
        <f t="shared" si="2"/>
        <v>1</v>
      </c>
      <c r="H55" s="62">
        <f t="shared" si="3"/>
        <v>1</v>
      </c>
      <c r="I55" s="60"/>
    </row>
    <row r="56" spans="1:9" s="41" customFormat="1" ht="47.25">
      <c r="A56" s="5"/>
      <c r="B56" s="68" t="s">
        <v>85</v>
      </c>
      <c r="C56" s="5" t="s">
        <v>102</v>
      </c>
      <c r="D56" s="39">
        <v>279</v>
      </c>
      <c r="E56" s="39">
        <v>158.8</v>
      </c>
      <c r="F56" s="39">
        <v>147.1</v>
      </c>
      <c r="G56" s="62">
        <f t="shared" si="2"/>
        <v>0.5272401433691756</v>
      </c>
      <c r="H56" s="62">
        <f t="shared" si="3"/>
        <v>0.92632241813602</v>
      </c>
      <c r="I56" s="60"/>
    </row>
    <row r="57" spans="1:9" s="41" customFormat="1" ht="15.75">
      <c r="A57" s="5"/>
      <c r="B57" s="68" t="s">
        <v>238</v>
      </c>
      <c r="C57" s="5" t="s">
        <v>87</v>
      </c>
      <c r="D57" s="39">
        <v>4501.9</v>
      </c>
      <c r="E57" s="39">
        <v>3835.3</v>
      </c>
      <c r="F57" s="39">
        <v>3217.7</v>
      </c>
      <c r="G57" s="62">
        <f t="shared" si="2"/>
        <v>0.7147426642084453</v>
      </c>
      <c r="H57" s="62">
        <f t="shared" si="3"/>
        <v>0.838969572132558</v>
      </c>
      <c r="I57" s="60"/>
    </row>
    <row r="58" spans="1:9" s="41" customFormat="1" ht="36.75" customHeight="1">
      <c r="A58" s="5"/>
      <c r="B58" s="68" t="s">
        <v>127</v>
      </c>
      <c r="C58" s="5" t="s">
        <v>163</v>
      </c>
      <c r="D58" s="39">
        <v>6039.3</v>
      </c>
      <c r="E58" s="39">
        <v>4033.9</v>
      </c>
      <c r="F58" s="39">
        <v>2182.2</v>
      </c>
      <c r="G58" s="62">
        <f t="shared" si="2"/>
        <v>0.36133326710049174</v>
      </c>
      <c r="H58" s="62">
        <f t="shared" si="3"/>
        <v>0.5409653189221348</v>
      </c>
      <c r="I58" s="60"/>
    </row>
    <row r="59" spans="1:9" s="41" customFormat="1" ht="30.75" customHeight="1">
      <c r="A59" s="5"/>
      <c r="B59" s="6" t="s">
        <v>101</v>
      </c>
      <c r="C59" s="5" t="s">
        <v>126</v>
      </c>
      <c r="D59" s="39">
        <v>390</v>
      </c>
      <c r="E59" s="39">
        <v>345.8</v>
      </c>
      <c r="F59" s="39">
        <v>245.9</v>
      </c>
      <c r="G59" s="62">
        <f t="shared" si="2"/>
        <v>0.6305128205128205</v>
      </c>
      <c r="H59" s="62">
        <f t="shared" si="3"/>
        <v>0.7111046847888953</v>
      </c>
      <c r="I59" s="60"/>
    </row>
    <row r="60" spans="1:9" ht="39" customHeight="1">
      <c r="A60" s="24" t="s">
        <v>37</v>
      </c>
      <c r="B60" s="22" t="s">
        <v>239</v>
      </c>
      <c r="C60" s="24"/>
      <c r="D60" s="34">
        <f>D61</f>
        <v>100</v>
      </c>
      <c r="E60" s="34">
        <f>E61</f>
        <v>0</v>
      </c>
      <c r="F60" s="34">
        <f>F61</f>
        <v>0</v>
      </c>
      <c r="G60" s="62">
        <f t="shared" si="2"/>
        <v>0</v>
      </c>
      <c r="H60" s="62">
        <v>0</v>
      </c>
      <c r="I60" s="33"/>
    </row>
    <row r="61" spans="1:9" ht="48.75" customHeight="1">
      <c r="A61" s="24" t="s">
        <v>72</v>
      </c>
      <c r="B61" s="22" t="s">
        <v>256</v>
      </c>
      <c r="C61" s="24"/>
      <c r="D61" s="34">
        <f>D62+D66</f>
        <v>100</v>
      </c>
      <c r="E61" s="34">
        <f>E62+E66</f>
        <v>0</v>
      </c>
      <c r="F61" s="34">
        <f>F62+F66</f>
        <v>0</v>
      </c>
      <c r="G61" s="62">
        <f t="shared" si="2"/>
        <v>0</v>
      </c>
      <c r="H61" s="62">
        <v>0</v>
      </c>
      <c r="I61" s="33"/>
    </row>
    <row r="62" spans="1:9" s="41" customFormat="1" ht="84" customHeight="1" hidden="1">
      <c r="A62" s="1"/>
      <c r="B62" s="2" t="s">
        <v>125</v>
      </c>
      <c r="C62" s="1" t="s">
        <v>103</v>
      </c>
      <c r="D62" s="39">
        <f>D63+D64+D65</f>
        <v>0</v>
      </c>
      <c r="E62" s="39">
        <f>E63+E64+E65</f>
        <v>0</v>
      </c>
      <c r="F62" s="39">
        <f>F63+F64+F65</f>
        <v>0</v>
      </c>
      <c r="G62" s="62" t="e">
        <f t="shared" si="2"/>
        <v>#DIV/0!</v>
      </c>
      <c r="H62" s="62" t="e">
        <f t="shared" si="3"/>
        <v>#DIV/0!</v>
      </c>
      <c r="I62" s="60"/>
    </row>
    <row r="63" spans="1:9" s="41" customFormat="1" ht="119.25" customHeight="1" hidden="1">
      <c r="A63" s="1"/>
      <c r="B63" s="2" t="s">
        <v>115</v>
      </c>
      <c r="C63" s="1" t="s">
        <v>114</v>
      </c>
      <c r="D63" s="39">
        <v>0</v>
      </c>
      <c r="E63" s="39">
        <v>0</v>
      </c>
      <c r="F63" s="39">
        <v>0</v>
      </c>
      <c r="G63" s="62" t="e">
        <f t="shared" si="2"/>
        <v>#DIV/0!</v>
      </c>
      <c r="H63" s="62" t="e">
        <f t="shared" si="3"/>
        <v>#DIV/0!</v>
      </c>
      <c r="I63" s="60"/>
    </row>
    <row r="64" spans="1:9" s="41" customFormat="1" ht="38.25" customHeight="1" hidden="1">
      <c r="A64" s="1"/>
      <c r="B64" s="2" t="s">
        <v>117</v>
      </c>
      <c r="C64" s="1" t="s">
        <v>116</v>
      </c>
      <c r="D64" s="39">
        <v>0</v>
      </c>
      <c r="E64" s="39">
        <v>0</v>
      </c>
      <c r="F64" s="39">
        <v>0</v>
      </c>
      <c r="G64" s="62" t="e">
        <f t="shared" si="2"/>
        <v>#DIV/0!</v>
      </c>
      <c r="H64" s="62" t="e">
        <f t="shared" si="3"/>
        <v>#DIV/0!</v>
      </c>
      <c r="I64" s="60"/>
    </row>
    <row r="65" spans="1:9" s="41" customFormat="1" ht="57" customHeight="1" hidden="1">
      <c r="A65" s="1"/>
      <c r="B65" s="2" t="s">
        <v>135</v>
      </c>
      <c r="C65" s="1" t="s">
        <v>134</v>
      </c>
      <c r="D65" s="39">
        <v>0</v>
      </c>
      <c r="E65" s="39">
        <v>0</v>
      </c>
      <c r="F65" s="39">
        <v>0</v>
      </c>
      <c r="G65" s="62" t="e">
        <f t="shared" si="2"/>
        <v>#DIV/0!</v>
      </c>
      <c r="H65" s="62" t="e">
        <f t="shared" si="3"/>
        <v>#DIV/0!</v>
      </c>
      <c r="I65" s="60"/>
    </row>
    <row r="66" spans="1:9" s="41" customFormat="1" ht="32.25" customHeight="1">
      <c r="A66" s="1"/>
      <c r="B66" s="2" t="s">
        <v>223</v>
      </c>
      <c r="C66" s="1" t="s">
        <v>222</v>
      </c>
      <c r="D66" s="39">
        <v>100</v>
      </c>
      <c r="E66" s="39">
        <v>0</v>
      </c>
      <c r="F66" s="39">
        <v>0</v>
      </c>
      <c r="G66" s="62">
        <f t="shared" si="2"/>
        <v>0</v>
      </c>
      <c r="H66" s="62">
        <v>0</v>
      </c>
      <c r="I66" s="60"/>
    </row>
    <row r="67" spans="1:9" ht="19.5" customHeight="1">
      <c r="A67" s="24" t="s">
        <v>38</v>
      </c>
      <c r="B67" s="22" t="s">
        <v>13</v>
      </c>
      <c r="C67" s="24"/>
      <c r="D67" s="34">
        <f>D73+D75+D79+D100+D68</f>
        <v>56939.5</v>
      </c>
      <c r="E67" s="34">
        <f>E73+E75+E79+E100+E68</f>
        <v>44057.2</v>
      </c>
      <c r="F67" s="34">
        <f>F73+F75+F79+F100+F68</f>
        <v>9731.8</v>
      </c>
      <c r="G67" s="62">
        <f t="shared" si="2"/>
        <v>0.1709147428410857</v>
      </c>
      <c r="H67" s="62">
        <f t="shared" si="3"/>
        <v>0.2208901155770226</v>
      </c>
      <c r="I67" s="33"/>
    </row>
    <row r="68" spans="1:9" ht="19.5" customHeight="1">
      <c r="A68" s="24" t="s">
        <v>197</v>
      </c>
      <c r="B68" s="22" t="s">
        <v>198</v>
      </c>
      <c r="C68" s="24"/>
      <c r="D68" s="34">
        <f>D69</f>
        <v>61</v>
      </c>
      <c r="E68" s="34">
        <f>E69</f>
        <v>61</v>
      </c>
      <c r="F68" s="34">
        <f>F69</f>
        <v>15.7</v>
      </c>
      <c r="G68" s="62">
        <f t="shared" si="2"/>
        <v>0.25737704918032783</v>
      </c>
      <c r="H68" s="62">
        <f t="shared" si="3"/>
        <v>0.25737704918032783</v>
      </c>
      <c r="I68" s="33"/>
    </row>
    <row r="69" spans="1:9" ht="69" customHeight="1">
      <c r="A69" s="24"/>
      <c r="B69" s="22" t="s">
        <v>240</v>
      </c>
      <c r="C69" s="24"/>
      <c r="D69" s="34">
        <f>D70+D71+D72</f>
        <v>61</v>
      </c>
      <c r="E69" s="34">
        <f>E70+E71+E72</f>
        <v>61</v>
      </c>
      <c r="F69" s="34">
        <f>F70+F71+F72</f>
        <v>15.7</v>
      </c>
      <c r="G69" s="62">
        <f t="shared" si="2"/>
        <v>0.25737704918032783</v>
      </c>
      <c r="H69" s="62">
        <f t="shared" si="3"/>
        <v>0.25737704918032783</v>
      </c>
      <c r="I69" s="33"/>
    </row>
    <row r="70" spans="1:9" s="41" customFormat="1" ht="19.5" customHeight="1">
      <c r="A70" s="1"/>
      <c r="B70" s="2" t="s">
        <v>200</v>
      </c>
      <c r="C70" s="1" t="s">
        <v>199</v>
      </c>
      <c r="D70" s="39">
        <v>10</v>
      </c>
      <c r="E70" s="39">
        <v>10</v>
      </c>
      <c r="F70" s="39">
        <v>0</v>
      </c>
      <c r="G70" s="65">
        <f t="shared" si="2"/>
        <v>0</v>
      </c>
      <c r="H70" s="65">
        <f t="shared" si="3"/>
        <v>0</v>
      </c>
      <c r="I70" s="60"/>
    </row>
    <row r="71" spans="1:9" s="41" customFormat="1" ht="50.25" customHeight="1">
      <c r="A71" s="1"/>
      <c r="B71" s="2" t="s">
        <v>203</v>
      </c>
      <c r="C71" s="66" t="s">
        <v>201</v>
      </c>
      <c r="D71" s="39">
        <v>35</v>
      </c>
      <c r="E71" s="39">
        <v>35</v>
      </c>
      <c r="F71" s="39">
        <v>15.7</v>
      </c>
      <c r="G71" s="65">
        <f t="shared" si="2"/>
        <v>0.44857142857142857</v>
      </c>
      <c r="H71" s="65">
        <f t="shared" si="3"/>
        <v>0.44857142857142857</v>
      </c>
      <c r="I71" s="60"/>
    </row>
    <row r="72" spans="1:9" s="41" customFormat="1" ht="51.75" customHeight="1">
      <c r="A72" s="1"/>
      <c r="B72" s="2" t="s">
        <v>204</v>
      </c>
      <c r="C72" s="66" t="s">
        <v>202</v>
      </c>
      <c r="D72" s="39">
        <v>16</v>
      </c>
      <c r="E72" s="39">
        <v>16</v>
      </c>
      <c r="F72" s="39">
        <v>0</v>
      </c>
      <c r="G72" s="65">
        <f t="shared" si="2"/>
        <v>0</v>
      </c>
      <c r="H72" s="65">
        <f t="shared" si="3"/>
        <v>0</v>
      </c>
      <c r="I72" s="60"/>
    </row>
    <row r="73" spans="1:9" ht="21.75" customHeight="1">
      <c r="A73" s="24" t="s">
        <v>99</v>
      </c>
      <c r="B73" s="22" t="s">
        <v>241</v>
      </c>
      <c r="C73" s="24"/>
      <c r="D73" s="34">
        <f>D74</f>
        <v>48.7</v>
      </c>
      <c r="E73" s="34">
        <f>E74</f>
        <v>35</v>
      </c>
      <c r="F73" s="34">
        <f>F74</f>
        <v>0</v>
      </c>
      <c r="G73" s="62">
        <f t="shared" si="2"/>
        <v>0</v>
      </c>
      <c r="H73" s="62">
        <f t="shared" si="3"/>
        <v>0</v>
      </c>
      <c r="I73" s="33"/>
    </row>
    <row r="74" spans="1:9" ht="39" customHeight="1">
      <c r="A74" s="24"/>
      <c r="B74" s="2" t="s">
        <v>105</v>
      </c>
      <c r="C74" s="1" t="s">
        <v>104</v>
      </c>
      <c r="D74" s="39">
        <v>48.7</v>
      </c>
      <c r="E74" s="39">
        <v>35</v>
      </c>
      <c r="F74" s="39">
        <v>0</v>
      </c>
      <c r="G74" s="62">
        <f t="shared" si="2"/>
        <v>0</v>
      </c>
      <c r="H74" s="62">
        <f t="shared" si="3"/>
        <v>0</v>
      </c>
      <c r="I74" s="33"/>
    </row>
    <row r="75" spans="1:9" ht="20.25" customHeight="1">
      <c r="A75" s="24" t="s">
        <v>118</v>
      </c>
      <c r="B75" s="22" t="s">
        <v>242</v>
      </c>
      <c r="C75" s="24"/>
      <c r="D75" s="34">
        <f>D76</f>
        <v>1375</v>
      </c>
      <c r="E75" s="34">
        <f>E76</f>
        <v>846</v>
      </c>
      <c r="F75" s="34">
        <f>F76</f>
        <v>520.9</v>
      </c>
      <c r="G75" s="62">
        <f t="shared" si="2"/>
        <v>0.37883636363636364</v>
      </c>
      <c r="H75" s="62">
        <f t="shared" si="3"/>
        <v>0.6157210401891253</v>
      </c>
      <c r="I75" s="33"/>
    </row>
    <row r="76" spans="1:9" ht="42.75" customHeight="1" hidden="1">
      <c r="A76" s="24"/>
      <c r="B76" s="7" t="s">
        <v>144</v>
      </c>
      <c r="C76" s="8" t="s">
        <v>145</v>
      </c>
      <c r="D76" s="39">
        <f>D77+D78</f>
        <v>1375</v>
      </c>
      <c r="E76" s="39">
        <f>E77+E78</f>
        <v>846</v>
      </c>
      <c r="F76" s="39">
        <f>F77+F78</f>
        <v>520.9</v>
      </c>
      <c r="G76" s="62">
        <f t="shared" si="2"/>
        <v>0.37883636363636364</v>
      </c>
      <c r="H76" s="62">
        <f t="shared" si="3"/>
        <v>0.6157210401891253</v>
      </c>
      <c r="I76" s="33"/>
    </row>
    <row r="77" spans="1:9" ht="91.5" customHeight="1" hidden="1">
      <c r="A77" s="24"/>
      <c r="B77" s="9" t="s">
        <v>165</v>
      </c>
      <c r="C77" s="8" t="s">
        <v>166</v>
      </c>
      <c r="D77" s="39">
        <v>0</v>
      </c>
      <c r="E77" s="39">
        <v>0</v>
      </c>
      <c r="F77" s="39">
        <v>0</v>
      </c>
      <c r="G77" s="62" t="e">
        <f t="shared" si="2"/>
        <v>#DIV/0!</v>
      </c>
      <c r="H77" s="62" t="e">
        <f t="shared" si="3"/>
        <v>#DIV/0!</v>
      </c>
      <c r="I77" s="33"/>
    </row>
    <row r="78" spans="1:9" ht="81.75" customHeight="1">
      <c r="A78" s="24"/>
      <c r="B78" s="9" t="s">
        <v>165</v>
      </c>
      <c r="C78" s="8" t="s">
        <v>215</v>
      </c>
      <c r="D78" s="39">
        <v>1375</v>
      </c>
      <c r="E78" s="39">
        <v>846</v>
      </c>
      <c r="F78" s="39">
        <v>520.9</v>
      </c>
      <c r="G78" s="62">
        <f t="shared" si="2"/>
        <v>0.37883636363636364</v>
      </c>
      <c r="H78" s="62">
        <f t="shared" si="3"/>
        <v>0.6157210401891253</v>
      </c>
      <c r="I78" s="33"/>
    </row>
    <row r="79" spans="1:9" ht="33" customHeight="1">
      <c r="A79" s="24" t="s">
        <v>52</v>
      </c>
      <c r="B79" s="22" t="s">
        <v>243</v>
      </c>
      <c r="C79" s="24"/>
      <c r="D79" s="34">
        <f>D80+D83+D85+D98+D99+D95</f>
        <v>51311.3</v>
      </c>
      <c r="E79" s="34">
        <f>E80+E83+E85+E98+E99+E95</f>
        <v>39527.2</v>
      </c>
      <c r="F79" s="34">
        <f>F80+F83+F85+F98+F99+F95</f>
        <v>8545.9</v>
      </c>
      <c r="G79" s="62">
        <f t="shared" si="2"/>
        <v>0.16655005817432025</v>
      </c>
      <c r="H79" s="62">
        <f t="shared" si="3"/>
        <v>0.21620301969276853</v>
      </c>
      <c r="I79" s="33"/>
    </row>
    <row r="80" spans="1:9" ht="96" customHeight="1" hidden="1">
      <c r="A80" s="24"/>
      <c r="B80" s="22" t="s">
        <v>125</v>
      </c>
      <c r="C80" s="24" t="s">
        <v>103</v>
      </c>
      <c r="D80" s="34">
        <f>D81+D82</f>
        <v>700</v>
      </c>
      <c r="E80" s="34">
        <f>E81+E82</f>
        <v>682.5</v>
      </c>
      <c r="F80" s="34">
        <f>F81+F82</f>
        <v>199.6</v>
      </c>
      <c r="G80" s="62">
        <f t="shared" si="2"/>
        <v>0.28514285714285714</v>
      </c>
      <c r="H80" s="62">
        <f t="shared" si="3"/>
        <v>0.29245421245421244</v>
      </c>
      <c r="I80" s="33"/>
    </row>
    <row r="81" spans="1:9" ht="31.5" customHeight="1">
      <c r="A81" s="23"/>
      <c r="B81" s="2" t="s">
        <v>244</v>
      </c>
      <c r="C81" s="1" t="s">
        <v>167</v>
      </c>
      <c r="D81" s="39">
        <v>500</v>
      </c>
      <c r="E81" s="39">
        <v>482.5</v>
      </c>
      <c r="F81" s="39">
        <v>0</v>
      </c>
      <c r="G81" s="62">
        <f t="shared" si="2"/>
        <v>0</v>
      </c>
      <c r="H81" s="62">
        <f t="shared" si="3"/>
        <v>0</v>
      </c>
      <c r="I81" s="33"/>
    </row>
    <row r="82" spans="1:9" s="43" customFormat="1" ht="36" customHeight="1">
      <c r="A82" s="23"/>
      <c r="B82" s="9" t="s">
        <v>245</v>
      </c>
      <c r="C82" s="1" t="s">
        <v>168</v>
      </c>
      <c r="D82" s="39">
        <v>200</v>
      </c>
      <c r="E82" s="39">
        <v>200</v>
      </c>
      <c r="F82" s="39">
        <v>199.6</v>
      </c>
      <c r="G82" s="62">
        <f t="shared" si="2"/>
        <v>0.998</v>
      </c>
      <c r="H82" s="62">
        <f t="shared" si="3"/>
        <v>0.998</v>
      </c>
      <c r="I82" s="42"/>
    </row>
    <row r="83" spans="1:9" s="43" customFormat="1" ht="90" customHeight="1" hidden="1">
      <c r="A83" s="23"/>
      <c r="B83" s="7" t="s">
        <v>174</v>
      </c>
      <c r="C83" s="24" t="s">
        <v>173</v>
      </c>
      <c r="D83" s="34">
        <f>D84</f>
        <v>15585</v>
      </c>
      <c r="E83" s="34">
        <f>E84</f>
        <v>11959.8</v>
      </c>
      <c r="F83" s="34">
        <f>F84</f>
        <v>2585.7</v>
      </c>
      <c r="G83" s="62">
        <f t="shared" si="2"/>
        <v>0.16590952839268527</v>
      </c>
      <c r="H83" s="62">
        <f t="shared" si="3"/>
        <v>0.21619926754628005</v>
      </c>
      <c r="I83" s="42"/>
    </row>
    <row r="84" spans="1:9" s="43" customFormat="1" ht="94.5" customHeight="1">
      <c r="A84" s="23"/>
      <c r="B84" s="9" t="s">
        <v>170</v>
      </c>
      <c r="C84" s="1" t="s">
        <v>169</v>
      </c>
      <c r="D84" s="39">
        <v>15585</v>
      </c>
      <c r="E84" s="39">
        <v>11959.8</v>
      </c>
      <c r="F84" s="39">
        <v>2585.7</v>
      </c>
      <c r="G84" s="62">
        <f t="shared" si="2"/>
        <v>0.16590952839268527</v>
      </c>
      <c r="H84" s="62">
        <f t="shared" si="3"/>
        <v>0.21619926754628005</v>
      </c>
      <c r="I84" s="42"/>
    </row>
    <row r="85" spans="1:9" s="43" customFormat="1" ht="87.75" customHeight="1" hidden="1">
      <c r="A85" s="23"/>
      <c r="B85" s="7" t="s">
        <v>147</v>
      </c>
      <c r="C85" s="24" t="s">
        <v>172</v>
      </c>
      <c r="D85" s="34">
        <f>D87+D88+D89+D90+D91+D92+D93+D94+D86</f>
        <v>19402.300000000003</v>
      </c>
      <c r="E85" s="34">
        <f>E87+E88+E89+E90+E91+E92+E93+E94+E86</f>
        <v>18703.2</v>
      </c>
      <c r="F85" s="34">
        <f>F87+F88+F89+F90+F91+F92+F93+F94+F86</f>
        <v>5745.6</v>
      </c>
      <c r="G85" s="62">
        <f t="shared" si="2"/>
        <v>0.2961298402766682</v>
      </c>
      <c r="H85" s="62">
        <f t="shared" si="3"/>
        <v>0.3071987681252406</v>
      </c>
      <c r="I85" s="42"/>
    </row>
    <row r="86" spans="1:9" s="43" customFormat="1" ht="50.25" customHeight="1">
      <c r="A86" s="23"/>
      <c r="B86" s="9" t="s">
        <v>186</v>
      </c>
      <c r="C86" s="24" t="s">
        <v>185</v>
      </c>
      <c r="D86" s="34">
        <v>74.5</v>
      </c>
      <c r="E86" s="34">
        <v>74.5</v>
      </c>
      <c r="F86" s="34">
        <v>0</v>
      </c>
      <c r="G86" s="62">
        <f t="shared" si="2"/>
        <v>0</v>
      </c>
      <c r="H86" s="62">
        <f t="shared" si="3"/>
        <v>0</v>
      </c>
      <c r="I86" s="42"/>
    </row>
    <row r="87" spans="1:9" s="43" customFormat="1" ht="34.5" customHeight="1">
      <c r="A87" s="23"/>
      <c r="B87" s="9" t="s">
        <v>246</v>
      </c>
      <c r="C87" s="1" t="s">
        <v>171</v>
      </c>
      <c r="D87" s="39">
        <v>4200</v>
      </c>
      <c r="E87" s="39">
        <v>3850</v>
      </c>
      <c r="F87" s="39">
        <v>2937.5</v>
      </c>
      <c r="G87" s="62">
        <f t="shared" si="2"/>
        <v>0.6994047619047619</v>
      </c>
      <c r="H87" s="62">
        <f t="shared" si="3"/>
        <v>0.762987012987013</v>
      </c>
      <c r="I87" s="42"/>
    </row>
    <row r="88" spans="1:9" s="43" customFormat="1" ht="19.5" customHeight="1">
      <c r="A88" s="23"/>
      <c r="B88" s="9" t="s">
        <v>247</v>
      </c>
      <c r="C88" s="8" t="s">
        <v>175</v>
      </c>
      <c r="D88" s="39">
        <v>1589.4</v>
      </c>
      <c r="E88" s="39">
        <v>1503.8</v>
      </c>
      <c r="F88" s="39">
        <v>1099.2</v>
      </c>
      <c r="G88" s="62">
        <f t="shared" si="2"/>
        <v>0.6915817289543224</v>
      </c>
      <c r="H88" s="62">
        <f t="shared" si="3"/>
        <v>0.7309482643968613</v>
      </c>
      <c r="I88" s="42"/>
    </row>
    <row r="89" spans="1:9" s="43" customFormat="1" ht="21.75" customHeight="1">
      <c r="A89" s="23"/>
      <c r="B89" s="9" t="s">
        <v>248</v>
      </c>
      <c r="C89" s="8" t="s">
        <v>176</v>
      </c>
      <c r="D89" s="39">
        <v>1600</v>
      </c>
      <c r="E89" s="39">
        <v>1600</v>
      </c>
      <c r="F89" s="39">
        <v>1518.3</v>
      </c>
      <c r="G89" s="62">
        <f t="shared" si="2"/>
        <v>0.9489375</v>
      </c>
      <c r="H89" s="62">
        <f t="shared" si="3"/>
        <v>0.9489375</v>
      </c>
      <c r="I89" s="42"/>
    </row>
    <row r="90" spans="1:9" s="43" customFormat="1" ht="70.5" customHeight="1">
      <c r="A90" s="23"/>
      <c r="B90" s="9" t="s">
        <v>130</v>
      </c>
      <c r="C90" s="8" t="s">
        <v>129</v>
      </c>
      <c r="D90" s="39">
        <v>10571.5</v>
      </c>
      <c r="E90" s="39">
        <v>10571.5</v>
      </c>
      <c r="F90" s="39">
        <v>0</v>
      </c>
      <c r="G90" s="62">
        <f t="shared" si="2"/>
        <v>0</v>
      </c>
      <c r="H90" s="62">
        <f t="shared" si="3"/>
        <v>0</v>
      </c>
      <c r="I90" s="42"/>
    </row>
    <row r="91" spans="1:9" s="43" customFormat="1" ht="70.5" customHeight="1">
      <c r="A91" s="23"/>
      <c r="B91" s="9" t="s">
        <v>249</v>
      </c>
      <c r="C91" s="8" t="s">
        <v>131</v>
      </c>
      <c r="D91" s="39">
        <v>105.7</v>
      </c>
      <c r="E91" s="39">
        <v>87.2</v>
      </c>
      <c r="F91" s="39">
        <v>0</v>
      </c>
      <c r="G91" s="62">
        <f t="shared" si="2"/>
        <v>0</v>
      </c>
      <c r="H91" s="62">
        <f t="shared" si="3"/>
        <v>0</v>
      </c>
      <c r="I91" s="42"/>
    </row>
    <row r="92" spans="1:9" s="44" customFormat="1" ht="31.5" customHeight="1">
      <c r="A92" s="10"/>
      <c r="B92" s="11" t="s">
        <v>250</v>
      </c>
      <c r="C92" s="12" t="s">
        <v>177</v>
      </c>
      <c r="D92" s="39">
        <v>650</v>
      </c>
      <c r="E92" s="39">
        <v>405</v>
      </c>
      <c r="F92" s="39">
        <v>94.5</v>
      </c>
      <c r="G92" s="62">
        <f t="shared" si="2"/>
        <v>0.1453846153846154</v>
      </c>
      <c r="H92" s="62">
        <f t="shared" si="3"/>
        <v>0.23333333333333334</v>
      </c>
      <c r="I92" s="61"/>
    </row>
    <row r="93" spans="1:9" s="44" customFormat="1" ht="63.75" customHeight="1">
      <c r="A93" s="10"/>
      <c r="B93" s="11" t="s">
        <v>179</v>
      </c>
      <c r="C93" s="12" t="s">
        <v>178</v>
      </c>
      <c r="D93" s="39">
        <v>65.9</v>
      </c>
      <c r="E93" s="39">
        <v>65.9</v>
      </c>
      <c r="F93" s="39">
        <v>48</v>
      </c>
      <c r="G93" s="62">
        <f t="shared" si="2"/>
        <v>0.7283763277693475</v>
      </c>
      <c r="H93" s="62">
        <f t="shared" si="3"/>
        <v>0.7283763277693475</v>
      </c>
      <c r="I93" s="61"/>
    </row>
    <row r="94" spans="1:9" s="44" customFormat="1" ht="34.5" customHeight="1">
      <c r="A94" s="10"/>
      <c r="B94" s="11" t="s">
        <v>181</v>
      </c>
      <c r="C94" s="12" t="s">
        <v>180</v>
      </c>
      <c r="D94" s="39">
        <v>545.3</v>
      </c>
      <c r="E94" s="39">
        <v>545.3</v>
      </c>
      <c r="F94" s="39">
        <v>48.1</v>
      </c>
      <c r="G94" s="62">
        <f t="shared" si="2"/>
        <v>0.08820832569227949</v>
      </c>
      <c r="H94" s="62">
        <f t="shared" si="3"/>
        <v>0.08820832569227949</v>
      </c>
      <c r="I94" s="61"/>
    </row>
    <row r="95" spans="1:9" s="44" customFormat="1" ht="97.5" customHeight="1" hidden="1">
      <c r="A95" s="10"/>
      <c r="B95" s="21" t="s">
        <v>217</v>
      </c>
      <c r="C95" s="12" t="s">
        <v>216</v>
      </c>
      <c r="D95" s="39">
        <f>D96+D97</f>
        <v>100</v>
      </c>
      <c r="E95" s="39">
        <f>E96+E97</f>
        <v>100</v>
      </c>
      <c r="F95" s="39">
        <f>F96+F97</f>
        <v>15</v>
      </c>
      <c r="G95" s="62">
        <f t="shared" si="2"/>
        <v>0.15</v>
      </c>
      <c r="H95" s="62">
        <f t="shared" si="3"/>
        <v>0.15</v>
      </c>
      <c r="I95" s="61"/>
    </row>
    <row r="96" spans="1:9" s="44" customFormat="1" ht="85.5" customHeight="1">
      <c r="A96" s="10"/>
      <c r="B96" s="11" t="s">
        <v>220</v>
      </c>
      <c r="C96" s="45" t="s">
        <v>218</v>
      </c>
      <c r="D96" s="39">
        <v>50</v>
      </c>
      <c r="E96" s="39">
        <v>50</v>
      </c>
      <c r="F96" s="39">
        <v>7.5</v>
      </c>
      <c r="G96" s="62">
        <f t="shared" si="2"/>
        <v>0.15</v>
      </c>
      <c r="H96" s="62">
        <f t="shared" si="3"/>
        <v>0.15</v>
      </c>
      <c r="I96" s="61"/>
    </row>
    <row r="97" spans="1:9" s="44" customFormat="1" ht="57.75" customHeight="1">
      <c r="A97" s="10"/>
      <c r="B97" s="11" t="s">
        <v>221</v>
      </c>
      <c r="C97" s="45" t="s">
        <v>219</v>
      </c>
      <c r="D97" s="39">
        <v>50</v>
      </c>
      <c r="E97" s="39">
        <v>50</v>
      </c>
      <c r="F97" s="39">
        <v>7.5</v>
      </c>
      <c r="G97" s="62">
        <f t="shared" si="2"/>
        <v>0.15</v>
      </c>
      <c r="H97" s="62">
        <f t="shared" si="3"/>
        <v>0.15</v>
      </c>
      <c r="I97" s="61"/>
    </row>
    <row r="98" spans="1:9" s="44" customFormat="1" ht="145.5" customHeight="1">
      <c r="A98" s="10"/>
      <c r="B98" s="11" t="s">
        <v>210</v>
      </c>
      <c r="C98" s="20" t="s">
        <v>208</v>
      </c>
      <c r="D98" s="39">
        <v>15368.9</v>
      </c>
      <c r="E98" s="39">
        <v>8081.7</v>
      </c>
      <c r="F98" s="39">
        <v>0</v>
      </c>
      <c r="G98" s="62">
        <f t="shared" si="2"/>
        <v>0</v>
      </c>
      <c r="H98" s="62">
        <f t="shared" si="3"/>
        <v>0</v>
      </c>
      <c r="I98" s="61"/>
    </row>
    <row r="99" spans="1:9" s="44" customFormat="1" ht="150" customHeight="1">
      <c r="A99" s="10"/>
      <c r="B99" s="11" t="s">
        <v>211</v>
      </c>
      <c r="C99" s="20" t="s">
        <v>209</v>
      </c>
      <c r="D99" s="39">
        <v>155.1</v>
      </c>
      <c r="E99" s="39">
        <v>0</v>
      </c>
      <c r="F99" s="39">
        <v>0</v>
      </c>
      <c r="G99" s="62">
        <f t="shared" si="2"/>
        <v>0</v>
      </c>
      <c r="H99" s="62" t="e">
        <f t="shared" si="3"/>
        <v>#DIV/0!</v>
      </c>
      <c r="I99" s="61"/>
    </row>
    <row r="100" spans="1:9" s="43" customFormat="1" ht="30.75" customHeight="1">
      <c r="A100" s="23" t="s">
        <v>39</v>
      </c>
      <c r="B100" s="7" t="s">
        <v>84</v>
      </c>
      <c r="C100" s="13"/>
      <c r="D100" s="34">
        <f>D101+D102+D103+D104+D105</f>
        <v>4143.5</v>
      </c>
      <c r="E100" s="34">
        <f>E101+E102+E103+E104+E105</f>
        <v>3588</v>
      </c>
      <c r="F100" s="34">
        <f>F101+F102+F103+F104+F105</f>
        <v>649.3000000000001</v>
      </c>
      <c r="G100" s="62">
        <f t="shared" si="2"/>
        <v>0.1567032701822131</v>
      </c>
      <c r="H100" s="62">
        <f t="shared" si="3"/>
        <v>0.18096432552954295</v>
      </c>
      <c r="I100" s="42"/>
    </row>
    <row r="101" spans="1:9" s="44" customFormat="1" ht="32.25" customHeight="1">
      <c r="A101" s="10"/>
      <c r="B101" s="14" t="s">
        <v>53</v>
      </c>
      <c r="C101" s="10" t="s">
        <v>106</v>
      </c>
      <c r="D101" s="39">
        <v>550</v>
      </c>
      <c r="E101" s="39">
        <v>288.8</v>
      </c>
      <c r="F101" s="39">
        <v>167.8</v>
      </c>
      <c r="G101" s="62">
        <f t="shared" si="2"/>
        <v>0.30509090909090913</v>
      </c>
      <c r="H101" s="62">
        <f t="shared" si="3"/>
        <v>0.5810249307479225</v>
      </c>
      <c r="I101" s="61"/>
    </row>
    <row r="102" spans="1:9" s="44" customFormat="1" ht="51" customHeight="1">
      <c r="A102" s="10"/>
      <c r="B102" s="14" t="s">
        <v>255</v>
      </c>
      <c r="C102" s="10" t="s">
        <v>182</v>
      </c>
      <c r="D102" s="39">
        <v>15</v>
      </c>
      <c r="E102" s="39">
        <v>7.5</v>
      </c>
      <c r="F102" s="39">
        <v>0</v>
      </c>
      <c r="G102" s="62">
        <f t="shared" si="2"/>
        <v>0</v>
      </c>
      <c r="H102" s="62">
        <f t="shared" si="3"/>
        <v>0</v>
      </c>
      <c r="I102" s="61"/>
    </row>
    <row r="103" spans="1:9" s="44" customFormat="1" ht="32.25" customHeight="1">
      <c r="A103" s="10"/>
      <c r="B103" s="14" t="s">
        <v>191</v>
      </c>
      <c r="C103" s="15" t="s">
        <v>189</v>
      </c>
      <c r="D103" s="63">
        <v>679.5</v>
      </c>
      <c r="E103" s="39">
        <v>679.5</v>
      </c>
      <c r="F103" s="39">
        <v>372.3</v>
      </c>
      <c r="G103" s="62">
        <f t="shared" si="2"/>
        <v>0.5479028697571744</v>
      </c>
      <c r="H103" s="62">
        <f t="shared" si="3"/>
        <v>0.5479028697571744</v>
      </c>
      <c r="I103" s="61"/>
    </row>
    <row r="104" spans="1:9" s="44" customFormat="1" ht="99" customHeight="1">
      <c r="A104" s="10"/>
      <c r="B104" s="14" t="s">
        <v>192</v>
      </c>
      <c r="C104" s="15" t="s">
        <v>190</v>
      </c>
      <c r="D104" s="64">
        <v>820.5</v>
      </c>
      <c r="E104" s="39">
        <v>533.7</v>
      </c>
      <c r="F104" s="39">
        <v>109.2</v>
      </c>
      <c r="G104" s="62">
        <f t="shared" si="2"/>
        <v>0.13308957952468006</v>
      </c>
      <c r="H104" s="62">
        <f t="shared" si="3"/>
        <v>0.20460933108487914</v>
      </c>
      <c r="I104" s="61"/>
    </row>
    <row r="105" spans="1:9" s="44" customFormat="1" ht="52.5" customHeight="1">
      <c r="A105" s="10"/>
      <c r="B105" s="14" t="s">
        <v>212</v>
      </c>
      <c r="C105" s="15">
        <v>7215078800</v>
      </c>
      <c r="D105" s="64">
        <v>2078.5</v>
      </c>
      <c r="E105" s="39">
        <v>2078.5</v>
      </c>
      <c r="F105" s="39">
        <v>0</v>
      </c>
      <c r="G105" s="62">
        <f t="shared" si="2"/>
        <v>0</v>
      </c>
      <c r="H105" s="62">
        <f t="shared" si="3"/>
        <v>0</v>
      </c>
      <c r="I105" s="61"/>
    </row>
    <row r="106" spans="1:9" ht="30.75" customHeight="1">
      <c r="A106" s="24" t="s">
        <v>40</v>
      </c>
      <c r="B106" s="22" t="s">
        <v>14</v>
      </c>
      <c r="C106" s="24"/>
      <c r="D106" s="34">
        <f>D107+D111</f>
        <v>9453.7</v>
      </c>
      <c r="E106" s="34">
        <f>E107+E111</f>
        <v>6903.000000000001</v>
      </c>
      <c r="F106" s="34">
        <f>F107+F111</f>
        <v>4730.200000000001</v>
      </c>
      <c r="G106" s="62">
        <f t="shared" si="2"/>
        <v>0.5003543586109143</v>
      </c>
      <c r="H106" s="62">
        <f t="shared" si="3"/>
        <v>0.6852383021874547</v>
      </c>
      <c r="I106" s="33"/>
    </row>
    <row r="107" spans="1:9" ht="18.75" customHeight="1">
      <c r="A107" s="24" t="s">
        <v>41</v>
      </c>
      <c r="B107" s="67" t="s">
        <v>251</v>
      </c>
      <c r="C107" s="24"/>
      <c r="D107" s="34">
        <f>D108+D109</f>
        <v>2000</v>
      </c>
      <c r="E107" s="34">
        <f>E108+E109</f>
        <v>1145.8</v>
      </c>
      <c r="F107" s="34">
        <f>F108+F109</f>
        <v>265.1</v>
      </c>
      <c r="G107" s="62">
        <f t="shared" si="2"/>
        <v>0.13255</v>
      </c>
      <c r="H107" s="62">
        <f t="shared" si="3"/>
        <v>0.23136673066852856</v>
      </c>
      <c r="I107" s="33"/>
    </row>
    <row r="108" spans="1:9" ht="30.75" customHeight="1">
      <c r="A108" s="24"/>
      <c r="B108" s="2" t="s">
        <v>78</v>
      </c>
      <c r="C108" s="1" t="s">
        <v>120</v>
      </c>
      <c r="D108" s="39">
        <v>2000</v>
      </c>
      <c r="E108" s="39">
        <v>1145.8</v>
      </c>
      <c r="F108" s="39">
        <v>265.1</v>
      </c>
      <c r="G108" s="62">
        <f t="shared" si="2"/>
        <v>0.13255</v>
      </c>
      <c r="H108" s="62">
        <f t="shared" si="3"/>
        <v>0.23136673066852856</v>
      </c>
      <c r="I108" s="33"/>
    </row>
    <row r="109" spans="1:9" ht="66" customHeight="1" hidden="1">
      <c r="A109" s="24"/>
      <c r="B109" s="2" t="s">
        <v>119</v>
      </c>
      <c r="C109" s="1" t="s">
        <v>146</v>
      </c>
      <c r="D109" s="39">
        <f>D110</f>
        <v>0</v>
      </c>
      <c r="E109" s="39">
        <f>E110</f>
        <v>0</v>
      </c>
      <c r="F109" s="39">
        <f>F110</f>
        <v>0</v>
      </c>
      <c r="G109" s="62" t="e">
        <f t="shared" si="2"/>
        <v>#DIV/0!</v>
      </c>
      <c r="H109" s="62" t="e">
        <f t="shared" si="3"/>
        <v>#DIV/0!</v>
      </c>
      <c r="I109" s="33"/>
    </row>
    <row r="110" spans="1:9" ht="54" customHeight="1" hidden="1">
      <c r="A110" s="24"/>
      <c r="B110" s="2" t="s">
        <v>184</v>
      </c>
      <c r="C110" s="1" t="s">
        <v>183</v>
      </c>
      <c r="D110" s="39">
        <v>0</v>
      </c>
      <c r="E110" s="39">
        <v>0</v>
      </c>
      <c r="F110" s="39">
        <v>0</v>
      </c>
      <c r="G110" s="62" t="e">
        <f t="shared" si="2"/>
        <v>#DIV/0!</v>
      </c>
      <c r="H110" s="62" t="e">
        <f aca="true" t="shared" si="4" ref="H110:H149">F110/E110</f>
        <v>#DIV/0!</v>
      </c>
      <c r="I110" s="33"/>
    </row>
    <row r="111" spans="1:9" ht="15.75">
      <c r="A111" s="24" t="s">
        <v>42</v>
      </c>
      <c r="B111" s="67" t="s">
        <v>90</v>
      </c>
      <c r="C111" s="24"/>
      <c r="D111" s="34">
        <f>D112+D114+D115</f>
        <v>7453.700000000001</v>
      </c>
      <c r="E111" s="34">
        <f>E112+E114+E115</f>
        <v>5757.200000000001</v>
      </c>
      <c r="F111" s="34">
        <f>F112+F114+F115</f>
        <v>4465.1</v>
      </c>
      <c r="G111" s="62">
        <f t="shared" si="2"/>
        <v>0.5990447697116869</v>
      </c>
      <c r="H111" s="62">
        <f t="shared" si="4"/>
        <v>0.775567984436879</v>
      </c>
      <c r="I111" s="33"/>
    </row>
    <row r="112" spans="1:9" ht="83.25" customHeight="1" hidden="1">
      <c r="A112" s="24"/>
      <c r="B112" s="2" t="s">
        <v>138</v>
      </c>
      <c r="C112" s="1"/>
      <c r="D112" s="39">
        <f>D113</f>
        <v>110.1</v>
      </c>
      <c r="E112" s="39">
        <f>E113</f>
        <v>62.6</v>
      </c>
      <c r="F112" s="39">
        <f>F113</f>
        <v>17.1</v>
      </c>
      <c r="G112" s="62">
        <f t="shared" si="2"/>
        <v>0.15531335149863762</v>
      </c>
      <c r="H112" s="62">
        <f t="shared" si="4"/>
        <v>0.2731629392971246</v>
      </c>
      <c r="I112" s="33"/>
    </row>
    <row r="113" spans="1:9" s="41" customFormat="1" ht="40.5" customHeight="1">
      <c r="A113" s="1"/>
      <c r="B113" s="2" t="s">
        <v>133</v>
      </c>
      <c r="C113" s="16" t="s">
        <v>132</v>
      </c>
      <c r="D113" s="39">
        <v>110.1</v>
      </c>
      <c r="E113" s="39">
        <v>62.6</v>
      </c>
      <c r="F113" s="39">
        <v>17.1</v>
      </c>
      <c r="G113" s="62">
        <f t="shared" si="2"/>
        <v>0.15531335149863762</v>
      </c>
      <c r="H113" s="62">
        <f t="shared" si="4"/>
        <v>0.2731629392971246</v>
      </c>
      <c r="I113" s="60"/>
    </row>
    <row r="114" spans="1:9" s="41" customFormat="1" ht="33" customHeight="1">
      <c r="A114" s="1"/>
      <c r="B114" s="2" t="s">
        <v>252</v>
      </c>
      <c r="C114" s="16" t="s">
        <v>187</v>
      </c>
      <c r="D114" s="39">
        <v>5843.6</v>
      </c>
      <c r="E114" s="39">
        <v>4194.6</v>
      </c>
      <c r="F114" s="39">
        <v>2948</v>
      </c>
      <c r="G114" s="62">
        <f t="shared" si="2"/>
        <v>0.5044835375453487</v>
      </c>
      <c r="H114" s="62">
        <f t="shared" si="4"/>
        <v>0.7028083726696228</v>
      </c>
      <c r="I114" s="60"/>
    </row>
    <row r="115" spans="1:9" s="41" customFormat="1" ht="87" customHeight="1">
      <c r="A115" s="1"/>
      <c r="B115" s="2" t="s">
        <v>225</v>
      </c>
      <c r="C115" s="16" t="s">
        <v>224</v>
      </c>
      <c r="D115" s="39">
        <v>1500</v>
      </c>
      <c r="E115" s="39">
        <v>1500</v>
      </c>
      <c r="F115" s="39">
        <v>1500</v>
      </c>
      <c r="G115" s="62">
        <f t="shared" si="2"/>
        <v>1</v>
      </c>
      <c r="H115" s="62">
        <f t="shared" si="4"/>
        <v>1</v>
      </c>
      <c r="I115" s="60"/>
    </row>
    <row r="116" spans="1:9" ht="22.5" customHeight="1">
      <c r="A116" s="24" t="s">
        <v>15</v>
      </c>
      <c r="B116" s="22" t="s">
        <v>16</v>
      </c>
      <c r="C116" s="24"/>
      <c r="D116" s="34">
        <f>D117+D118+D121+D122+D119+D120</f>
        <v>532682</v>
      </c>
      <c r="E116" s="34">
        <f>E117+E118+E121+E122+E119+E120</f>
        <v>430173.9</v>
      </c>
      <c r="F116" s="34">
        <f>F117+F118+F121+F122+F119+F120</f>
        <v>372151.0999999999</v>
      </c>
      <c r="G116" s="62">
        <f t="shared" si="2"/>
        <v>0.6986365223529234</v>
      </c>
      <c r="H116" s="62">
        <f t="shared" si="4"/>
        <v>0.8651178046831756</v>
      </c>
      <c r="I116" s="33"/>
    </row>
    <row r="117" spans="1:9" ht="20.25" customHeight="1">
      <c r="A117" s="24" t="s">
        <v>17</v>
      </c>
      <c r="B117" s="22" t="s">
        <v>69</v>
      </c>
      <c r="C117" s="1" t="s">
        <v>17</v>
      </c>
      <c r="D117" s="39">
        <v>161367.2</v>
      </c>
      <c r="E117" s="39">
        <v>128827.7</v>
      </c>
      <c r="F117" s="39">
        <v>117877.6</v>
      </c>
      <c r="G117" s="62">
        <f t="shared" si="2"/>
        <v>0.730492937846105</v>
      </c>
      <c r="H117" s="62">
        <f t="shared" si="4"/>
        <v>0.9150019755068204</v>
      </c>
      <c r="I117" s="33"/>
    </row>
    <row r="118" spans="1:9" ht="20.25" customHeight="1">
      <c r="A118" s="24" t="s">
        <v>18</v>
      </c>
      <c r="B118" s="22" t="s">
        <v>70</v>
      </c>
      <c r="C118" s="1" t="s">
        <v>18</v>
      </c>
      <c r="D118" s="39">
        <v>312104.3</v>
      </c>
      <c r="E118" s="39">
        <v>251379.2</v>
      </c>
      <c r="F118" s="39">
        <v>209746</v>
      </c>
      <c r="G118" s="62">
        <f t="shared" si="2"/>
        <v>0.6720381616017467</v>
      </c>
      <c r="H118" s="62">
        <f t="shared" si="4"/>
        <v>0.8343808875197312</v>
      </c>
      <c r="I118" s="33"/>
    </row>
    <row r="119" spans="1:9" ht="20.25" customHeight="1">
      <c r="A119" s="24" t="s">
        <v>121</v>
      </c>
      <c r="B119" s="22" t="s">
        <v>122</v>
      </c>
      <c r="C119" s="1" t="s">
        <v>121</v>
      </c>
      <c r="D119" s="39">
        <v>28433.6</v>
      </c>
      <c r="E119" s="39">
        <v>23707.4</v>
      </c>
      <c r="F119" s="39">
        <v>21295.8</v>
      </c>
      <c r="G119" s="62">
        <f t="shared" si="2"/>
        <v>0.748966012042091</v>
      </c>
      <c r="H119" s="62">
        <f t="shared" si="4"/>
        <v>0.8982764875102288</v>
      </c>
      <c r="I119" s="33"/>
    </row>
    <row r="120" spans="1:9" ht="36" customHeight="1">
      <c r="A120" s="24" t="s">
        <v>205</v>
      </c>
      <c r="B120" s="22" t="s">
        <v>206</v>
      </c>
      <c r="C120" s="1" t="s">
        <v>205</v>
      </c>
      <c r="D120" s="39">
        <v>313.5</v>
      </c>
      <c r="E120" s="39">
        <v>311.8</v>
      </c>
      <c r="F120" s="39">
        <v>235.5</v>
      </c>
      <c r="G120" s="62">
        <f t="shared" si="2"/>
        <v>0.7511961722488039</v>
      </c>
      <c r="H120" s="62">
        <f t="shared" si="4"/>
        <v>0.7552918537524054</v>
      </c>
      <c r="I120" s="33"/>
    </row>
    <row r="121" spans="1:9" ht="20.25" customHeight="1">
      <c r="A121" s="24" t="s">
        <v>19</v>
      </c>
      <c r="B121" s="22" t="s">
        <v>100</v>
      </c>
      <c r="C121" s="1" t="s">
        <v>19</v>
      </c>
      <c r="D121" s="39">
        <v>4860.7</v>
      </c>
      <c r="E121" s="39">
        <v>4802.3</v>
      </c>
      <c r="F121" s="39">
        <v>4447.6</v>
      </c>
      <c r="G121" s="62">
        <f t="shared" si="2"/>
        <v>0.9150122410352419</v>
      </c>
      <c r="H121" s="62">
        <f t="shared" si="4"/>
        <v>0.9261395581283969</v>
      </c>
      <c r="I121" s="33"/>
    </row>
    <row r="122" spans="1:9" ht="20.25" customHeight="1">
      <c r="A122" s="24" t="s">
        <v>20</v>
      </c>
      <c r="B122" s="22" t="s">
        <v>124</v>
      </c>
      <c r="C122" s="1" t="s">
        <v>20</v>
      </c>
      <c r="D122" s="39">
        <v>25602.7</v>
      </c>
      <c r="E122" s="39">
        <v>21145.5</v>
      </c>
      <c r="F122" s="39">
        <v>18548.6</v>
      </c>
      <c r="G122" s="62">
        <f t="shared" si="2"/>
        <v>0.7244782776816507</v>
      </c>
      <c r="H122" s="62">
        <f t="shared" si="4"/>
        <v>0.8771890000236456</v>
      </c>
      <c r="I122" s="33"/>
    </row>
    <row r="123" spans="1:9" ht="20.25" customHeight="1">
      <c r="A123" s="24" t="s">
        <v>21</v>
      </c>
      <c r="B123" s="22" t="s">
        <v>71</v>
      </c>
      <c r="C123" s="24"/>
      <c r="D123" s="34">
        <f>D124++D125</f>
        <v>98661.79999999999</v>
      </c>
      <c r="E123" s="34">
        <f>E124++E125</f>
        <v>84765.59999999999</v>
      </c>
      <c r="F123" s="34">
        <f>F124++F125</f>
        <v>76896.2</v>
      </c>
      <c r="G123" s="62">
        <f t="shared" si="2"/>
        <v>0.7793918213533506</v>
      </c>
      <c r="H123" s="62">
        <f t="shared" si="4"/>
        <v>0.9071628113291241</v>
      </c>
      <c r="I123" s="33"/>
    </row>
    <row r="124" spans="1:9" ht="20.25" customHeight="1">
      <c r="A124" s="24" t="s">
        <v>22</v>
      </c>
      <c r="B124" s="22" t="s">
        <v>23</v>
      </c>
      <c r="C124" s="1" t="s">
        <v>22</v>
      </c>
      <c r="D124" s="39">
        <v>77767.4</v>
      </c>
      <c r="E124" s="39">
        <v>66172.4</v>
      </c>
      <c r="F124" s="39">
        <v>59601.1</v>
      </c>
      <c r="G124" s="62">
        <f aca="true" t="shared" si="5" ref="G124:G149">F124/D124</f>
        <v>0.7664021170824793</v>
      </c>
      <c r="H124" s="62">
        <f t="shared" si="4"/>
        <v>0.900694247148358</v>
      </c>
      <c r="I124" s="33"/>
    </row>
    <row r="125" spans="1:9" ht="20.25" customHeight="1">
      <c r="A125" s="24" t="s">
        <v>24</v>
      </c>
      <c r="B125" s="22" t="s">
        <v>139</v>
      </c>
      <c r="C125" s="1" t="s">
        <v>24</v>
      </c>
      <c r="D125" s="39">
        <v>20894.4</v>
      </c>
      <c r="E125" s="39">
        <v>18593.2</v>
      </c>
      <c r="F125" s="39">
        <v>17295.1</v>
      </c>
      <c r="G125" s="62">
        <f t="shared" si="5"/>
        <v>0.8277385328126196</v>
      </c>
      <c r="H125" s="62">
        <f t="shared" si="4"/>
        <v>0.9301841533463846</v>
      </c>
      <c r="I125" s="33"/>
    </row>
    <row r="126" spans="1:9" ht="20.25" customHeight="1">
      <c r="A126" s="23" t="s">
        <v>25</v>
      </c>
      <c r="B126" s="17" t="s">
        <v>26</v>
      </c>
      <c r="C126" s="23"/>
      <c r="D126" s="34">
        <f>D127+D130+D133+D134+D137+D135+D136+D128+D131+D132+D129</f>
        <v>24609.399999999998</v>
      </c>
      <c r="E126" s="34">
        <f>E127+E130+E133+E134+E137+E135+E136+E128+E131+E132+E129</f>
        <v>22073.100000000002</v>
      </c>
      <c r="F126" s="34">
        <f>F127+F130+F133+F134+F137+F135+F136+F128+F131+F132+F129</f>
        <v>15721.4</v>
      </c>
      <c r="G126" s="62">
        <f t="shared" si="5"/>
        <v>0.6388371922923761</v>
      </c>
      <c r="H126" s="62">
        <f t="shared" si="4"/>
        <v>0.7122425033185188</v>
      </c>
      <c r="I126" s="33"/>
    </row>
    <row r="127" spans="1:9" ht="24.75" customHeight="1">
      <c r="A127" s="23" t="s">
        <v>27</v>
      </c>
      <c r="B127" s="17" t="s">
        <v>88</v>
      </c>
      <c r="C127" s="23" t="s">
        <v>27</v>
      </c>
      <c r="D127" s="34">
        <v>1686</v>
      </c>
      <c r="E127" s="34">
        <v>1686</v>
      </c>
      <c r="F127" s="34">
        <v>1282.8</v>
      </c>
      <c r="G127" s="62">
        <f t="shared" si="5"/>
        <v>0.7608540925266903</v>
      </c>
      <c r="H127" s="62">
        <f t="shared" si="4"/>
        <v>0.7608540925266903</v>
      </c>
      <c r="I127" s="33"/>
    </row>
    <row r="128" spans="1:9" ht="21.75" customHeight="1">
      <c r="A128" s="23" t="s">
        <v>28</v>
      </c>
      <c r="B128" s="17" t="s">
        <v>123</v>
      </c>
      <c r="C128" s="23" t="s">
        <v>28</v>
      </c>
      <c r="D128" s="34">
        <v>15066.3</v>
      </c>
      <c r="E128" s="34">
        <v>13752.7</v>
      </c>
      <c r="F128" s="34">
        <v>8312.9</v>
      </c>
      <c r="G128" s="62">
        <f t="shared" si="5"/>
        <v>0.5517545780981395</v>
      </c>
      <c r="H128" s="62">
        <f t="shared" si="4"/>
        <v>0.6044558523053655</v>
      </c>
      <c r="I128" s="33"/>
    </row>
    <row r="129" spans="1:9" ht="25.5" customHeight="1">
      <c r="A129" s="23" t="s">
        <v>29</v>
      </c>
      <c r="B129" s="17" t="s">
        <v>207</v>
      </c>
      <c r="C129" s="23" t="s">
        <v>29</v>
      </c>
      <c r="D129" s="34">
        <v>25.8</v>
      </c>
      <c r="E129" s="34">
        <v>22.3</v>
      </c>
      <c r="F129" s="34">
        <v>19.1</v>
      </c>
      <c r="G129" s="62">
        <f t="shared" si="5"/>
        <v>0.7403100775193798</v>
      </c>
      <c r="H129" s="62">
        <f t="shared" si="4"/>
        <v>0.8565022421524664</v>
      </c>
      <c r="I129" s="33"/>
    </row>
    <row r="130" spans="1:9" ht="50.25" customHeight="1">
      <c r="A130" s="23" t="s">
        <v>29</v>
      </c>
      <c r="B130" s="69" t="s">
        <v>253</v>
      </c>
      <c r="C130" s="23" t="s">
        <v>148</v>
      </c>
      <c r="D130" s="34">
        <f>15+425.7+418.9</f>
        <v>859.5999999999999</v>
      </c>
      <c r="E130" s="34">
        <f>15+425.7+418.9</f>
        <v>859.5999999999999</v>
      </c>
      <c r="F130" s="34">
        <f>12+341.2+335.8</f>
        <v>689</v>
      </c>
      <c r="G130" s="62">
        <f t="shared" si="5"/>
        <v>0.8015355979525361</v>
      </c>
      <c r="H130" s="62">
        <f t="shared" si="4"/>
        <v>0.8015355979525361</v>
      </c>
      <c r="I130" s="33"/>
    </row>
    <row r="131" spans="1:9" ht="51" customHeight="1" hidden="1">
      <c r="A131" s="23" t="s">
        <v>29</v>
      </c>
      <c r="B131" s="17" t="s">
        <v>149</v>
      </c>
      <c r="C131" s="23" t="s">
        <v>150</v>
      </c>
      <c r="D131" s="34"/>
      <c r="E131" s="34"/>
      <c r="F131" s="34"/>
      <c r="G131" s="62" t="e">
        <f t="shared" si="5"/>
        <v>#DIV/0!</v>
      </c>
      <c r="H131" s="62" t="e">
        <f t="shared" si="4"/>
        <v>#DIV/0!</v>
      </c>
      <c r="I131" s="33"/>
    </row>
    <row r="132" spans="1:9" ht="51" customHeight="1" hidden="1">
      <c r="A132" s="23" t="s">
        <v>29</v>
      </c>
      <c r="B132" s="17" t="s">
        <v>152</v>
      </c>
      <c r="C132" s="23" t="s">
        <v>151</v>
      </c>
      <c r="D132" s="34"/>
      <c r="E132" s="34"/>
      <c r="F132" s="34"/>
      <c r="G132" s="62" t="e">
        <f t="shared" si="5"/>
        <v>#DIV/0!</v>
      </c>
      <c r="H132" s="62" t="e">
        <f t="shared" si="4"/>
        <v>#DIV/0!</v>
      </c>
      <c r="I132" s="33"/>
    </row>
    <row r="133" spans="1:9" ht="22.5" customHeight="1" hidden="1">
      <c r="A133" s="24" t="s">
        <v>28</v>
      </c>
      <c r="B133" s="22" t="s">
        <v>92</v>
      </c>
      <c r="C133" s="24" t="s">
        <v>93</v>
      </c>
      <c r="D133" s="34">
        <v>0</v>
      </c>
      <c r="E133" s="34">
        <v>0</v>
      </c>
      <c r="F133" s="34">
        <v>0</v>
      </c>
      <c r="G133" s="62" t="e">
        <f t="shared" si="5"/>
        <v>#DIV/0!</v>
      </c>
      <c r="H133" s="62" t="e">
        <f t="shared" si="4"/>
        <v>#DIV/0!</v>
      </c>
      <c r="I133" s="33"/>
    </row>
    <row r="134" spans="1:9" ht="35.25" customHeight="1" hidden="1">
      <c r="A134" s="24" t="s">
        <v>28</v>
      </c>
      <c r="B134" s="22" t="s">
        <v>79</v>
      </c>
      <c r="C134" s="24" t="s">
        <v>80</v>
      </c>
      <c r="D134" s="34">
        <v>0</v>
      </c>
      <c r="E134" s="34">
        <v>0</v>
      </c>
      <c r="F134" s="34">
        <v>0</v>
      </c>
      <c r="G134" s="62" t="e">
        <f t="shared" si="5"/>
        <v>#DIV/0!</v>
      </c>
      <c r="H134" s="62" t="e">
        <f t="shared" si="4"/>
        <v>#DIV/0!</v>
      </c>
      <c r="I134" s="33"/>
    </row>
    <row r="135" spans="1:9" ht="30.75" customHeight="1" hidden="1">
      <c r="A135" s="24" t="s">
        <v>28</v>
      </c>
      <c r="B135" s="22" t="s">
        <v>94</v>
      </c>
      <c r="C135" s="24" t="s">
        <v>95</v>
      </c>
      <c r="D135" s="34">
        <v>0</v>
      </c>
      <c r="E135" s="34">
        <v>0</v>
      </c>
      <c r="F135" s="34">
        <v>0</v>
      </c>
      <c r="G135" s="62" t="e">
        <f t="shared" si="5"/>
        <v>#DIV/0!</v>
      </c>
      <c r="H135" s="62" t="e">
        <f t="shared" si="4"/>
        <v>#DIV/0!</v>
      </c>
      <c r="I135" s="33"/>
    </row>
    <row r="136" spans="1:9" ht="44.25" customHeight="1" hidden="1">
      <c r="A136" s="24" t="s">
        <v>28</v>
      </c>
      <c r="B136" s="22" t="s">
        <v>97</v>
      </c>
      <c r="C136" s="24" t="s">
        <v>96</v>
      </c>
      <c r="D136" s="34">
        <v>0</v>
      </c>
      <c r="E136" s="34">
        <v>0</v>
      </c>
      <c r="F136" s="34">
        <v>0</v>
      </c>
      <c r="G136" s="62" t="e">
        <f t="shared" si="5"/>
        <v>#DIV/0!</v>
      </c>
      <c r="H136" s="62" t="e">
        <f t="shared" si="4"/>
        <v>#DIV/0!</v>
      </c>
      <c r="I136" s="33"/>
    </row>
    <row r="137" spans="1:9" ht="49.5" customHeight="1">
      <c r="A137" s="24" t="s">
        <v>29</v>
      </c>
      <c r="B137" s="67" t="s">
        <v>254</v>
      </c>
      <c r="C137" s="24" t="s">
        <v>107</v>
      </c>
      <c r="D137" s="34">
        <v>6971.7</v>
      </c>
      <c r="E137" s="34">
        <v>5752.5</v>
      </c>
      <c r="F137" s="34">
        <v>5417.6</v>
      </c>
      <c r="G137" s="62">
        <f t="shared" si="5"/>
        <v>0.7770844987592697</v>
      </c>
      <c r="H137" s="62">
        <f t="shared" si="4"/>
        <v>0.9417818339852239</v>
      </c>
      <c r="I137" s="33"/>
    </row>
    <row r="138" spans="1:9" ht="18" customHeight="1">
      <c r="A138" s="24" t="s">
        <v>30</v>
      </c>
      <c r="B138" s="22" t="s">
        <v>55</v>
      </c>
      <c r="C138" s="24"/>
      <c r="D138" s="34">
        <f>D139</f>
        <v>750</v>
      </c>
      <c r="E138" s="34">
        <f>E139</f>
        <v>613.9</v>
      </c>
      <c r="F138" s="34">
        <f>F139</f>
        <v>609</v>
      </c>
      <c r="G138" s="62">
        <f t="shared" si="5"/>
        <v>0.812</v>
      </c>
      <c r="H138" s="62">
        <f t="shared" si="4"/>
        <v>0.992018244013683</v>
      </c>
      <c r="I138" s="33"/>
    </row>
    <row r="139" spans="1:9" ht="34.5" customHeight="1">
      <c r="A139" s="24" t="s">
        <v>56</v>
      </c>
      <c r="B139" s="22" t="s">
        <v>57</v>
      </c>
      <c r="C139" s="24" t="s">
        <v>56</v>
      </c>
      <c r="D139" s="34">
        <v>750</v>
      </c>
      <c r="E139" s="34">
        <v>613.9</v>
      </c>
      <c r="F139" s="34">
        <v>609</v>
      </c>
      <c r="G139" s="62">
        <f t="shared" si="5"/>
        <v>0.812</v>
      </c>
      <c r="H139" s="62">
        <f t="shared" si="4"/>
        <v>0.992018244013683</v>
      </c>
      <c r="I139" s="33"/>
    </row>
    <row r="140" spans="1:9" ht="18" customHeight="1">
      <c r="A140" s="24" t="s">
        <v>58</v>
      </c>
      <c r="B140" s="22" t="s">
        <v>59</v>
      </c>
      <c r="C140" s="24"/>
      <c r="D140" s="34">
        <f>D141</f>
        <v>926.1</v>
      </c>
      <c r="E140" s="34">
        <f>E141</f>
        <v>798.1</v>
      </c>
      <c r="F140" s="34">
        <f>F141</f>
        <v>573.9</v>
      </c>
      <c r="G140" s="62">
        <f t="shared" si="5"/>
        <v>0.6196954972465176</v>
      </c>
      <c r="H140" s="62">
        <f t="shared" si="4"/>
        <v>0.7190828217015411</v>
      </c>
      <c r="I140" s="33"/>
    </row>
    <row r="141" spans="1:9" ht="17.25" customHeight="1">
      <c r="A141" s="24" t="s">
        <v>60</v>
      </c>
      <c r="B141" s="22" t="s">
        <v>61</v>
      </c>
      <c r="C141" s="24" t="s">
        <v>60</v>
      </c>
      <c r="D141" s="34">
        <v>926.1</v>
      </c>
      <c r="E141" s="34">
        <v>798.1</v>
      </c>
      <c r="F141" s="34">
        <v>573.9</v>
      </c>
      <c r="G141" s="62">
        <f t="shared" si="5"/>
        <v>0.6196954972465176</v>
      </c>
      <c r="H141" s="62">
        <f t="shared" si="4"/>
        <v>0.7190828217015411</v>
      </c>
      <c r="I141" s="33"/>
    </row>
    <row r="142" spans="1:9" ht="36" customHeight="1">
      <c r="A142" s="24" t="s">
        <v>62</v>
      </c>
      <c r="B142" s="22" t="s">
        <v>63</v>
      </c>
      <c r="C142" s="24"/>
      <c r="D142" s="34">
        <f>D143</f>
        <v>5.2</v>
      </c>
      <c r="E142" s="34">
        <f>E143</f>
        <v>5.2</v>
      </c>
      <c r="F142" s="34">
        <f>F143</f>
        <v>5.2</v>
      </c>
      <c r="G142" s="62">
        <f t="shared" si="5"/>
        <v>1</v>
      </c>
      <c r="H142" s="62">
        <f t="shared" si="4"/>
        <v>1</v>
      </c>
      <c r="I142" s="33"/>
    </row>
    <row r="143" spans="1:9" ht="30.75" customHeight="1">
      <c r="A143" s="24" t="s">
        <v>64</v>
      </c>
      <c r="B143" s="22" t="s">
        <v>81</v>
      </c>
      <c r="C143" s="24" t="s">
        <v>64</v>
      </c>
      <c r="D143" s="34">
        <v>5.2</v>
      </c>
      <c r="E143" s="34">
        <v>5.2</v>
      </c>
      <c r="F143" s="34">
        <v>5.2</v>
      </c>
      <c r="G143" s="62">
        <f t="shared" si="5"/>
        <v>1</v>
      </c>
      <c r="H143" s="62">
        <f t="shared" si="4"/>
        <v>1</v>
      </c>
      <c r="I143" s="33"/>
    </row>
    <row r="144" spans="1:9" ht="20.25" customHeight="1">
      <c r="A144" s="24" t="s">
        <v>65</v>
      </c>
      <c r="B144" s="22" t="s">
        <v>68</v>
      </c>
      <c r="C144" s="24"/>
      <c r="D144" s="34">
        <f>D145+D147+D146</f>
        <v>2575.5</v>
      </c>
      <c r="E144" s="34">
        <f>E145+E147+E146</f>
        <v>1880</v>
      </c>
      <c r="F144" s="34">
        <f>F145+F147+F146</f>
        <v>1876</v>
      </c>
      <c r="G144" s="62">
        <f t="shared" si="5"/>
        <v>0.7284022519899048</v>
      </c>
      <c r="H144" s="62">
        <f t="shared" si="4"/>
        <v>0.997872340425532</v>
      </c>
      <c r="I144" s="33"/>
    </row>
    <row r="145" spans="1:9" ht="66" customHeight="1">
      <c r="A145" s="24" t="s">
        <v>66</v>
      </c>
      <c r="B145" s="22" t="s">
        <v>108</v>
      </c>
      <c r="C145" s="24" t="s">
        <v>109</v>
      </c>
      <c r="D145" s="34">
        <v>2575.5</v>
      </c>
      <c r="E145" s="34">
        <v>1880</v>
      </c>
      <c r="F145" s="34">
        <v>1876</v>
      </c>
      <c r="G145" s="62">
        <f t="shared" si="5"/>
        <v>0.7284022519899048</v>
      </c>
      <c r="H145" s="62">
        <f t="shared" si="4"/>
        <v>0.997872340425532</v>
      </c>
      <c r="I145" s="33"/>
    </row>
    <row r="146" spans="1:9" ht="36" customHeight="1" hidden="1">
      <c r="A146" s="24" t="s">
        <v>66</v>
      </c>
      <c r="B146" s="22" t="s">
        <v>110</v>
      </c>
      <c r="C146" s="24" t="s">
        <v>111</v>
      </c>
      <c r="D146" s="34">
        <v>0</v>
      </c>
      <c r="E146" s="34">
        <v>0</v>
      </c>
      <c r="F146" s="34">
        <v>0</v>
      </c>
      <c r="G146" s="62" t="e">
        <f t="shared" si="5"/>
        <v>#DIV/0!</v>
      </c>
      <c r="H146" s="62" t="e">
        <f t="shared" si="4"/>
        <v>#DIV/0!</v>
      </c>
      <c r="I146" s="33"/>
    </row>
    <row r="147" spans="1:9" ht="30.75" customHeight="1" hidden="1">
      <c r="A147" s="24" t="s">
        <v>67</v>
      </c>
      <c r="B147" s="22" t="s">
        <v>89</v>
      </c>
      <c r="C147" s="24" t="s">
        <v>112</v>
      </c>
      <c r="D147" s="34">
        <v>0</v>
      </c>
      <c r="E147" s="34">
        <v>0</v>
      </c>
      <c r="F147" s="34">
        <v>0</v>
      </c>
      <c r="G147" s="62" t="e">
        <f t="shared" si="5"/>
        <v>#DIV/0!</v>
      </c>
      <c r="H147" s="62" t="e">
        <f t="shared" si="4"/>
        <v>#DIV/0!</v>
      </c>
      <c r="I147" s="33"/>
    </row>
    <row r="148" spans="1:9" ht="20.25" customHeight="1">
      <c r="A148" s="23"/>
      <c r="B148" s="17" t="s">
        <v>31</v>
      </c>
      <c r="C148" s="23"/>
      <c r="D148" s="34">
        <f>D45+D60+D67+D106+D116+D123+D126+D138+D140+D142+D144</f>
        <v>786446.5999999999</v>
      </c>
      <c r="E148" s="34">
        <f>E45+E60+E67+E106+E116+E123+E126+E138+E140+E142+E144</f>
        <v>638027.3999999999</v>
      </c>
      <c r="F148" s="34">
        <f>F45+F60+F67+F106+F116+F123+F126+F138+F140+F142+F144</f>
        <v>524302.7</v>
      </c>
      <c r="G148" s="62">
        <f t="shared" si="5"/>
        <v>0.6666729819926744</v>
      </c>
      <c r="H148" s="62">
        <f t="shared" si="4"/>
        <v>0.8217557741250612</v>
      </c>
      <c r="I148" s="33"/>
    </row>
    <row r="149" spans="1:9" ht="19.5" customHeight="1">
      <c r="A149" s="25"/>
      <c r="B149" s="22" t="s">
        <v>43</v>
      </c>
      <c r="C149" s="24"/>
      <c r="D149" s="46">
        <f>D144</f>
        <v>2575.5</v>
      </c>
      <c r="E149" s="46">
        <f>E144</f>
        <v>1880</v>
      </c>
      <c r="F149" s="46">
        <f>F144</f>
        <v>1876</v>
      </c>
      <c r="G149" s="62">
        <f t="shared" si="5"/>
        <v>0.7284022519899048</v>
      </c>
      <c r="H149" s="62">
        <f t="shared" si="4"/>
        <v>0.997872340425532</v>
      </c>
      <c r="I149" s="33"/>
    </row>
    <row r="150" spans="4:7" ht="15.75" hidden="1">
      <c r="D150" s="47"/>
      <c r="E150" s="47"/>
      <c r="F150" s="47"/>
      <c r="G150" s="47"/>
    </row>
    <row r="151" spans="4:7" ht="15.75">
      <c r="D151" s="47"/>
      <c r="E151" s="47"/>
      <c r="F151" s="47"/>
      <c r="G151" s="47"/>
    </row>
    <row r="152" spans="2:7" ht="15.75">
      <c r="B152" s="18" t="s">
        <v>140</v>
      </c>
      <c r="D152" s="47"/>
      <c r="E152" s="47"/>
      <c r="F152" s="47">
        <v>19083.6</v>
      </c>
      <c r="G152" s="47"/>
    </row>
    <row r="153" spans="2:7" ht="15.75" hidden="1">
      <c r="B153" s="19" t="s">
        <v>141</v>
      </c>
      <c r="D153" s="47"/>
      <c r="E153" s="47"/>
      <c r="F153" s="47">
        <v>0</v>
      </c>
      <c r="G153" s="47"/>
    </row>
    <row r="154" spans="2:7" ht="15.75" hidden="1">
      <c r="B154" s="18" t="s">
        <v>44</v>
      </c>
      <c r="D154" s="47"/>
      <c r="E154" s="47"/>
      <c r="F154" s="47"/>
      <c r="G154" s="47"/>
    </row>
    <row r="155" spans="2:9" ht="15.75" hidden="1">
      <c r="B155" s="18" t="s">
        <v>45</v>
      </c>
      <c r="D155" s="47"/>
      <c r="E155" s="47"/>
      <c r="F155" s="47"/>
      <c r="G155" s="47"/>
      <c r="H155" s="49"/>
      <c r="I155" s="19"/>
    </row>
    <row r="156" spans="4:7" ht="15.75" hidden="1">
      <c r="D156" s="47"/>
      <c r="E156" s="47"/>
      <c r="F156" s="47"/>
      <c r="G156" s="47"/>
    </row>
    <row r="157" spans="2:7" ht="15.75" hidden="1">
      <c r="B157" s="18" t="s">
        <v>46</v>
      </c>
      <c r="D157" s="47"/>
      <c r="E157" s="47"/>
      <c r="F157" s="47"/>
      <c r="G157" s="47"/>
    </row>
    <row r="158" spans="2:9" ht="15.75" hidden="1">
      <c r="B158" s="18" t="s">
        <v>47</v>
      </c>
      <c r="D158" s="47"/>
      <c r="E158" s="47"/>
      <c r="F158" s="47">
        <v>0</v>
      </c>
      <c r="G158" s="47"/>
      <c r="H158" s="49"/>
      <c r="I158" s="19"/>
    </row>
    <row r="159" spans="4:7" ht="15.75" hidden="1">
      <c r="D159" s="47"/>
      <c r="E159" s="47"/>
      <c r="F159" s="47"/>
      <c r="G159" s="47"/>
    </row>
    <row r="160" spans="2:7" ht="15.75" hidden="1">
      <c r="B160" s="18" t="s">
        <v>48</v>
      </c>
      <c r="D160" s="47"/>
      <c r="E160" s="47"/>
      <c r="F160" s="47"/>
      <c r="G160" s="47"/>
    </row>
    <row r="161" spans="2:7" ht="15.75" hidden="1">
      <c r="B161" s="18" t="s">
        <v>49</v>
      </c>
      <c r="D161" s="47"/>
      <c r="E161" s="47"/>
      <c r="F161" s="47"/>
      <c r="G161" s="47"/>
    </row>
    <row r="162" spans="4:7" ht="15.75" hidden="1">
      <c r="D162" s="47"/>
      <c r="E162" s="47"/>
      <c r="F162" s="47"/>
      <c r="G162" s="47"/>
    </row>
    <row r="163" spans="2:7" ht="15.75">
      <c r="B163" s="19" t="s">
        <v>142</v>
      </c>
      <c r="D163" s="47"/>
      <c r="E163" s="47"/>
      <c r="F163" s="47">
        <v>9600</v>
      </c>
      <c r="G163" s="47"/>
    </row>
    <row r="164" spans="4:8" ht="15.75" hidden="1">
      <c r="D164" s="47"/>
      <c r="E164" s="47"/>
      <c r="F164" s="47"/>
      <c r="G164" s="47"/>
      <c r="H164" s="50"/>
    </row>
    <row r="165" spans="2:7" ht="15.75" hidden="1">
      <c r="B165" s="19"/>
      <c r="D165" s="47"/>
      <c r="E165" s="47"/>
      <c r="F165" s="47"/>
      <c r="G165" s="47"/>
    </row>
    <row r="166" spans="4:7" ht="15.75" hidden="1">
      <c r="D166" s="47"/>
      <c r="E166" s="47"/>
      <c r="F166" s="47"/>
      <c r="G166" s="47"/>
    </row>
    <row r="167" spans="2:9" ht="15.75">
      <c r="B167" s="18" t="s">
        <v>50</v>
      </c>
      <c r="D167" s="47"/>
      <c r="E167" s="47"/>
      <c r="F167" s="47">
        <f>F152+F39+F155+F158-F148-F161-F163+F153</f>
        <v>36621.90000000002</v>
      </c>
      <c r="G167" s="47"/>
      <c r="H167" s="47"/>
      <c r="I167" s="51"/>
    </row>
    <row r="168" ht="15.75" hidden="1"/>
    <row r="169" ht="15.75" hidden="1"/>
    <row r="170" ht="15.75" hidden="1"/>
    <row r="171" ht="15.75" hidden="1"/>
    <row r="172" ht="15.75" hidden="1"/>
    <row r="174" spans="2:6" ht="15.75">
      <c r="B174" s="70" t="s">
        <v>260</v>
      </c>
      <c r="C174" s="71"/>
      <c r="D174" s="71"/>
      <c r="E174" s="71"/>
      <c r="F174" s="71"/>
    </row>
  </sheetData>
  <sheetProtection/>
  <mergeCells count="23">
    <mergeCell ref="L47:N48"/>
    <mergeCell ref="F42:F43"/>
    <mergeCell ref="J47:K47"/>
    <mergeCell ref="E42:E43"/>
    <mergeCell ref="G42:G43"/>
    <mergeCell ref="J48:K48"/>
    <mergeCell ref="D1:H1"/>
    <mergeCell ref="C3:C4"/>
    <mergeCell ref="B3:B4"/>
    <mergeCell ref="D3:D4"/>
    <mergeCell ref="A2:H2"/>
    <mergeCell ref="F3:F4"/>
    <mergeCell ref="A3:A4"/>
    <mergeCell ref="G3:G4"/>
    <mergeCell ref="B174:F174"/>
    <mergeCell ref="A42:A43"/>
    <mergeCell ref="H42:H43"/>
    <mergeCell ref="E3:E4"/>
    <mergeCell ref="H3:H4"/>
    <mergeCell ref="D42:D43"/>
    <mergeCell ref="A41:H41"/>
    <mergeCell ref="C42:C43"/>
    <mergeCell ref="B42:B43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2019-10-18T10:51:45Z</cp:lastPrinted>
  <dcterms:created xsi:type="dcterms:W3CDTF">1996-10-08T23:32:33Z</dcterms:created>
  <dcterms:modified xsi:type="dcterms:W3CDTF">2019-10-23T06:56:17Z</dcterms:modified>
  <cp:category/>
  <cp:version/>
  <cp:contentType/>
  <cp:contentStatus/>
</cp:coreProperties>
</file>