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<sst xmlns="http://schemas.openxmlformats.org/spreadsheetml/2006/main" count="1314" uniqueCount="407">
  <si>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</si>
  <si>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</si>
  <si>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</si>
  <si>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</si>
  <si>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</si>
  <si>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</si>
  <si>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</si>
  <si>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</si>
  <si>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</si>
  <si>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</si>
  <si>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</si>
  <si>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</si>
  <si>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</si>
  <si>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</si>
  <si>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</si>
  <si>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</si>
  <si>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</si>
  <si>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</si>
  <si>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</si>
  <si>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</si>
  <si>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</si>
  <si>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</si>
  <si>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</si>
  <si>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</si>
  <si>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</si>
  <si>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</si>
  <si>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</si>
  <si>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</si>
  <si>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</si>
  <si>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</si>
  <si>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</si>
  <si>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</si>
  <si>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</si>
  <si>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</si>
  <si>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</si>
  <si>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</si>
  <si>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</si>
  <si>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</si>
  <si>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</si>
  <si>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</si>
  <si>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</si>
  <si>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</si>
  <si>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</si>
  <si>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</si>
  <si>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</si>
  <si>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</si>
  <si>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</si>
  <si>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</si>
  <si>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</si>
  <si>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</si>
  <si>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</si>
  <si>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</si>
  <si>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</si>
  <si>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</si>
  <si>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</si>
  <si>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</si>
  <si>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</si>
  <si>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</si>
  <si>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</si>
  <si>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</si>
  <si>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</si>
  <si>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</si>
  <si>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</si>
  <si>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</si>
  <si>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</si>
  <si>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</si>
  <si>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</si>
  <si>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</si>
  <si>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</si>
  <si>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</si>
  <si>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</si>
  <si>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</si>
  <si>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</si>
  <si>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</si>
  <si>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</si>
  <si>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</si>
  <si>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</si>
  <si>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</si>
  <si>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</si>
  <si>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</si>
  <si>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</si>
  <si>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</si>
  <si>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</si>
  <si>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</si>
  <si>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</si>
  <si>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</si>
  <si>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</si>
  <si>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</si>
  <si>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</si>
  <si>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</si>
  <si>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</si>
  <si>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</si>
  <si>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</si>
  <si>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</si>
  <si>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</si>
  <si>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</si>
  <si>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</si>
  <si>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</si>
  <si>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</si>
  <si>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</si>
  <si>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</si>
  <si>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</si>
  <si>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</si>
  <si>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</si>
  <si>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</si>
  <si>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</si>
  <si>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</si>
  <si>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</si>
  <si>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</si>
  <si>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</si>
  <si>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</si>
  <si>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</si>
  <si>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</si>
  <si>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</si>
  <si>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</si>
  <si>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</si>
  <si>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</si>
  <si>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</si>
  <si>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</si>
  <si>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</si>
  <si>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</si>
  <si>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</si>
  <si>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</si>
  <si>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</si>
  <si>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</si>
  <si>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</si>
  <si>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</si>
  <si>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</si>
  <si>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</si>
  <si>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</si>
  <si>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</si>
  <si>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</si>
  <si>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</si>
  <si>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</si>
  <si>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</si>
  <si>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</si>
  <si>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</si>
  <si>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</si>
  <si>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</si>
  <si>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</si>
  <si>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</si>
  <si>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</si>
  <si>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</si>
  <si>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</si>
  <si>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</si>
  <si>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</si>
  <si>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</si>
  <si>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</si>
  <si>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</si>
  <si>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</si>
  <si>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</si>
  <si>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</si>
  <si>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</si>
  <si>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</si>
  <si>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</si>
  <si>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</si>
  <si>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</si>
  <si>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</si>
  <si>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</si>
  <si>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</si>
  <si>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</si>
  <si>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</si>
  <si>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</si>
  <si>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</si>
  <si>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</si>
  <si>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</si>
  <si>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</si>
  <si>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</si>
  <si>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</si>
  <si>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</si>
  <si>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</si>
  <si>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</si>
  <si>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</si>
  <si>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</si>
  <si>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</si>
  <si>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</si>
  <si>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</si>
  <si>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</si>
  <si>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</si>
  <si>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</si>
  <si>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</si>
  <si>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</si>
  <si>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</si>
  <si>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</si>
  <si>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</si>
  <si>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</si>
  <si>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</si>
  <si>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</si>
  <si>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</si>
  <si>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</si>
  <si>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</si>
  <si>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</si>
  <si>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</si>
  <si>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</si>
  <si>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</si>
  <si>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</si>
  <si>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</si>
  <si>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</si>
  <si>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</si>
  <si>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</si>
  <si>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</si>
  <si>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</si>
  <si>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</si>
  <si>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</si>
  <si>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</si>
  <si>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</si>
  <si>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</si>
  <si>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</si>
  <si>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</si>
  <si>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</si>
  <si>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</si>
  <si>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</si>
  <si>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</si>
  <si>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</si>
  <si>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</si>
  <si>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</si>
  <si>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</si>
  <si>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</si>
  <si>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</si>
  <si>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</si>
  <si>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</si>
  <si>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</si>
  <si>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</si>
  <si>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</si>
  <si>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</si>
  <si>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</si>
  <si>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</si>
  <si>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</si>
  <si>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</si>
  <si>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</si>
  <si>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</si>
  <si>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</si>
  <si>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</si>
  <si>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</si>
  <si>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</si>
  <si>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</si>
  <si>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</si>
  <si>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</si>
  <si>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</si>
  <si>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</si>
  <si>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</si>
  <si>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</si>
  <si>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</si>
  <si>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</si>
  <si>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</si>
  <si>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</si>
  <si>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</si>
  <si>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</si>
  <si>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</si>
  <si>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</si>
  <si>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</si>
  <si>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</si>
  <si>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</si>
  <si>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</si>
  <si>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</si>
  <si>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</si>
  <si>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</si>
  <si>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</si>
  <si>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</si>
  <si>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</si>
  <si>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</si>
  <si>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</si>
  <si>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</si>
  <si>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</si>
  <si>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</si>
  <si>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</si>
  <si>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</si>
  <si>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</si>
  <si>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</si>
  <si>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</si>
  <si>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</si>
  <si>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</si>
  <si>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</si>
  <si>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</si>
  <si>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</si>
  <si>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</si>
  <si>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</si>
  <si>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</si>
  <si>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</si>
  <si>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</si>
  <si>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</si>
  <si>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</si>
  <si>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</si>
  <si>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</si>
  <si>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</si>
  <si>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</si>
  <si>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</si>
  <si>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</si>
  <si>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</si>
  <si>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</si>
  <si>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</si>
  <si>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</si>
  <si>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</si>
  <si>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</si>
  <si>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</si>
  <si>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</si>
  <si>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</si>
  <si>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</si>
  <si>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</si>
  <si>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</si>
  <si>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</si>
  <si>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</si>
  <si>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</si>
  <si>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</si>
  <si>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</si>
  <si>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</si>
  <si>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</si>
  <si>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</si>
  <si>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</si>
  <si>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</si>
  <si>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</si>
  <si>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</si>
  <si>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</si>
  <si>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</si>
  <si>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</si>
  <si>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</si>
  <si>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</si>
  <si>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</si>
  <si>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</si>
  <si>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</si>
  <si>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</si>
  <si>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</si>
  <si>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</si>
  <si>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</si>
  <si>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</si>
  <si>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</si>
  <si>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</si>
  <si>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</si>
  <si>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</si>
  <si>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</si>
  <si>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</si>
  <si>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</si>
  <si>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</si>
  <si>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</si>
  <si>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</si>
  <si>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</si>
  <si>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</si>
  <si>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</si>
  <si>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</si>
  <si>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</si>
  <si>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</si>
  <si>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</si>
  <si>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</si>
  <si>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</si>
  <si>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</si>
  <si>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</si>
  <si>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</si>
  <si>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</si>
  <si>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</si>
  <si>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</si>
  <si>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</si>
  <si>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</si>
  <si>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</si>
  <si>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</si>
  <si>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</si>
  <si>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</si>
  <si>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</si>
  <si>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</si>
  <si>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</si>
  <si>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</si>
  <si>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</si>
  <si>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</si>
  <si>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</si>
  <si>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</si>
  <si>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</si>
  <si>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</si>
  <si>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</si>
  <si>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</si>
  <si>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</si>
  <si>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</si>
  <si>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</si>
  <si>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</si>
  <si>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</si>
  <si>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</si>
  <si>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</si>
  <si>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</si>
  <si>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</si>
  <si>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</si>
  <si>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</si>
  <si>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</si>
  <si>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</si>
  <si>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</si>
  <si>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</si>
  <si>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</si>
  <si>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</si>
  <si>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</si>
  <si>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план на 6 месяцев</t>
  </si>
  <si>
    <t>% к плану 6 месяцев</t>
  </si>
  <si>
    <t>% к плану 6 месяцев.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</si>
  <si>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</si>
  <si>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</si>
  <si>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</si>
  <si>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</si>
  <si>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</si>
  <si>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 xml:space="preserve">СПРАВКА
об исполнении бюджета Ртищевского района
на 01.06.2015 г.
</t>
  </si>
  <si>
    <t xml:space="preserve">СПРАВКА
об исполнении бюджета МО г. Ртищево
на 01.06.2015г.
</t>
  </si>
  <si>
    <t xml:space="preserve">СПРАВКА
об исполнении бюджета Краснозвездинского МО
на 01.06.2015г.
</t>
  </si>
  <si>
    <t xml:space="preserve">СПРАВКА
об исполнении бюджета Макаровского МО
на 01.06.2015г.
</t>
  </si>
  <si>
    <t xml:space="preserve">СПРАВКА
об исполнении бюджета Октябрьского МО
на 01.06.2015г.
</t>
  </si>
  <si>
    <t xml:space="preserve">СПРАВКА
об исполнении бюджета Салтыковского МО
на 01.06.2015г.
</t>
  </si>
  <si>
    <t xml:space="preserve">СПРАВКА
об исполнении бюджета Урусовского МО
на 01.06.2015г.
</t>
  </si>
  <si>
    <t xml:space="preserve">СПРАВКА
об исполнении бюджета Шило-Голицинского МО
на 01.06.2015г.
</t>
  </si>
  <si>
    <t xml:space="preserve">СПРАВКА
об исполнении бюджета Ртищевского района (консолидация)
на 01.06.2015г.
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</si>
  <si>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</si>
  <si>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</si>
  <si>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</si>
  <si>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36,5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</si>
</sst>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top" wrapText="1"/>
    </xf>
    <xf numFmtId="49" fontId="0" fillId="34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 wrapText="1"/>
    </xf>
    <xf numFmtId="177" fontId="2" fillId="34" borderId="11" xfId="0" applyNumberFormat="1" applyFont="1" applyFill="1" applyBorder="1" applyAlignment="1">
      <alignment horizontal="left" vertical="top" wrapText="1"/>
    </xf>
    <xf numFmtId="9" fontId="2" fillId="3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left" vertical="top" wrapText="1"/>
    </xf>
    <xf numFmtId="177" fontId="1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1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left" vertical="top" wrapText="1"/>
    </xf>
    <xf numFmtId="177" fontId="7" fillId="34" borderId="11" xfId="0" applyNumberFormat="1" applyFont="1" applyFill="1" applyBorder="1" applyAlignment="1">
      <alignment horizontal="left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177" fontId="12" fillId="34" borderId="11" xfId="0" applyNumberFormat="1" applyFont="1" applyFill="1" applyBorder="1" applyAlignment="1">
      <alignment horizontal="right" vertical="center" wrapText="1"/>
    </xf>
    <xf numFmtId="49" fontId="1" fillId="34" borderId="11" xfId="0" applyNumberFormat="1" applyFont="1" applyFill="1" applyBorder="1" applyAlignment="1">
      <alignment horizontal="left" vertical="top" wrapText="1"/>
    </xf>
    <xf numFmtId="177" fontId="1" fillId="34" borderId="11" xfId="0" applyNumberFormat="1" applyFont="1" applyFill="1" applyBorder="1" applyAlignment="1">
      <alignment horizontal="right" vertical="center" wrapText="1"/>
    </xf>
    <xf numFmtId="2" fontId="1" fillId="34" borderId="11" xfId="0" applyNumberFormat="1" applyFont="1" applyFill="1" applyBorder="1" applyAlignment="1">
      <alignment horizontal="right" vertical="top" wrapText="1"/>
    </xf>
    <xf numFmtId="0" fontId="16" fillId="34" borderId="11" xfId="0" applyFont="1" applyFill="1" applyBorder="1" applyAlignment="1">
      <alignment horizontal="left" vertical="top" wrapText="1"/>
    </xf>
    <xf numFmtId="49" fontId="1" fillId="34" borderId="0" xfId="0" applyNumberFormat="1" applyFont="1" applyFill="1" applyBorder="1" applyAlignment="1">
      <alignment horizontal="left" vertical="top" wrapText="1"/>
    </xf>
    <xf numFmtId="2" fontId="1" fillId="34" borderId="11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/>
    </xf>
    <xf numFmtId="177" fontId="7" fillId="34" borderId="11" xfId="0" applyNumberFormat="1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left" vertical="top" wrapText="1"/>
    </xf>
    <xf numFmtId="187" fontId="1" fillId="34" borderId="11" xfId="52" applyNumberFormat="1" applyFont="1" applyFill="1" applyBorder="1" applyAlignment="1" applyProtection="1">
      <alignment vertical="center" wrapText="1"/>
      <protection hidden="1"/>
    </xf>
    <xf numFmtId="187" fontId="12" fillId="34" borderId="11" xfId="52" applyNumberFormat="1" applyFont="1" applyFill="1" applyBorder="1" applyAlignment="1" applyProtection="1">
      <alignment vertical="center" wrapText="1"/>
      <protection hidden="1"/>
    </xf>
    <xf numFmtId="0" fontId="14" fillId="34" borderId="1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49" fontId="1" fillId="34" borderId="11" xfId="0" applyNumberFormat="1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top" wrapText="1"/>
    </xf>
    <xf numFmtId="177" fontId="8" fillId="34" borderId="11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 vertical="top" wrapText="1"/>
    </xf>
    <xf numFmtId="9" fontId="2" fillId="34" borderId="11" xfId="0" applyNumberFormat="1" applyFont="1" applyFill="1" applyBorder="1" applyAlignment="1">
      <alignment horizontal="left" vertical="top" wrapText="1"/>
    </xf>
    <xf numFmtId="0" fontId="1" fillId="34" borderId="12" xfId="54" applyNumberFormat="1" applyFont="1" applyFill="1" applyBorder="1" applyAlignment="1" applyProtection="1">
      <alignment horizontal="left" wrapText="1"/>
      <protection hidden="1"/>
    </xf>
    <xf numFmtId="49" fontId="1" fillId="34" borderId="13" xfId="54" applyNumberFormat="1" applyFont="1" applyFill="1" applyBorder="1" applyAlignment="1" applyProtection="1">
      <alignment horizontal="left" wrapText="1"/>
      <protection hidden="1"/>
    </xf>
    <xf numFmtId="49" fontId="3" fillId="34" borderId="11" xfId="0" applyNumberFormat="1" applyFont="1" applyFill="1" applyBorder="1" applyAlignment="1">
      <alignment horizontal="left" vertical="top" wrapText="1"/>
    </xf>
    <xf numFmtId="177" fontId="7" fillId="34" borderId="11" xfId="0" applyNumberFormat="1" applyFont="1" applyFill="1" applyBorder="1" applyAlignment="1">
      <alignment horizontal="left" vertical="top" wrapText="1"/>
    </xf>
    <xf numFmtId="9" fontId="7" fillId="34" borderId="11" xfId="0" applyNumberFormat="1" applyFont="1" applyFill="1" applyBorder="1" applyAlignment="1">
      <alignment horizontal="left" vertical="top" wrapText="1"/>
    </xf>
    <xf numFmtId="49" fontId="14" fillId="34" borderId="11" xfId="0" applyNumberFormat="1" applyFont="1" applyFill="1" applyBorder="1" applyAlignment="1">
      <alignment horizontal="left" vertical="top" wrapText="1"/>
    </xf>
    <xf numFmtId="177" fontId="14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top" wrapText="1"/>
    </xf>
    <xf numFmtId="177" fontId="8" fillId="34" borderId="11" xfId="0" applyNumberFormat="1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left"/>
    </xf>
    <xf numFmtId="177" fontId="0" fillId="34" borderId="11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1" xfId="0" applyNumberFormat="1" applyFont="1" applyFill="1" applyBorder="1" applyAlignment="1">
      <alignment horizontal="left" vertical="top" wrapText="1"/>
    </xf>
    <xf numFmtId="178" fontId="1" fillId="34" borderId="11" xfId="0" applyNumberFormat="1" applyFont="1" applyFill="1" applyBorder="1" applyAlignment="1">
      <alignment horizontal="left" vertical="top" wrapText="1"/>
    </xf>
    <xf numFmtId="177" fontId="0" fillId="34" borderId="11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9" fillId="34" borderId="14" xfId="0" applyNumberFormat="1" applyFont="1" applyFill="1" applyBorder="1" applyAlignment="1">
      <alignment horizontal="left" vertical="top" wrapText="1"/>
    </xf>
    <xf numFmtId="49" fontId="9" fillId="34" borderId="15" xfId="0" applyNumberFormat="1" applyFont="1" applyFill="1" applyBorder="1" applyAlignment="1">
      <alignment horizontal="left" vertical="top" wrapText="1"/>
    </xf>
    <xf numFmtId="9" fontId="1" fillId="34" borderId="11" xfId="0" applyNumberFormat="1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left" vertical="top" wrapText="1"/>
    </xf>
    <xf numFmtId="9" fontId="2" fillId="34" borderId="11" xfId="0" applyNumberFormat="1" applyFont="1" applyFill="1" applyBorder="1" applyAlignment="1">
      <alignment horizontal="right" vertical="top" wrapText="1"/>
    </xf>
    <xf numFmtId="9" fontId="7" fillId="34" borderId="11" xfId="0" applyNumberFormat="1" applyFont="1" applyFill="1" applyBorder="1" applyAlignment="1">
      <alignment horizontal="right" vertical="top" wrapText="1"/>
    </xf>
    <xf numFmtId="0" fontId="0" fillId="34" borderId="11" xfId="0" applyFont="1" applyFill="1" applyBorder="1" applyAlignment="1">
      <alignment horizontal="left"/>
    </xf>
    <xf numFmtId="49" fontId="9" fillId="34" borderId="14" xfId="0" applyNumberFormat="1" applyFont="1" applyFill="1" applyBorder="1" applyAlignment="1">
      <alignment horizontal="left" vertical="center" wrapText="1"/>
    </xf>
    <xf numFmtId="49" fontId="9" fillId="34" borderId="15" xfId="0" applyNumberFormat="1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/>
    </xf>
    <xf numFmtId="9" fontId="1" fillId="34" borderId="11" xfId="0" applyNumberFormat="1" applyFont="1" applyFill="1" applyBorder="1" applyAlignment="1">
      <alignment horizontal="right" vertical="top" wrapText="1"/>
    </xf>
    <xf numFmtId="0" fontId="1" fillId="34" borderId="16" xfId="56" applyNumberFormat="1" applyFont="1" applyFill="1" applyBorder="1" applyAlignment="1" applyProtection="1">
      <alignment horizontal="left" wrapText="1"/>
      <protection hidden="1"/>
    </xf>
    <xf numFmtId="49" fontId="1" fillId="34" borderId="16" xfId="56" applyNumberFormat="1" applyFont="1" applyFill="1" applyBorder="1" applyAlignment="1" applyProtection="1">
      <alignment horizontal="left" wrapText="1"/>
      <protection hidden="1"/>
    </xf>
    <xf numFmtId="0" fontId="5" fillId="34" borderId="12" xfId="56" applyNumberFormat="1" applyFont="1" applyFill="1" applyBorder="1" applyAlignment="1" applyProtection="1">
      <alignment horizontal="left" wrapText="1"/>
      <protection hidden="1"/>
    </xf>
    <xf numFmtId="4" fontId="1" fillId="34" borderId="11" xfId="0" applyNumberFormat="1" applyFont="1" applyFill="1" applyBorder="1" applyAlignment="1">
      <alignment horizontal="left"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9" fontId="2" fillId="34" borderId="11" xfId="0" applyNumberFormat="1" applyFont="1" applyFill="1" applyBorder="1" applyAlignment="1">
      <alignment horizontal="center" vertical="center" wrapText="1"/>
    </xf>
    <xf numFmtId="0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4" borderId="11" xfId="0" applyNumberFormat="1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49" fontId="16" fillId="34" borderId="11" xfId="0" applyNumberFormat="1" applyFont="1" applyFill="1" applyBorder="1" applyAlignment="1">
      <alignment horizontal="left" vertical="top" wrapText="1"/>
    </xf>
    <xf numFmtId="49" fontId="1" fillId="34" borderId="11" xfId="52" applyNumberFormat="1" applyFont="1" applyFill="1" applyBorder="1" applyAlignment="1" applyProtection="1">
      <alignment vertical="center" wrapText="1"/>
      <protection hidden="1"/>
    </xf>
    <xf numFmtId="177" fontId="1" fillId="34" borderId="11" xfId="0" applyNumberFormat="1" applyFont="1" applyFill="1" applyBorder="1" applyAlignment="1">
      <alignment horizontal="left" vertical="center" wrapText="1"/>
    </xf>
    <xf numFmtId="187" fontId="14" fillId="34" borderId="11" xfId="52" applyNumberFormat="1" applyFont="1" applyFill="1" applyBorder="1" applyAlignment="1" applyProtection="1">
      <alignment vertical="center" wrapText="1"/>
      <protection hidden="1"/>
    </xf>
    <xf numFmtId="49" fontId="14" fillId="34" borderId="11" xfId="0" applyNumberFormat="1" applyFont="1" applyFill="1" applyBorder="1" applyAlignment="1">
      <alignment horizontal="left" vertical="center" wrapText="1"/>
    </xf>
    <xf numFmtId="187" fontId="14" fillId="34" borderId="11" xfId="52" applyNumberFormat="1" applyFont="1" applyFill="1" applyBorder="1" applyAlignment="1" applyProtection="1">
      <alignment wrapText="1"/>
      <protection hidden="1"/>
    </xf>
    <xf numFmtId="49" fontId="14" fillId="34" borderId="11" xfId="52" applyNumberFormat="1" applyFont="1" applyFill="1" applyBorder="1" applyAlignment="1" applyProtection="1">
      <alignment wrapText="1"/>
      <protection hidden="1"/>
    </xf>
    <xf numFmtId="177" fontId="14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vertical="top" wrapText="1"/>
    </xf>
    <xf numFmtId="49" fontId="14" fillId="34" borderId="11" xfId="0" applyNumberFormat="1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177" fontId="8" fillId="34" borderId="11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10" fillId="34" borderId="17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177" fontId="2" fillId="34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5" xfId="0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horizontal="center" wrapText="1"/>
    </xf>
    <xf numFmtId="177" fontId="2" fillId="34" borderId="14" xfId="0" applyNumberFormat="1" applyFont="1" applyFill="1" applyBorder="1" applyAlignment="1">
      <alignment horizontal="center" vertical="top" wrapText="1"/>
    </xf>
    <xf numFmtId="177" fontId="2" fillId="34" borderId="15" xfId="0" applyNumberFormat="1" applyFont="1" applyFill="1" applyBorder="1" applyAlignment="1">
      <alignment horizontal="center" vertical="top" wrapText="1"/>
    </xf>
    <xf numFmtId="49" fontId="0" fillId="34" borderId="11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2"/>
  <sheetViews>
    <sheetView workbookViewId="0" topLeftCell="A71">
      <selection activeCell="D128" sqref="D128"/>
    </sheetView>
  </sheetViews>
  <sheetFormatPr defaultColWidth="9.140625" defaultRowHeight="12.75"/>
  <cols>
    <col min="1" max="1" width="6.57421875" style="91" customWidth="1"/>
    <col min="2" max="2" width="47.421875" style="91" customWidth="1"/>
    <col min="3" max="3" width="11.28125" style="90" hidden="1" customWidth="1"/>
    <col min="4" max="4" width="18.28125" style="91" customWidth="1"/>
    <col min="5" max="5" width="11.8515625" style="91" customWidth="1"/>
    <col min="6" max="6" width="11.7109375" style="91" customWidth="1"/>
    <col min="7" max="7" width="13.8515625" style="164" customWidth="1"/>
    <col min="8" max="8" width="12.57421875" style="164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2" t="s">
        <v>394</v>
      </c>
      <c r="B1" s="172"/>
      <c r="C1" s="172"/>
      <c r="D1" s="172"/>
      <c r="E1" s="172"/>
      <c r="F1" s="172"/>
      <c r="G1" s="172"/>
      <c r="H1" s="172"/>
      <c r="I1" s="12"/>
    </row>
    <row r="2" spans="1:9" ht="12.75" customHeight="1">
      <c r="A2" s="185"/>
      <c r="B2" s="178" t="s">
        <v>3</v>
      </c>
      <c r="C2" s="169" t="s">
        <v>163</v>
      </c>
      <c r="D2" s="171" t="s">
        <v>4</v>
      </c>
      <c r="E2" s="174" t="s">
        <v>386</v>
      </c>
      <c r="F2" s="171" t="s">
        <v>5</v>
      </c>
      <c r="G2" s="177" t="s">
        <v>6</v>
      </c>
      <c r="H2" s="174" t="s">
        <v>387</v>
      </c>
      <c r="I2" s="13"/>
    </row>
    <row r="3" spans="1:9" ht="21" customHeight="1">
      <c r="A3" s="186"/>
      <c r="B3" s="178"/>
      <c r="C3" s="170"/>
      <c r="D3" s="171"/>
      <c r="E3" s="175"/>
      <c r="F3" s="171"/>
      <c r="G3" s="177"/>
      <c r="H3" s="175"/>
      <c r="I3" s="13"/>
    </row>
    <row r="4" spans="1:9" ht="15" customHeight="1">
      <c r="A4" s="105"/>
      <c r="B4" s="52" t="s">
        <v>83</v>
      </c>
      <c r="C4" s="106"/>
      <c r="D4" s="53">
        <f>D5+D6+D7+D8+D9+D10+D11+D12+D13+D14+D15+D16+D17+D18+D19+D20+D21+D23</f>
        <v>145315.8</v>
      </c>
      <c r="E4" s="53">
        <f>E5+E6+E7+E8+E9+E10+E11+E12+E13+E14+E15+E16+E17+E18+E19+E20+E21+E23</f>
        <v>73222.5</v>
      </c>
      <c r="F4" s="53">
        <f>F5+F6+F7+F8+F9+F10+F11+F12+F13+F14+F15+F16+F17+F18+F19+F20+F21+F23</f>
        <v>65623.90000000001</v>
      </c>
      <c r="G4" s="144">
        <f>F4/D4</f>
        <v>0.45159507775479346</v>
      </c>
      <c r="H4" s="144">
        <f>F4/E4</f>
        <v>0.8962258868517192</v>
      </c>
      <c r="I4" s="14"/>
    </row>
    <row r="5" spans="1:9" ht="15">
      <c r="A5" s="105"/>
      <c r="B5" s="55" t="s">
        <v>7</v>
      </c>
      <c r="C5" s="68"/>
      <c r="D5" s="56">
        <v>104870</v>
      </c>
      <c r="E5" s="56">
        <v>49900</v>
      </c>
      <c r="F5" s="56">
        <v>41465.5</v>
      </c>
      <c r="G5" s="144">
        <f aca="true" t="shared" si="0" ref="G5:G36">F5/D5</f>
        <v>0.3953990655096786</v>
      </c>
      <c r="H5" s="144">
        <f aca="true" t="shared" si="1" ref="H5:H36">F5/E5</f>
        <v>0.8309719438877755</v>
      </c>
      <c r="I5" s="14"/>
    </row>
    <row r="6" spans="1:9" ht="15">
      <c r="A6" s="105"/>
      <c r="B6" s="55" t="s">
        <v>8</v>
      </c>
      <c r="C6" s="68"/>
      <c r="D6" s="56">
        <v>19500</v>
      </c>
      <c r="E6" s="56">
        <v>10000</v>
      </c>
      <c r="F6" s="56">
        <v>10157.4</v>
      </c>
      <c r="G6" s="144">
        <f t="shared" si="0"/>
        <v>0.5208923076923077</v>
      </c>
      <c r="H6" s="144">
        <f t="shared" si="1"/>
        <v>1.0157399999999999</v>
      </c>
      <c r="I6" s="14"/>
    </row>
    <row r="7" spans="1:9" ht="15">
      <c r="A7" s="105"/>
      <c r="B7" s="55" t="s">
        <v>9</v>
      </c>
      <c r="C7" s="68"/>
      <c r="D7" s="56">
        <v>3500</v>
      </c>
      <c r="E7" s="56">
        <v>2300</v>
      </c>
      <c r="F7" s="56">
        <v>3276.1</v>
      </c>
      <c r="G7" s="144">
        <f t="shared" si="0"/>
        <v>0.9360285714285714</v>
      </c>
      <c r="H7" s="144">
        <f t="shared" si="1"/>
        <v>1.424391304347826</v>
      </c>
      <c r="I7" s="14"/>
    </row>
    <row r="8" spans="1:9" ht="15">
      <c r="A8" s="105"/>
      <c r="B8" s="55" t="s">
        <v>10</v>
      </c>
      <c r="C8" s="68"/>
      <c r="D8" s="56">
        <v>0</v>
      </c>
      <c r="E8" s="56">
        <v>0</v>
      </c>
      <c r="F8" s="56">
        <v>0</v>
      </c>
      <c r="G8" s="144">
        <v>0</v>
      </c>
      <c r="H8" s="144">
        <v>0</v>
      </c>
      <c r="I8" s="14"/>
    </row>
    <row r="9" spans="1:9" ht="15">
      <c r="A9" s="105"/>
      <c r="B9" s="55" t="s">
        <v>300</v>
      </c>
      <c r="C9" s="68"/>
      <c r="D9" s="56">
        <v>3607.4</v>
      </c>
      <c r="E9" s="56">
        <v>1800</v>
      </c>
      <c r="F9" s="56">
        <v>2141.3</v>
      </c>
      <c r="G9" s="144">
        <f t="shared" si="0"/>
        <v>0.5935854077729112</v>
      </c>
      <c r="H9" s="144">
        <f t="shared" si="1"/>
        <v>1.1896111111111112</v>
      </c>
      <c r="I9" s="14"/>
    </row>
    <row r="10" spans="1:9" ht="15">
      <c r="A10" s="105"/>
      <c r="B10" s="55" t="s">
        <v>11</v>
      </c>
      <c r="C10" s="68"/>
      <c r="D10" s="56">
        <v>0</v>
      </c>
      <c r="E10" s="56">
        <v>0</v>
      </c>
      <c r="F10" s="56">
        <v>0</v>
      </c>
      <c r="G10" s="144">
        <v>0</v>
      </c>
      <c r="H10" s="144">
        <v>0</v>
      </c>
      <c r="I10" s="14"/>
    </row>
    <row r="11" spans="1:9" ht="15">
      <c r="A11" s="105"/>
      <c r="B11" s="55" t="s">
        <v>108</v>
      </c>
      <c r="C11" s="68"/>
      <c r="D11" s="56">
        <v>3425</v>
      </c>
      <c r="E11" s="56">
        <v>1650</v>
      </c>
      <c r="F11" s="56">
        <v>1519.9</v>
      </c>
      <c r="G11" s="144">
        <f t="shared" si="0"/>
        <v>0.44376642335766425</v>
      </c>
      <c r="H11" s="144">
        <f t="shared" si="1"/>
        <v>0.9211515151515152</v>
      </c>
      <c r="I11" s="14"/>
    </row>
    <row r="12" spans="1:9" ht="15">
      <c r="A12" s="105"/>
      <c r="B12" s="55" t="s">
        <v>12</v>
      </c>
      <c r="C12" s="68"/>
      <c r="D12" s="56">
        <v>0</v>
      </c>
      <c r="E12" s="56">
        <v>0</v>
      </c>
      <c r="F12" s="56">
        <v>0</v>
      </c>
      <c r="G12" s="144">
        <v>0</v>
      </c>
      <c r="H12" s="144">
        <v>0</v>
      </c>
      <c r="I12" s="14"/>
    </row>
    <row r="13" spans="1:9" ht="15">
      <c r="A13" s="105"/>
      <c r="B13" s="55" t="s">
        <v>13</v>
      </c>
      <c r="C13" s="68"/>
      <c r="D13" s="56">
        <v>6000</v>
      </c>
      <c r="E13" s="56">
        <v>4900</v>
      </c>
      <c r="F13" s="56">
        <v>4422</v>
      </c>
      <c r="G13" s="144">
        <f t="shared" si="0"/>
        <v>0.737</v>
      </c>
      <c r="H13" s="144">
        <f t="shared" si="1"/>
        <v>0.9024489795918368</v>
      </c>
      <c r="I13" s="14"/>
    </row>
    <row r="14" spans="1:9" ht="15">
      <c r="A14" s="105"/>
      <c r="B14" s="55" t="s">
        <v>14</v>
      </c>
      <c r="C14" s="68"/>
      <c r="D14" s="56">
        <v>600</v>
      </c>
      <c r="E14" s="56">
        <v>550</v>
      </c>
      <c r="F14" s="56">
        <v>329.3</v>
      </c>
      <c r="G14" s="144">
        <f t="shared" si="0"/>
        <v>0.5488333333333334</v>
      </c>
      <c r="H14" s="144">
        <f t="shared" si="1"/>
        <v>0.5987272727272728</v>
      </c>
      <c r="I14" s="14"/>
    </row>
    <row r="15" spans="1:9" ht="15">
      <c r="A15" s="105"/>
      <c r="B15" s="55" t="s">
        <v>15</v>
      </c>
      <c r="C15" s="68"/>
      <c r="D15" s="56">
        <v>0</v>
      </c>
      <c r="E15" s="56">
        <v>0</v>
      </c>
      <c r="F15" s="56">
        <v>30.8</v>
      </c>
      <c r="G15" s="144">
        <v>0</v>
      </c>
      <c r="H15" s="144">
        <v>0</v>
      </c>
      <c r="I15" s="14"/>
    </row>
    <row r="16" spans="1:9" ht="15">
      <c r="A16" s="105"/>
      <c r="B16" s="55" t="s">
        <v>16</v>
      </c>
      <c r="C16" s="68"/>
      <c r="D16" s="56">
        <v>0</v>
      </c>
      <c r="E16" s="56">
        <v>0</v>
      </c>
      <c r="F16" s="56">
        <v>0</v>
      </c>
      <c r="G16" s="144">
        <v>0</v>
      </c>
      <c r="H16" s="144">
        <v>0</v>
      </c>
      <c r="I16" s="14"/>
    </row>
    <row r="17" spans="1:9" ht="15">
      <c r="A17" s="105"/>
      <c r="B17" s="55" t="s">
        <v>17</v>
      </c>
      <c r="C17" s="68"/>
      <c r="D17" s="56">
        <v>1139.9</v>
      </c>
      <c r="E17" s="56">
        <v>500</v>
      </c>
      <c r="F17" s="56">
        <v>481.4</v>
      </c>
      <c r="G17" s="144">
        <f t="shared" si="0"/>
        <v>0.4223177471708044</v>
      </c>
      <c r="H17" s="144">
        <f t="shared" si="1"/>
        <v>0.9628</v>
      </c>
      <c r="I17" s="14"/>
    </row>
    <row r="18" spans="1:9" ht="15" hidden="1">
      <c r="A18" s="105"/>
      <c r="B18" s="55"/>
      <c r="C18" s="68"/>
      <c r="D18" s="56">
        <v>0</v>
      </c>
      <c r="E18" s="56">
        <v>0</v>
      </c>
      <c r="F18" s="56"/>
      <c r="G18" s="144" t="e">
        <f t="shared" si="0"/>
        <v>#DIV/0!</v>
      </c>
      <c r="H18" s="144">
        <v>0</v>
      </c>
      <c r="I18" s="14"/>
    </row>
    <row r="19" spans="1:9" ht="15">
      <c r="A19" s="105"/>
      <c r="B19" s="55" t="s">
        <v>19</v>
      </c>
      <c r="C19" s="68"/>
      <c r="D19" s="56">
        <v>82.5</v>
      </c>
      <c r="E19" s="56">
        <v>82.5</v>
      </c>
      <c r="F19" s="56">
        <v>261.4</v>
      </c>
      <c r="G19" s="144">
        <v>0</v>
      </c>
      <c r="H19" s="144">
        <v>0</v>
      </c>
      <c r="I19" s="14"/>
    </row>
    <row r="20" spans="1:9" ht="15">
      <c r="A20" s="105"/>
      <c r="B20" s="55" t="s">
        <v>360</v>
      </c>
      <c r="C20" s="68"/>
      <c r="D20" s="56">
        <v>706</v>
      </c>
      <c r="E20" s="56">
        <v>706</v>
      </c>
      <c r="F20" s="56">
        <v>529.9</v>
      </c>
      <c r="G20" s="144">
        <f t="shared" si="0"/>
        <v>0.7505665722379603</v>
      </c>
      <c r="H20" s="144">
        <f t="shared" si="1"/>
        <v>0.7505665722379603</v>
      </c>
      <c r="I20" s="14"/>
    </row>
    <row r="21" spans="1:9" ht="15">
      <c r="A21" s="105"/>
      <c r="B21" s="55" t="s">
        <v>21</v>
      </c>
      <c r="C21" s="68"/>
      <c r="D21" s="56">
        <v>1885</v>
      </c>
      <c r="E21" s="56">
        <v>834</v>
      </c>
      <c r="F21" s="56">
        <v>1008.7</v>
      </c>
      <c r="G21" s="144">
        <f t="shared" si="0"/>
        <v>0.5351193633952255</v>
      </c>
      <c r="H21" s="144">
        <f t="shared" si="1"/>
        <v>1.2094724220623503</v>
      </c>
      <c r="I21" s="14"/>
    </row>
    <row r="22" spans="1:9" ht="15">
      <c r="A22" s="105"/>
      <c r="B22" s="55" t="s">
        <v>22</v>
      </c>
      <c r="C22" s="68"/>
      <c r="D22" s="56">
        <v>710</v>
      </c>
      <c r="E22" s="56">
        <v>355</v>
      </c>
      <c r="F22" s="56">
        <v>249.3</v>
      </c>
      <c r="G22" s="144">
        <f t="shared" si="0"/>
        <v>0.3511267605633803</v>
      </c>
      <c r="H22" s="144">
        <f t="shared" si="1"/>
        <v>0.7022535211267606</v>
      </c>
      <c r="I22" s="14"/>
    </row>
    <row r="23" spans="1:9" ht="15">
      <c r="A23" s="105"/>
      <c r="B23" s="55" t="s">
        <v>23</v>
      </c>
      <c r="C23" s="68"/>
      <c r="D23" s="56">
        <v>0</v>
      </c>
      <c r="E23" s="56">
        <v>0</v>
      </c>
      <c r="F23" s="56">
        <v>0.2</v>
      </c>
      <c r="G23" s="144">
        <v>0</v>
      </c>
      <c r="H23" s="144">
        <v>0</v>
      </c>
      <c r="I23" s="14"/>
    </row>
    <row r="24" spans="1:9" ht="15">
      <c r="A24" s="105"/>
      <c r="B24" s="57" t="s">
        <v>82</v>
      </c>
      <c r="C24" s="62"/>
      <c r="D24" s="56">
        <f>D25+D26+D27+D28+D29+D33+D34+D31+D32+D30</f>
        <v>480424.1</v>
      </c>
      <c r="E24" s="56">
        <f>E25+E26+E27+E28+E29+E33+E34+E31+E32+E30</f>
        <v>241949.50000000003</v>
      </c>
      <c r="F24" s="56">
        <f>F25+F26+F27+F28+F29+F33+F34+F31+F32+F30</f>
        <v>180457.1</v>
      </c>
      <c r="G24" s="144">
        <f t="shared" si="0"/>
        <v>0.37562041537882884</v>
      </c>
      <c r="H24" s="144">
        <f t="shared" si="1"/>
        <v>0.7458461373137782</v>
      </c>
      <c r="I24" s="14"/>
    </row>
    <row r="25" spans="1:9" ht="15">
      <c r="A25" s="105"/>
      <c r="B25" s="55" t="s">
        <v>25</v>
      </c>
      <c r="C25" s="68"/>
      <c r="D25" s="56">
        <v>82161.1</v>
      </c>
      <c r="E25" s="56">
        <v>41080.6</v>
      </c>
      <c r="F25" s="56">
        <v>34235</v>
      </c>
      <c r="G25" s="144">
        <f t="shared" si="0"/>
        <v>0.41668137354538826</v>
      </c>
      <c r="H25" s="144">
        <f t="shared" si="1"/>
        <v>0.833361732788713</v>
      </c>
      <c r="I25" s="14"/>
    </row>
    <row r="26" spans="1:9" ht="15">
      <c r="A26" s="105"/>
      <c r="B26" s="55" t="s">
        <v>26</v>
      </c>
      <c r="C26" s="68"/>
      <c r="D26" s="56">
        <v>361513.3</v>
      </c>
      <c r="E26" s="56">
        <v>180756.7</v>
      </c>
      <c r="F26" s="56">
        <v>140002.4</v>
      </c>
      <c r="G26" s="144">
        <f t="shared" si="0"/>
        <v>0.38726763303037537</v>
      </c>
      <c r="H26" s="144">
        <f t="shared" si="1"/>
        <v>0.7745350518127405</v>
      </c>
      <c r="I26" s="14"/>
    </row>
    <row r="27" spans="1:9" ht="15">
      <c r="A27" s="105"/>
      <c r="B27" s="55" t="s">
        <v>27</v>
      </c>
      <c r="C27" s="68"/>
      <c r="D27" s="56">
        <v>19097.2</v>
      </c>
      <c r="E27" s="56">
        <v>6563.2</v>
      </c>
      <c r="F27" s="56">
        <v>0</v>
      </c>
      <c r="G27" s="144">
        <f t="shared" si="0"/>
        <v>0</v>
      </c>
      <c r="H27" s="144">
        <v>0</v>
      </c>
      <c r="I27" s="14"/>
    </row>
    <row r="28" spans="1:9" ht="29.25" customHeight="1" hidden="1">
      <c r="A28" s="105"/>
      <c r="B28" s="55" t="s">
        <v>212</v>
      </c>
      <c r="C28" s="68"/>
      <c r="D28" s="56">
        <v>0</v>
      </c>
      <c r="E28" s="56">
        <v>0</v>
      </c>
      <c r="F28" s="56">
        <v>0</v>
      </c>
      <c r="G28" s="144" t="e">
        <f t="shared" si="0"/>
        <v>#DIV/0!</v>
      </c>
      <c r="H28" s="144" t="e">
        <f t="shared" si="1"/>
        <v>#DIV/0!</v>
      </c>
      <c r="I28" s="14"/>
    </row>
    <row r="29" spans="1:9" ht="26.25" customHeight="1">
      <c r="A29" s="105"/>
      <c r="B29" s="57" t="s">
        <v>151</v>
      </c>
      <c r="C29" s="62"/>
      <c r="D29" s="56">
        <v>11823.1</v>
      </c>
      <c r="E29" s="56">
        <v>7739.3</v>
      </c>
      <c r="F29" s="56">
        <v>4701.5</v>
      </c>
      <c r="G29" s="144">
        <f t="shared" si="0"/>
        <v>0.3976537456335479</v>
      </c>
      <c r="H29" s="144">
        <f t="shared" si="1"/>
        <v>0.6074838809711472</v>
      </c>
      <c r="I29" s="14"/>
    </row>
    <row r="30" spans="1:9" ht="39.75" customHeight="1">
      <c r="A30" s="105"/>
      <c r="B30" s="55" t="s">
        <v>393</v>
      </c>
      <c r="C30" s="62"/>
      <c r="D30" s="56">
        <v>50</v>
      </c>
      <c r="E30" s="56">
        <v>50</v>
      </c>
      <c r="F30" s="56">
        <v>0</v>
      </c>
      <c r="G30" s="144">
        <f t="shared" si="0"/>
        <v>0</v>
      </c>
      <c r="H30" s="144">
        <f t="shared" si="1"/>
        <v>0</v>
      </c>
      <c r="I30" s="14"/>
    </row>
    <row r="31" spans="1:9" ht="27.75" customHeight="1">
      <c r="A31" s="105"/>
      <c r="B31" s="55" t="s">
        <v>212</v>
      </c>
      <c r="C31" s="62"/>
      <c r="D31" s="56">
        <v>19.7</v>
      </c>
      <c r="E31" s="56">
        <v>0</v>
      </c>
      <c r="F31" s="56">
        <v>17.7</v>
      </c>
      <c r="G31" s="144">
        <f t="shared" si="0"/>
        <v>0.8984771573604061</v>
      </c>
      <c r="H31" s="144">
        <v>0</v>
      </c>
      <c r="I31" s="14"/>
    </row>
    <row r="32" spans="1:9" ht="66" customHeight="1">
      <c r="A32" s="105"/>
      <c r="B32" s="55" t="s">
        <v>381</v>
      </c>
      <c r="C32" s="62"/>
      <c r="D32" s="56">
        <v>7000</v>
      </c>
      <c r="E32" s="56">
        <v>7000</v>
      </c>
      <c r="F32" s="56">
        <v>2736</v>
      </c>
      <c r="G32" s="144">
        <f t="shared" si="0"/>
        <v>0.39085714285714285</v>
      </c>
      <c r="H32" s="144">
        <f t="shared" si="1"/>
        <v>0.39085714285714285</v>
      </c>
      <c r="I32" s="14"/>
    </row>
    <row r="33" spans="1:9" ht="29.25" customHeight="1">
      <c r="A33" s="105"/>
      <c r="B33" s="55" t="s">
        <v>378</v>
      </c>
      <c r="C33" s="68"/>
      <c r="D33" s="56">
        <v>1.6</v>
      </c>
      <c r="E33" s="56">
        <v>1.6</v>
      </c>
      <c r="F33" s="56">
        <v>6.4</v>
      </c>
      <c r="G33" s="144">
        <f t="shared" si="0"/>
        <v>4</v>
      </c>
      <c r="H33" s="144">
        <f t="shared" si="1"/>
        <v>4</v>
      </c>
      <c r="I33" s="14"/>
    </row>
    <row r="34" spans="1:9" ht="25.5" customHeight="1" thickBot="1">
      <c r="A34" s="105"/>
      <c r="B34" s="145" t="s">
        <v>159</v>
      </c>
      <c r="C34" s="146"/>
      <c r="D34" s="56">
        <v>-1241.9</v>
      </c>
      <c r="E34" s="56">
        <v>-1241.9</v>
      </c>
      <c r="F34" s="56">
        <v>-1241.9</v>
      </c>
      <c r="G34" s="144">
        <f t="shared" si="0"/>
        <v>1</v>
      </c>
      <c r="H34" s="144">
        <f t="shared" si="1"/>
        <v>1</v>
      </c>
      <c r="I34" s="14"/>
    </row>
    <row r="35" spans="1:9" ht="18.75">
      <c r="A35" s="105"/>
      <c r="B35" s="59" t="s">
        <v>29</v>
      </c>
      <c r="C35" s="110"/>
      <c r="D35" s="53">
        <f>D4+D24</f>
        <v>625739.8999999999</v>
      </c>
      <c r="E35" s="53">
        <f>E4+E24</f>
        <v>315172</v>
      </c>
      <c r="F35" s="53">
        <f>F4+F24</f>
        <v>246081</v>
      </c>
      <c r="G35" s="144">
        <f t="shared" si="0"/>
        <v>0.3932640383008979</v>
      </c>
      <c r="H35" s="144">
        <f t="shared" si="1"/>
        <v>0.7807831914002513</v>
      </c>
      <c r="I35" s="14"/>
    </row>
    <row r="36" spans="1:9" ht="15">
      <c r="A36" s="105"/>
      <c r="B36" s="55" t="s">
        <v>109</v>
      </c>
      <c r="C36" s="68"/>
      <c r="D36" s="56">
        <f>D4</f>
        <v>145315.8</v>
      </c>
      <c r="E36" s="56">
        <f>E4</f>
        <v>73222.5</v>
      </c>
      <c r="F36" s="56">
        <f>F4</f>
        <v>65623.90000000001</v>
      </c>
      <c r="G36" s="144">
        <f t="shared" si="0"/>
        <v>0.45159507775479346</v>
      </c>
      <c r="H36" s="144">
        <f t="shared" si="1"/>
        <v>0.8962258868517192</v>
      </c>
      <c r="I36" s="14"/>
    </row>
    <row r="37" spans="1:9" ht="12.75">
      <c r="A37" s="182"/>
      <c r="B37" s="183"/>
      <c r="C37" s="183"/>
      <c r="D37" s="183"/>
      <c r="E37" s="183"/>
      <c r="F37" s="183"/>
      <c r="G37" s="183"/>
      <c r="H37" s="184"/>
      <c r="I37" s="10"/>
    </row>
    <row r="38" spans="1:9" ht="15" customHeight="1">
      <c r="A38" s="173" t="s">
        <v>161</v>
      </c>
      <c r="B38" s="171" t="s">
        <v>30</v>
      </c>
      <c r="C38" s="169" t="s">
        <v>163</v>
      </c>
      <c r="D38" s="176" t="s">
        <v>4</v>
      </c>
      <c r="E38" s="174" t="s">
        <v>386</v>
      </c>
      <c r="F38" s="176" t="s">
        <v>5</v>
      </c>
      <c r="G38" s="177" t="s">
        <v>6</v>
      </c>
      <c r="H38" s="174" t="s">
        <v>387</v>
      </c>
      <c r="I38" s="13"/>
    </row>
    <row r="39" spans="1:9" ht="13.5" customHeight="1">
      <c r="A39" s="173"/>
      <c r="B39" s="171"/>
      <c r="C39" s="170"/>
      <c r="D39" s="176"/>
      <c r="E39" s="175"/>
      <c r="F39" s="176"/>
      <c r="G39" s="177"/>
      <c r="H39" s="175"/>
      <c r="I39" s="13"/>
    </row>
    <row r="40" spans="1:9" ht="19.5" customHeight="1">
      <c r="A40" s="62" t="s">
        <v>70</v>
      </c>
      <c r="B40" s="57" t="s">
        <v>31</v>
      </c>
      <c r="C40" s="62"/>
      <c r="D40" s="111">
        <f>D41+D42+D47+D48+D45+D46+D44</f>
        <v>44973.100000000006</v>
      </c>
      <c r="E40" s="111">
        <f>E41+E42+E47+E48+E45+E46+E44</f>
        <v>29689.8</v>
      </c>
      <c r="F40" s="111">
        <f>F41+F42+F47+F48+F45+F46+F44</f>
        <v>21219.499999999996</v>
      </c>
      <c r="G40" s="144">
        <f aca="true" t="shared" si="2" ref="G40:G112">F40/D40</f>
        <v>0.4718264918362309</v>
      </c>
      <c r="H40" s="144">
        <f>F40/E40</f>
        <v>0.7147067342993215</v>
      </c>
      <c r="I40" s="17"/>
    </row>
    <row r="41" spans="1:9" ht="43.5" customHeight="1">
      <c r="A41" s="68" t="s">
        <v>72</v>
      </c>
      <c r="B41" s="55" t="s">
        <v>164</v>
      </c>
      <c r="C41" s="68" t="s">
        <v>213</v>
      </c>
      <c r="D41" s="56">
        <v>580.8</v>
      </c>
      <c r="E41" s="56">
        <v>398.5</v>
      </c>
      <c r="F41" s="56">
        <v>398.5</v>
      </c>
      <c r="G41" s="144">
        <f t="shared" si="2"/>
        <v>0.6861225895316805</v>
      </c>
      <c r="H41" s="144">
        <f aca="true" t="shared" si="3" ref="H41:H112">F41/E41</f>
        <v>1</v>
      </c>
      <c r="I41" s="15"/>
    </row>
    <row r="42" spans="1:14" ht="54.75" customHeight="1">
      <c r="A42" s="68" t="s">
        <v>73</v>
      </c>
      <c r="B42" s="55" t="s">
        <v>165</v>
      </c>
      <c r="C42" s="68" t="s">
        <v>73</v>
      </c>
      <c r="D42" s="56">
        <f>D43</f>
        <v>19043.9</v>
      </c>
      <c r="E42" s="56">
        <f>E43</f>
        <v>11355.2</v>
      </c>
      <c r="F42" s="56">
        <f>F43</f>
        <v>9647.9</v>
      </c>
      <c r="G42" s="144">
        <f t="shared" si="2"/>
        <v>0.5066136663183486</v>
      </c>
      <c r="H42" s="144">
        <f t="shared" si="3"/>
        <v>0.8496459771734535</v>
      </c>
      <c r="I42" s="18"/>
      <c r="J42" s="180"/>
      <c r="K42" s="180"/>
      <c r="L42" s="179"/>
      <c r="M42" s="179"/>
      <c r="N42" s="179"/>
    </row>
    <row r="43" spans="1:14" s="16" customFormat="1" ht="15">
      <c r="A43" s="113"/>
      <c r="B43" s="76" t="s">
        <v>34</v>
      </c>
      <c r="C43" s="113" t="s">
        <v>73</v>
      </c>
      <c r="D43" s="114">
        <v>19043.9</v>
      </c>
      <c r="E43" s="114">
        <v>11355.2</v>
      </c>
      <c r="F43" s="114">
        <v>9647.9</v>
      </c>
      <c r="G43" s="144">
        <f t="shared" si="2"/>
        <v>0.5066136663183486</v>
      </c>
      <c r="H43" s="144">
        <f t="shared" si="3"/>
        <v>0.8496459771734535</v>
      </c>
      <c r="I43" s="19"/>
      <c r="J43" s="181"/>
      <c r="K43" s="181"/>
      <c r="L43" s="179"/>
      <c r="M43" s="179"/>
      <c r="N43" s="179"/>
    </row>
    <row r="44" spans="1:14" s="16" customFormat="1" ht="44.25" customHeight="1" hidden="1">
      <c r="A44" s="113" t="s">
        <v>328</v>
      </c>
      <c r="B44" s="55" t="s">
        <v>330</v>
      </c>
      <c r="C44" s="113" t="s">
        <v>329</v>
      </c>
      <c r="D44" s="114">
        <v>0</v>
      </c>
      <c r="E44" s="114">
        <v>0</v>
      </c>
      <c r="F44" s="114">
        <v>0</v>
      </c>
      <c r="G44" s="144" t="e">
        <f t="shared" si="2"/>
        <v>#DIV/0!</v>
      </c>
      <c r="H44" s="144" t="e">
        <f t="shared" si="3"/>
        <v>#DIV/0!</v>
      </c>
      <c r="I44" s="20"/>
      <c r="J44" s="37"/>
      <c r="K44" s="37"/>
      <c r="L44" s="36"/>
      <c r="M44" s="36"/>
      <c r="N44" s="36"/>
    </row>
    <row r="45" spans="1:14" s="31" customFormat="1" ht="30" customHeight="1">
      <c r="A45" s="68" t="s">
        <v>74</v>
      </c>
      <c r="B45" s="55" t="s">
        <v>166</v>
      </c>
      <c r="C45" s="68" t="s">
        <v>74</v>
      </c>
      <c r="D45" s="56">
        <v>6460.5</v>
      </c>
      <c r="E45" s="56">
        <v>3353.1</v>
      </c>
      <c r="F45" s="56">
        <v>2608.1</v>
      </c>
      <c r="G45" s="144">
        <f t="shared" si="2"/>
        <v>0.40369940407089233</v>
      </c>
      <c r="H45" s="144">
        <f t="shared" si="3"/>
        <v>0.7778175419760819</v>
      </c>
      <c r="I45" s="15"/>
      <c r="J45" s="29"/>
      <c r="K45" s="29"/>
      <c r="L45" s="30"/>
      <c r="M45" s="30"/>
      <c r="N45" s="30"/>
    </row>
    <row r="46" spans="1:14" s="31" customFormat="1" ht="30" customHeight="1" hidden="1">
      <c r="A46" s="68" t="s">
        <v>209</v>
      </c>
      <c r="B46" s="55" t="s">
        <v>210</v>
      </c>
      <c r="C46" s="68" t="s">
        <v>209</v>
      </c>
      <c r="D46" s="56">
        <v>0</v>
      </c>
      <c r="E46" s="56">
        <v>0</v>
      </c>
      <c r="F46" s="56">
        <v>0</v>
      </c>
      <c r="G46" s="144" t="e">
        <f t="shared" si="2"/>
        <v>#DIV/0!</v>
      </c>
      <c r="H46" s="144" t="e">
        <f t="shared" si="3"/>
        <v>#DIV/0!</v>
      </c>
      <c r="I46" s="15"/>
      <c r="J46" s="29"/>
      <c r="K46" s="29"/>
      <c r="L46" s="30"/>
      <c r="M46" s="30"/>
      <c r="N46" s="30"/>
    </row>
    <row r="47" spans="1:9" ht="17.25" customHeight="1">
      <c r="A47" s="68" t="s">
        <v>75</v>
      </c>
      <c r="B47" s="55" t="s">
        <v>167</v>
      </c>
      <c r="C47" s="68" t="s">
        <v>75</v>
      </c>
      <c r="D47" s="56">
        <v>300</v>
      </c>
      <c r="E47" s="56">
        <v>150</v>
      </c>
      <c r="F47" s="56">
        <v>0</v>
      </c>
      <c r="G47" s="144">
        <f t="shared" si="2"/>
        <v>0</v>
      </c>
      <c r="H47" s="144">
        <f t="shared" si="3"/>
        <v>0</v>
      </c>
      <c r="I47" s="15"/>
    </row>
    <row r="48" spans="1:9" ht="18" customHeight="1">
      <c r="A48" s="147" t="s">
        <v>132</v>
      </c>
      <c r="B48" s="148" t="s">
        <v>37</v>
      </c>
      <c r="C48" s="147"/>
      <c r="D48" s="56">
        <f>D49+D50+D51+D52+D53+D55+D56</f>
        <v>18587.9</v>
      </c>
      <c r="E48" s="56">
        <f>E49+E50+E51+E52+E53+E55+E56</f>
        <v>14433</v>
      </c>
      <c r="F48" s="56">
        <f>F49+F50+F51+F52+F53+F55+F56</f>
        <v>8564.999999999998</v>
      </c>
      <c r="G48" s="144">
        <f t="shared" si="2"/>
        <v>0.4607836280591136</v>
      </c>
      <c r="H48" s="144">
        <f t="shared" si="3"/>
        <v>0.5934317189773435</v>
      </c>
      <c r="I48" s="15"/>
    </row>
    <row r="49" spans="1:9" s="16" customFormat="1" ht="30" customHeight="1">
      <c r="A49" s="149"/>
      <c r="B49" s="71" t="s">
        <v>219</v>
      </c>
      <c r="C49" s="149" t="s">
        <v>220</v>
      </c>
      <c r="D49" s="114">
        <v>6300.2</v>
      </c>
      <c r="E49" s="114">
        <v>3561.1</v>
      </c>
      <c r="F49" s="114">
        <v>3403</v>
      </c>
      <c r="G49" s="144">
        <f t="shared" si="2"/>
        <v>0.5401415828068951</v>
      </c>
      <c r="H49" s="144">
        <f t="shared" si="3"/>
        <v>0.9556036056274747</v>
      </c>
      <c r="I49" s="20"/>
    </row>
    <row r="50" spans="1:9" s="16" customFormat="1" ht="25.5" customHeight="1" hidden="1">
      <c r="A50" s="149"/>
      <c r="B50" s="71" t="s">
        <v>150</v>
      </c>
      <c r="C50" s="149"/>
      <c r="D50" s="114">
        <v>0</v>
      </c>
      <c r="E50" s="114">
        <v>0</v>
      </c>
      <c r="F50" s="114">
        <v>0</v>
      </c>
      <c r="G50" s="144" t="e">
        <f t="shared" si="2"/>
        <v>#DIV/0!</v>
      </c>
      <c r="H50" s="144" t="e">
        <f t="shared" si="3"/>
        <v>#DIV/0!</v>
      </c>
      <c r="I50" s="20"/>
    </row>
    <row r="51" spans="1:9" s="16" customFormat="1" ht="15" hidden="1">
      <c r="A51" s="149"/>
      <c r="B51" s="71" t="s">
        <v>215</v>
      </c>
      <c r="C51" s="149" t="s">
        <v>216</v>
      </c>
      <c r="D51" s="114">
        <v>0</v>
      </c>
      <c r="E51" s="114">
        <v>0</v>
      </c>
      <c r="F51" s="114">
        <v>0</v>
      </c>
      <c r="G51" s="144" t="e">
        <f t="shared" si="2"/>
        <v>#DIV/0!</v>
      </c>
      <c r="H51" s="144" t="e">
        <f t="shared" si="3"/>
        <v>#DIV/0!</v>
      </c>
      <c r="I51" s="20"/>
    </row>
    <row r="52" spans="1:9" s="16" customFormat="1" ht="38.25">
      <c r="A52" s="149"/>
      <c r="B52" s="71" t="s">
        <v>214</v>
      </c>
      <c r="C52" s="149" t="s">
        <v>217</v>
      </c>
      <c r="D52" s="114">
        <v>155</v>
      </c>
      <c r="E52" s="114">
        <v>95</v>
      </c>
      <c r="F52" s="114">
        <v>6</v>
      </c>
      <c r="G52" s="144">
        <f t="shared" si="2"/>
        <v>0.03870967741935484</v>
      </c>
      <c r="H52" s="144">
        <f t="shared" si="3"/>
        <v>0.06315789473684211</v>
      </c>
      <c r="I52" s="20"/>
    </row>
    <row r="53" spans="1:9" s="16" customFormat="1" ht="15">
      <c r="A53" s="149"/>
      <c r="B53" s="71" t="s">
        <v>170</v>
      </c>
      <c r="C53" s="149" t="s">
        <v>218</v>
      </c>
      <c r="D53" s="114">
        <v>10017.4</v>
      </c>
      <c r="E53" s="114">
        <v>8661.6</v>
      </c>
      <c r="F53" s="114">
        <v>4154.4</v>
      </c>
      <c r="G53" s="144">
        <f t="shared" si="2"/>
        <v>0.41471839000139754</v>
      </c>
      <c r="H53" s="144">
        <f t="shared" si="3"/>
        <v>0.47963424771404817</v>
      </c>
      <c r="I53" s="20"/>
    </row>
    <row r="54" spans="1:9" s="16" customFormat="1" ht="77.25" customHeight="1">
      <c r="A54" s="149"/>
      <c r="B54" s="71" t="s">
        <v>341</v>
      </c>
      <c r="C54" s="149" t="s">
        <v>342</v>
      </c>
      <c r="D54" s="114">
        <v>7000</v>
      </c>
      <c r="E54" s="114">
        <v>7000</v>
      </c>
      <c r="F54" s="114">
        <v>2736</v>
      </c>
      <c r="G54" s="144">
        <f t="shared" si="2"/>
        <v>0.39085714285714285</v>
      </c>
      <c r="H54" s="144">
        <f t="shared" si="3"/>
        <v>0.39085714285714285</v>
      </c>
      <c r="I54" s="20"/>
    </row>
    <row r="55" spans="1:9" s="16" customFormat="1" ht="39" customHeight="1">
      <c r="A55" s="149"/>
      <c r="B55" s="71" t="s">
        <v>291</v>
      </c>
      <c r="C55" s="149" t="s">
        <v>292</v>
      </c>
      <c r="D55" s="114">
        <v>847.9</v>
      </c>
      <c r="E55" s="114">
        <v>847.9</v>
      </c>
      <c r="F55" s="114">
        <v>634.3</v>
      </c>
      <c r="G55" s="144">
        <f t="shared" si="2"/>
        <v>0.7480835004127845</v>
      </c>
      <c r="H55" s="144">
        <f t="shared" si="3"/>
        <v>0.7480835004127845</v>
      </c>
      <c r="I55" s="20"/>
    </row>
    <row r="56" spans="1:9" s="16" customFormat="1" ht="24.75" customHeight="1">
      <c r="A56" s="149"/>
      <c r="B56" s="71" t="s">
        <v>358</v>
      </c>
      <c r="C56" s="149" t="s">
        <v>278</v>
      </c>
      <c r="D56" s="114">
        <v>1267.4</v>
      </c>
      <c r="E56" s="114">
        <v>1267.4</v>
      </c>
      <c r="F56" s="114">
        <v>367.3</v>
      </c>
      <c r="G56" s="144">
        <f t="shared" si="2"/>
        <v>0.2898059018462995</v>
      </c>
      <c r="H56" s="144">
        <f t="shared" si="3"/>
        <v>0.2898059018462995</v>
      </c>
      <c r="I56" s="20"/>
    </row>
    <row r="57" spans="1:9" ht="15" hidden="1">
      <c r="A57" s="62" t="s">
        <v>112</v>
      </c>
      <c r="B57" s="57" t="s">
        <v>105</v>
      </c>
      <c r="C57" s="62"/>
      <c r="D57" s="111">
        <f>D58</f>
        <v>0</v>
      </c>
      <c r="E57" s="111">
        <f>E58</f>
        <v>0</v>
      </c>
      <c r="F57" s="111">
        <f>F58</f>
        <v>0</v>
      </c>
      <c r="G57" s="144" t="e">
        <f t="shared" si="2"/>
        <v>#DIV/0!</v>
      </c>
      <c r="H57" s="144" t="e">
        <f t="shared" si="3"/>
        <v>#DIV/0!</v>
      </c>
      <c r="I57" s="15"/>
    </row>
    <row r="58" spans="1:9" ht="27.75" customHeight="1" hidden="1">
      <c r="A58" s="68" t="s">
        <v>113</v>
      </c>
      <c r="B58" s="55" t="s">
        <v>171</v>
      </c>
      <c r="C58" s="68" t="s">
        <v>221</v>
      </c>
      <c r="D58" s="56">
        <v>0</v>
      </c>
      <c r="E58" s="56">
        <v>0</v>
      </c>
      <c r="F58" s="56">
        <v>0</v>
      </c>
      <c r="G58" s="144" t="e">
        <f t="shared" si="2"/>
        <v>#DIV/0!</v>
      </c>
      <c r="H58" s="144" t="e">
        <f t="shared" si="3"/>
        <v>#DIV/0!</v>
      </c>
      <c r="I58" s="15"/>
    </row>
    <row r="59" spans="1:9" ht="31.5" customHeight="1">
      <c r="A59" s="62" t="s">
        <v>76</v>
      </c>
      <c r="B59" s="57" t="s">
        <v>172</v>
      </c>
      <c r="C59" s="62"/>
      <c r="D59" s="111">
        <f>D60</f>
        <v>200</v>
      </c>
      <c r="E59" s="111">
        <f>E60</f>
        <v>200</v>
      </c>
      <c r="F59" s="111">
        <f>F60</f>
        <v>0</v>
      </c>
      <c r="G59" s="144">
        <f t="shared" si="2"/>
        <v>0</v>
      </c>
      <c r="H59" s="144">
        <f t="shared" si="3"/>
        <v>0</v>
      </c>
      <c r="I59" s="15"/>
    </row>
    <row r="60" spans="1:9" ht="34.5" customHeight="1">
      <c r="A60" s="68" t="s">
        <v>160</v>
      </c>
      <c r="B60" s="55" t="s">
        <v>173</v>
      </c>
      <c r="C60" s="68"/>
      <c r="D60" s="56">
        <f>D61+D62</f>
        <v>200</v>
      </c>
      <c r="E60" s="56">
        <f>E61+E62</f>
        <v>200</v>
      </c>
      <c r="F60" s="56">
        <f>F61+F62</f>
        <v>0</v>
      </c>
      <c r="G60" s="144">
        <f t="shared" si="2"/>
        <v>0</v>
      </c>
      <c r="H60" s="144">
        <f t="shared" si="3"/>
        <v>0</v>
      </c>
      <c r="I60" s="15"/>
    </row>
    <row r="61" spans="1:9" s="16" customFormat="1" ht="27.75" customHeight="1">
      <c r="A61" s="113"/>
      <c r="B61" s="76" t="s">
        <v>305</v>
      </c>
      <c r="C61" s="113" t="s">
        <v>306</v>
      </c>
      <c r="D61" s="114">
        <v>140</v>
      </c>
      <c r="E61" s="114">
        <v>140</v>
      </c>
      <c r="F61" s="114">
        <v>0</v>
      </c>
      <c r="G61" s="144">
        <f t="shared" si="2"/>
        <v>0</v>
      </c>
      <c r="H61" s="144">
        <f t="shared" si="3"/>
        <v>0</v>
      </c>
      <c r="I61" s="20"/>
    </row>
    <row r="62" spans="1:9" s="16" customFormat="1" ht="28.5" customHeight="1">
      <c r="A62" s="113"/>
      <c r="B62" s="76" t="s">
        <v>336</v>
      </c>
      <c r="C62" s="113" t="s">
        <v>335</v>
      </c>
      <c r="D62" s="114">
        <v>60</v>
      </c>
      <c r="E62" s="114">
        <v>60</v>
      </c>
      <c r="F62" s="114">
        <v>0</v>
      </c>
      <c r="G62" s="144">
        <f t="shared" si="2"/>
        <v>0</v>
      </c>
      <c r="H62" s="144">
        <f t="shared" si="3"/>
        <v>0</v>
      </c>
      <c r="I62" s="20"/>
    </row>
    <row r="63" spans="1:9" s="16" customFormat="1" ht="30" customHeight="1" hidden="1">
      <c r="A63" s="113"/>
      <c r="B63" s="76" t="s">
        <v>175</v>
      </c>
      <c r="C63" s="113" t="s">
        <v>174</v>
      </c>
      <c r="D63" s="114">
        <v>0</v>
      </c>
      <c r="E63" s="114">
        <v>0</v>
      </c>
      <c r="F63" s="114">
        <v>0</v>
      </c>
      <c r="G63" s="144" t="e">
        <f t="shared" si="2"/>
        <v>#DIV/0!</v>
      </c>
      <c r="H63" s="144" t="e">
        <f t="shared" si="3"/>
        <v>#DIV/0!</v>
      </c>
      <c r="I63" s="20"/>
    </row>
    <row r="64" spans="1:9" ht="19.5" customHeight="1">
      <c r="A64" s="62" t="s">
        <v>77</v>
      </c>
      <c r="B64" s="57" t="s">
        <v>41</v>
      </c>
      <c r="C64" s="62"/>
      <c r="D64" s="111">
        <f>D68+D74+D65+D66+D67+D71+D72+D69</f>
        <v>25111.5</v>
      </c>
      <c r="E64" s="111">
        <f>E68+E74+E65+E66+E67+E71+E72+E69</f>
        <v>14672.099999999999</v>
      </c>
      <c r="F64" s="111">
        <f>F68+F74+F65+F66+F67+F71+F72+F69</f>
        <v>1776.1</v>
      </c>
      <c r="G64" s="144">
        <f t="shared" si="2"/>
        <v>0.07072855066403838</v>
      </c>
      <c r="H64" s="144">
        <f t="shared" si="3"/>
        <v>0.12105288268209732</v>
      </c>
      <c r="I64" s="15"/>
    </row>
    <row r="65" spans="1:9" ht="33" customHeight="1" hidden="1">
      <c r="A65" s="68" t="s">
        <v>234</v>
      </c>
      <c r="B65" s="55" t="s">
        <v>235</v>
      </c>
      <c r="C65" s="68" t="s">
        <v>236</v>
      </c>
      <c r="D65" s="56">
        <v>0</v>
      </c>
      <c r="E65" s="56">
        <v>0</v>
      </c>
      <c r="F65" s="56">
        <v>0</v>
      </c>
      <c r="G65" s="144" t="e">
        <f t="shared" si="2"/>
        <v>#DIV/0!</v>
      </c>
      <c r="H65" s="144" t="e">
        <f t="shared" si="3"/>
        <v>#DIV/0!</v>
      </c>
      <c r="I65" s="15"/>
    </row>
    <row r="66" spans="1:9" ht="33" customHeight="1" hidden="1">
      <c r="A66" s="68" t="s">
        <v>234</v>
      </c>
      <c r="B66" s="55" t="s">
        <v>308</v>
      </c>
      <c r="C66" s="68" t="s">
        <v>307</v>
      </c>
      <c r="D66" s="56">
        <v>0</v>
      </c>
      <c r="E66" s="56">
        <v>0</v>
      </c>
      <c r="F66" s="56">
        <v>0</v>
      </c>
      <c r="G66" s="144" t="e">
        <f t="shared" si="2"/>
        <v>#DIV/0!</v>
      </c>
      <c r="H66" s="144" t="e">
        <f t="shared" si="3"/>
        <v>#DIV/0!</v>
      </c>
      <c r="I66" s="15"/>
    </row>
    <row r="67" spans="1:9" ht="48.75" customHeight="1" hidden="1">
      <c r="A67" s="68" t="s">
        <v>331</v>
      </c>
      <c r="B67" s="55" t="s">
        <v>332</v>
      </c>
      <c r="C67" s="68" t="s">
        <v>333</v>
      </c>
      <c r="D67" s="56">
        <v>0</v>
      </c>
      <c r="E67" s="56">
        <v>0</v>
      </c>
      <c r="F67" s="56">
        <v>0</v>
      </c>
      <c r="G67" s="144" t="e">
        <f t="shared" si="2"/>
        <v>#DIV/0!</v>
      </c>
      <c r="H67" s="144" t="e">
        <f t="shared" si="3"/>
        <v>#DIV/0!</v>
      </c>
      <c r="I67" s="15"/>
    </row>
    <row r="68" spans="1:9" s="22" customFormat="1" ht="75.75" customHeight="1">
      <c r="A68" s="115" t="s">
        <v>123</v>
      </c>
      <c r="B68" s="77" t="s">
        <v>222</v>
      </c>
      <c r="C68" s="150" t="s">
        <v>223</v>
      </c>
      <c r="D68" s="151">
        <v>12534</v>
      </c>
      <c r="E68" s="151">
        <v>3902</v>
      </c>
      <c r="F68" s="151">
        <v>0</v>
      </c>
      <c r="G68" s="144">
        <f t="shared" si="2"/>
        <v>0</v>
      </c>
      <c r="H68" s="144">
        <v>0</v>
      </c>
      <c r="I68" s="21"/>
    </row>
    <row r="69" spans="1:9" s="22" customFormat="1" ht="37.5" customHeight="1">
      <c r="A69" s="115"/>
      <c r="B69" s="77" t="s">
        <v>380</v>
      </c>
      <c r="C69" s="150" t="s">
        <v>379</v>
      </c>
      <c r="D69" s="151">
        <v>1670</v>
      </c>
      <c r="E69" s="151">
        <v>1670</v>
      </c>
      <c r="F69" s="151">
        <v>1670</v>
      </c>
      <c r="G69" s="144">
        <f t="shared" si="2"/>
        <v>1</v>
      </c>
      <c r="H69" s="144">
        <v>0</v>
      </c>
      <c r="I69" s="21"/>
    </row>
    <row r="70" spans="1:9" s="22" customFormat="1" ht="30.75" customHeight="1">
      <c r="A70" s="115"/>
      <c r="B70" s="152" t="s">
        <v>382</v>
      </c>
      <c r="C70" s="150" t="s">
        <v>383</v>
      </c>
      <c r="D70" s="151">
        <v>820</v>
      </c>
      <c r="E70" s="151">
        <v>820</v>
      </c>
      <c r="F70" s="151">
        <v>820</v>
      </c>
      <c r="G70" s="144">
        <f t="shared" si="2"/>
        <v>1</v>
      </c>
      <c r="H70" s="144">
        <v>0</v>
      </c>
      <c r="I70" s="21"/>
    </row>
    <row r="71" spans="1:9" s="22" customFormat="1" ht="41.25" customHeight="1">
      <c r="A71" s="115"/>
      <c r="B71" s="77" t="s">
        <v>364</v>
      </c>
      <c r="C71" s="150" t="s">
        <v>365</v>
      </c>
      <c r="D71" s="151">
        <v>2950.1</v>
      </c>
      <c r="E71" s="151">
        <v>1142.7</v>
      </c>
      <c r="F71" s="151">
        <v>0</v>
      </c>
      <c r="G71" s="144">
        <f t="shared" si="2"/>
        <v>0</v>
      </c>
      <c r="H71" s="144">
        <f t="shared" si="3"/>
        <v>0</v>
      </c>
      <c r="I71" s="21"/>
    </row>
    <row r="72" spans="1:9" s="24" customFormat="1" ht="45" customHeight="1">
      <c r="A72" s="153"/>
      <c r="B72" s="154" t="s">
        <v>362</v>
      </c>
      <c r="C72" s="155" t="s">
        <v>363</v>
      </c>
      <c r="D72" s="156">
        <v>7755</v>
      </c>
      <c r="E72" s="156">
        <v>7755</v>
      </c>
      <c r="F72" s="156">
        <v>0</v>
      </c>
      <c r="G72" s="144">
        <f t="shared" si="2"/>
        <v>0</v>
      </c>
      <c r="H72" s="144">
        <f t="shared" si="3"/>
        <v>0</v>
      </c>
      <c r="I72" s="23"/>
    </row>
    <row r="73" spans="1:9" s="24" customFormat="1" ht="66.75" customHeight="1" hidden="1">
      <c r="A73" s="153"/>
      <c r="B73" s="154" t="s">
        <v>178</v>
      </c>
      <c r="C73" s="155" t="s">
        <v>177</v>
      </c>
      <c r="D73" s="156">
        <v>0</v>
      </c>
      <c r="E73" s="156">
        <v>0</v>
      </c>
      <c r="F73" s="156">
        <v>0</v>
      </c>
      <c r="G73" s="144" t="e">
        <f t="shared" si="2"/>
        <v>#DIV/0!</v>
      </c>
      <c r="H73" s="144" t="e">
        <f t="shared" si="3"/>
        <v>#DIV/0!</v>
      </c>
      <c r="I73" s="23"/>
    </row>
    <row r="74" spans="1:9" s="22" customFormat="1" ht="30.75" customHeight="1">
      <c r="A74" s="115" t="s">
        <v>78</v>
      </c>
      <c r="B74" s="77" t="s">
        <v>211</v>
      </c>
      <c r="C74" s="150"/>
      <c r="D74" s="151">
        <f>D75+D79+D77+D78+D76</f>
        <v>202.39999999999998</v>
      </c>
      <c r="E74" s="151">
        <f>E75+E79+E77+E78+E76</f>
        <v>202.39999999999998</v>
      </c>
      <c r="F74" s="151">
        <f>F75+F79+F77+F78+F76</f>
        <v>106.1</v>
      </c>
      <c r="G74" s="144">
        <f t="shared" si="2"/>
        <v>0.5242094861660079</v>
      </c>
      <c r="H74" s="144">
        <f t="shared" si="3"/>
        <v>0.5242094861660079</v>
      </c>
      <c r="I74" s="25"/>
    </row>
    <row r="75" spans="1:9" s="24" customFormat="1" ht="29.25" customHeight="1">
      <c r="A75" s="153"/>
      <c r="B75" s="79" t="s">
        <v>127</v>
      </c>
      <c r="C75" s="153" t="s">
        <v>304</v>
      </c>
      <c r="D75" s="156">
        <v>102.6</v>
      </c>
      <c r="E75" s="156">
        <v>102.6</v>
      </c>
      <c r="F75" s="156">
        <v>6.3</v>
      </c>
      <c r="G75" s="144">
        <f t="shared" si="2"/>
        <v>0.06140350877192983</v>
      </c>
      <c r="H75" s="144">
        <f t="shared" si="3"/>
        <v>0.06140350877192983</v>
      </c>
      <c r="I75" s="23"/>
    </row>
    <row r="76" spans="1:9" s="24" customFormat="1" ht="38.25" customHeight="1">
      <c r="A76" s="153"/>
      <c r="B76" s="79" t="s">
        <v>367</v>
      </c>
      <c r="C76" s="153" t="s">
        <v>366</v>
      </c>
      <c r="D76" s="156">
        <v>99.8</v>
      </c>
      <c r="E76" s="156">
        <v>99.8</v>
      </c>
      <c r="F76" s="156">
        <v>99.8</v>
      </c>
      <c r="G76" s="144">
        <f t="shared" si="2"/>
        <v>1</v>
      </c>
      <c r="H76" s="144">
        <f t="shared" si="3"/>
        <v>1</v>
      </c>
      <c r="I76" s="23"/>
    </row>
    <row r="77" spans="1:9" s="24" customFormat="1" ht="40.5" customHeight="1" hidden="1">
      <c r="A77" s="153"/>
      <c r="B77" s="79" t="s">
        <v>355</v>
      </c>
      <c r="C77" s="153" t="s">
        <v>352</v>
      </c>
      <c r="D77" s="156">
        <v>0</v>
      </c>
      <c r="E77" s="156"/>
      <c r="F77" s="156">
        <v>0</v>
      </c>
      <c r="G77" s="144" t="e">
        <f t="shared" si="2"/>
        <v>#DIV/0!</v>
      </c>
      <c r="H77" s="144"/>
      <c r="I77" s="23"/>
    </row>
    <row r="78" spans="1:9" s="24" customFormat="1" ht="58.5" customHeight="1" hidden="1">
      <c r="A78" s="153"/>
      <c r="B78" s="79" t="s">
        <v>354</v>
      </c>
      <c r="C78" s="153" t="s">
        <v>353</v>
      </c>
      <c r="D78" s="156">
        <v>0</v>
      </c>
      <c r="E78" s="156"/>
      <c r="F78" s="156">
        <v>0</v>
      </c>
      <c r="G78" s="144" t="e">
        <f t="shared" si="2"/>
        <v>#DIV/0!</v>
      </c>
      <c r="H78" s="144"/>
      <c r="I78" s="23"/>
    </row>
    <row r="79" spans="1:9" s="24" customFormat="1" ht="29.25" customHeight="1" hidden="1">
      <c r="A79" s="153"/>
      <c r="B79" s="79" t="s">
        <v>338</v>
      </c>
      <c r="C79" s="153" t="s">
        <v>337</v>
      </c>
      <c r="D79" s="156">
        <v>0</v>
      </c>
      <c r="E79" s="156">
        <v>0</v>
      </c>
      <c r="F79" s="156">
        <v>0</v>
      </c>
      <c r="G79" s="144" t="e">
        <f t="shared" si="2"/>
        <v>#DIV/0!</v>
      </c>
      <c r="H79" s="144" t="e">
        <f t="shared" si="3"/>
        <v>#DIV/0!</v>
      </c>
      <c r="I79" s="23"/>
    </row>
    <row r="80" spans="1:9" ht="21" customHeight="1">
      <c r="A80" s="62" t="s">
        <v>79</v>
      </c>
      <c r="B80" s="57" t="s">
        <v>42</v>
      </c>
      <c r="C80" s="62"/>
      <c r="D80" s="111">
        <f>D81+D84</f>
        <v>4984</v>
      </c>
      <c r="E80" s="111">
        <f>E81+E84</f>
        <v>4160.4</v>
      </c>
      <c r="F80" s="111">
        <f>F81+F84</f>
        <v>1549.7</v>
      </c>
      <c r="G80" s="144">
        <f t="shared" si="2"/>
        <v>0.31093499197431784</v>
      </c>
      <c r="H80" s="144">
        <f t="shared" si="3"/>
        <v>0.37248822228631867</v>
      </c>
      <c r="I80" s="15"/>
    </row>
    <row r="81" spans="1:9" ht="18.75" customHeight="1">
      <c r="A81" s="68" t="s">
        <v>80</v>
      </c>
      <c r="B81" s="57" t="s">
        <v>43</v>
      </c>
      <c r="C81" s="62"/>
      <c r="D81" s="56">
        <f>D83+D82</f>
        <v>1050</v>
      </c>
      <c r="E81" s="56">
        <f>E83+E82</f>
        <v>475</v>
      </c>
      <c r="F81" s="56">
        <f>F83+F82</f>
        <v>0</v>
      </c>
      <c r="G81" s="144">
        <f t="shared" si="2"/>
        <v>0</v>
      </c>
      <c r="H81" s="144">
        <f t="shared" si="3"/>
        <v>0</v>
      </c>
      <c r="I81" s="15"/>
    </row>
    <row r="82" spans="1:9" ht="30" customHeight="1" hidden="1">
      <c r="A82" s="68"/>
      <c r="B82" s="55" t="s">
        <v>239</v>
      </c>
      <c r="C82" s="68" t="s">
        <v>237</v>
      </c>
      <c r="D82" s="56">
        <v>0</v>
      </c>
      <c r="E82" s="56">
        <v>0</v>
      </c>
      <c r="F82" s="56">
        <v>0</v>
      </c>
      <c r="G82" s="144" t="e">
        <f t="shared" si="2"/>
        <v>#DIV/0!</v>
      </c>
      <c r="H82" s="144" t="e">
        <f t="shared" si="3"/>
        <v>#DIV/0!</v>
      </c>
      <c r="I82" s="15"/>
    </row>
    <row r="83" spans="1:9" ht="18.75" customHeight="1">
      <c r="A83" s="68"/>
      <c r="B83" s="55" t="s">
        <v>179</v>
      </c>
      <c r="C83" s="68" t="s">
        <v>224</v>
      </c>
      <c r="D83" s="56">
        <v>1050</v>
      </c>
      <c r="E83" s="56">
        <v>475</v>
      </c>
      <c r="F83" s="56">
        <v>0</v>
      </c>
      <c r="G83" s="144">
        <f t="shared" si="2"/>
        <v>0</v>
      </c>
      <c r="H83" s="144">
        <f t="shared" si="3"/>
        <v>0</v>
      </c>
      <c r="I83" s="15"/>
    </row>
    <row r="84" spans="1:9" ht="15">
      <c r="A84" s="62" t="s">
        <v>81</v>
      </c>
      <c r="B84" s="57" t="s">
        <v>44</v>
      </c>
      <c r="C84" s="62"/>
      <c r="D84" s="111">
        <f>D90+D87+D88+D85+D89</f>
        <v>3934</v>
      </c>
      <c r="E84" s="111">
        <f>E90+E87+E88+E85+E89</f>
        <v>3685.4</v>
      </c>
      <c r="F84" s="111">
        <f>F90+F87+F88+F85+F89</f>
        <v>1549.7</v>
      </c>
      <c r="G84" s="144">
        <f t="shared" si="2"/>
        <v>0.39392475851550585</v>
      </c>
      <c r="H84" s="144">
        <f t="shared" si="3"/>
        <v>0.42049709665165247</v>
      </c>
      <c r="I84" s="15"/>
    </row>
    <row r="85" spans="1:9" ht="25.5">
      <c r="A85" s="62"/>
      <c r="B85" s="55" t="s">
        <v>280</v>
      </c>
      <c r="C85" s="68" t="s">
        <v>225</v>
      </c>
      <c r="D85" s="56">
        <v>3100</v>
      </c>
      <c r="E85" s="56">
        <v>2851.4</v>
      </c>
      <c r="F85" s="56">
        <v>851.5</v>
      </c>
      <c r="G85" s="144">
        <f t="shared" si="2"/>
        <v>0.2746774193548387</v>
      </c>
      <c r="H85" s="144">
        <f t="shared" si="3"/>
        <v>0.29862523672581887</v>
      </c>
      <c r="I85" s="15"/>
    </row>
    <row r="86" spans="1:9" ht="18.75" customHeight="1">
      <c r="A86" s="62"/>
      <c r="B86" s="84" t="s">
        <v>368</v>
      </c>
      <c r="C86" s="157" t="s">
        <v>225</v>
      </c>
      <c r="D86" s="56">
        <v>3100</v>
      </c>
      <c r="E86" s="56">
        <v>2851.4</v>
      </c>
      <c r="F86" s="56">
        <v>851.5</v>
      </c>
      <c r="G86" s="144">
        <f t="shared" si="2"/>
        <v>0.2746774193548387</v>
      </c>
      <c r="H86" s="144">
        <f t="shared" si="3"/>
        <v>0.29862523672581887</v>
      </c>
      <c r="I86" s="15"/>
    </row>
    <row r="87" spans="1:9" s="16" customFormat="1" ht="43.5" customHeight="1">
      <c r="A87" s="113"/>
      <c r="B87" s="55" t="s">
        <v>370</v>
      </c>
      <c r="C87" s="158" t="s">
        <v>369</v>
      </c>
      <c r="D87" s="114">
        <v>804</v>
      </c>
      <c r="E87" s="114">
        <v>804</v>
      </c>
      <c r="F87" s="114">
        <v>698.2</v>
      </c>
      <c r="G87" s="144">
        <f t="shared" si="2"/>
        <v>0.868407960199005</v>
      </c>
      <c r="H87" s="144">
        <f t="shared" si="3"/>
        <v>0.868407960199005</v>
      </c>
      <c r="I87" s="20"/>
    </row>
    <row r="88" spans="1:9" s="16" customFormat="1" ht="27" customHeight="1">
      <c r="A88" s="113"/>
      <c r="B88" s="55" t="s">
        <v>384</v>
      </c>
      <c r="C88" s="158" t="s">
        <v>385</v>
      </c>
      <c r="D88" s="114">
        <v>30</v>
      </c>
      <c r="E88" s="114">
        <v>30</v>
      </c>
      <c r="F88" s="114">
        <v>0</v>
      </c>
      <c r="G88" s="144">
        <f t="shared" si="2"/>
        <v>0</v>
      </c>
      <c r="H88" s="144">
        <f t="shared" si="3"/>
        <v>0</v>
      </c>
      <c r="I88" s="20"/>
    </row>
    <row r="89" spans="1:9" s="16" customFormat="1" ht="16.5" customHeight="1" hidden="1">
      <c r="A89" s="113"/>
      <c r="B89" s="55" t="s">
        <v>344</v>
      </c>
      <c r="C89" s="158" t="s">
        <v>343</v>
      </c>
      <c r="D89" s="114">
        <v>0</v>
      </c>
      <c r="E89" s="114">
        <v>0</v>
      </c>
      <c r="F89" s="114">
        <v>0</v>
      </c>
      <c r="G89" s="144" t="e">
        <f t="shared" si="2"/>
        <v>#DIV/0!</v>
      </c>
      <c r="H89" s="144" t="e">
        <f t="shared" si="3"/>
        <v>#DIV/0!</v>
      </c>
      <c r="I89" s="20"/>
    </row>
    <row r="90" spans="1:9" ht="55.5" customHeight="1" hidden="1">
      <c r="A90" s="68" t="s">
        <v>45</v>
      </c>
      <c r="B90" s="84" t="s">
        <v>180</v>
      </c>
      <c r="C90" s="157"/>
      <c r="D90" s="56">
        <f>D91+D92+D93</f>
        <v>0</v>
      </c>
      <c r="E90" s="56">
        <f>E91+E92+E93</f>
        <v>0</v>
      </c>
      <c r="F90" s="56">
        <f>F91+F92+F93</f>
        <v>0</v>
      </c>
      <c r="G90" s="144" t="e">
        <f t="shared" si="2"/>
        <v>#DIV/0!</v>
      </c>
      <c r="H90" s="144" t="e">
        <f t="shared" si="3"/>
        <v>#DIV/0!</v>
      </c>
      <c r="I90" s="15"/>
    </row>
    <row r="91" spans="1:9" s="16" customFormat="1" ht="16.5" customHeight="1" hidden="1">
      <c r="A91" s="113"/>
      <c r="B91" s="82" t="s">
        <v>181</v>
      </c>
      <c r="C91" s="158" t="s">
        <v>182</v>
      </c>
      <c r="D91" s="114">
        <v>0</v>
      </c>
      <c r="E91" s="114">
        <v>0</v>
      </c>
      <c r="F91" s="114">
        <v>0</v>
      </c>
      <c r="G91" s="144" t="e">
        <f t="shared" si="2"/>
        <v>#DIV/0!</v>
      </c>
      <c r="H91" s="144" t="e">
        <f t="shared" si="3"/>
        <v>#DIV/0!</v>
      </c>
      <c r="I91" s="20"/>
    </row>
    <row r="92" spans="1:9" s="16" customFormat="1" ht="19.5" customHeight="1" hidden="1">
      <c r="A92" s="113"/>
      <c r="B92" s="82" t="s">
        <v>183</v>
      </c>
      <c r="C92" s="158" t="s">
        <v>184</v>
      </c>
      <c r="D92" s="114">
        <v>0</v>
      </c>
      <c r="E92" s="114">
        <v>0</v>
      </c>
      <c r="F92" s="114">
        <v>0</v>
      </c>
      <c r="G92" s="144" t="e">
        <f t="shared" si="2"/>
        <v>#DIV/0!</v>
      </c>
      <c r="H92" s="144" t="e">
        <f t="shared" si="3"/>
        <v>#DIV/0!</v>
      </c>
      <c r="I92" s="20"/>
    </row>
    <row r="93" spans="1:9" s="16" customFormat="1" ht="19.5" customHeight="1" hidden="1">
      <c r="A93" s="113"/>
      <c r="B93" s="82" t="s">
        <v>156</v>
      </c>
      <c r="C93" s="158" t="s">
        <v>185</v>
      </c>
      <c r="D93" s="114">
        <v>0</v>
      </c>
      <c r="E93" s="114">
        <v>0</v>
      </c>
      <c r="F93" s="114">
        <v>0</v>
      </c>
      <c r="G93" s="144" t="e">
        <f t="shared" si="2"/>
        <v>#DIV/0!</v>
      </c>
      <c r="H93" s="144" t="e">
        <f t="shared" si="3"/>
        <v>#DIV/0!</v>
      </c>
      <c r="I93" s="20"/>
    </row>
    <row r="94" spans="1:9" ht="14.25" customHeight="1">
      <c r="A94" s="62" t="s">
        <v>47</v>
      </c>
      <c r="B94" s="57" t="s">
        <v>48</v>
      </c>
      <c r="C94" s="62"/>
      <c r="D94" s="111">
        <f>D95+D97+D98+D100</f>
        <v>463545.6</v>
      </c>
      <c r="E94" s="111">
        <f>E95+E97+E98+E100</f>
        <v>281820.1</v>
      </c>
      <c r="F94" s="111">
        <f>F95+F97+F98+F100</f>
        <v>177741.9</v>
      </c>
      <c r="G94" s="144">
        <f t="shared" si="2"/>
        <v>0.38343994636126416</v>
      </c>
      <c r="H94" s="144">
        <f t="shared" si="3"/>
        <v>0.6306927717362957</v>
      </c>
      <c r="I94" s="15"/>
    </row>
    <row r="95" spans="1:9" ht="14.25" customHeight="1">
      <c r="A95" s="68" t="s">
        <v>49</v>
      </c>
      <c r="B95" s="55" t="s">
        <v>152</v>
      </c>
      <c r="C95" s="68" t="s">
        <v>49</v>
      </c>
      <c r="D95" s="56">
        <v>143988.6</v>
      </c>
      <c r="E95" s="56">
        <v>81698.4</v>
      </c>
      <c r="F95" s="56">
        <v>50760.1</v>
      </c>
      <c r="G95" s="144">
        <f t="shared" si="2"/>
        <v>0.3525286029588453</v>
      </c>
      <c r="H95" s="144">
        <f t="shared" si="3"/>
        <v>0.6213108212645535</v>
      </c>
      <c r="I95" s="15"/>
    </row>
    <row r="96" spans="1:9" s="16" customFormat="1" ht="38.25" hidden="1">
      <c r="A96" s="113"/>
      <c r="B96" s="76" t="s">
        <v>226</v>
      </c>
      <c r="C96" s="113" t="s">
        <v>320</v>
      </c>
      <c r="D96" s="114">
        <v>0</v>
      </c>
      <c r="E96" s="114">
        <v>0</v>
      </c>
      <c r="F96" s="114">
        <v>0</v>
      </c>
      <c r="G96" s="144" t="e">
        <f t="shared" si="2"/>
        <v>#DIV/0!</v>
      </c>
      <c r="H96" s="144" t="e">
        <f t="shared" si="3"/>
        <v>#DIV/0!</v>
      </c>
      <c r="I96" s="20"/>
    </row>
    <row r="97" spans="1:9" ht="16.5" customHeight="1">
      <c r="A97" s="68" t="s">
        <v>51</v>
      </c>
      <c r="B97" s="55" t="s">
        <v>153</v>
      </c>
      <c r="C97" s="68" t="s">
        <v>51</v>
      </c>
      <c r="D97" s="56">
        <v>295798.1</v>
      </c>
      <c r="E97" s="56">
        <v>185162.7</v>
      </c>
      <c r="F97" s="56">
        <v>117695.7</v>
      </c>
      <c r="G97" s="144">
        <f t="shared" si="2"/>
        <v>0.39789200809606284</v>
      </c>
      <c r="H97" s="144">
        <f t="shared" si="3"/>
        <v>0.6356339586752623</v>
      </c>
      <c r="I97" s="15"/>
    </row>
    <row r="98" spans="1:9" ht="15.75" customHeight="1">
      <c r="A98" s="68" t="s">
        <v>52</v>
      </c>
      <c r="B98" s="55" t="s">
        <v>371</v>
      </c>
      <c r="C98" s="68" t="s">
        <v>52</v>
      </c>
      <c r="D98" s="56">
        <v>4401.7</v>
      </c>
      <c r="E98" s="56">
        <v>2534.5</v>
      </c>
      <c r="F98" s="56">
        <v>556.2</v>
      </c>
      <c r="G98" s="144">
        <f t="shared" si="2"/>
        <v>0.12636026989572213</v>
      </c>
      <c r="H98" s="144">
        <f t="shared" si="3"/>
        <v>0.21945156835667787</v>
      </c>
      <c r="I98" s="15"/>
    </row>
    <row r="99" spans="1:9" s="16" customFormat="1" ht="15" customHeight="1" hidden="1">
      <c r="A99" s="113"/>
      <c r="B99" s="76" t="s">
        <v>40</v>
      </c>
      <c r="C99" s="113"/>
      <c r="D99" s="114">
        <v>0</v>
      </c>
      <c r="E99" s="114">
        <v>0</v>
      </c>
      <c r="F99" s="114">
        <v>0</v>
      </c>
      <c r="G99" s="144" t="e">
        <f t="shared" si="2"/>
        <v>#DIV/0!</v>
      </c>
      <c r="H99" s="144" t="e">
        <f t="shared" si="3"/>
        <v>#DIV/0!</v>
      </c>
      <c r="I99" s="20"/>
    </row>
    <row r="100" spans="1:9" ht="15">
      <c r="A100" s="68" t="s">
        <v>54</v>
      </c>
      <c r="B100" s="55" t="s">
        <v>55</v>
      </c>
      <c r="C100" s="68" t="s">
        <v>54</v>
      </c>
      <c r="D100" s="56">
        <v>19357.2</v>
      </c>
      <c r="E100" s="56">
        <v>12424.5</v>
      </c>
      <c r="F100" s="56">
        <v>8729.9</v>
      </c>
      <c r="G100" s="144">
        <f t="shared" si="2"/>
        <v>0.450989812576199</v>
      </c>
      <c r="H100" s="144">
        <f t="shared" si="3"/>
        <v>0.7026359209626142</v>
      </c>
      <c r="I100" s="15"/>
    </row>
    <row r="101" spans="1:9" s="16" customFormat="1" ht="15">
      <c r="A101" s="113"/>
      <c r="B101" s="76" t="s">
        <v>56</v>
      </c>
      <c r="C101" s="113"/>
      <c r="D101" s="114">
        <v>500</v>
      </c>
      <c r="E101" s="114">
        <v>374</v>
      </c>
      <c r="F101" s="114">
        <v>155.7</v>
      </c>
      <c r="G101" s="144">
        <f t="shared" si="2"/>
        <v>0.31139999999999995</v>
      </c>
      <c r="H101" s="144">
        <f t="shared" si="3"/>
        <v>0.41631016042780744</v>
      </c>
      <c r="I101" s="20"/>
    </row>
    <row r="102" spans="1:9" ht="17.25" customHeight="1">
      <c r="A102" s="62" t="s">
        <v>57</v>
      </c>
      <c r="B102" s="57" t="s">
        <v>155</v>
      </c>
      <c r="C102" s="62"/>
      <c r="D102" s="111">
        <f>D103++D104</f>
        <v>62922.8</v>
      </c>
      <c r="E102" s="111">
        <f>E103++E104</f>
        <v>38527.600000000006</v>
      </c>
      <c r="F102" s="111">
        <f>F103++F104</f>
        <v>29732.1</v>
      </c>
      <c r="G102" s="144">
        <f t="shared" si="2"/>
        <v>0.47251711621224735</v>
      </c>
      <c r="H102" s="144">
        <f t="shared" si="3"/>
        <v>0.7717091124284927</v>
      </c>
      <c r="I102" s="15"/>
    </row>
    <row r="103" spans="1:9" ht="15">
      <c r="A103" s="68" t="s">
        <v>58</v>
      </c>
      <c r="B103" s="55" t="s">
        <v>59</v>
      </c>
      <c r="C103" s="68" t="s">
        <v>58</v>
      </c>
      <c r="D103" s="56">
        <v>59762.4</v>
      </c>
      <c r="E103" s="56">
        <v>36639.3</v>
      </c>
      <c r="F103" s="56">
        <v>28467.8</v>
      </c>
      <c r="G103" s="144">
        <f t="shared" si="2"/>
        <v>0.47634967805844475</v>
      </c>
      <c r="H103" s="144">
        <f t="shared" si="3"/>
        <v>0.776974450931104</v>
      </c>
      <c r="I103" s="15"/>
    </row>
    <row r="104" spans="1:9" ht="15">
      <c r="A104" s="68" t="s">
        <v>60</v>
      </c>
      <c r="B104" s="55" t="s">
        <v>111</v>
      </c>
      <c r="C104" s="68" t="s">
        <v>60</v>
      </c>
      <c r="D104" s="56">
        <v>3160.4</v>
      </c>
      <c r="E104" s="56">
        <v>1888.3</v>
      </c>
      <c r="F104" s="56">
        <v>1264.3</v>
      </c>
      <c r="G104" s="144">
        <f t="shared" si="2"/>
        <v>0.4000442981901025</v>
      </c>
      <c r="H104" s="144">
        <f t="shared" si="3"/>
        <v>0.669544034316581</v>
      </c>
      <c r="I104" s="15"/>
    </row>
    <row r="105" spans="1:9" s="16" customFormat="1" ht="15" hidden="1">
      <c r="A105" s="113"/>
      <c r="B105" s="76" t="s">
        <v>40</v>
      </c>
      <c r="C105" s="113"/>
      <c r="D105" s="114">
        <v>0</v>
      </c>
      <c r="E105" s="114">
        <v>0</v>
      </c>
      <c r="F105" s="114">
        <v>0</v>
      </c>
      <c r="G105" s="144" t="e">
        <f t="shared" si="2"/>
        <v>#DIV/0!</v>
      </c>
      <c r="H105" s="144" t="e">
        <f t="shared" si="3"/>
        <v>#DIV/0!</v>
      </c>
      <c r="I105" s="20"/>
    </row>
    <row r="106" spans="1:9" ht="23.25" customHeight="1">
      <c r="A106" s="80" t="s">
        <v>61</v>
      </c>
      <c r="B106" s="81" t="s">
        <v>62</v>
      </c>
      <c r="C106" s="80"/>
      <c r="D106" s="63">
        <f>D107+D109+D112+D115+D113+D114+D108+D110+D111</f>
        <v>16279.399999999998</v>
      </c>
      <c r="E106" s="63">
        <f>E107+E109+E112+E115+E113+E114+E108+E110+E111</f>
        <v>10788.3</v>
      </c>
      <c r="F106" s="63">
        <f>F107+F109+F112+F115+F113+F114+F108+F110+F111</f>
        <v>8467.699999999999</v>
      </c>
      <c r="G106" s="144">
        <f t="shared" si="2"/>
        <v>0.5201481627086993</v>
      </c>
      <c r="H106" s="144">
        <f t="shared" si="3"/>
        <v>0.7848966009473225</v>
      </c>
      <c r="I106" s="15"/>
    </row>
    <row r="107" spans="1:9" ht="30" customHeight="1">
      <c r="A107" s="115" t="s">
        <v>63</v>
      </c>
      <c r="B107" s="87" t="s">
        <v>227</v>
      </c>
      <c r="C107" s="115" t="s">
        <v>63</v>
      </c>
      <c r="D107" s="151">
        <v>800</v>
      </c>
      <c r="E107" s="151">
        <v>567.3</v>
      </c>
      <c r="F107" s="151">
        <v>391.3</v>
      </c>
      <c r="G107" s="144">
        <f t="shared" si="2"/>
        <v>0.48912500000000003</v>
      </c>
      <c r="H107" s="144">
        <f t="shared" si="3"/>
        <v>0.6897585052000705</v>
      </c>
      <c r="I107" s="15"/>
    </row>
    <row r="108" spans="1:9" ht="44.25" customHeight="1">
      <c r="A108" s="115" t="s">
        <v>64</v>
      </c>
      <c r="B108" s="87" t="s">
        <v>240</v>
      </c>
      <c r="C108" s="115" t="s">
        <v>241</v>
      </c>
      <c r="D108" s="151">
        <v>80</v>
      </c>
      <c r="E108" s="151">
        <v>65.1</v>
      </c>
      <c r="F108" s="151">
        <v>64.9</v>
      </c>
      <c r="G108" s="144">
        <f t="shared" si="2"/>
        <v>0.81125</v>
      </c>
      <c r="H108" s="144">
        <f t="shared" si="3"/>
        <v>0.9969278033794164</v>
      </c>
      <c r="I108" s="15"/>
    </row>
    <row r="109" spans="1:9" ht="36" customHeight="1">
      <c r="A109" s="115" t="s">
        <v>64</v>
      </c>
      <c r="B109" s="87" t="s">
        <v>187</v>
      </c>
      <c r="C109" s="115" t="s">
        <v>228</v>
      </c>
      <c r="D109" s="151">
        <v>11749.3</v>
      </c>
      <c r="E109" s="151">
        <v>8049</v>
      </c>
      <c r="F109" s="151">
        <v>6686.2</v>
      </c>
      <c r="G109" s="144">
        <f t="shared" si="2"/>
        <v>0.5690722000459602</v>
      </c>
      <c r="H109" s="144">
        <f t="shared" si="3"/>
        <v>0.8306870418685551</v>
      </c>
      <c r="I109" s="15"/>
    </row>
    <row r="110" spans="1:9" ht="36" customHeight="1" hidden="1">
      <c r="A110" s="115" t="s">
        <v>64</v>
      </c>
      <c r="B110" s="87" t="s">
        <v>321</v>
      </c>
      <c r="C110" s="115" t="s">
        <v>356</v>
      </c>
      <c r="D110" s="151">
        <v>0</v>
      </c>
      <c r="E110" s="151">
        <v>0</v>
      </c>
      <c r="F110" s="151">
        <v>0</v>
      </c>
      <c r="G110" s="144" t="e">
        <f t="shared" si="2"/>
        <v>#DIV/0!</v>
      </c>
      <c r="H110" s="144" t="e">
        <f t="shared" si="3"/>
        <v>#DIV/0!</v>
      </c>
      <c r="I110" s="15"/>
    </row>
    <row r="111" spans="1:9" ht="45" customHeight="1" hidden="1">
      <c r="A111" s="115" t="s">
        <v>64</v>
      </c>
      <c r="B111" s="87" t="s">
        <v>340</v>
      </c>
      <c r="C111" s="115" t="s">
        <v>339</v>
      </c>
      <c r="D111" s="151">
        <v>0</v>
      </c>
      <c r="E111" s="151">
        <v>0</v>
      </c>
      <c r="F111" s="151">
        <v>0</v>
      </c>
      <c r="G111" s="144" t="e">
        <f t="shared" si="2"/>
        <v>#DIV/0!</v>
      </c>
      <c r="H111" s="144" t="e">
        <f t="shared" si="3"/>
        <v>#DIV/0!</v>
      </c>
      <c r="I111" s="15"/>
    </row>
    <row r="112" spans="1:9" s="26" customFormat="1" ht="22.5" customHeight="1">
      <c r="A112" s="159" t="s">
        <v>64</v>
      </c>
      <c r="B112" s="55" t="s">
        <v>310</v>
      </c>
      <c r="C112" s="68" t="s">
        <v>311</v>
      </c>
      <c r="D112" s="56">
        <v>60</v>
      </c>
      <c r="E112" s="56">
        <v>60</v>
      </c>
      <c r="F112" s="56">
        <v>0</v>
      </c>
      <c r="G112" s="144">
        <f t="shared" si="2"/>
        <v>0</v>
      </c>
      <c r="H112" s="144">
        <f t="shared" si="3"/>
        <v>0</v>
      </c>
      <c r="I112" s="15"/>
    </row>
    <row r="113" spans="1:9" s="26" customFormat="1" ht="30.75" customHeight="1">
      <c r="A113" s="159" t="s">
        <v>64</v>
      </c>
      <c r="B113" s="55" t="s">
        <v>403</v>
      </c>
      <c r="C113" s="68" t="s">
        <v>322</v>
      </c>
      <c r="D113" s="151">
        <v>132.3</v>
      </c>
      <c r="E113" s="151">
        <v>132.3</v>
      </c>
      <c r="F113" s="151">
        <v>0</v>
      </c>
      <c r="G113" s="144">
        <f aca="true" t="shared" si="4" ref="G113:G129">F113/D113</f>
        <v>0</v>
      </c>
      <c r="H113" s="144">
        <f aca="true" t="shared" si="5" ref="H113:H129">F113/E113</f>
        <v>0</v>
      </c>
      <c r="I113" s="15"/>
    </row>
    <row r="114" spans="1:9" s="26" customFormat="1" ht="55.5" customHeight="1">
      <c r="A114" s="159" t="s">
        <v>64</v>
      </c>
      <c r="B114" s="55" t="s">
        <v>324</v>
      </c>
      <c r="C114" s="68" t="s">
        <v>323</v>
      </c>
      <c r="D114" s="151">
        <v>273.9</v>
      </c>
      <c r="E114" s="151">
        <v>273.9</v>
      </c>
      <c r="F114" s="151">
        <v>0</v>
      </c>
      <c r="G114" s="144">
        <f t="shared" si="4"/>
        <v>0</v>
      </c>
      <c r="H114" s="144">
        <f t="shared" si="5"/>
        <v>0</v>
      </c>
      <c r="I114" s="15"/>
    </row>
    <row r="115" spans="1:9" ht="45" customHeight="1">
      <c r="A115" s="68" t="s">
        <v>65</v>
      </c>
      <c r="B115" s="55" t="s">
        <v>117</v>
      </c>
      <c r="C115" s="68" t="s">
        <v>230</v>
      </c>
      <c r="D115" s="56">
        <v>3183.9</v>
      </c>
      <c r="E115" s="56">
        <v>1640.7</v>
      </c>
      <c r="F115" s="56">
        <v>1325.3</v>
      </c>
      <c r="G115" s="144">
        <f t="shared" si="4"/>
        <v>0.4162505103803511</v>
      </c>
      <c r="H115" s="144">
        <f t="shared" si="5"/>
        <v>0.8077649783628938</v>
      </c>
      <c r="I115" s="15"/>
    </row>
    <row r="116" spans="1:9" ht="26.25" customHeight="1">
      <c r="A116" s="62" t="s">
        <v>66</v>
      </c>
      <c r="B116" s="57" t="s">
        <v>133</v>
      </c>
      <c r="C116" s="62"/>
      <c r="D116" s="111">
        <f>D117+D118</f>
        <v>581.1</v>
      </c>
      <c r="E116" s="111">
        <f>E117+E118</f>
        <v>299.5</v>
      </c>
      <c r="F116" s="111">
        <f>F117+F118</f>
        <v>181.1</v>
      </c>
      <c r="G116" s="144">
        <f t="shared" si="4"/>
        <v>0.31165031836172774</v>
      </c>
      <c r="H116" s="144">
        <f t="shared" si="5"/>
        <v>0.6046744574290484</v>
      </c>
      <c r="I116" s="15"/>
    </row>
    <row r="117" spans="1:9" ht="23.25" customHeight="1" hidden="1">
      <c r="A117" s="68" t="s">
        <v>67</v>
      </c>
      <c r="B117" s="55" t="s">
        <v>134</v>
      </c>
      <c r="C117" s="68" t="s">
        <v>67</v>
      </c>
      <c r="D117" s="56">
        <v>0</v>
      </c>
      <c r="E117" s="56">
        <v>0</v>
      </c>
      <c r="F117" s="56">
        <v>0</v>
      </c>
      <c r="G117" s="144" t="e">
        <f t="shared" si="4"/>
        <v>#DIV/0!</v>
      </c>
      <c r="H117" s="144" t="e">
        <f t="shared" si="5"/>
        <v>#DIV/0!</v>
      </c>
      <c r="I117" s="15"/>
    </row>
    <row r="118" spans="1:9" ht="26.25" customHeight="1">
      <c r="A118" s="68" t="s">
        <v>135</v>
      </c>
      <c r="B118" s="55" t="s">
        <v>136</v>
      </c>
      <c r="C118" s="68" t="s">
        <v>135</v>
      </c>
      <c r="D118" s="56">
        <v>581.1</v>
      </c>
      <c r="E118" s="56">
        <v>299.5</v>
      </c>
      <c r="F118" s="56">
        <v>181.1</v>
      </c>
      <c r="G118" s="144">
        <f t="shared" si="4"/>
        <v>0.31165031836172774</v>
      </c>
      <c r="H118" s="144">
        <f t="shared" si="5"/>
        <v>0.6046744574290484</v>
      </c>
      <c r="I118" s="15"/>
    </row>
    <row r="119" spans="1:9" ht="26.25" customHeight="1" hidden="1">
      <c r="A119" s="68"/>
      <c r="B119" s="76" t="s">
        <v>40</v>
      </c>
      <c r="C119" s="68"/>
      <c r="D119" s="56">
        <v>0</v>
      </c>
      <c r="E119" s="56">
        <v>0</v>
      </c>
      <c r="F119" s="56">
        <v>0</v>
      </c>
      <c r="G119" s="144" t="e">
        <f t="shared" si="4"/>
        <v>#DIV/0!</v>
      </c>
      <c r="H119" s="144" t="e">
        <f t="shared" si="5"/>
        <v>#DIV/0!</v>
      </c>
      <c r="I119" s="15"/>
    </row>
    <row r="120" spans="1:9" ht="27" customHeight="1">
      <c r="A120" s="62" t="s">
        <v>137</v>
      </c>
      <c r="B120" s="57" t="s">
        <v>138</v>
      </c>
      <c r="C120" s="62"/>
      <c r="D120" s="111">
        <f>D121</f>
        <v>250</v>
      </c>
      <c r="E120" s="111">
        <f>E121</f>
        <v>120</v>
      </c>
      <c r="F120" s="111">
        <f>F121</f>
        <v>85.9</v>
      </c>
      <c r="G120" s="144">
        <f t="shared" si="4"/>
        <v>0.3436</v>
      </c>
      <c r="H120" s="144">
        <f t="shared" si="5"/>
        <v>0.7158333333333334</v>
      </c>
      <c r="I120" s="15"/>
    </row>
    <row r="121" spans="1:9" ht="17.25" customHeight="1">
      <c r="A121" s="68" t="s">
        <v>139</v>
      </c>
      <c r="B121" s="55" t="s">
        <v>140</v>
      </c>
      <c r="C121" s="68" t="s">
        <v>139</v>
      </c>
      <c r="D121" s="56">
        <v>250</v>
      </c>
      <c r="E121" s="56">
        <v>120</v>
      </c>
      <c r="F121" s="56">
        <v>85.9</v>
      </c>
      <c r="G121" s="144">
        <f t="shared" si="4"/>
        <v>0.3436</v>
      </c>
      <c r="H121" s="144">
        <f t="shared" si="5"/>
        <v>0.7158333333333334</v>
      </c>
      <c r="I121" s="15"/>
    </row>
    <row r="122" spans="1:9" ht="39.75" customHeight="1">
      <c r="A122" s="62" t="s">
        <v>141</v>
      </c>
      <c r="B122" s="57" t="s">
        <v>142</v>
      </c>
      <c r="C122" s="62"/>
      <c r="D122" s="111">
        <f>D123</f>
        <v>800</v>
      </c>
      <c r="E122" s="111">
        <f>E123</f>
        <v>487.5</v>
      </c>
      <c r="F122" s="111">
        <f>F123</f>
        <v>487.5</v>
      </c>
      <c r="G122" s="144">
        <f t="shared" si="4"/>
        <v>0.609375</v>
      </c>
      <c r="H122" s="144">
        <f t="shared" si="5"/>
        <v>1</v>
      </c>
      <c r="I122" s="15"/>
    </row>
    <row r="123" spans="1:9" ht="17.25" customHeight="1">
      <c r="A123" s="68" t="s">
        <v>144</v>
      </c>
      <c r="B123" s="55" t="s">
        <v>189</v>
      </c>
      <c r="C123" s="68" t="s">
        <v>144</v>
      </c>
      <c r="D123" s="56">
        <v>800</v>
      </c>
      <c r="E123" s="56">
        <v>487.5</v>
      </c>
      <c r="F123" s="56">
        <v>487.5</v>
      </c>
      <c r="G123" s="144">
        <f t="shared" si="4"/>
        <v>0.609375</v>
      </c>
      <c r="H123" s="144">
        <f t="shared" si="5"/>
        <v>1</v>
      </c>
      <c r="I123" s="15"/>
    </row>
    <row r="124" spans="1:9" ht="26.25" customHeight="1">
      <c r="A124" s="62" t="s">
        <v>145</v>
      </c>
      <c r="B124" s="57" t="s">
        <v>148</v>
      </c>
      <c r="C124" s="62"/>
      <c r="D124" s="111">
        <f>D125+D127+D126</f>
        <v>7956.700000000001</v>
      </c>
      <c r="E124" s="111">
        <f>E125+E127+E126</f>
        <v>3978.3</v>
      </c>
      <c r="F124" s="111">
        <f>F125+F127+F126</f>
        <v>899</v>
      </c>
      <c r="G124" s="144">
        <f t="shared" si="4"/>
        <v>0.11298653964583306</v>
      </c>
      <c r="H124" s="144">
        <f t="shared" si="5"/>
        <v>0.22597591936254177</v>
      </c>
      <c r="I124" s="15"/>
    </row>
    <row r="125" spans="1:9" ht="27.75" customHeight="1">
      <c r="A125" s="68" t="s">
        <v>146</v>
      </c>
      <c r="B125" s="55" t="s">
        <v>190</v>
      </c>
      <c r="C125" s="68" t="s">
        <v>229</v>
      </c>
      <c r="D125" s="56">
        <v>2155.8</v>
      </c>
      <c r="E125" s="56">
        <v>1077.9</v>
      </c>
      <c r="F125" s="56">
        <v>899</v>
      </c>
      <c r="G125" s="144">
        <f t="shared" si="4"/>
        <v>0.41701456535856757</v>
      </c>
      <c r="H125" s="144">
        <f t="shared" si="5"/>
        <v>0.8340291307171351</v>
      </c>
      <c r="I125" s="15"/>
    </row>
    <row r="126" spans="1:9" ht="27.75" customHeight="1">
      <c r="A126" s="68" t="s">
        <v>146</v>
      </c>
      <c r="B126" s="55" t="s">
        <v>191</v>
      </c>
      <c r="C126" s="68" t="s">
        <v>232</v>
      </c>
      <c r="D126" s="56">
        <v>2693.9</v>
      </c>
      <c r="E126" s="56">
        <v>1346.9</v>
      </c>
      <c r="F126" s="56">
        <v>0</v>
      </c>
      <c r="G126" s="144">
        <f t="shared" si="4"/>
        <v>0</v>
      </c>
      <c r="H126" s="144">
        <f t="shared" si="5"/>
        <v>0</v>
      </c>
      <c r="I126" s="15"/>
    </row>
    <row r="127" spans="1:9" ht="30.75" customHeight="1">
      <c r="A127" s="68" t="s">
        <v>147</v>
      </c>
      <c r="B127" s="55" t="s">
        <v>231</v>
      </c>
      <c r="C127" s="68" t="s">
        <v>233</v>
      </c>
      <c r="D127" s="56">
        <v>3107</v>
      </c>
      <c r="E127" s="56">
        <v>1553.5</v>
      </c>
      <c r="F127" s="56">
        <v>0</v>
      </c>
      <c r="G127" s="144">
        <f t="shared" si="4"/>
        <v>0</v>
      </c>
      <c r="H127" s="144">
        <f t="shared" si="5"/>
        <v>0</v>
      </c>
      <c r="I127" s="15"/>
    </row>
    <row r="128" spans="1:9" ht="26.25" customHeight="1">
      <c r="A128" s="80"/>
      <c r="B128" s="160" t="s">
        <v>69</v>
      </c>
      <c r="C128" s="161"/>
      <c r="D128" s="162">
        <f>D40+D57+D59+D64+D80+D94+D102+D106+D116+D120+D122+D124</f>
        <v>627604.2</v>
      </c>
      <c r="E128" s="162">
        <f>E40+E57+E59+E64+E80+E94+E102+E106+E116+E120+E122+E124</f>
        <v>384743.6</v>
      </c>
      <c r="F128" s="162">
        <f>F40+F57+F59+F64+F80+F94+F102+F106+F116+F120+F122+F124</f>
        <v>242140.5</v>
      </c>
      <c r="G128" s="144">
        <f t="shared" si="4"/>
        <v>0.38581720772423134</v>
      </c>
      <c r="H128" s="144">
        <f t="shared" si="5"/>
        <v>0.6293554980511697</v>
      </c>
      <c r="I128" s="15"/>
    </row>
    <row r="129" spans="1:9" ht="19.5" customHeight="1">
      <c r="A129" s="105"/>
      <c r="B129" s="55" t="s">
        <v>84</v>
      </c>
      <c r="C129" s="68"/>
      <c r="D129" s="123">
        <f>D124+D58</f>
        <v>7956.700000000001</v>
      </c>
      <c r="E129" s="123">
        <f>E124+E58</f>
        <v>3978.3</v>
      </c>
      <c r="F129" s="123">
        <f>F124+F58</f>
        <v>899</v>
      </c>
      <c r="G129" s="144">
        <f t="shared" si="4"/>
        <v>0.11298653964583306</v>
      </c>
      <c r="H129" s="144">
        <f t="shared" si="5"/>
        <v>0.22597591936254177</v>
      </c>
      <c r="I129" s="15"/>
    </row>
    <row r="130" spans="4:7" ht="12.75">
      <c r="D130" s="92"/>
      <c r="E130" s="92"/>
      <c r="F130" s="92"/>
      <c r="G130" s="163"/>
    </row>
    <row r="131" spans="4:7" ht="12.75">
      <c r="D131" s="92"/>
      <c r="E131" s="92"/>
      <c r="F131" s="92"/>
      <c r="G131" s="163"/>
    </row>
    <row r="132" spans="2:7" ht="15">
      <c r="B132" s="96" t="s">
        <v>94</v>
      </c>
      <c r="C132" s="120"/>
      <c r="D132" s="92"/>
      <c r="E132" s="92"/>
      <c r="F132" s="92">
        <v>2864.4</v>
      </c>
      <c r="G132" s="163"/>
    </row>
    <row r="133" spans="2:7" ht="15">
      <c r="B133" s="96"/>
      <c r="C133" s="120"/>
      <c r="D133" s="92"/>
      <c r="E133" s="92"/>
      <c r="F133" s="92"/>
      <c r="G133" s="163"/>
    </row>
    <row r="134" spans="2:7" ht="15">
      <c r="B134" s="96" t="s">
        <v>85</v>
      </c>
      <c r="C134" s="120"/>
      <c r="D134" s="92"/>
      <c r="E134" s="92"/>
      <c r="F134" s="92"/>
      <c r="G134" s="163"/>
    </row>
    <row r="135" spans="2:9" ht="15">
      <c r="B135" s="96" t="s">
        <v>86</v>
      </c>
      <c r="C135" s="120"/>
      <c r="D135" s="92"/>
      <c r="E135" s="92"/>
      <c r="F135" s="92"/>
      <c r="G135" s="163"/>
      <c r="H135" s="165"/>
      <c r="I135" s="6"/>
    </row>
    <row r="136" spans="2:7" ht="15">
      <c r="B136" s="96"/>
      <c r="C136" s="120"/>
      <c r="D136" s="92"/>
      <c r="E136" s="92"/>
      <c r="F136" s="92"/>
      <c r="G136" s="163"/>
    </row>
    <row r="137" spans="2:7" ht="15">
      <c r="B137" s="96" t="s">
        <v>87</v>
      </c>
      <c r="C137" s="120"/>
      <c r="D137" s="92"/>
      <c r="E137" s="92"/>
      <c r="F137" s="92"/>
      <c r="G137" s="163"/>
    </row>
    <row r="138" spans="2:9" ht="15">
      <c r="B138" s="96" t="s">
        <v>88</v>
      </c>
      <c r="C138" s="120"/>
      <c r="D138" s="92"/>
      <c r="E138" s="92"/>
      <c r="F138" s="92">
        <v>0</v>
      </c>
      <c r="G138" s="163"/>
      <c r="H138" s="165"/>
      <c r="I138" s="6"/>
    </row>
    <row r="139" spans="2:7" ht="15">
      <c r="B139" s="96"/>
      <c r="C139" s="120"/>
      <c r="D139" s="92"/>
      <c r="E139" s="92"/>
      <c r="F139" s="92"/>
      <c r="G139" s="163"/>
    </row>
    <row r="140" spans="2:7" ht="15">
      <c r="B140" s="96" t="s">
        <v>89</v>
      </c>
      <c r="C140" s="120"/>
      <c r="D140" s="92"/>
      <c r="E140" s="92"/>
      <c r="F140" s="92"/>
      <c r="G140" s="163"/>
    </row>
    <row r="141" spans="2:9" ht="15">
      <c r="B141" s="96" t="s">
        <v>90</v>
      </c>
      <c r="C141" s="120"/>
      <c r="D141" s="92"/>
      <c r="E141" s="92"/>
      <c r="F141" s="92"/>
      <c r="G141" s="163"/>
      <c r="H141" s="166"/>
      <c r="I141" s="3"/>
    </row>
    <row r="142" spans="2:7" ht="15">
      <c r="B142" s="96"/>
      <c r="C142" s="120"/>
      <c r="D142" s="92"/>
      <c r="E142" s="92"/>
      <c r="F142" s="92"/>
      <c r="G142" s="163"/>
    </row>
    <row r="143" spans="2:7" ht="15">
      <c r="B143" s="96" t="s">
        <v>91</v>
      </c>
      <c r="C143" s="120"/>
      <c r="D143" s="92"/>
      <c r="E143" s="92"/>
      <c r="F143" s="92"/>
      <c r="G143" s="163"/>
    </row>
    <row r="144" spans="2:9" ht="15">
      <c r="B144" s="96" t="s">
        <v>92</v>
      </c>
      <c r="C144" s="120"/>
      <c r="D144" s="92"/>
      <c r="E144" s="92"/>
      <c r="F144" s="92">
        <v>4000</v>
      </c>
      <c r="G144" s="163"/>
      <c r="H144" s="167"/>
      <c r="I144" s="3"/>
    </row>
    <row r="145" spans="2:7" ht="15">
      <c r="B145" s="96"/>
      <c r="C145" s="120"/>
      <c r="D145" s="92"/>
      <c r="E145" s="92"/>
      <c r="F145" s="92"/>
      <c r="G145" s="163"/>
    </row>
    <row r="146" spans="2:7" ht="15">
      <c r="B146" s="96"/>
      <c r="C146" s="120"/>
      <c r="D146" s="92"/>
      <c r="E146" s="92"/>
      <c r="F146" s="92"/>
      <c r="G146" s="163"/>
    </row>
    <row r="147" spans="2:9" ht="15">
      <c r="B147" s="96" t="s">
        <v>93</v>
      </c>
      <c r="C147" s="120"/>
      <c r="D147" s="92"/>
      <c r="E147" s="92"/>
      <c r="F147" s="92">
        <f>F132+F35+F135+F138-F128-F141-F144</f>
        <v>2804.899999999994</v>
      </c>
      <c r="G147" s="163"/>
      <c r="H147" s="168"/>
      <c r="I147" s="9"/>
    </row>
    <row r="148" spans="4:7" ht="12.75">
      <c r="D148" s="92"/>
      <c r="E148" s="92"/>
      <c r="F148" s="92"/>
      <c r="G148" s="163"/>
    </row>
    <row r="149" spans="4:7" ht="12.75">
      <c r="D149" s="92"/>
      <c r="E149" s="92"/>
      <c r="F149" s="92"/>
      <c r="G149" s="163"/>
    </row>
    <row r="150" spans="2:7" ht="15">
      <c r="B150" s="96" t="s">
        <v>95</v>
      </c>
      <c r="C150" s="120"/>
      <c r="D150" s="92"/>
      <c r="E150" s="92"/>
      <c r="F150" s="92"/>
      <c r="G150" s="163"/>
    </row>
    <row r="151" spans="2:7" ht="15">
      <c r="B151" s="96" t="s">
        <v>96</v>
      </c>
      <c r="C151" s="120"/>
      <c r="D151" s="92"/>
      <c r="E151" s="92"/>
      <c r="F151" s="92"/>
      <c r="G151" s="163"/>
    </row>
    <row r="152" spans="2:7" ht="15">
      <c r="B152" s="96" t="s">
        <v>97</v>
      </c>
      <c r="C152" s="120"/>
      <c r="D152" s="92"/>
      <c r="E152" s="92"/>
      <c r="F152" s="92"/>
      <c r="G152" s="163"/>
    </row>
  </sheetData>
  <sheetProtection/>
  <mergeCells count="21">
    <mergeCell ref="A2:A3"/>
    <mergeCell ref="C2:C3"/>
    <mergeCell ref="E2:E3"/>
    <mergeCell ref="L42:N43"/>
    <mergeCell ref="F38:F39"/>
    <mergeCell ref="J42:K42"/>
    <mergeCell ref="H2:H3"/>
    <mergeCell ref="J43:K43"/>
    <mergeCell ref="F2:F3"/>
    <mergeCell ref="G2:G3"/>
    <mergeCell ref="A37:H37"/>
    <mergeCell ref="C38:C39"/>
    <mergeCell ref="D2:D3"/>
    <mergeCell ref="A1:H1"/>
    <mergeCell ref="A38:A39"/>
    <mergeCell ref="H38:H39"/>
    <mergeCell ref="B38:B39"/>
    <mergeCell ref="D38:D39"/>
    <mergeCell ref="G38:G39"/>
    <mergeCell ref="B2:B3"/>
    <mergeCell ref="E38:E39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PageLayoutView="0" workbookViewId="0" topLeftCell="A58">
      <selection activeCell="D68" sqref="D68"/>
    </sheetView>
  </sheetViews>
  <sheetFormatPr defaultColWidth="9.140625" defaultRowHeight="12.75"/>
  <cols>
    <col min="1" max="1" width="6.7109375" style="1" customWidth="1"/>
    <col min="2" max="2" width="40.57421875" style="91" customWidth="1"/>
    <col min="3" max="3" width="0" style="90" hidden="1" customWidth="1"/>
    <col min="4" max="4" width="13.00390625" style="91" customWidth="1"/>
    <col min="5" max="5" width="11.28125" style="91" customWidth="1"/>
    <col min="6" max="6" width="10.8515625" style="91" customWidth="1"/>
    <col min="7" max="7" width="10.00390625" style="91" customWidth="1"/>
    <col min="8" max="8" width="12.421875" style="91" customWidth="1"/>
    <col min="9" max="9" width="12.421875" style="1" customWidth="1"/>
    <col min="10" max="16384" width="9.140625" style="1" customWidth="1"/>
  </cols>
  <sheetData>
    <row r="1" spans="1:8" s="8" customFormat="1" ht="55.5" customHeight="1">
      <c r="A1" s="191" t="s">
        <v>395</v>
      </c>
      <c r="B1" s="191"/>
      <c r="C1" s="191"/>
      <c r="D1" s="191"/>
      <c r="E1" s="191"/>
      <c r="F1" s="191"/>
      <c r="G1" s="191"/>
      <c r="H1" s="191"/>
    </row>
    <row r="2" spans="1:8" ht="12.75" customHeight="1">
      <c r="A2" s="48"/>
      <c r="B2" s="178" t="s">
        <v>3</v>
      </c>
      <c r="C2" s="104"/>
      <c r="D2" s="171" t="s">
        <v>4</v>
      </c>
      <c r="E2" s="174" t="s">
        <v>386</v>
      </c>
      <c r="F2" s="171" t="s">
        <v>5</v>
      </c>
      <c r="G2" s="171" t="s">
        <v>6</v>
      </c>
      <c r="H2" s="174" t="s">
        <v>388</v>
      </c>
    </row>
    <row r="3" spans="1:8" ht="18" customHeight="1">
      <c r="A3" s="43"/>
      <c r="B3" s="178"/>
      <c r="C3" s="104"/>
      <c r="D3" s="171"/>
      <c r="E3" s="175"/>
      <c r="F3" s="171"/>
      <c r="G3" s="171"/>
      <c r="H3" s="175"/>
    </row>
    <row r="4" spans="1:8" ht="15">
      <c r="A4" s="43"/>
      <c r="B4" s="52" t="s">
        <v>83</v>
      </c>
      <c r="C4" s="106"/>
      <c r="D4" s="53">
        <f>D5+D6+D7+D8+D9+D10+D11+D12+D13+D14+D15+D16+D17+D18+D19</f>
        <v>62148.9</v>
      </c>
      <c r="E4" s="53">
        <f>E5+E6+E7+E8+E9+E10+E11+E12+E13+E14+E15+E16+E17+E18+E19</f>
        <v>27476</v>
      </c>
      <c r="F4" s="53">
        <f>F5+F6+F7+F8+F9+F10+F11+F12+F13+F14+F15+F16+F17+F18+F19</f>
        <v>24078.6</v>
      </c>
      <c r="G4" s="132">
        <f aca="true" t="shared" si="0" ref="G4:G28">F4/D4</f>
        <v>0.38743404951656424</v>
      </c>
      <c r="H4" s="132">
        <f>F4/E4</f>
        <v>0.8763502693259572</v>
      </c>
    </row>
    <row r="5" spans="1:8" ht="15">
      <c r="A5" s="43"/>
      <c r="B5" s="55" t="s">
        <v>7</v>
      </c>
      <c r="C5" s="68"/>
      <c r="D5" s="56">
        <v>38439</v>
      </c>
      <c r="E5" s="56">
        <v>18836</v>
      </c>
      <c r="F5" s="56">
        <v>15175.5</v>
      </c>
      <c r="G5" s="132">
        <f t="shared" si="0"/>
        <v>0.39479434948880043</v>
      </c>
      <c r="H5" s="132">
        <f aca="true" t="shared" si="1" ref="H5:H28">F5/E5</f>
        <v>0.8056646846464217</v>
      </c>
    </row>
    <row r="6" spans="1:8" ht="15">
      <c r="A6" s="43"/>
      <c r="B6" s="55" t="s">
        <v>300</v>
      </c>
      <c r="C6" s="68"/>
      <c r="D6" s="56">
        <v>2849.9</v>
      </c>
      <c r="E6" s="56">
        <v>1400</v>
      </c>
      <c r="F6" s="56">
        <v>1692.9</v>
      </c>
      <c r="G6" s="132">
        <f t="shared" si="0"/>
        <v>0.5940208428365907</v>
      </c>
      <c r="H6" s="132">
        <f t="shared" si="1"/>
        <v>1.2092142857142858</v>
      </c>
    </row>
    <row r="7" spans="1:8" ht="15">
      <c r="A7" s="43"/>
      <c r="B7" s="55" t="s">
        <v>9</v>
      </c>
      <c r="C7" s="68"/>
      <c r="D7" s="56">
        <v>360</v>
      </c>
      <c r="E7" s="56">
        <v>320</v>
      </c>
      <c r="F7" s="56">
        <v>602.1</v>
      </c>
      <c r="G7" s="132">
        <f t="shared" si="0"/>
        <v>1.6725</v>
      </c>
      <c r="H7" s="132">
        <f t="shared" si="1"/>
        <v>1.8815625</v>
      </c>
    </row>
    <row r="8" spans="1:8" ht="15">
      <c r="A8" s="43"/>
      <c r="B8" s="55" t="s">
        <v>10</v>
      </c>
      <c r="C8" s="68"/>
      <c r="D8" s="56">
        <v>5400</v>
      </c>
      <c r="E8" s="56">
        <v>700</v>
      </c>
      <c r="F8" s="56">
        <v>682.8</v>
      </c>
      <c r="G8" s="132">
        <f t="shared" si="0"/>
        <v>0.12644444444444444</v>
      </c>
      <c r="H8" s="132">
        <f t="shared" si="1"/>
        <v>0.9754285714285713</v>
      </c>
    </row>
    <row r="9" spans="1:8" ht="15">
      <c r="A9" s="43"/>
      <c r="B9" s="55" t="s">
        <v>11</v>
      </c>
      <c r="C9" s="68"/>
      <c r="D9" s="56">
        <v>12200</v>
      </c>
      <c r="E9" s="56">
        <v>4900</v>
      </c>
      <c r="F9" s="56">
        <v>4449.9</v>
      </c>
      <c r="G9" s="132">
        <f t="shared" si="0"/>
        <v>0.3647459016393442</v>
      </c>
      <c r="H9" s="132">
        <f t="shared" si="1"/>
        <v>0.908142857142857</v>
      </c>
    </row>
    <row r="10" spans="1:8" ht="15">
      <c r="A10" s="43"/>
      <c r="B10" s="55" t="s">
        <v>108</v>
      </c>
      <c r="C10" s="68"/>
      <c r="D10" s="56">
        <v>0</v>
      </c>
      <c r="E10" s="56">
        <v>0</v>
      </c>
      <c r="F10" s="56">
        <v>0</v>
      </c>
      <c r="G10" s="132">
        <v>0</v>
      </c>
      <c r="H10" s="132">
        <v>0</v>
      </c>
    </row>
    <row r="11" spans="1:8" ht="15">
      <c r="A11" s="43"/>
      <c r="B11" s="55" t="s">
        <v>98</v>
      </c>
      <c r="C11" s="68"/>
      <c r="D11" s="56">
        <v>0</v>
      </c>
      <c r="E11" s="56">
        <v>0</v>
      </c>
      <c r="F11" s="56">
        <v>0</v>
      </c>
      <c r="G11" s="132">
        <v>0</v>
      </c>
      <c r="H11" s="132">
        <v>0</v>
      </c>
    </row>
    <row r="12" spans="1:8" ht="15">
      <c r="A12" s="43"/>
      <c r="B12" s="55" t="s">
        <v>13</v>
      </c>
      <c r="C12" s="68"/>
      <c r="D12" s="56">
        <v>1900</v>
      </c>
      <c r="E12" s="56">
        <v>800</v>
      </c>
      <c r="F12" s="56">
        <v>519.5</v>
      </c>
      <c r="G12" s="132">
        <f t="shared" si="0"/>
        <v>0.27342105263157895</v>
      </c>
      <c r="H12" s="132">
        <f t="shared" si="1"/>
        <v>0.649375</v>
      </c>
    </row>
    <row r="13" spans="1:8" ht="15">
      <c r="A13" s="43"/>
      <c r="B13" s="55" t="s">
        <v>14</v>
      </c>
      <c r="C13" s="68"/>
      <c r="D13" s="56">
        <v>500</v>
      </c>
      <c r="E13" s="56">
        <v>220</v>
      </c>
      <c r="F13" s="56">
        <v>627.2</v>
      </c>
      <c r="G13" s="132">
        <f t="shared" si="0"/>
        <v>1.2544000000000002</v>
      </c>
      <c r="H13" s="132">
        <f t="shared" si="1"/>
        <v>2.850909090909091</v>
      </c>
    </row>
    <row r="14" spans="1:8" ht="15">
      <c r="A14" s="43"/>
      <c r="B14" s="55" t="s">
        <v>99</v>
      </c>
      <c r="C14" s="68"/>
      <c r="D14" s="56">
        <v>400</v>
      </c>
      <c r="E14" s="56">
        <v>200</v>
      </c>
      <c r="F14" s="56">
        <v>164.1</v>
      </c>
      <c r="G14" s="132">
        <f t="shared" si="0"/>
        <v>0.41025</v>
      </c>
      <c r="H14" s="132">
        <f t="shared" si="1"/>
        <v>0.8205</v>
      </c>
    </row>
    <row r="15" spans="1:8" ht="15">
      <c r="A15" s="43"/>
      <c r="B15" s="55" t="s">
        <v>17</v>
      </c>
      <c r="C15" s="68"/>
      <c r="D15" s="56">
        <v>0</v>
      </c>
      <c r="E15" s="56">
        <v>0</v>
      </c>
      <c r="F15" s="56">
        <v>0</v>
      </c>
      <c r="G15" s="132">
        <v>0</v>
      </c>
      <c r="H15" s="132">
        <v>0</v>
      </c>
    </row>
    <row r="16" spans="1:8" ht="15">
      <c r="A16" s="43"/>
      <c r="B16" s="55" t="s">
        <v>126</v>
      </c>
      <c r="C16" s="68"/>
      <c r="D16" s="56">
        <v>0</v>
      </c>
      <c r="E16" s="56">
        <v>0</v>
      </c>
      <c r="F16" s="56">
        <v>0</v>
      </c>
      <c r="G16" s="132">
        <v>0</v>
      </c>
      <c r="H16" s="132">
        <v>0</v>
      </c>
    </row>
    <row r="17" spans="1:8" ht="15">
      <c r="A17" s="43"/>
      <c r="B17" s="55" t="s">
        <v>351</v>
      </c>
      <c r="C17" s="68"/>
      <c r="D17" s="56">
        <v>100</v>
      </c>
      <c r="E17" s="56">
        <v>100</v>
      </c>
      <c r="F17" s="56">
        <v>149.4</v>
      </c>
      <c r="G17" s="132">
        <f t="shared" si="0"/>
        <v>1.494</v>
      </c>
      <c r="H17" s="132">
        <f t="shared" si="1"/>
        <v>1.494</v>
      </c>
    </row>
    <row r="18" spans="1:8" ht="15">
      <c r="A18" s="43"/>
      <c r="B18" s="55" t="s">
        <v>122</v>
      </c>
      <c r="C18" s="68"/>
      <c r="D18" s="56">
        <v>0</v>
      </c>
      <c r="E18" s="56">
        <v>0</v>
      </c>
      <c r="F18" s="56">
        <v>15.2</v>
      </c>
      <c r="G18" s="132">
        <v>0</v>
      </c>
      <c r="H18" s="132">
        <v>0</v>
      </c>
    </row>
    <row r="19" spans="1:8" ht="15">
      <c r="A19" s="43"/>
      <c r="B19" s="55" t="s">
        <v>23</v>
      </c>
      <c r="C19" s="68"/>
      <c r="D19" s="56">
        <v>0</v>
      </c>
      <c r="E19" s="56">
        <v>0</v>
      </c>
      <c r="F19" s="56">
        <v>0</v>
      </c>
      <c r="G19" s="132">
        <v>0</v>
      </c>
      <c r="H19" s="132">
        <v>0</v>
      </c>
    </row>
    <row r="20" spans="1:8" ht="24.75" customHeight="1">
      <c r="A20" s="43"/>
      <c r="B20" s="57" t="s">
        <v>82</v>
      </c>
      <c r="C20" s="62"/>
      <c r="D20" s="56">
        <f>D21+D22+D24+D25+D23+D26</f>
        <v>1532.2</v>
      </c>
      <c r="E20" s="56">
        <f>E21+E22+E24+E25+E23+E26</f>
        <v>766.1</v>
      </c>
      <c r="F20" s="56">
        <f>F21+F22+F24+F25+F23+F26</f>
        <v>639.1</v>
      </c>
      <c r="G20" s="132">
        <f t="shared" si="0"/>
        <v>0.4171126484793108</v>
      </c>
      <c r="H20" s="132">
        <f t="shared" si="1"/>
        <v>0.8342252969586216</v>
      </c>
    </row>
    <row r="21" spans="1:8" ht="15">
      <c r="A21" s="43"/>
      <c r="B21" s="55" t="s">
        <v>25</v>
      </c>
      <c r="C21" s="68"/>
      <c r="D21" s="56">
        <v>1532.2</v>
      </c>
      <c r="E21" s="56">
        <v>766.1</v>
      </c>
      <c r="F21" s="56">
        <v>639.1</v>
      </c>
      <c r="G21" s="132">
        <f t="shared" si="0"/>
        <v>0.4171126484793108</v>
      </c>
      <c r="H21" s="132">
        <f t="shared" si="1"/>
        <v>0.8342252969586216</v>
      </c>
    </row>
    <row r="22" spans="1:8" ht="15" hidden="1">
      <c r="A22" s="43"/>
      <c r="B22" s="55" t="s">
        <v>317</v>
      </c>
      <c r="C22" s="68"/>
      <c r="D22" s="56">
        <v>0</v>
      </c>
      <c r="E22" s="56">
        <v>0</v>
      </c>
      <c r="F22" s="56">
        <v>0</v>
      </c>
      <c r="G22" s="132" t="e">
        <f t="shared" si="0"/>
        <v>#DIV/0!</v>
      </c>
      <c r="H22" s="132" t="e">
        <f t="shared" si="1"/>
        <v>#DIV/0!</v>
      </c>
    </row>
    <row r="23" spans="1:8" ht="15" hidden="1">
      <c r="A23" s="43"/>
      <c r="B23" s="139" t="s">
        <v>327</v>
      </c>
      <c r="C23" s="140"/>
      <c r="D23" s="56">
        <v>0</v>
      </c>
      <c r="E23" s="56">
        <v>0</v>
      </c>
      <c r="F23" s="56">
        <v>0</v>
      </c>
      <c r="G23" s="132" t="e">
        <f t="shared" si="0"/>
        <v>#DIV/0!</v>
      </c>
      <c r="H23" s="132" t="e">
        <f t="shared" si="1"/>
        <v>#DIV/0!</v>
      </c>
    </row>
    <row r="24" spans="1:8" ht="15" hidden="1">
      <c r="A24" s="43"/>
      <c r="B24" s="55" t="s">
        <v>68</v>
      </c>
      <c r="C24" s="68"/>
      <c r="D24" s="56">
        <v>0</v>
      </c>
      <c r="E24" s="56">
        <v>0</v>
      </c>
      <c r="F24" s="56">
        <v>0</v>
      </c>
      <c r="G24" s="132" t="e">
        <f t="shared" si="0"/>
        <v>#DIV/0!</v>
      </c>
      <c r="H24" s="132" t="e">
        <f t="shared" si="1"/>
        <v>#DIV/0!</v>
      </c>
    </row>
    <row r="25" spans="1:8" ht="29.25" customHeight="1" hidden="1">
      <c r="A25" s="43"/>
      <c r="B25" s="55" t="s">
        <v>28</v>
      </c>
      <c r="C25" s="68"/>
      <c r="D25" s="56">
        <v>0</v>
      </c>
      <c r="E25" s="56">
        <v>0</v>
      </c>
      <c r="F25" s="56">
        <v>0</v>
      </c>
      <c r="G25" s="132">
        <v>0</v>
      </c>
      <c r="H25" s="132">
        <v>0</v>
      </c>
    </row>
    <row r="26" spans="1:8" ht="14.25" customHeight="1" thickBot="1">
      <c r="A26" s="43"/>
      <c r="B26" s="141" t="s">
        <v>157</v>
      </c>
      <c r="C26" s="68"/>
      <c r="D26" s="142">
        <v>0</v>
      </c>
      <c r="E26" s="142">
        <v>0</v>
      </c>
      <c r="F26" s="142">
        <v>0</v>
      </c>
      <c r="G26" s="132">
        <v>0</v>
      </c>
      <c r="H26" s="132">
        <v>0</v>
      </c>
    </row>
    <row r="27" spans="1:8" ht="18.75">
      <c r="A27" s="43"/>
      <c r="B27" s="59" t="s">
        <v>29</v>
      </c>
      <c r="C27" s="110"/>
      <c r="D27" s="53">
        <f>D4+D20</f>
        <v>63681.1</v>
      </c>
      <c r="E27" s="53">
        <f>E4+E20</f>
        <v>28242.1</v>
      </c>
      <c r="F27" s="53">
        <f>F4+F20</f>
        <v>24717.699999999997</v>
      </c>
      <c r="G27" s="132">
        <f t="shared" si="0"/>
        <v>0.38814813186330005</v>
      </c>
      <c r="H27" s="132">
        <f t="shared" si="1"/>
        <v>0.8752075801728625</v>
      </c>
    </row>
    <row r="28" spans="1:8" ht="15">
      <c r="A28" s="43"/>
      <c r="B28" s="55" t="s">
        <v>109</v>
      </c>
      <c r="C28" s="68"/>
      <c r="D28" s="56">
        <f>D4</f>
        <v>62148.9</v>
      </c>
      <c r="E28" s="56">
        <f>E4</f>
        <v>27476</v>
      </c>
      <c r="F28" s="56">
        <f>F4</f>
        <v>24078.6</v>
      </c>
      <c r="G28" s="132">
        <f t="shared" si="0"/>
        <v>0.38743404951656424</v>
      </c>
      <c r="H28" s="132">
        <f t="shared" si="1"/>
        <v>0.8763502693259572</v>
      </c>
    </row>
    <row r="29" spans="1:8" ht="12.75">
      <c r="A29" s="192"/>
      <c r="B29" s="193"/>
      <c r="C29" s="193"/>
      <c r="D29" s="193"/>
      <c r="E29" s="193"/>
      <c r="F29" s="193"/>
      <c r="G29" s="193"/>
      <c r="H29" s="194"/>
    </row>
    <row r="30" spans="1:8" ht="15" customHeight="1">
      <c r="A30" s="187" t="s">
        <v>161</v>
      </c>
      <c r="B30" s="188" t="s">
        <v>30</v>
      </c>
      <c r="C30" s="189" t="s">
        <v>163</v>
      </c>
      <c r="D30" s="176" t="s">
        <v>4</v>
      </c>
      <c r="E30" s="174" t="s">
        <v>386</v>
      </c>
      <c r="F30" s="171" t="s">
        <v>5</v>
      </c>
      <c r="G30" s="171" t="s">
        <v>6</v>
      </c>
      <c r="H30" s="174" t="s">
        <v>387</v>
      </c>
    </row>
    <row r="31" spans="1:8" ht="15" customHeight="1">
      <c r="A31" s="187"/>
      <c r="B31" s="188"/>
      <c r="C31" s="190"/>
      <c r="D31" s="176"/>
      <c r="E31" s="175"/>
      <c r="F31" s="171"/>
      <c r="G31" s="171"/>
      <c r="H31" s="175"/>
    </row>
    <row r="32" spans="1:8" ht="12.75">
      <c r="A32" s="45" t="s">
        <v>70</v>
      </c>
      <c r="B32" s="57" t="s">
        <v>31</v>
      </c>
      <c r="C32" s="62"/>
      <c r="D32" s="111">
        <f>D33+D34+D35+D36</f>
        <v>1872.7</v>
      </c>
      <c r="E32" s="111">
        <f>E33+E34+E35+E36</f>
        <v>1131.1999999999998</v>
      </c>
      <c r="F32" s="111">
        <f>F33+F34+F35+F36</f>
        <v>952.5</v>
      </c>
      <c r="G32" s="133">
        <f>F32/D32</f>
        <v>0.5086239119987184</v>
      </c>
      <c r="H32" s="133">
        <f>F32/E32</f>
        <v>0.8420261669024046</v>
      </c>
    </row>
    <row r="33" spans="1:8" ht="31.5" customHeight="1">
      <c r="A33" s="44" t="s">
        <v>72</v>
      </c>
      <c r="B33" s="55" t="s">
        <v>242</v>
      </c>
      <c r="C33" s="68" t="s">
        <v>72</v>
      </c>
      <c r="D33" s="56">
        <v>893.7</v>
      </c>
      <c r="E33" s="56">
        <v>454.7</v>
      </c>
      <c r="F33" s="56">
        <v>291.8</v>
      </c>
      <c r="G33" s="133">
        <f aca="true" t="shared" si="2" ref="G33:G90">F33/D33</f>
        <v>0.32650777665883407</v>
      </c>
      <c r="H33" s="133">
        <f aca="true" t="shared" si="3" ref="H33:H90">F33/E33</f>
        <v>0.6417418077853531</v>
      </c>
    </row>
    <row r="34" spans="1:8" ht="53.25" customHeight="1">
      <c r="A34" s="44" t="s">
        <v>73</v>
      </c>
      <c r="B34" s="55" t="s">
        <v>165</v>
      </c>
      <c r="C34" s="68" t="s">
        <v>73</v>
      </c>
      <c r="D34" s="56">
        <v>27.2</v>
      </c>
      <c r="E34" s="56">
        <v>27.2</v>
      </c>
      <c r="F34" s="56">
        <v>27.2</v>
      </c>
      <c r="G34" s="133">
        <f t="shared" si="2"/>
        <v>1</v>
      </c>
      <c r="H34" s="133">
        <f t="shared" si="3"/>
        <v>1</v>
      </c>
    </row>
    <row r="35" spans="1:8" ht="12.75" hidden="1">
      <c r="A35" s="44" t="s">
        <v>75</v>
      </c>
      <c r="B35" s="55" t="s">
        <v>192</v>
      </c>
      <c r="C35" s="68" t="s">
        <v>75</v>
      </c>
      <c r="D35" s="56">
        <v>0</v>
      </c>
      <c r="E35" s="56">
        <v>0</v>
      </c>
      <c r="F35" s="56">
        <v>0</v>
      </c>
      <c r="G35" s="133" t="e">
        <f t="shared" si="2"/>
        <v>#DIV/0!</v>
      </c>
      <c r="H35" s="133" t="e">
        <f t="shared" si="3"/>
        <v>#DIV/0!</v>
      </c>
    </row>
    <row r="36" spans="1:9" ht="14.25" customHeight="1">
      <c r="A36" s="44" t="s">
        <v>132</v>
      </c>
      <c r="B36" s="55" t="s">
        <v>120</v>
      </c>
      <c r="C36" s="68"/>
      <c r="D36" s="56">
        <f>D37+D38+D39+D40+D43+D44+D42+D41+D45</f>
        <v>951.8</v>
      </c>
      <c r="E36" s="56">
        <f>E37+E38+E39+E40+E43+E44+E42+E41+E45</f>
        <v>649.3</v>
      </c>
      <c r="F36" s="56">
        <f>F37+F38+F39+F40+F43+F44+F42+F41+F45</f>
        <v>633.5</v>
      </c>
      <c r="G36" s="133">
        <f t="shared" si="2"/>
        <v>0.6655810044126917</v>
      </c>
      <c r="H36" s="133">
        <f t="shared" si="3"/>
        <v>0.9756661019559526</v>
      </c>
      <c r="I36" s="27"/>
    </row>
    <row r="37" spans="1:9" s="16" customFormat="1" ht="42" customHeight="1">
      <c r="A37" s="46"/>
      <c r="B37" s="76" t="s">
        <v>219</v>
      </c>
      <c r="C37" s="113" t="s">
        <v>287</v>
      </c>
      <c r="D37" s="114">
        <v>480</v>
      </c>
      <c r="E37" s="114">
        <v>264.5</v>
      </c>
      <c r="F37" s="114">
        <v>264.5</v>
      </c>
      <c r="G37" s="133">
        <f t="shared" si="2"/>
        <v>0.5510416666666667</v>
      </c>
      <c r="H37" s="133">
        <f t="shared" si="3"/>
        <v>1</v>
      </c>
      <c r="I37" s="28"/>
    </row>
    <row r="38" spans="1:9" s="16" customFormat="1" ht="12.75" hidden="1">
      <c r="A38" s="46"/>
      <c r="B38" s="76" t="s">
        <v>110</v>
      </c>
      <c r="C38" s="113" t="s">
        <v>169</v>
      </c>
      <c r="D38" s="114">
        <v>0</v>
      </c>
      <c r="E38" s="114">
        <v>0</v>
      </c>
      <c r="F38" s="114">
        <v>0</v>
      </c>
      <c r="G38" s="133" t="e">
        <f t="shared" si="2"/>
        <v>#DIV/0!</v>
      </c>
      <c r="H38" s="133" t="e">
        <f t="shared" si="3"/>
        <v>#DIV/0!</v>
      </c>
      <c r="I38" s="28"/>
    </row>
    <row r="39" spans="1:9" s="16" customFormat="1" ht="12.75" hidden="1">
      <c r="A39" s="46"/>
      <c r="B39" s="76" t="s">
        <v>197</v>
      </c>
      <c r="C39" s="113" t="s">
        <v>193</v>
      </c>
      <c r="D39" s="114">
        <v>0</v>
      </c>
      <c r="E39" s="114">
        <v>0</v>
      </c>
      <c r="F39" s="114">
        <v>0</v>
      </c>
      <c r="G39" s="133" t="e">
        <f t="shared" si="2"/>
        <v>#DIV/0!</v>
      </c>
      <c r="H39" s="133" t="e">
        <f t="shared" si="3"/>
        <v>#DIV/0!</v>
      </c>
      <c r="I39" s="28"/>
    </row>
    <row r="40" spans="1:9" s="16" customFormat="1" ht="25.5" hidden="1">
      <c r="A40" s="46"/>
      <c r="B40" s="76" t="s">
        <v>118</v>
      </c>
      <c r="C40" s="113" t="s">
        <v>168</v>
      </c>
      <c r="D40" s="114">
        <v>0</v>
      </c>
      <c r="E40" s="114">
        <v>0</v>
      </c>
      <c r="F40" s="114">
        <v>0</v>
      </c>
      <c r="G40" s="133" t="e">
        <f t="shared" si="2"/>
        <v>#DIV/0!</v>
      </c>
      <c r="H40" s="133" t="e">
        <f t="shared" si="3"/>
        <v>#DIV/0!</v>
      </c>
      <c r="I40" s="28"/>
    </row>
    <row r="41" spans="1:9" s="16" customFormat="1" ht="25.5" hidden="1">
      <c r="A41" s="46"/>
      <c r="B41" s="76" t="s">
        <v>215</v>
      </c>
      <c r="C41" s="113" t="s">
        <v>216</v>
      </c>
      <c r="D41" s="114">
        <v>0</v>
      </c>
      <c r="E41" s="114"/>
      <c r="F41" s="114">
        <v>0</v>
      </c>
      <c r="G41" s="133" t="e">
        <f t="shared" si="2"/>
        <v>#DIV/0!</v>
      </c>
      <c r="H41" s="133"/>
      <c r="I41" s="28"/>
    </row>
    <row r="42" spans="1:9" s="16" customFormat="1" ht="31.5" customHeight="1">
      <c r="A42" s="46"/>
      <c r="B42" s="76" t="s">
        <v>301</v>
      </c>
      <c r="C42" s="113" t="s">
        <v>292</v>
      </c>
      <c r="D42" s="114">
        <v>87.4</v>
      </c>
      <c r="E42" s="114">
        <v>87.4</v>
      </c>
      <c r="F42" s="114">
        <v>84.2</v>
      </c>
      <c r="G42" s="133">
        <f t="shared" si="2"/>
        <v>0.9633867276887872</v>
      </c>
      <c r="H42" s="133">
        <f t="shared" si="3"/>
        <v>0.9633867276887872</v>
      </c>
      <c r="I42" s="28"/>
    </row>
    <row r="43" spans="1:9" s="16" customFormat="1" ht="25.5" customHeight="1">
      <c r="A43" s="46"/>
      <c r="B43" s="76" t="s">
        <v>372</v>
      </c>
      <c r="C43" s="113" t="s">
        <v>373</v>
      </c>
      <c r="D43" s="114">
        <v>9.4</v>
      </c>
      <c r="E43" s="114">
        <v>9.4</v>
      </c>
      <c r="F43" s="114">
        <v>9.4</v>
      </c>
      <c r="G43" s="133">
        <f t="shared" si="2"/>
        <v>1</v>
      </c>
      <c r="H43" s="133">
        <f t="shared" si="3"/>
        <v>1</v>
      </c>
      <c r="I43" s="28"/>
    </row>
    <row r="44" spans="1:9" s="16" customFormat="1" ht="12.75">
      <c r="A44" s="46"/>
      <c r="B44" s="76" t="s">
        <v>289</v>
      </c>
      <c r="C44" s="113" t="s">
        <v>288</v>
      </c>
      <c r="D44" s="114">
        <v>180</v>
      </c>
      <c r="E44" s="114">
        <v>93</v>
      </c>
      <c r="F44" s="114">
        <v>80.4</v>
      </c>
      <c r="G44" s="133">
        <f t="shared" si="2"/>
        <v>0.4466666666666667</v>
      </c>
      <c r="H44" s="133">
        <f t="shared" si="3"/>
        <v>0.8645161290322582</v>
      </c>
      <c r="I44" s="28"/>
    </row>
    <row r="45" spans="1:9" s="16" customFormat="1" ht="63.75">
      <c r="A45" s="46"/>
      <c r="B45" s="76" t="s">
        <v>389</v>
      </c>
      <c r="C45" s="113" t="s">
        <v>390</v>
      </c>
      <c r="D45" s="114">
        <v>195</v>
      </c>
      <c r="E45" s="114">
        <v>195</v>
      </c>
      <c r="F45" s="114">
        <v>195</v>
      </c>
      <c r="G45" s="133">
        <f t="shared" si="2"/>
        <v>1</v>
      </c>
      <c r="H45" s="133">
        <f t="shared" si="3"/>
        <v>1</v>
      </c>
      <c r="I45" s="28"/>
    </row>
    <row r="46" spans="1:8" ht="18.75" customHeight="1">
      <c r="A46" s="47" t="s">
        <v>76</v>
      </c>
      <c r="B46" s="81" t="s">
        <v>39</v>
      </c>
      <c r="C46" s="80"/>
      <c r="D46" s="111">
        <f>D47</f>
        <v>631.2</v>
      </c>
      <c r="E46" s="111">
        <f>E47</f>
        <v>321.8</v>
      </c>
      <c r="F46" s="111">
        <f>F47</f>
        <v>214.5</v>
      </c>
      <c r="G46" s="133">
        <f t="shared" si="2"/>
        <v>0.339828897338403</v>
      </c>
      <c r="H46" s="133">
        <f t="shared" si="3"/>
        <v>0.6665630826600373</v>
      </c>
    </row>
    <row r="47" spans="1:8" ht="43.5" customHeight="1">
      <c r="A47" s="44" t="s">
        <v>160</v>
      </c>
      <c r="B47" s="55" t="s">
        <v>194</v>
      </c>
      <c r="C47" s="68"/>
      <c r="D47" s="56">
        <f>D48+D49+D50</f>
        <v>631.2</v>
      </c>
      <c r="E47" s="56">
        <f>E48+E49+E50</f>
        <v>321.8</v>
      </c>
      <c r="F47" s="56">
        <f>F48+F49+F50</f>
        <v>214.5</v>
      </c>
      <c r="G47" s="133">
        <f t="shared" si="2"/>
        <v>0.339828897338403</v>
      </c>
      <c r="H47" s="133">
        <f t="shared" si="3"/>
        <v>0.6665630826600373</v>
      </c>
    </row>
    <row r="48" spans="1:8" s="16" customFormat="1" ht="41.25" customHeight="1">
      <c r="A48" s="46"/>
      <c r="B48" s="76" t="s">
        <v>243</v>
      </c>
      <c r="C48" s="113" t="s">
        <v>244</v>
      </c>
      <c r="D48" s="114">
        <v>100</v>
      </c>
      <c r="E48" s="114">
        <v>50</v>
      </c>
      <c r="F48" s="114">
        <v>0</v>
      </c>
      <c r="G48" s="133">
        <f t="shared" si="2"/>
        <v>0</v>
      </c>
      <c r="H48" s="133">
        <v>0</v>
      </c>
    </row>
    <row r="49" spans="1:8" s="16" customFormat="1" ht="51" customHeight="1">
      <c r="A49" s="46"/>
      <c r="B49" s="76" t="s">
        <v>246</v>
      </c>
      <c r="C49" s="113" t="s">
        <v>245</v>
      </c>
      <c r="D49" s="114">
        <v>521.2</v>
      </c>
      <c r="E49" s="114">
        <v>266.8</v>
      </c>
      <c r="F49" s="114">
        <v>214.5</v>
      </c>
      <c r="G49" s="133">
        <f t="shared" si="2"/>
        <v>0.4115502686108979</v>
      </c>
      <c r="H49" s="133">
        <f t="shared" si="3"/>
        <v>0.8039730134932533</v>
      </c>
    </row>
    <row r="50" spans="1:8" s="16" customFormat="1" ht="55.5" customHeight="1">
      <c r="A50" s="46"/>
      <c r="B50" s="76" t="s">
        <v>248</v>
      </c>
      <c r="C50" s="113" t="s">
        <v>247</v>
      </c>
      <c r="D50" s="114">
        <v>10</v>
      </c>
      <c r="E50" s="114">
        <v>5</v>
      </c>
      <c r="F50" s="114">
        <v>0</v>
      </c>
      <c r="G50" s="133">
        <f t="shared" si="2"/>
        <v>0</v>
      </c>
      <c r="H50" s="133">
        <v>0</v>
      </c>
    </row>
    <row r="51" spans="1:8" ht="34.5" customHeight="1">
      <c r="A51" s="45" t="s">
        <v>77</v>
      </c>
      <c r="B51" s="57" t="s">
        <v>41</v>
      </c>
      <c r="C51" s="62"/>
      <c r="D51" s="111">
        <f>SUM(D53:D56)</f>
        <v>5623.3</v>
      </c>
      <c r="E51" s="111">
        <f>SUM(E53:E56)</f>
        <v>5623.3</v>
      </c>
      <c r="F51" s="111">
        <f>SUM(F53:F56)</f>
        <v>1680</v>
      </c>
      <c r="G51" s="133">
        <f t="shared" si="2"/>
        <v>0.2987569576583145</v>
      </c>
      <c r="H51" s="133">
        <f t="shared" si="3"/>
        <v>0.2987569576583145</v>
      </c>
    </row>
    <row r="52" spans="1:8" ht="22.5" customHeight="1">
      <c r="A52" s="45" t="s">
        <v>123</v>
      </c>
      <c r="B52" s="57" t="s">
        <v>195</v>
      </c>
      <c r="C52" s="62"/>
      <c r="D52" s="111">
        <f>D55+D54+D53+D56</f>
        <v>5623.3</v>
      </c>
      <c r="E52" s="111">
        <f>E55+E54+E53+E56</f>
        <v>5623.3</v>
      </c>
      <c r="F52" s="111">
        <f>F55+F54+F53+F56</f>
        <v>1680</v>
      </c>
      <c r="G52" s="133">
        <f t="shared" si="2"/>
        <v>0.2987569576583145</v>
      </c>
      <c r="H52" s="133">
        <f t="shared" si="3"/>
        <v>0.2987569576583145</v>
      </c>
    </row>
    <row r="53" spans="1:8" ht="69" customHeight="1" hidden="1">
      <c r="A53" s="45"/>
      <c r="B53" s="55" t="s">
        <v>302</v>
      </c>
      <c r="C53" s="68" t="s">
        <v>303</v>
      </c>
      <c r="D53" s="56">
        <v>0</v>
      </c>
      <c r="E53" s="56">
        <v>0</v>
      </c>
      <c r="F53" s="56">
        <v>0</v>
      </c>
      <c r="G53" s="133" t="e">
        <f t="shared" si="2"/>
        <v>#DIV/0!</v>
      </c>
      <c r="H53" s="133" t="e">
        <f t="shared" si="3"/>
        <v>#DIV/0!</v>
      </c>
    </row>
    <row r="54" spans="1:8" ht="56.25" customHeight="1">
      <c r="A54" s="45"/>
      <c r="B54" s="55" t="s">
        <v>392</v>
      </c>
      <c r="C54" s="68" t="s">
        <v>391</v>
      </c>
      <c r="D54" s="56">
        <v>280</v>
      </c>
      <c r="E54" s="56">
        <v>280</v>
      </c>
      <c r="F54" s="56">
        <v>280</v>
      </c>
      <c r="G54" s="133">
        <f t="shared" si="2"/>
        <v>1</v>
      </c>
      <c r="H54" s="133">
        <f t="shared" si="3"/>
        <v>1</v>
      </c>
    </row>
    <row r="55" spans="1:8" ht="45" customHeight="1">
      <c r="A55" s="44"/>
      <c r="B55" s="55" t="s">
        <v>250</v>
      </c>
      <c r="C55" s="68" t="s">
        <v>249</v>
      </c>
      <c r="D55" s="56">
        <v>900</v>
      </c>
      <c r="E55" s="56">
        <v>900</v>
      </c>
      <c r="F55" s="56">
        <v>900</v>
      </c>
      <c r="G55" s="133">
        <f t="shared" si="2"/>
        <v>1</v>
      </c>
      <c r="H55" s="133">
        <f t="shared" si="3"/>
        <v>1</v>
      </c>
    </row>
    <row r="56" spans="1:8" ht="51" customHeight="1">
      <c r="A56" s="44"/>
      <c r="B56" s="55" t="s">
        <v>364</v>
      </c>
      <c r="C56" s="68" t="s">
        <v>365</v>
      </c>
      <c r="D56" s="56">
        <v>4443.3</v>
      </c>
      <c r="E56" s="56">
        <v>4443.3</v>
      </c>
      <c r="F56" s="56">
        <v>500</v>
      </c>
      <c r="G56" s="133">
        <f t="shared" si="2"/>
        <v>0.11252897621137442</v>
      </c>
      <c r="H56" s="133">
        <v>0</v>
      </c>
    </row>
    <row r="57" spans="1:8" ht="30.75" customHeight="1">
      <c r="A57" s="45" t="s">
        <v>79</v>
      </c>
      <c r="B57" s="57" t="s">
        <v>42</v>
      </c>
      <c r="C57" s="62"/>
      <c r="D57" s="111">
        <f>D58+D69+D68</f>
        <v>27586.6</v>
      </c>
      <c r="E57" s="111">
        <f>E58+E69+E68</f>
        <v>17857.2</v>
      </c>
      <c r="F57" s="111">
        <f>F58+F69+F68</f>
        <v>13473.899999999998</v>
      </c>
      <c r="G57" s="133">
        <f t="shared" si="2"/>
        <v>0.48842191498771137</v>
      </c>
      <c r="H57" s="133">
        <f t="shared" si="3"/>
        <v>0.7545359854848463</v>
      </c>
    </row>
    <row r="58" spans="1:8" ht="21.75" customHeight="1">
      <c r="A58" s="45" t="s">
        <v>80</v>
      </c>
      <c r="B58" s="57" t="s">
        <v>43</v>
      </c>
      <c r="C58" s="62"/>
      <c r="D58" s="56">
        <f>D62+D67+D66+D63+D64+D65+D59+D60+D61</f>
        <v>4086.6</v>
      </c>
      <c r="E58" s="56">
        <f>E62+E67+E66+E63+E64+E65+E59+E60+E61</f>
        <v>2667.2000000000003</v>
      </c>
      <c r="F58" s="56">
        <f>F62+F67+F66+F63+F64+F65+F59+F60+F61</f>
        <v>1902.3000000000002</v>
      </c>
      <c r="G58" s="133">
        <f t="shared" si="2"/>
        <v>0.4654969901629717</v>
      </c>
      <c r="H58" s="133">
        <f t="shared" si="3"/>
        <v>0.7132198560287942</v>
      </c>
    </row>
    <row r="59" spans="1:8" ht="42.75" customHeight="1" hidden="1">
      <c r="A59" s="45"/>
      <c r="B59" s="55" t="s">
        <v>326</v>
      </c>
      <c r="C59" s="68" t="s">
        <v>325</v>
      </c>
      <c r="D59" s="56">
        <v>0</v>
      </c>
      <c r="E59" s="56">
        <v>0</v>
      </c>
      <c r="F59" s="56">
        <v>0</v>
      </c>
      <c r="G59" s="133" t="e">
        <f t="shared" si="2"/>
        <v>#DIV/0!</v>
      </c>
      <c r="H59" s="133" t="e">
        <f t="shared" si="3"/>
        <v>#DIV/0!</v>
      </c>
    </row>
    <row r="60" spans="1:8" ht="42.75" customHeight="1" hidden="1">
      <c r="A60" s="45"/>
      <c r="B60" s="55" t="s">
        <v>346</v>
      </c>
      <c r="C60" s="68" t="s">
        <v>345</v>
      </c>
      <c r="D60" s="56">
        <v>0</v>
      </c>
      <c r="E60" s="56">
        <v>0</v>
      </c>
      <c r="F60" s="56">
        <v>0</v>
      </c>
      <c r="G60" s="133" t="e">
        <f t="shared" si="2"/>
        <v>#DIV/0!</v>
      </c>
      <c r="H60" s="133" t="e">
        <f t="shared" si="3"/>
        <v>#DIV/0!</v>
      </c>
    </row>
    <row r="61" spans="1:8" ht="42.75" customHeight="1">
      <c r="A61" s="45"/>
      <c r="B61" s="55" t="s">
        <v>347</v>
      </c>
      <c r="C61" s="68" t="s">
        <v>345</v>
      </c>
      <c r="D61" s="56">
        <v>680.6</v>
      </c>
      <c r="E61" s="56">
        <v>680.6</v>
      </c>
      <c r="F61" s="56">
        <v>680.6</v>
      </c>
      <c r="G61" s="133">
        <f t="shared" si="2"/>
        <v>1</v>
      </c>
      <c r="H61" s="133">
        <f t="shared" si="3"/>
        <v>1</v>
      </c>
    </row>
    <row r="62" spans="1:8" ht="42" customHeight="1" hidden="1">
      <c r="A62" s="44"/>
      <c r="B62" s="55" t="s">
        <v>312</v>
      </c>
      <c r="C62" s="68" t="s">
        <v>286</v>
      </c>
      <c r="D62" s="56">
        <v>0</v>
      </c>
      <c r="E62" s="56">
        <v>0</v>
      </c>
      <c r="F62" s="56">
        <v>0</v>
      </c>
      <c r="G62" s="133" t="e">
        <f t="shared" si="2"/>
        <v>#DIV/0!</v>
      </c>
      <c r="H62" s="133" t="e">
        <f t="shared" si="3"/>
        <v>#DIV/0!</v>
      </c>
    </row>
    <row r="63" spans="1:8" ht="42" customHeight="1" hidden="1">
      <c r="A63" s="44"/>
      <c r="B63" s="55" t="s">
        <v>316</v>
      </c>
      <c r="C63" s="68" t="s">
        <v>313</v>
      </c>
      <c r="D63" s="56">
        <v>0</v>
      </c>
      <c r="E63" s="56">
        <v>0</v>
      </c>
      <c r="F63" s="56">
        <v>0</v>
      </c>
      <c r="G63" s="133" t="e">
        <f t="shared" si="2"/>
        <v>#DIV/0!</v>
      </c>
      <c r="H63" s="133" t="e">
        <f t="shared" si="3"/>
        <v>#DIV/0!</v>
      </c>
    </row>
    <row r="64" spans="1:8" ht="42" customHeight="1" hidden="1">
      <c r="A64" s="44"/>
      <c r="B64" s="55" t="s">
        <v>315</v>
      </c>
      <c r="C64" s="68" t="s">
        <v>314</v>
      </c>
      <c r="D64" s="56">
        <v>0</v>
      </c>
      <c r="E64" s="56">
        <v>0</v>
      </c>
      <c r="F64" s="56">
        <v>0</v>
      </c>
      <c r="G64" s="133" t="e">
        <f t="shared" si="2"/>
        <v>#DIV/0!</v>
      </c>
      <c r="H64" s="133" t="e">
        <f t="shared" si="3"/>
        <v>#DIV/0!</v>
      </c>
    </row>
    <row r="65" spans="1:8" ht="42" customHeight="1" hidden="1">
      <c r="A65" s="44"/>
      <c r="B65" s="55" t="s">
        <v>318</v>
      </c>
      <c r="C65" s="68" t="s">
        <v>319</v>
      </c>
      <c r="D65" s="56">
        <v>0</v>
      </c>
      <c r="E65" s="56">
        <v>0</v>
      </c>
      <c r="F65" s="56">
        <v>0</v>
      </c>
      <c r="G65" s="133" t="e">
        <f t="shared" si="2"/>
        <v>#DIV/0!</v>
      </c>
      <c r="H65" s="133" t="e">
        <f t="shared" si="3"/>
        <v>#DIV/0!</v>
      </c>
    </row>
    <row r="66" spans="1:8" ht="29.25" customHeight="1">
      <c r="A66" s="45"/>
      <c r="B66" s="55" t="s">
        <v>179</v>
      </c>
      <c r="C66" s="68" t="s">
        <v>224</v>
      </c>
      <c r="D66" s="56">
        <v>2779.8</v>
      </c>
      <c r="E66" s="56">
        <v>1360.4</v>
      </c>
      <c r="F66" s="56">
        <v>595.5</v>
      </c>
      <c r="G66" s="133">
        <f t="shared" si="2"/>
        <v>0.21422404489531618</v>
      </c>
      <c r="H66" s="133">
        <f t="shared" si="3"/>
        <v>0.43773890032343427</v>
      </c>
    </row>
    <row r="67" spans="1:8" s="16" customFormat="1" ht="34.5" customHeight="1">
      <c r="A67" s="46"/>
      <c r="B67" s="76" t="s">
        <v>238</v>
      </c>
      <c r="C67" s="113" t="s">
        <v>237</v>
      </c>
      <c r="D67" s="114">
        <v>626.2</v>
      </c>
      <c r="E67" s="114">
        <v>626.2</v>
      </c>
      <c r="F67" s="114">
        <v>626.2</v>
      </c>
      <c r="G67" s="133">
        <f t="shared" si="2"/>
        <v>1</v>
      </c>
      <c r="H67" s="133">
        <f t="shared" si="3"/>
        <v>1</v>
      </c>
    </row>
    <row r="68" spans="1:8" s="16" customFormat="1" ht="34.5" customHeight="1">
      <c r="A68" s="50" t="s">
        <v>81</v>
      </c>
      <c r="B68" s="76" t="s">
        <v>405</v>
      </c>
      <c r="C68" s="113" t="s">
        <v>404</v>
      </c>
      <c r="D68" s="114">
        <v>600</v>
      </c>
      <c r="E68" s="114">
        <v>600</v>
      </c>
      <c r="F68" s="114">
        <v>0</v>
      </c>
      <c r="G68" s="133">
        <f t="shared" si="2"/>
        <v>0</v>
      </c>
      <c r="H68" s="133">
        <f t="shared" si="3"/>
        <v>0</v>
      </c>
    </row>
    <row r="69" spans="1:8" s="16" customFormat="1" ht="21.75" customHeight="1">
      <c r="A69" s="45" t="s">
        <v>45</v>
      </c>
      <c r="B69" s="57" t="s">
        <v>0</v>
      </c>
      <c r="C69" s="62"/>
      <c r="D69" s="111">
        <f>D70+D72+D73++D74+D75+D76+D77+D71</f>
        <v>22900</v>
      </c>
      <c r="E69" s="111">
        <f>E70+E72+E73++E74+E75+E76+E77+E71</f>
        <v>14590</v>
      </c>
      <c r="F69" s="111">
        <f>F70+F72+F73++F74+F75+F76+F77+F71</f>
        <v>11571.599999999999</v>
      </c>
      <c r="G69" s="133">
        <f t="shared" si="2"/>
        <v>0.5053100436681222</v>
      </c>
      <c r="H69" s="133">
        <f t="shared" si="3"/>
        <v>0.793118574366004</v>
      </c>
    </row>
    <row r="70" spans="1:8" s="16" customFormat="1" ht="30.75" customHeight="1">
      <c r="A70" s="46"/>
      <c r="B70" s="76" t="s">
        <v>252</v>
      </c>
      <c r="C70" s="113" t="s">
        <v>251</v>
      </c>
      <c r="D70" s="114">
        <v>250</v>
      </c>
      <c r="E70" s="114">
        <v>250</v>
      </c>
      <c r="F70" s="114">
        <v>162.9</v>
      </c>
      <c r="G70" s="133">
        <f t="shared" si="2"/>
        <v>0.6516000000000001</v>
      </c>
      <c r="H70" s="133">
        <v>0</v>
      </c>
    </row>
    <row r="71" spans="1:8" s="16" customFormat="1" ht="30.75" customHeight="1">
      <c r="A71" s="46"/>
      <c r="B71" s="76" t="s">
        <v>374</v>
      </c>
      <c r="C71" s="113" t="s">
        <v>377</v>
      </c>
      <c r="D71" s="114">
        <v>250</v>
      </c>
      <c r="E71" s="114">
        <v>250</v>
      </c>
      <c r="F71" s="114">
        <v>0</v>
      </c>
      <c r="G71" s="133">
        <f t="shared" si="2"/>
        <v>0</v>
      </c>
      <c r="H71" s="133">
        <v>0</v>
      </c>
    </row>
    <row r="72" spans="1:8" s="16" customFormat="1" ht="21.75" customHeight="1">
      <c r="A72" s="46"/>
      <c r="B72" s="76" t="s">
        <v>254</v>
      </c>
      <c r="C72" s="113" t="s">
        <v>253</v>
      </c>
      <c r="D72" s="114">
        <v>50</v>
      </c>
      <c r="E72" s="114">
        <v>50</v>
      </c>
      <c r="F72" s="114">
        <v>0</v>
      </c>
      <c r="G72" s="133">
        <f t="shared" si="2"/>
        <v>0</v>
      </c>
      <c r="H72" s="133">
        <v>0</v>
      </c>
    </row>
    <row r="73" spans="1:8" s="16" customFormat="1" ht="30.75" customHeight="1">
      <c r="A73" s="46"/>
      <c r="B73" s="76" t="s">
        <v>256</v>
      </c>
      <c r="C73" s="113" t="s">
        <v>255</v>
      </c>
      <c r="D73" s="114">
        <v>100</v>
      </c>
      <c r="E73" s="114">
        <v>100</v>
      </c>
      <c r="F73" s="114">
        <v>99</v>
      </c>
      <c r="G73" s="133">
        <f t="shared" si="2"/>
        <v>0.99</v>
      </c>
      <c r="H73" s="133">
        <v>0</v>
      </c>
    </row>
    <row r="74" spans="1:8" s="16" customFormat="1" ht="21.75" customHeight="1">
      <c r="A74" s="46"/>
      <c r="B74" s="76" t="s">
        <v>258</v>
      </c>
      <c r="C74" s="113" t="s">
        <v>257</v>
      </c>
      <c r="D74" s="114">
        <v>200</v>
      </c>
      <c r="E74" s="114">
        <v>100</v>
      </c>
      <c r="F74" s="114">
        <v>0</v>
      </c>
      <c r="G74" s="133">
        <f t="shared" si="2"/>
        <v>0</v>
      </c>
      <c r="H74" s="133">
        <v>0</v>
      </c>
    </row>
    <row r="75" spans="1:8" s="16" customFormat="1" ht="21.75" customHeight="1">
      <c r="A75" s="46"/>
      <c r="B75" s="76" t="s">
        <v>260</v>
      </c>
      <c r="C75" s="113" t="s">
        <v>259</v>
      </c>
      <c r="D75" s="114">
        <v>50</v>
      </c>
      <c r="E75" s="114">
        <v>50</v>
      </c>
      <c r="F75" s="114">
        <v>0</v>
      </c>
      <c r="G75" s="133">
        <f t="shared" si="2"/>
        <v>0</v>
      </c>
      <c r="H75" s="133">
        <f t="shared" si="3"/>
        <v>0</v>
      </c>
    </row>
    <row r="76" spans="1:8" s="16" customFormat="1" ht="21.75" customHeight="1">
      <c r="A76" s="46"/>
      <c r="B76" s="76" t="s">
        <v>181</v>
      </c>
      <c r="C76" s="113" t="s">
        <v>261</v>
      </c>
      <c r="D76" s="114">
        <v>10000</v>
      </c>
      <c r="E76" s="114">
        <v>7050</v>
      </c>
      <c r="F76" s="114">
        <v>5384.8</v>
      </c>
      <c r="G76" s="133">
        <f t="shared" si="2"/>
        <v>0.5384800000000001</v>
      </c>
      <c r="H76" s="133">
        <f t="shared" si="3"/>
        <v>0.7638014184397164</v>
      </c>
    </row>
    <row r="77" spans="1:8" s="16" customFormat="1" ht="21.75" customHeight="1">
      <c r="A77" s="46"/>
      <c r="B77" s="76" t="s">
        <v>183</v>
      </c>
      <c r="C77" s="113" t="s">
        <v>267</v>
      </c>
      <c r="D77" s="114">
        <v>12000</v>
      </c>
      <c r="E77" s="114">
        <v>6740</v>
      </c>
      <c r="F77" s="114">
        <v>5924.9</v>
      </c>
      <c r="G77" s="133">
        <f t="shared" si="2"/>
        <v>0.49374166666666663</v>
      </c>
      <c r="H77" s="133">
        <f t="shared" si="3"/>
        <v>0.8790652818991097</v>
      </c>
    </row>
    <row r="78" spans="1:8" s="11" customFormat="1" ht="21.75" customHeight="1">
      <c r="A78" s="45" t="s">
        <v>47</v>
      </c>
      <c r="B78" s="57" t="s">
        <v>48</v>
      </c>
      <c r="C78" s="62" t="s">
        <v>263</v>
      </c>
      <c r="D78" s="111">
        <f>D79</f>
        <v>3930</v>
      </c>
      <c r="E78" s="111">
        <f>E79</f>
        <v>2718.5</v>
      </c>
      <c r="F78" s="111">
        <f>F79</f>
        <v>1666.5</v>
      </c>
      <c r="G78" s="133">
        <f t="shared" si="2"/>
        <v>0.42404580152671756</v>
      </c>
      <c r="H78" s="133">
        <f t="shared" si="3"/>
        <v>0.6130218870700754</v>
      </c>
    </row>
    <row r="79" spans="1:8" s="16" customFormat="1" ht="29.25" customHeight="1">
      <c r="A79" s="46" t="s">
        <v>51</v>
      </c>
      <c r="B79" s="76" t="s">
        <v>264</v>
      </c>
      <c r="C79" s="113" t="s">
        <v>263</v>
      </c>
      <c r="D79" s="114">
        <v>3930</v>
      </c>
      <c r="E79" s="114">
        <v>2718.5</v>
      </c>
      <c r="F79" s="114">
        <v>1666.5</v>
      </c>
      <c r="G79" s="133">
        <f t="shared" si="2"/>
        <v>0.42404580152671756</v>
      </c>
      <c r="H79" s="133">
        <f t="shared" si="3"/>
        <v>0.6130218870700754</v>
      </c>
    </row>
    <row r="80" spans="1:8" ht="20.25" customHeight="1">
      <c r="A80" s="45">
        <v>1000</v>
      </c>
      <c r="B80" s="57" t="s">
        <v>62</v>
      </c>
      <c r="C80" s="62"/>
      <c r="D80" s="111">
        <f>D81</f>
        <v>400</v>
      </c>
      <c r="E80" s="111">
        <f>E81</f>
        <v>204</v>
      </c>
      <c r="F80" s="111">
        <f>F81</f>
        <v>134.4</v>
      </c>
      <c r="G80" s="133">
        <f t="shared" si="2"/>
        <v>0.336</v>
      </c>
      <c r="H80" s="133">
        <f t="shared" si="3"/>
        <v>0.6588235294117647</v>
      </c>
    </row>
    <row r="81" spans="1:8" ht="29.25" customHeight="1">
      <c r="A81" s="44">
        <v>1001</v>
      </c>
      <c r="B81" s="55" t="s">
        <v>227</v>
      </c>
      <c r="C81" s="68" t="s">
        <v>63</v>
      </c>
      <c r="D81" s="56">
        <v>400</v>
      </c>
      <c r="E81" s="56">
        <v>204</v>
      </c>
      <c r="F81" s="56">
        <v>134.4</v>
      </c>
      <c r="G81" s="133">
        <f t="shared" si="2"/>
        <v>0.336</v>
      </c>
      <c r="H81" s="133">
        <f t="shared" si="3"/>
        <v>0.6588235294117647</v>
      </c>
    </row>
    <row r="82" spans="1:8" ht="29.25" customHeight="1">
      <c r="A82" s="45" t="s">
        <v>66</v>
      </c>
      <c r="B82" s="57" t="s">
        <v>133</v>
      </c>
      <c r="C82" s="62"/>
      <c r="D82" s="111">
        <f>D83</f>
        <v>26520</v>
      </c>
      <c r="E82" s="111">
        <f>E83</f>
        <v>16079.7</v>
      </c>
      <c r="F82" s="111">
        <f>F83</f>
        <v>8949.7</v>
      </c>
      <c r="G82" s="133">
        <f t="shared" si="2"/>
        <v>0.33746983408748116</v>
      </c>
      <c r="H82" s="133">
        <f t="shared" si="3"/>
        <v>0.556583767110083</v>
      </c>
    </row>
    <row r="83" spans="1:8" ht="29.25" customHeight="1">
      <c r="A83" s="44" t="s">
        <v>67</v>
      </c>
      <c r="B83" s="55" t="s">
        <v>265</v>
      </c>
      <c r="C83" s="68" t="s">
        <v>67</v>
      </c>
      <c r="D83" s="56">
        <v>26520</v>
      </c>
      <c r="E83" s="56">
        <v>16079.7</v>
      </c>
      <c r="F83" s="56">
        <v>8949.7</v>
      </c>
      <c r="G83" s="133">
        <f t="shared" si="2"/>
        <v>0.33746983408748116</v>
      </c>
      <c r="H83" s="133">
        <f t="shared" si="3"/>
        <v>0.556583767110083</v>
      </c>
    </row>
    <row r="84" spans="1:8" ht="20.25" customHeight="1">
      <c r="A84" s="45" t="s">
        <v>137</v>
      </c>
      <c r="B84" s="57" t="s">
        <v>138</v>
      </c>
      <c r="C84" s="62"/>
      <c r="D84" s="111">
        <f>D85</f>
        <v>76.1</v>
      </c>
      <c r="E84" s="111">
        <f>E85</f>
        <v>44.1</v>
      </c>
      <c r="F84" s="111">
        <f>F85</f>
        <v>27.2</v>
      </c>
      <c r="G84" s="133">
        <f t="shared" si="2"/>
        <v>0.35742444152431013</v>
      </c>
      <c r="H84" s="133">
        <f t="shared" si="3"/>
        <v>0.6167800453514739</v>
      </c>
    </row>
    <row r="85" spans="1:8" ht="18.75" customHeight="1">
      <c r="A85" s="44" t="s">
        <v>139</v>
      </c>
      <c r="B85" s="55" t="s">
        <v>140</v>
      </c>
      <c r="C85" s="68" t="s">
        <v>139</v>
      </c>
      <c r="D85" s="56">
        <v>76.1</v>
      </c>
      <c r="E85" s="56">
        <v>44.1</v>
      </c>
      <c r="F85" s="56">
        <v>27.2</v>
      </c>
      <c r="G85" s="133">
        <f t="shared" si="2"/>
        <v>0.35742444152431013</v>
      </c>
      <c r="H85" s="133">
        <f t="shared" si="3"/>
        <v>0.6167800453514739</v>
      </c>
    </row>
    <row r="86" spans="1:8" ht="25.5" customHeight="1" hidden="1">
      <c r="A86" s="45"/>
      <c r="B86" s="57" t="s">
        <v>101</v>
      </c>
      <c r="C86" s="62"/>
      <c r="D86" s="111">
        <f>D87+D88+D89</f>
        <v>0</v>
      </c>
      <c r="E86" s="111">
        <f>E87+E88+E89</f>
        <v>0</v>
      </c>
      <c r="F86" s="111">
        <f>F87+F88+F89</f>
        <v>0</v>
      </c>
      <c r="G86" s="133" t="e">
        <f t="shared" si="2"/>
        <v>#DIV/0!</v>
      </c>
      <c r="H86" s="133" t="e">
        <f t="shared" si="3"/>
        <v>#DIV/0!</v>
      </c>
    </row>
    <row r="87" spans="1:8" s="16" customFormat="1" ht="30" customHeight="1" hidden="1">
      <c r="A87" s="46"/>
      <c r="B87" s="76" t="s">
        <v>102</v>
      </c>
      <c r="C87" s="113" t="s">
        <v>196</v>
      </c>
      <c r="D87" s="114">
        <v>0</v>
      </c>
      <c r="E87" s="114">
        <v>0</v>
      </c>
      <c r="F87" s="114">
        <v>0</v>
      </c>
      <c r="G87" s="133" t="e">
        <f t="shared" si="2"/>
        <v>#DIV/0!</v>
      </c>
      <c r="H87" s="133" t="e">
        <f t="shared" si="3"/>
        <v>#DIV/0!</v>
      </c>
    </row>
    <row r="88" spans="1:8" s="16" customFormat="1" ht="106.5" customHeight="1" hidden="1">
      <c r="A88" s="46"/>
      <c r="B88" s="143" t="s">
        <v>1</v>
      </c>
      <c r="C88" s="113" t="s">
        <v>176</v>
      </c>
      <c r="D88" s="114">
        <v>0</v>
      </c>
      <c r="E88" s="114">
        <v>0</v>
      </c>
      <c r="F88" s="114">
        <v>0</v>
      </c>
      <c r="G88" s="133" t="e">
        <f t="shared" si="2"/>
        <v>#DIV/0!</v>
      </c>
      <c r="H88" s="133" t="e">
        <f t="shared" si="3"/>
        <v>#DIV/0!</v>
      </c>
    </row>
    <row r="89" spans="1:8" s="16" customFormat="1" ht="91.5" customHeight="1" hidden="1">
      <c r="A89" s="46"/>
      <c r="B89" s="143" t="s">
        <v>2</v>
      </c>
      <c r="C89" s="113" t="s">
        <v>177</v>
      </c>
      <c r="D89" s="114">
        <v>0</v>
      </c>
      <c r="E89" s="114">
        <v>0</v>
      </c>
      <c r="F89" s="114">
        <v>0</v>
      </c>
      <c r="G89" s="133" t="e">
        <f t="shared" si="2"/>
        <v>#DIV/0!</v>
      </c>
      <c r="H89" s="133" t="e">
        <f t="shared" si="3"/>
        <v>#DIV/0!</v>
      </c>
    </row>
    <row r="90" spans="1:8" ht="27" customHeight="1">
      <c r="A90" s="44"/>
      <c r="B90" s="88" t="s">
        <v>69</v>
      </c>
      <c r="C90" s="116"/>
      <c r="D90" s="117">
        <f>D32+D46+D51+D57+D80+D84+D86+D78+D82</f>
        <v>66639.9</v>
      </c>
      <c r="E90" s="117">
        <f>E32+E46+E51+E57+E80+E84+E86+E78+E82</f>
        <v>43979.8</v>
      </c>
      <c r="F90" s="117">
        <f>F32+F46+F51+F57+F80+F84+F86+F78+F82</f>
        <v>27098.7</v>
      </c>
      <c r="G90" s="133">
        <f t="shared" si="2"/>
        <v>0.4066437674726403</v>
      </c>
      <c r="H90" s="133">
        <f t="shared" si="3"/>
        <v>0.6161624200201001</v>
      </c>
    </row>
    <row r="91" spans="1:8" ht="12.75">
      <c r="A91" s="49"/>
      <c r="B91" s="55" t="s">
        <v>84</v>
      </c>
      <c r="C91" s="68"/>
      <c r="D91" s="123">
        <f>D86</f>
        <v>0</v>
      </c>
      <c r="E91" s="123">
        <f>E86</f>
        <v>0</v>
      </c>
      <c r="F91" s="123">
        <f>F86</f>
        <v>0</v>
      </c>
      <c r="G91" s="133">
        <v>0</v>
      </c>
      <c r="H91" s="133">
        <v>0</v>
      </c>
    </row>
    <row r="94" spans="2:6" ht="15">
      <c r="B94" s="96" t="s">
        <v>94</v>
      </c>
      <c r="C94" s="120"/>
      <c r="F94" s="91">
        <v>3296.9</v>
      </c>
    </row>
    <row r="95" spans="2:3" ht="15">
      <c r="B95" s="96"/>
      <c r="C95" s="120"/>
    </row>
    <row r="96" spans="2:3" ht="15">
      <c r="B96" s="96" t="s">
        <v>85</v>
      </c>
      <c r="C96" s="120"/>
    </row>
    <row r="97" spans="2:3" ht="15">
      <c r="B97" s="96" t="s">
        <v>86</v>
      </c>
      <c r="C97" s="120"/>
    </row>
    <row r="98" spans="2:3" ht="15">
      <c r="B98" s="96"/>
      <c r="C98" s="120"/>
    </row>
    <row r="99" spans="2:3" ht="15">
      <c r="B99" s="96" t="s">
        <v>87</v>
      </c>
      <c r="C99" s="120"/>
    </row>
    <row r="100" spans="2:3" ht="15">
      <c r="B100" s="96" t="s">
        <v>88</v>
      </c>
      <c r="C100" s="120"/>
    </row>
    <row r="101" spans="2:3" ht="15">
      <c r="B101" s="96"/>
      <c r="C101" s="120"/>
    </row>
    <row r="102" spans="2:3" ht="15">
      <c r="B102" s="96" t="s">
        <v>89</v>
      </c>
      <c r="C102" s="120"/>
    </row>
    <row r="103" spans="2:3" ht="15">
      <c r="B103" s="96" t="s">
        <v>90</v>
      </c>
      <c r="C103" s="120"/>
    </row>
    <row r="104" spans="2:3" ht="15">
      <c r="B104" s="96"/>
      <c r="C104" s="120"/>
    </row>
    <row r="105" spans="2:3" ht="15">
      <c r="B105" s="96" t="s">
        <v>91</v>
      </c>
      <c r="C105" s="120"/>
    </row>
    <row r="106" spans="2:3" ht="15">
      <c r="B106" s="96" t="s">
        <v>92</v>
      </c>
      <c r="C106" s="120"/>
    </row>
    <row r="107" spans="2:3" ht="15">
      <c r="B107" s="96"/>
      <c r="C107" s="120"/>
    </row>
    <row r="108" spans="2:3" ht="15">
      <c r="B108" s="96"/>
      <c r="C108" s="120"/>
    </row>
    <row r="109" spans="2:8" ht="15">
      <c r="B109" s="96" t="s">
        <v>93</v>
      </c>
      <c r="C109" s="120"/>
      <c r="E109" s="92"/>
      <c r="F109" s="92">
        <f>F94+F27-F90</f>
        <v>915.8999999999978</v>
      </c>
      <c r="H109" s="92"/>
    </row>
    <row r="112" spans="2:3" ht="15">
      <c r="B112" s="96" t="s">
        <v>95</v>
      </c>
      <c r="C112" s="120"/>
    </row>
    <row r="113" spans="2:3" ht="15">
      <c r="B113" s="96" t="s">
        <v>96</v>
      </c>
      <c r="C113" s="120"/>
    </row>
    <row r="114" spans="2:3" ht="15">
      <c r="B114" s="96" t="s">
        <v>97</v>
      </c>
      <c r="C114" s="120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57">
      <selection activeCell="F79" sqref="F79"/>
    </sheetView>
  </sheetViews>
  <sheetFormatPr defaultColWidth="9.140625" defaultRowHeight="12.75"/>
  <cols>
    <col min="1" max="1" width="6.7109375" style="91" customWidth="1"/>
    <col min="2" max="2" width="35.00390625" style="91" customWidth="1"/>
    <col min="3" max="3" width="10.421875" style="90" hidden="1" customWidth="1"/>
    <col min="4" max="4" width="9.7109375" style="91" customWidth="1"/>
    <col min="5" max="5" width="9.8515625" style="91" customWidth="1"/>
    <col min="6" max="6" width="9.28125" style="91" customWidth="1"/>
    <col min="7" max="7" width="9.421875" style="91" customWidth="1"/>
    <col min="8" max="8" width="12.00390625" style="91" customWidth="1"/>
    <col min="9" max="9" width="12.57421875" style="32" customWidth="1"/>
    <col min="10" max="16384" width="9.140625" style="1" customWidth="1"/>
  </cols>
  <sheetData>
    <row r="1" spans="1:9" s="7" customFormat="1" ht="57" customHeight="1">
      <c r="A1" s="172" t="s">
        <v>396</v>
      </c>
      <c r="B1" s="172"/>
      <c r="C1" s="172"/>
      <c r="D1" s="172"/>
      <c r="E1" s="172"/>
      <c r="F1" s="172"/>
      <c r="G1" s="172"/>
      <c r="H1" s="172"/>
      <c r="I1" s="38"/>
    </row>
    <row r="2" spans="1:8" ht="12.75" customHeight="1">
      <c r="A2" s="134"/>
      <c r="B2" s="197" t="s">
        <v>3</v>
      </c>
      <c r="C2" s="135"/>
      <c r="D2" s="171" t="s">
        <v>4</v>
      </c>
      <c r="E2" s="174" t="s">
        <v>386</v>
      </c>
      <c r="F2" s="171" t="s">
        <v>5</v>
      </c>
      <c r="G2" s="171" t="s">
        <v>6</v>
      </c>
      <c r="H2" s="174" t="s">
        <v>387</v>
      </c>
    </row>
    <row r="3" spans="1:8" ht="23.25" customHeight="1">
      <c r="A3" s="105"/>
      <c r="B3" s="198"/>
      <c r="C3" s="136"/>
      <c r="D3" s="171"/>
      <c r="E3" s="175"/>
      <c r="F3" s="171"/>
      <c r="G3" s="171"/>
      <c r="H3" s="175"/>
    </row>
    <row r="4" spans="1:8" ht="15">
      <c r="A4" s="105"/>
      <c r="B4" s="52" t="s">
        <v>83</v>
      </c>
      <c r="C4" s="106"/>
      <c r="D4" s="53">
        <f>D5+D6+D7+D8+D9+D10+D11+D12+D13+D14+D15+D16+D17+D18+D19</f>
        <v>3131.2</v>
      </c>
      <c r="E4" s="53">
        <f>E5+E6+E7+E8+E9+E10+E11+E12+E13+E14+E15+E16+E17+E18+E19</f>
        <v>1432</v>
      </c>
      <c r="F4" s="53">
        <f>F5+F6+F7+F8+F9+F10+F11+F12+F13+F14+F15+F16+F17+F18+F19</f>
        <v>1442.3000000000002</v>
      </c>
      <c r="G4" s="132">
        <f>F4/D4</f>
        <v>0.46062212570260613</v>
      </c>
      <c r="H4" s="132">
        <f>F4/E4</f>
        <v>1.0071927374301677</v>
      </c>
    </row>
    <row r="5" spans="1:8" ht="15">
      <c r="A5" s="105"/>
      <c r="B5" s="55" t="s">
        <v>7</v>
      </c>
      <c r="C5" s="68"/>
      <c r="D5" s="56">
        <v>110</v>
      </c>
      <c r="E5" s="56">
        <v>50</v>
      </c>
      <c r="F5" s="56">
        <v>52.7</v>
      </c>
      <c r="G5" s="132">
        <f aca="true" t="shared" si="0" ref="G5:G27">F5/D5</f>
        <v>0.4790909090909091</v>
      </c>
      <c r="H5" s="132">
        <f aca="true" t="shared" si="1" ref="H5:H27">F5/E5</f>
        <v>1.054</v>
      </c>
    </row>
    <row r="6" spans="1:8" ht="15">
      <c r="A6" s="105"/>
      <c r="B6" s="55" t="s">
        <v>300</v>
      </c>
      <c r="C6" s="68"/>
      <c r="D6" s="56">
        <v>941.2</v>
      </c>
      <c r="E6" s="56">
        <v>460</v>
      </c>
      <c r="F6" s="56">
        <v>559.4</v>
      </c>
      <c r="G6" s="132">
        <f t="shared" si="0"/>
        <v>0.5943476413089672</v>
      </c>
      <c r="H6" s="132">
        <f t="shared" si="1"/>
        <v>1.2160869565217391</v>
      </c>
    </row>
    <row r="7" spans="1:8" ht="15">
      <c r="A7" s="105"/>
      <c r="B7" s="55" t="s">
        <v>9</v>
      </c>
      <c r="C7" s="68"/>
      <c r="D7" s="56">
        <v>110</v>
      </c>
      <c r="E7" s="56">
        <v>55</v>
      </c>
      <c r="F7" s="56">
        <v>44.6</v>
      </c>
      <c r="G7" s="132">
        <f t="shared" si="0"/>
        <v>0.40545454545454546</v>
      </c>
      <c r="H7" s="132">
        <f t="shared" si="1"/>
        <v>0.8109090909090909</v>
      </c>
    </row>
    <row r="8" spans="1:8" ht="15">
      <c r="A8" s="105"/>
      <c r="B8" s="55" t="s">
        <v>10</v>
      </c>
      <c r="C8" s="68"/>
      <c r="D8" s="56">
        <v>160</v>
      </c>
      <c r="E8" s="56">
        <v>20</v>
      </c>
      <c r="F8" s="56">
        <v>-1.7</v>
      </c>
      <c r="G8" s="132">
        <f t="shared" si="0"/>
        <v>-0.010624999999999999</v>
      </c>
      <c r="H8" s="132">
        <f t="shared" si="1"/>
        <v>-0.08499999999999999</v>
      </c>
    </row>
    <row r="9" spans="1:8" ht="15">
      <c r="A9" s="105"/>
      <c r="B9" s="55" t="s">
        <v>11</v>
      </c>
      <c r="C9" s="68"/>
      <c r="D9" s="56">
        <v>1800</v>
      </c>
      <c r="E9" s="56">
        <v>842</v>
      </c>
      <c r="F9" s="56">
        <v>764.9</v>
      </c>
      <c r="G9" s="132">
        <f t="shared" si="0"/>
        <v>0.42494444444444446</v>
      </c>
      <c r="H9" s="132">
        <f t="shared" si="1"/>
        <v>0.9084323040380047</v>
      </c>
    </row>
    <row r="10" spans="1:8" ht="15">
      <c r="A10" s="105"/>
      <c r="B10" s="55" t="s">
        <v>108</v>
      </c>
      <c r="C10" s="68"/>
      <c r="D10" s="56">
        <v>10</v>
      </c>
      <c r="E10" s="56">
        <v>5</v>
      </c>
      <c r="F10" s="56">
        <v>22.4</v>
      </c>
      <c r="G10" s="132">
        <f t="shared" si="0"/>
        <v>2.2399999999999998</v>
      </c>
      <c r="H10" s="132">
        <f t="shared" si="1"/>
        <v>4.4799999999999995</v>
      </c>
    </row>
    <row r="11" spans="1:8" ht="15">
      <c r="A11" s="105"/>
      <c r="B11" s="55" t="s">
        <v>12</v>
      </c>
      <c r="C11" s="68"/>
      <c r="D11" s="56">
        <v>0</v>
      </c>
      <c r="E11" s="56">
        <v>0</v>
      </c>
      <c r="F11" s="56">
        <v>0</v>
      </c>
      <c r="G11" s="132">
        <v>0</v>
      </c>
      <c r="H11" s="132">
        <v>0</v>
      </c>
    </row>
    <row r="12" spans="1:8" ht="15">
      <c r="A12" s="105"/>
      <c r="B12" s="55" t="s">
        <v>13</v>
      </c>
      <c r="C12" s="68"/>
      <c r="D12" s="56">
        <v>0</v>
      </c>
      <c r="E12" s="56">
        <v>0</v>
      </c>
      <c r="F12" s="56">
        <v>0</v>
      </c>
      <c r="G12" s="132">
        <v>0</v>
      </c>
      <c r="H12" s="132">
        <v>0</v>
      </c>
    </row>
    <row r="13" spans="1:8" ht="15">
      <c r="A13" s="105"/>
      <c r="B13" s="55" t="s">
        <v>14</v>
      </c>
      <c r="C13" s="68"/>
      <c r="D13" s="56">
        <v>0</v>
      </c>
      <c r="E13" s="56">
        <v>0</v>
      </c>
      <c r="F13" s="56">
        <v>0</v>
      </c>
      <c r="G13" s="132">
        <v>0</v>
      </c>
      <c r="H13" s="132">
        <v>0</v>
      </c>
    </row>
    <row r="14" spans="1:8" ht="15">
      <c r="A14" s="105"/>
      <c r="B14" s="55" t="s">
        <v>16</v>
      </c>
      <c r="C14" s="68"/>
      <c r="D14" s="56">
        <v>0</v>
      </c>
      <c r="E14" s="56">
        <v>0</v>
      </c>
      <c r="F14" s="56">
        <v>0</v>
      </c>
      <c r="G14" s="132">
        <v>0</v>
      </c>
      <c r="H14" s="132">
        <v>0</v>
      </c>
    </row>
    <row r="15" spans="1:8" ht="15">
      <c r="A15" s="105"/>
      <c r="B15" s="55" t="s">
        <v>17</v>
      </c>
      <c r="C15" s="68"/>
      <c r="D15" s="56">
        <v>0</v>
      </c>
      <c r="E15" s="56">
        <v>0</v>
      </c>
      <c r="F15" s="56">
        <v>0</v>
      </c>
      <c r="G15" s="132">
        <v>0</v>
      </c>
      <c r="H15" s="132">
        <v>0</v>
      </c>
    </row>
    <row r="16" spans="1:8" ht="25.5">
      <c r="A16" s="105"/>
      <c r="B16" s="55" t="s">
        <v>18</v>
      </c>
      <c r="C16" s="68"/>
      <c r="D16" s="56">
        <v>0</v>
      </c>
      <c r="E16" s="56">
        <v>0</v>
      </c>
      <c r="F16" s="56">
        <v>0</v>
      </c>
      <c r="G16" s="132">
        <v>0</v>
      </c>
      <c r="H16" s="132">
        <v>0</v>
      </c>
    </row>
    <row r="17" spans="1:8" ht="25.5">
      <c r="A17" s="105"/>
      <c r="B17" s="55" t="s">
        <v>361</v>
      </c>
      <c r="C17" s="68"/>
      <c r="D17" s="56">
        <v>0</v>
      </c>
      <c r="E17" s="56">
        <v>0</v>
      </c>
      <c r="F17" s="56">
        <v>0</v>
      </c>
      <c r="G17" s="132">
        <v>0</v>
      </c>
      <c r="H17" s="132">
        <v>0</v>
      </c>
    </row>
    <row r="18" spans="1:8" ht="15">
      <c r="A18" s="105"/>
      <c r="B18" s="55" t="s">
        <v>122</v>
      </c>
      <c r="C18" s="68"/>
      <c r="D18" s="56">
        <v>0</v>
      </c>
      <c r="E18" s="56">
        <v>0</v>
      </c>
      <c r="F18" s="56">
        <v>0</v>
      </c>
      <c r="G18" s="132">
        <v>0</v>
      </c>
      <c r="H18" s="132">
        <v>0</v>
      </c>
    </row>
    <row r="19" spans="1:8" ht="15">
      <c r="A19" s="105"/>
      <c r="B19" s="55" t="s">
        <v>23</v>
      </c>
      <c r="C19" s="68"/>
      <c r="D19" s="56">
        <v>0</v>
      </c>
      <c r="E19" s="56">
        <v>0</v>
      </c>
      <c r="F19" s="56"/>
      <c r="G19" s="132">
        <v>0</v>
      </c>
      <c r="H19" s="132">
        <v>0</v>
      </c>
    </row>
    <row r="20" spans="1:8" ht="25.5">
      <c r="A20" s="105"/>
      <c r="B20" s="57" t="s">
        <v>82</v>
      </c>
      <c r="C20" s="62"/>
      <c r="D20" s="56">
        <f>D21+D22+D23+D24+D25</f>
        <v>1402.2</v>
      </c>
      <c r="E20" s="56">
        <f>E21+E22+E23+E24+E25</f>
        <v>701.1</v>
      </c>
      <c r="F20" s="56">
        <f>F21+F22+F23+F24+F25</f>
        <v>88.2</v>
      </c>
      <c r="G20" s="132">
        <f t="shared" si="0"/>
        <v>0.06290115532734275</v>
      </c>
      <c r="H20" s="132">
        <f t="shared" si="1"/>
        <v>0.1258023106546855</v>
      </c>
    </row>
    <row r="21" spans="1:8" ht="15">
      <c r="A21" s="105"/>
      <c r="B21" s="55" t="s">
        <v>25</v>
      </c>
      <c r="C21" s="68"/>
      <c r="D21" s="56">
        <v>1241.2</v>
      </c>
      <c r="E21" s="56">
        <v>620.6</v>
      </c>
      <c r="F21" s="56">
        <v>44</v>
      </c>
      <c r="G21" s="132">
        <f t="shared" si="0"/>
        <v>0.03544956493715759</v>
      </c>
      <c r="H21" s="132">
        <f t="shared" si="1"/>
        <v>0.07089912987431518</v>
      </c>
    </row>
    <row r="22" spans="1:8" ht="15">
      <c r="A22" s="105"/>
      <c r="B22" s="55" t="s">
        <v>68</v>
      </c>
      <c r="C22" s="68"/>
      <c r="D22" s="56">
        <v>0</v>
      </c>
      <c r="E22" s="56">
        <v>0</v>
      </c>
      <c r="F22" s="56">
        <v>0</v>
      </c>
      <c r="G22" s="132">
        <v>0</v>
      </c>
      <c r="H22" s="132">
        <v>0</v>
      </c>
    </row>
    <row r="23" spans="1:8" ht="15">
      <c r="A23" s="105"/>
      <c r="B23" s="55" t="s">
        <v>103</v>
      </c>
      <c r="C23" s="68"/>
      <c r="D23" s="56">
        <v>161</v>
      </c>
      <c r="E23" s="56">
        <v>80.5</v>
      </c>
      <c r="F23" s="56">
        <v>44.2</v>
      </c>
      <c r="G23" s="132">
        <f t="shared" si="0"/>
        <v>0.27453416149068327</v>
      </c>
      <c r="H23" s="132">
        <f t="shared" si="1"/>
        <v>0.5490683229813665</v>
      </c>
    </row>
    <row r="24" spans="1:8" ht="25.5">
      <c r="A24" s="105"/>
      <c r="B24" s="55" t="s">
        <v>28</v>
      </c>
      <c r="C24" s="68"/>
      <c r="D24" s="56">
        <v>0</v>
      </c>
      <c r="E24" s="56"/>
      <c r="F24" s="56">
        <v>0</v>
      </c>
      <c r="G24" s="132">
        <v>0</v>
      </c>
      <c r="H24" s="132">
        <v>0</v>
      </c>
    </row>
    <row r="25" spans="1:8" ht="26.25" thickBot="1">
      <c r="A25" s="105"/>
      <c r="B25" s="108" t="s">
        <v>157</v>
      </c>
      <c r="C25" s="109"/>
      <c r="D25" s="56">
        <v>0</v>
      </c>
      <c r="E25" s="56">
        <v>0</v>
      </c>
      <c r="F25" s="56">
        <v>0</v>
      </c>
      <c r="G25" s="132">
        <v>0</v>
      </c>
      <c r="H25" s="132">
        <v>0</v>
      </c>
    </row>
    <row r="26" spans="1:8" ht="18.75">
      <c r="A26" s="137"/>
      <c r="B26" s="130" t="s">
        <v>29</v>
      </c>
      <c r="C26" s="131"/>
      <c r="D26" s="53">
        <f>D4+D20</f>
        <v>4533.4</v>
      </c>
      <c r="E26" s="53">
        <f>E4+E20</f>
        <v>2133.1</v>
      </c>
      <c r="F26" s="53">
        <f>F4+F20</f>
        <v>1530.5000000000002</v>
      </c>
      <c r="G26" s="132">
        <f t="shared" si="0"/>
        <v>0.3376053293333922</v>
      </c>
      <c r="H26" s="132">
        <f t="shared" si="1"/>
        <v>0.7175003516009565</v>
      </c>
    </row>
    <row r="27" spans="1:8" ht="15">
      <c r="A27" s="105"/>
      <c r="B27" s="55" t="s">
        <v>109</v>
      </c>
      <c r="C27" s="68"/>
      <c r="D27" s="56">
        <f>D4</f>
        <v>3131.2</v>
      </c>
      <c r="E27" s="56">
        <f>E4</f>
        <v>1432</v>
      </c>
      <c r="F27" s="56">
        <f>F4</f>
        <v>1442.3000000000002</v>
      </c>
      <c r="G27" s="132">
        <f t="shared" si="0"/>
        <v>0.46062212570260613</v>
      </c>
      <c r="H27" s="132">
        <f t="shared" si="1"/>
        <v>1.0071927374301677</v>
      </c>
    </row>
    <row r="28" spans="1:8" ht="12.75">
      <c r="A28" s="182"/>
      <c r="B28" s="201"/>
      <c r="C28" s="201"/>
      <c r="D28" s="201"/>
      <c r="E28" s="201"/>
      <c r="F28" s="201"/>
      <c r="G28" s="201"/>
      <c r="H28" s="202"/>
    </row>
    <row r="29" spans="1:8" ht="15" customHeight="1">
      <c r="A29" s="195" t="s">
        <v>161</v>
      </c>
      <c r="B29" s="197" t="s">
        <v>30</v>
      </c>
      <c r="C29" s="199" t="s">
        <v>198</v>
      </c>
      <c r="D29" s="171" t="s">
        <v>4</v>
      </c>
      <c r="E29" s="174" t="s">
        <v>386</v>
      </c>
      <c r="F29" s="174" t="s">
        <v>5</v>
      </c>
      <c r="G29" s="171" t="s">
        <v>6</v>
      </c>
      <c r="H29" s="174" t="s">
        <v>387</v>
      </c>
    </row>
    <row r="30" spans="1:8" ht="15" customHeight="1">
      <c r="A30" s="196"/>
      <c r="B30" s="198"/>
      <c r="C30" s="200"/>
      <c r="D30" s="171"/>
      <c r="E30" s="175"/>
      <c r="F30" s="175"/>
      <c r="G30" s="171"/>
      <c r="H30" s="175"/>
    </row>
    <row r="31" spans="1:8" ht="25.5">
      <c r="A31" s="62" t="s">
        <v>70</v>
      </c>
      <c r="B31" s="57" t="s">
        <v>31</v>
      </c>
      <c r="C31" s="62"/>
      <c r="D31" s="111">
        <f>D32+D33+D34+D35</f>
        <v>2214.9</v>
      </c>
      <c r="E31" s="111">
        <f>E32+E33+E34+E35</f>
        <v>1134.3000000000002</v>
      </c>
      <c r="F31" s="111">
        <f>F32+F33+F34+F35</f>
        <v>700.9</v>
      </c>
      <c r="G31" s="133">
        <f>F31/D31</f>
        <v>0.31644769515553745</v>
      </c>
      <c r="H31" s="138">
        <f>F31/E31</f>
        <v>0.6179141320638278</v>
      </c>
    </row>
    <row r="32" spans="1:8" ht="12.75" hidden="1">
      <c r="A32" s="68" t="s">
        <v>71</v>
      </c>
      <c r="B32" s="55" t="s">
        <v>104</v>
      </c>
      <c r="C32" s="68"/>
      <c r="D32" s="56">
        <v>0</v>
      </c>
      <c r="E32" s="56">
        <v>0</v>
      </c>
      <c r="F32" s="56">
        <v>0</v>
      </c>
      <c r="G32" s="133" t="e">
        <f aca="true" t="shared" si="2" ref="G32:G62">F32/D32</f>
        <v>#DIV/0!</v>
      </c>
      <c r="H32" s="138" t="e">
        <f aca="true" t="shared" si="3" ref="H32:H62">F32/E32</f>
        <v>#DIV/0!</v>
      </c>
    </row>
    <row r="33" spans="1:8" ht="66.75" customHeight="1">
      <c r="A33" s="68" t="s">
        <v>73</v>
      </c>
      <c r="B33" s="55" t="s">
        <v>165</v>
      </c>
      <c r="C33" s="68" t="s">
        <v>73</v>
      </c>
      <c r="D33" s="56">
        <v>2200.5</v>
      </c>
      <c r="E33" s="56">
        <v>1124.9</v>
      </c>
      <c r="F33" s="56">
        <v>700.9</v>
      </c>
      <c r="G33" s="133">
        <f t="shared" si="2"/>
        <v>0.31851851851851853</v>
      </c>
      <c r="H33" s="138">
        <f t="shared" si="3"/>
        <v>0.6230776068983909</v>
      </c>
    </row>
    <row r="34" spans="1:8" ht="12.75">
      <c r="A34" s="68" t="s">
        <v>75</v>
      </c>
      <c r="B34" s="55" t="s">
        <v>36</v>
      </c>
      <c r="C34" s="68"/>
      <c r="D34" s="56">
        <v>10</v>
      </c>
      <c r="E34" s="56">
        <v>5</v>
      </c>
      <c r="F34" s="56">
        <v>0</v>
      </c>
      <c r="G34" s="133">
        <f t="shared" si="2"/>
        <v>0</v>
      </c>
      <c r="H34" s="138">
        <f t="shared" si="3"/>
        <v>0</v>
      </c>
    </row>
    <row r="35" spans="1:8" ht="12.75">
      <c r="A35" s="68" t="s">
        <v>132</v>
      </c>
      <c r="B35" s="55" t="s">
        <v>125</v>
      </c>
      <c r="C35" s="68"/>
      <c r="D35" s="56">
        <f>D36</f>
        <v>4.4</v>
      </c>
      <c r="E35" s="56">
        <f>E36</f>
        <v>4.4</v>
      </c>
      <c r="F35" s="56">
        <f>F36</f>
        <v>0</v>
      </c>
      <c r="G35" s="133">
        <f t="shared" si="2"/>
        <v>0</v>
      </c>
      <c r="H35" s="138">
        <v>0</v>
      </c>
    </row>
    <row r="36" spans="1:9" s="16" customFormat="1" ht="25.5">
      <c r="A36" s="113"/>
      <c r="B36" s="76" t="s">
        <v>118</v>
      </c>
      <c r="C36" s="113" t="s">
        <v>216</v>
      </c>
      <c r="D36" s="114">
        <v>4.4</v>
      </c>
      <c r="E36" s="114">
        <v>4.4</v>
      </c>
      <c r="F36" s="114">
        <v>0</v>
      </c>
      <c r="G36" s="133">
        <f t="shared" si="2"/>
        <v>0</v>
      </c>
      <c r="H36" s="138">
        <v>0</v>
      </c>
      <c r="I36" s="39"/>
    </row>
    <row r="37" spans="1:8" ht="12.75">
      <c r="A37" s="62" t="s">
        <v>112</v>
      </c>
      <c r="B37" s="57" t="s">
        <v>105</v>
      </c>
      <c r="C37" s="62"/>
      <c r="D37" s="56">
        <f>D38</f>
        <v>161</v>
      </c>
      <c r="E37" s="56">
        <f>E38</f>
        <v>144.9</v>
      </c>
      <c r="F37" s="56">
        <f>F38</f>
        <v>44.2</v>
      </c>
      <c r="G37" s="133">
        <f t="shared" si="2"/>
        <v>0.27453416149068327</v>
      </c>
      <c r="H37" s="138">
        <f t="shared" si="3"/>
        <v>0.30503795721187027</v>
      </c>
    </row>
    <row r="38" spans="1:8" ht="39.75" customHeight="1">
      <c r="A38" s="68" t="s">
        <v>113</v>
      </c>
      <c r="B38" s="55" t="s">
        <v>171</v>
      </c>
      <c r="C38" s="68" t="s">
        <v>272</v>
      </c>
      <c r="D38" s="56">
        <v>161</v>
      </c>
      <c r="E38" s="56">
        <v>144.9</v>
      </c>
      <c r="F38" s="56">
        <v>44.2</v>
      </c>
      <c r="G38" s="133">
        <f t="shared" si="2"/>
        <v>0.27453416149068327</v>
      </c>
      <c r="H38" s="138">
        <f t="shared" si="3"/>
        <v>0.30503795721187027</v>
      </c>
    </row>
    <row r="39" spans="1:8" ht="25.5" hidden="1">
      <c r="A39" s="62" t="s">
        <v>76</v>
      </c>
      <c r="B39" s="57" t="s">
        <v>39</v>
      </c>
      <c r="C39" s="62"/>
      <c r="D39" s="111">
        <f aca="true" t="shared" si="4" ref="D39:F40">D40</f>
        <v>0</v>
      </c>
      <c r="E39" s="111">
        <f t="shared" si="4"/>
        <v>0</v>
      </c>
      <c r="F39" s="111">
        <f t="shared" si="4"/>
        <v>0</v>
      </c>
      <c r="G39" s="133" t="e">
        <f t="shared" si="2"/>
        <v>#DIV/0!</v>
      </c>
      <c r="H39" s="138" t="e">
        <f t="shared" si="3"/>
        <v>#DIV/0!</v>
      </c>
    </row>
    <row r="40" spans="1:8" ht="12.75" hidden="1">
      <c r="A40" s="68" t="s">
        <v>114</v>
      </c>
      <c r="B40" s="55" t="s">
        <v>107</v>
      </c>
      <c r="C40" s="68"/>
      <c r="D40" s="56">
        <f t="shared" si="4"/>
        <v>0</v>
      </c>
      <c r="E40" s="56">
        <f t="shared" si="4"/>
        <v>0</v>
      </c>
      <c r="F40" s="56">
        <f t="shared" si="4"/>
        <v>0</v>
      </c>
      <c r="G40" s="133" t="e">
        <f t="shared" si="2"/>
        <v>#DIV/0!</v>
      </c>
      <c r="H40" s="138" t="e">
        <f t="shared" si="3"/>
        <v>#DIV/0!</v>
      </c>
    </row>
    <row r="41" spans="1:9" s="16" customFormat="1" ht="51" hidden="1">
      <c r="A41" s="113"/>
      <c r="B41" s="76" t="s">
        <v>199</v>
      </c>
      <c r="C41" s="113" t="s">
        <v>200</v>
      </c>
      <c r="D41" s="114">
        <v>0</v>
      </c>
      <c r="E41" s="114">
        <v>0</v>
      </c>
      <c r="F41" s="114">
        <v>0</v>
      </c>
      <c r="G41" s="133" t="e">
        <f t="shared" si="2"/>
        <v>#DIV/0!</v>
      </c>
      <c r="H41" s="138" t="e">
        <f t="shared" si="3"/>
        <v>#DIV/0!</v>
      </c>
      <c r="I41" s="39"/>
    </row>
    <row r="42" spans="1:9" s="11" customFormat="1" ht="12.75">
      <c r="A42" s="62" t="s">
        <v>77</v>
      </c>
      <c r="B42" s="57" t="s">
        <v>41</v>
      </c>
      <c r="C42" s="62"/>
      <c r="D42" s="111">
        <f aca="true" t="shared" si="5" ref="D42:F43">D43</f>
        <v>5</v>
      </c>
      <c r="E42" s="111">
        <f t="shared" si="5"/>
        <v>5</v>
      </c>
      <c r="F42" s="111">
        <f t="shared" si="5"/>
        <v>0</v>
      </c>
      <c r="G42" s="133">
        <f t="shared" si="2"/>
        <v>0</v>
      </c>
      <c r="H42" s="138">
        <f t="shared" si="3"/>
        <v>0</v>
      </c>
      <c r="I42" s="40"/>
    </row>
    <row r="43" spans="1:8" ht="25.5">
      <c r="A43" s="115" t="s">
        <v>78</v>
      </c>
      <c r="B43" s="87" t="s">
        <v>127</v>
      </c>
      <c r="C43" s="68"/>
      <c r="D43" s="56">
        <f t="shared" si="5"/>
        <v>5</v>
      </c>
      <c r="E43" s="56">
        <f t="shared" si="5"/>
        <v>5</v>
      </c>
      <c r="F43" s="56">
        <f t="shared" si="5"/>
        <v>0</v>
      </c>
      <c r="G43" s="133">
        <f t="shared" si="2"/>
        <v>0</v>
      </c>
      <c r="H43" s="138">
        <f t="shared" si="3"/>
        <v>0</v>
      </c>
    </row>
    <row r="44" spans="1:9" s="16" customFormat="1" ht="25.5">
      <c r="A44" s="113"/>
      <c r="B44" s="79" t="s">
        <v>127</v>
      </c>
      <c r="C44" s="113" t="s">
        <v>304</v>
      </c>
      <c r="D44" s="114">
        <v>5</v>
      </c>
      <c r="E44" s="114">
        <v>5</v>
      </c>
      <c r="F44" s="114">
        <v>0</v>
      </c>
      <c r="G44" s="133">
        <f t="shared" si="2"/>
        <v>0</v>
      </c>
      <c r="H44" s="138">
        <f t="shared" si="3"/>
        <v>0</v>
      </c>
      <c r="I44" s="39"/>
    </row>
    <row r="45" spans="1:8" ht="25.5">
      <c r="A45" s="65" t="s">
        <v>79</v>
      </c>
      <c r="B45" s="57" t="s">
        <v>42</v>
      </c>
      <c r="C45" s="62"/>
      <c r="D45" s="111">
        <f>D46</f>
        <v>245</v>
      </c>
      <c r="E45" s="111">
        <f>E46</f>
        <v>140</v>
      </c>
      <c r="F45" s="111">
        <f>F46</f>
        <v>67.6</v>
      </c>
      <c r="G45" s="133">
        <f t="shared" si="2"/>
        <v>0.27591836734693875</v>
      </c>
      <c r="H45" s="138">
        <f t="shared" si="3"/>
        <v>0.4828571428571428</v>
      </c>
    </row>
    <row r="46" spans="1:8" ht="12.75">
      <c r="A46" s="62" t="s">
        <v>45</v>
      </c>
      <c r="B46" s="57" t="s">
        <v>46</v>
      </c>
      <c r="C46" s="62"/>
      <c r="D46" s="111">
        <f>D47+D48+D50+D49</f>
        <v>245</v>
      </c>
      <c r="E46" s="111">
        <f>E47+E48+E50+E49</f>
        <v>140</v>
      </c>
      <c r="F46" s="111">
        <f>F47+F48+F50+F49</f>
        <v>67.6</v>
      </c>
      <c r="G46" s="133">
        <f t="shared" si="2"/>
        <v>0.27591836734693875</v>
      </c>
      <c r="H46" s="138">
        <f t="shared" si="3"/>
        <v>0.4828571428571428</v>
      </c>
    </row>
    <row r="47" spans="1:8" ht="12.75">
      <c r="A47" s="68"/>
      <c r="B47" s="55" t="s">
        <v>100</v>
      </c>
      <c r="C47" s="68" t="s">
        <v>261</v>
      </c>
      <c r="D47" s="56">
        <v>170</v>
      </c>
      <c r="E47" s="56">
        <v>80</v>
      </c>
      <c r="F47" s="56">
        <v>67.6</v>
      </c>
      <c r="G47" s="133">
        <f t="shared" si="2"/>
        <v>0.39764705882352935</v>
      </c>
      <c r="H47" s="138">
        <f t="shared" si="3"/>
        <v>0.845</v>
      </c>
    </row>
    <row r="48" spans="1:9" s="16" customFormat="1" ht="20.25" customHeight="1">
      <c r="A48" s="113"/>
      <c r="B48" s="55" t="s">
        <v>266</v>
      </c>
      <c r="C48" s="113" t="s">
        <v>262</v>
      </c>
      <c r="D48" s="114">
        <v>15</v>
      </c>
      <c r="E48" s="114">
        <v>15</v>
      </c>
      <c r="F48" s="114">
        <v>0</v>
      </c>
      <c r="G48" s="133">
        <f t="shared" si="2"/>
        <v>0</v>
      </c>
      <c r="H48" s="138">
        <v>0</v>
      </c>
      <c r="I48" s="39"/>
    </row>
    <row r="49" spans="1:9" s="16" customFormat="1" ht="20.25" customHeight="1">
      <c r="A49" s="113"/>
      <c r="B49" s="55" t="s">
        <v>376</v>
      </c>
      <c r="C49" s="113" t="s">
        <v>375</v>
      </c>
      <c r="D49" s="114">
        <v>10</v>
      </c>
      <c r="E49" s="114">
        <v>5</v>
      </c>
      <c r="F49" s="114">
        <v>0</v>
      </c>
      <c r="G49" s="133">
        <f t="shared" si="2"/>
        <v>0</v>
      </c>
      <c r="H49" s="138">
        <v>0</v>
      </c>
      <c r="I49" s="39"/>
    </row>
    <row r="50" spans="1:9" s="16" customFormat="1" ht="20.25" customHeight="1">
      <c r="A50" s="113"/>
      <c r="B50" s="55" t="s">
        <v>183</v>
      </c>
      <c r="C50" s="113" t="s">
        <v>267</v>
      </c>
      <c r="D50" s="114">
        <v>50</v>
      </c>
      <c r="E50" s="114">
        <v>40</v>
      </c>
      <c r="F50" s="114">
        <v>0</v>
      </c>
      <c r="G50" s="133">
        <f t="shared" si="2"/>
        <v>0</v>
      </c>
      <c r="H50" s="138">
        <f t="shared" si="3"/>
        <v>0</v>
      </c>
      <c r="I50" s="39"/>
    </row>
    <row r="51" spans="1:8" ht="28.5" customHeight="1">
      <c r="A51" s="80" t="s">
        <v>130</v>
      </c>
      <c r="B51" s="81" t="s">
        <v>128</v>
      </c>
      <c r="C51" s="80"/>
      <c r="D51" s="56">
        <f aca="true" t="shared" si="6" ref="D51:F52">D52</f>
        <v>1</v>
      </c>
      <c r="E51" s="56">
        <f t="shared" si="6"/>
        <v>1</v>
      </c>
      <c r="F51" s="56">
        <f t="shared" si="6"/>
        <v>0.6</v>
      </c>
      <c r="G51" s="133">
        <f t="shared" si="2"/>
        <v>0.6</v>
      </c>
      <c r="H51" s="138">
        <f t="shared" si="3"/>
        <v>0.6</v>
      </c>
    </row>
    <row r="52" spans="1:8" ht="42.75" customHeight="1">
      <c r="A52" s="115" t="s">
        <v>124</v>
      </c>
      <c r="B52" s="87" t="s">
        <v>131</v>
      </c>
      <c r="C52" s="115"/>
      <c r="D52" s="56">
        <f t="shared" si="6"/>
        <v>1</v>
      </c>
      <c r="E52" s="56">
        <f t="shared" si="6"/>
        <v>1</v>
      </c>
      <c r="F52" s="56">
        <f t="shared" si="6"/>
        <v>0.6</v>
      </c>
      <c r="G52" s="133">
        <f t="shared" si="2"/>
        <v>0.6</v>
      </c>
      <c r="H52" s="138">
        <f t="shared" si="3"/>
        <v>0.6</v>
      </c>
    </row>
    <row r="53" spans="1:9" s="16" customFormat="1" ht="42" customHeight="1">
      <c r="A53" s="113"/>
      <c r="B53" s="76" t="s">
        <v>201</v>
      </c>
      <c r="C53" s="113" t="s">
        <v>268</v>
      </c>
      <c r="D53" s="114">
        <v>1</v>
      </c>
      <c r="E53" s="114">
        <v>1</v>
      </c>
      <c r="F53" s="114">
        <v>0.6</v>
      </c>
      <c r="G53" s="133">
        <f t="shared" si="2"/>
        <v>0.6</v>
      </c>
      <c r="H53" s="138">
        <f t="shared" si="3"/>
        <v>0.6</v>
      </c>
      <c r="I53" s="39"/>
    </row>
    <row r="54" spans="1:8" ht="17.25" customHeight="1" hidden="1">
      <c r="A54" s="62" t="s">
        <v>47</v>
      </c>
      <c r="B54" s="57" t="s">
        <v>48</v>
      </c>
      <c r="C54" s="62"/>
      <c r="D54" s="111">
        <f aca="true" t="shared" si="7" ref="D54:F55">D55</f>
        <v>0</v>
      </c>
      <c r="E54" s="111">
        <f t="shared" si="7"/>
        <v>0</v>
      </c>
      <c r="F54" s="111">
        <f t="shared" si="7"/>
        <v>0</v>
      </c>
      <c r="G54" s="133" t="e">
        <f t="shared" si="2"/>
        <v>#DIV/0!</v>
      </c>
      <c r="H54" s="138">
        <v>0</v>
      </c>
    </row>
    <row r="55" spans="1:8" ht="14.25" customHeight="1" hidden="1">
      <c r="A55" s="68" t="s">
        <v>52</v>
      </c>
      <c r="B55" s="55" t="s">
        <v>53</v>
      </c>
      <c r="C55" s="68"/>
      <c r="D55" s="56">
        <f t="shared" si="7"/>
        <v>0</v>
      </c>
      <c r="E55" s="56">
        <f t="shared" si="7"/>
        <v>0</v>
      </c>
      <c r="F55" s="56">
        <f t="shared" si="7"/>
        <v>0</v>
      </c>
      <c r="G55" s="133" t="e">
        <f t="shared" si="2"/>
        <v>#DIV/0!</v>
      </c>
      <c r="H55" s="138">
        <v>0</v>
      </c>
    </row>
    <row r="56" spans="1:9" s="16" customFormat="1" ht="39" customHeight="1" hidden="1">
      <c r="A56" s="113"/>
      <c r="B56" s="76" t="s">
        <v>269</v>
      </c>
      <c r="C56" s="113" t="s">
        <v>270</v>
      </c>
      <c r="D56" s="114">
        <v>0</v>
      </c>
      <c r="E56" s="114">
        <v>0</v>
      </c>
      <c r="F56" s="114">
        <v>0</v>
      </c>
      <c r="G56" s="133" t="e">
        <f t="shared" si="2"/>
        <v>#DIV/0!</v>
      </c>
      <c r="H56" s="138">
        <v>0</v>
      </c>
      <c r="I56" s="39"/>
    </row>
    <row r="57" spans="1:8" ht="17.25" customHeight="1">
      <c r="A57" s="62">
        <v>1000</v>
      </c>
      <c r="B57" s="57" t="s">
        <v>62</v>
      </c>
      <c r="C57" s="62"/>
      <c r="D57" s="111">
        <f>D58</f>
        <v>36</v>
      </c>
      <c r="E57" s="111">
        <f>E58</f>
        <v>21</v>
      </c>
      <c r="F57" s="111">
        <f>F58</f>
        <v>18</v>
      </c>
      <c r="G57" s="133">
        <f t="shared" si="2"/>
        <v>0.5</v>
      </c>
      <c r="H57" s="138">
        <f t="shared" si="3"/>
        <v>0.8571428571428571</v>
      </c>
    </row>
    <row r="58" spans="1:8" ht="16.5" customHeight="1">
      <c r="A58" s="68">
        <v>1001</v>
      </c>
      <c r="B58" s="55" t="s">
        <v>186</v>
      </c>
      <c r="C58" s="68" t="s">
        <v>271</v>
      </c>
      <c r="D58" s="56">
        <v>36</v>
      </c>
      <c r="E58" s="56">
        <v>21</v>
      </c>
      <c r="F58" s="56">
        <v>18</v>
      </c>
      <c r="G58" s="133">
        <f t="shared" si="2"/>
        <v>0.5</v>
      </c>
      <c r="H58" s="138">
        <f t="shared" si="3"/>
        <v>0.8571428571428571</v>
      </c>
    </row>
    <row r="59" spans="1:8" ht="30.75" customHeight="1">
      <c r="A59" s="62"/>
      <c r="B59" s="57" t="s">
        <v>101</v>
      </c>
      <c r="C59" s="62"/>
      <c r="D59" s="56">
        <f>D60</f>
        <v>1920.9</v>
      </c>
      <c r="E59" s="56">
        <f>E60</f>
        <v>1185.8</v>
      </c>
      <c r="F59" s="56">
        <f>F60</f>
        <v>450</v>
      </c>
      <c r="G59" s="133">
        <f t="shared" si="2"/>
        <v>0.2342651881930345</v>
      </c>
      <c r="H59" s="138">
        <f t="shared" si="3"/>
        <v>0.379490639230899</v>
      </c>
    </row>
    <row r="60" spans="1:9" s="16" customFormat="1" ht="25.5">
      <c r="A60" s="113"/>
      <c r="B60" s="76" t="s">
        <v>102</v>
      </c>
      <c r="C60" s="113" t="s">
        <v>202</v>
      </c>
      <c r="D60" s="114">
        <v>1920.9</v>
      </c>
      <c r="E60" s="114">
        <v>1185.8</v>
      </c>
      <c r="F60" s="114">
        <v>450</v>
      </c>
      <c r="G60" s="133">
        <f t="shared" si="2"/>
        <v>0.2342651881930345</v>
      </c>
      <c r="H60" s="138">
        <f t="shared" si="3"/>
        <v>0.379490639230899</v>
      </c>
      <c r="I60" s="39"/>
    </row>
    <row r="61" spans="1:8" ht="15.75">
      <c r="A61" s="62"/>
      <c r="B61" s="88" t="s">
        <v>69</v>
      </c>
      <c r="C61" s="116"/>
      <c r="D61" s="117">
        <f>D31+D37+D39+D42+D45++D51+D54+D57+D59</f>
        <v>4583.8</v>
      </c>
      <c r="E61" s="117">
        <f>E31+E37+E39+E42+E45++E51+E54+E57+E59</f>
        <v>2632</v>
      </c>
      <c r="F61" s="117">
        <f>F31+F37+F39+F42+F45++F51+F54+F57+F59</f>
        <v>1281.3000000000002</v>
      </c>
      <c r="G61" s="133">
        <f t="shared" si="2"/>
        <v>0.2795279026135521</v>
      </c>
      <c r="H61" s="138">
        <f t="shared" si="3"/>
        <v>0.4868161094224925</v>
      </c>
    </row>
    <row r="62" spans="1:8" ht="15.75" customHeight="1">
      <c r="A62" s="51"/>
      <c r="B62" s="55" t="s">
        <v>84</v>
      </c>
      <c r="C62" s="68"/>
      <c r="D62" s="119">
        <f>D59</f>
        <v>1920.9</v>
      </c>
      <c r="E62" s="119">
        <f>E59</f>
        <v>1185.8</v>
      </c>
      <c r="F62" s="119">
        <f>F59</f>
        <v>450</v>
      </c>
      <c r="G62" s="133">
        <f t="shared" si="2"/>
        <v>0.2342651881930345</v>
      </c>
      <c r="H62" s="138">
        <f t="shared" si="3"/>
        <v>0.379490639230899</v>
      </c>
    </row>
    <row r="63" ht="12.75">
      <c r="A63" s="90"/>
    </row>
    <row r="64" spans="1:6" ht="15">
      <c r="A64" s="90"/>
      <c r="B64" s="96" t="s">
        <v>94</v>
      </c>
      <c r="C64" s="120"/>
      <c r="F64" s="91">
        <v>199.8</v>
      </c>
    </row>
    <row r="65" spans="1:3" ht="15">
      <c r="A65" s="90"/>
      <c r="B65" s="96"/>
      <c r="C65" s="120"/>
    </row>
    <row r="66" spans="1:3" ht="15">
      <c r="A66" s="90"/>
      <c r="B66" s="96" t="s">
        <v>85</v>
      </c>
      <c r="C66" s="120"/>
    </row>
    <row r="67" spans="1:3" ht="15">
      <c r="A67" s="90"/>
      <c r="B67" s="96" t="s">
        <v>86</v>
      </c>
      <c r="C67" s="120"/>
    </row>
    <row r="68" spans="1:3" ht="15">
      <c r="A68" s="90"/>
      <c r="B68" s="96"/>
      <c r="C68" s="120"/>
    </row>
    <row r="69" spans="1:3" ht="15">
      <c r="A69" s="90"/>
      <c r="B69" s="96" t="s">
        <v>87</v>
      </c>
      <c r="C69" s="120"/>
    </row>
    <row r="70" spans="1:3" ht="15">
      <c r="A70" s="90"/>
      <c r="B70" s="96" t="s">
        <v>88</v>
      </c>
      <c r="C70" s="120"/>
    </row>
    <row r="71" spans="1:3" ht="15">
      <c r="A71" s="90"/>
      <c r="B71" s="96"/>
      <c r="C71" s="120"/>
    </row>
    <row r="72" spans="1:3" ht="15">
      <c r="A72" s="90"/>
      <c r="B72" s="96" t="s">
        <v>89</v>
      </c>
      <c r="C72" s="120"/>
    </row>
    <row r="73" spans="1:3" ht="15">
      <c r="A73" s="90"/>
      <c r="B73" s="96" t="s">
        <v>90</v>
      </c>
      <c r="C73" s="120"/>
    </row>
    <row r="74" spans="1:3" ht="15">
      <c r="A74" s="90"/>
      <c r="B74" s="96"/>
      <c r="C74" s="120"/>
    </row>
    <row r="75" spans="1:3" ht="15">
      <c r="A75" s="90"/>
      <c r="B75" s="96" t="s">
        <v>91</v>
      </c>
      <c r="C75" s="120"/>
    </row>
    <row r="76" spans="1:3" ht="15">
      <c r="A76" s="90"/>
      <c r="B76" s="96" t="s">
        <v>92</v>
      </c>
      <c r="C76" s="120"/>
    </row>
    <row r="77" spans="1:3" ht="15">
      <c r="A77" s="90"/>
      <c r="B77" s="96"/>
      <c r="C77" s="120"/>
    </row>
    <row r="78" spans="1:3" ht="15">
      <c r="A78" s="90"/>
      <c r="B78" s="96"/>
      <c r="C78" s="120"/>
    </row>
    <row r="79" spans="1:8" ht="15">
      <c r="A79" s="90"/>
      <c r="B79" s="96" t="s">
        <v>93</v>
      </c>
      <c r="C79" s="120"/>
      <c r="F79" s="92">
        <f>F64+F26-F61</f>
        <v>449</v>
      </c>
      <c r="H79" s="92"/>
    </row>
    <row r="80" ht="12.75">
      <c r="A80" s="90"/>
    </row>
    <row r="81" ht="12.75">
      <c r="A81" s="90"/>
    </row>
    <row r="82" spans="1:3" ht="15">
      <c r="A82" s="90"/>
      <c r="B82" s="96" t="s">
        <v>95</v>
      </c>
      <c r="C82" s="120"/>
    </row>
    <row r="83" spans="1:3" ht="15">
      <c r="A83" s="90"/>
      <c r="B83" s="96" t="s">
        <v>96</v>
      </c>
      <c r="C83" s="120"/>
    </row>
    <row r="84" spans="1:3" ht="15">
      <c r="A84" s="90"/>
      <c r="B84" s="96" t="s">
        <v>97</v>
      </c>
      <c r="C84" s="120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54">
      <selection activeCell="H9" sqref="A1:H16384"/>
    </sheetView>
  </sheetViews>
  <sheetFormatPr defaultColWidth="9.140625" defaultRowHeight="12.75"/>
  <cols>
    <col min="1" max="1" width="7.8515625" style="91" customWidth="1"/>
    <col min="2" max="2" width="38.140625" style="91" customWidth="1"/>
    <col min="3" max="3" width="9.7109375" style="90" hidden="1" customWidth="1"/>
    <col min="4" max="5" width="11.7109375" style="91" customWidth="1"/>
    <col min="6" max="7" width="12.57421875" style="91" customWidth="1"/>
    <col min="8" max="8" width="11.140625" style="91" customWidth="1"/>
    <col min="9" max="9" width="9.140625" style="32" customWidth="1"/>
    <col min="10" max="16384" width="9.140625" style="1" customWidth="1"/>
  </cols>
  <sheetData>
    <row r="1" spans="1:9" s="5" customFormat="1" ht="66.75" customHeight="1">
      <c r="A1" s="172" t="s">
        <v>397</v>
      </c>
      <c r="B1" s="172"/>
      <c r="C1" s="172"/>
      <c r="D1" s="172"/>
      <c r="E1" s="172"/>
      <c r="F1" s="172"/>
      <c r="G1" s="172"/>
      <c r="H1" s="172"/>
      <c r="I1" s="41"/>
    </row>
    <row r="2" spans="1:8" ht="12.75" customHeight="1">
      <c r="A2" s="103"/>
      <c r="B2" s="178" t="s">
        <v>3</v>
      </c>
      <c r="C2" s="104"/>
      <c r="D2" s="171" t="s">
        <v>4</v>
      </c>
      <c r="E2" s="174" t="s">
        <v>386</v>
      </c>
      <c r="F2" s="171" t="s">
        <v>5</v>
      </c>
      <c r="G2" s="171" t="s">
        <v>6</v>
      </c>
      <c r="H2" s="174" t="s">
        <v>387</v>
      </c>
    </row>
    <row r="3" spans="1:8" ht="21.75" customHeight="1">
      <c r="A3" s="105"/>
      <c r="B3" s="178"/>
      <c r="C3" s="104"/>
      <c r="D3" s="171"/>
      <c r="E3" s="175"/>
      <c r="F3" s="171"/>
      <c r="G3" s="171"/>
      <c r="H3" s="175"/>
    </row>
    <row r="4" spans="1:8" ht="15">
      <c r="A4" s="105"/>
      <c r="B4" s="52" t="s">
        <v>83</v>
      </c>
      <c r="C4" s="106"/>
      <c r="D4" s="53">
        <f>D5+D6+D7+D8+D9+D10+D11+D12+D13+D14+D15+D16+D17+D18+D19+D20</f>
        <v>3173.5</v>
      </c>
      <c r="E4" s="53">
        <f>E5+E6+E7+E8+E9+E10+E11+E12+E13+E14+E15+E16+E17+E18+E19+E20</f>
        <v>1618</v>
      </c>
      <c r="F4" s="53">
        <f>F5+F6+F7+F8+F9+F10+F11+F12+F13+F14+F15+F16+F17+F18+F19+F20</f>
        <v>1628.8000000000002</v>
      </c>
      <c r="G4" s="132">
        <f aca="true" t="shared" si="0" ref="G4:G10">F4/D4</f>
        <v>0.5132503544981882</v>
      </c>
      <c r="H4" s="132">
        <f>F4/E4</f>
        <v>1.0066749072929544</v>
      </c>
    </row>
    <row r="5" spans="1:8" ht="15">
      <c r="A5" s="105"/>
      <c r="B5" s="55" t="s">
        <v>7</v>
      </c>
      <c r="C5" s="68"/>
      <c r="D5" s="56">
        <v>120</v>
      </c>
      <c r="E5" s="56">
        <v>50</v>
      </c>
      <c r="F5" s="56">
        <v>38.9</v>
      </c>
      <c r="G5" s="132">
        <f t="shared" si="0"/>
        <v>0.32416666666666666</v>
      </c>
      <c r="H5" s="132">
        <f aca="true" t="shared" si="1" ref="H5:H28">F5/E5</f>
        <v>0.778</v>
      </c>
    </row>
    <row r="6" spans="1:8" ht="15">
      <c r="A6" s="105"/>
      <c r="B6" s="55" t="s">
        <v>300</v>
      </c>
      <c r="C6" s="68"/>
      <c r="D6" s="56">
        <v>1003.5</v>
      </c>
      <c r="E6" s="56">
        <v>500</v>
      </c>
      <c r="F6" s="56">
        <v>595</v>
      </c>
      <c r="G6" s="132">
        <f t="shared" si="0"/>
        <v>0.5929247633283508</v>
      </c>
      <c r="H6" s="132">
        <f t="shared" si="1"/>
        <v>1.19</v>
      </c>
    </row>
    <row r="7" spans="1:8" ht="15">
      <c r="A7" s="105"/>
      <c r="B7" s="55" t="s">
        <v>9</v>
      </c>
      <c r="C7" s="68"/>
      <c r="D7" s="56">
        <v>470</v>
      </c>
      <c r="E7" s="56">
        <v>240</v>
      </c>
      <c r="F7" s="56">
        <v>336.3</v>
      </c>
      <c r="G7" s="132">
        <f t="shared" si="0"/>
        <v>0.715531914893617</v>
      </c>
      <c r="H7" s="132">
        <f t="shared" si="1"/>
        <v>1.40125</v>
      </c>
    </row>
    <row r="8" spans="1:8" ht="15">
      <c r="A8" s="105"/>
      <c r="B8" s="55" t="s">
        <v>10</v>
      </c>
      <c r="C8" s="68"/>
      <c r="D8" s="56">
        <v>170</v>
      </c>
      <c r="E8" s="56">
        <v>20</v>
      </c>
      <c r="F8" s="56">
        <v>4.9</v>
      </c>
      <c r="G8" s="132">
        <f t="shared" si="0"/>
        <v>0.02882352941176471</v>
      </c>
      <c r="H8" s="132">
        <f t="shared" si="1"/>
        <v>0.24500000000000002</v>
      </c>
    </row>
    <row r="9" spans="1:8" ht="15">
      <c r="A9" s="105"/>
      <c r="B9" s="55" t="s">
        <v>11</v>
      </c>
      <c r="C9" s="68"/>
      <c r="D9" s="56">
        <v>1400</v>
      </c>
      <c r="E9" s="56">
        <v>803</v>
      </c>
      <c r="F9" s="56">
        <v>622.2</v>
      </c>
      <c r="G9" s="132">
        <f t="shared" si="0"/>
        <v>0.44442857142857145</v>
      </c>
      <c r="H9" s="132">
        <f t="shared" si="1"/>
        <v>0.7748443337484434</v>
      </c>
    </row>
    <row r="10" spans="1:8" ht="15">
      <c r="A10" s="105"/>
      <c r="B10" s="55" t="s">
        <v>108</v>
      </c>
      <c r="C10" s="68"/>
      <c r="D10" s="56">
        <v>10</v>
      </c>
      <c r="E10" s="56">
        <v>5</v>
      </c>
      <c r="F10" s="56">
        <v>16.2</v>
      </c>
      <c r="G10" s="132">
        <f t="shared" si="0"/>
        <v>1.6199999999999999</v>
      </c>
      <c r="H10" s="132">
        <f t="shared" si="1"/>
        <v>3.2399999999999998</v>
      </c>
    </row>
    <row r="11" spans="1:8" ht="15">
      <c r="A11" s="105"/>
      <c r="B11" s="55" t="s">
        <v>12</v>
      </c>
      <c r="C11" s="68"/>
      <c r="D11" s="56">
        <v>0</v>
      </c>
      <c r="E11" s="56">
        <v>0</v>
      </c>
      <c r="F11" s="56">
        <v>0</v>
      </c>
      <c r="G11" s="132">
        <v>0</v>
      </c>
      <c r="H11" s="132">
        <v>0</v>
      </c>
    </row>
    <row r="12" spans="1:8" ht="15">
      <c r="A12" s="105"/>
      <c r="B12" s="55" t="s">
        <v>13</v>
      </c>
      <c r="C12" s="68"/>
      <c r="D12" s="56">
        <v>0</v>
      </c>
      <c r="E12" s="56">
        <v>0</v>
      </c>
      <c r="F12" s="56">
        <v>0</v>
      </c>
      <c r="G12" s="132">
        <v>0</v>
      </c>
      <c r="H12" s="132">
        <v>0</v>
      </c>
    </row>
    <row r="13" spans="1:8" ht="15">
      <c r="A13" s="105"/>
      <c r="B13" s="55" t="s">
        <v>14</v>
      </c>
      <c r="C13" s="68"/>
      <c r="D13" s="56">
        <v>0</v>
      </c>
      <c r="E13" s="56">
        <v>0</v>
      </c>
      <c r="F13" s="56">
        <v>9</v>
      </c>
      <c r="G13" s="132">
        <v>0</v>
      </c>
      <c r="H13" s="132">
        <v>0</v>
      </c>
    </row>
    <row r="14" spans="1:8" ht="15">
      <c r="A14" s="105"/>
      <c r="B14" s="55" t="s">
        <v>16</v>
      </c>
      <c r="C14" s="68"/>
      <c r="D14" s="56">
        <v>0</v>
      </c>
      <c r="E14" s="56">
        <v>0</v>
      </c>
      <c r="F14" s="56">
        <v>0</v>
      </c>
      <c r="G14" s="132">
        <v>0</v>
      </c>
      <c r="H14" s="132">
        <v>0</v>
      </c>
    </row>
    <row r="15" spans="1:8" ht="15">
      <c r="A15" s="105"/>
      <c r="B15" s="55" t="s">
        <v>17</v>
      </c>
      <c r="C15" s="68"/>
      <c r="D15" s="56">
        <v>0</v>
      </c>
      <c r="E15" s="56">
        <v>0</v>
      </c>
      <c r="F15" s="56">
        <v>0</v>
      </c>
      <c r="G15" s="132">
        <v>0</v>
      </c>
      <c r="H15" s="132">
        <v>0</v>
      </c>
    </row>
    <row r="16" spans="1:8" ht="25.5">
      <c r="A16" s="105"/>
      <c r="B16" s="55" t="s">
        <v>18</v>
      </c>
      <c r="C16" s="68"/>
      <c r="D16" s="56">
        <v>0</v>
      </c>
      <c r="E16" s="56">
        <v>0</v>
      </c>
      <c r="F16" s="56">
        <v>0</v>
      </c>
      <c r="G16" s="132">
        <v>0</v>
      </c>
      <c r="H16" s="132">
        <v>0</v>
      </c>
    </row>
    <row r="17" spans="1:8" ht="15">
      <c r="A17" s="105"/>
      <c r="B17" s="55" t="s">
        <v>119</v>
      </c>
      <c r="C17" s="68"/>
      <c r="D17" s="56">
        <v>0</v>
      </c>
      <c r="E17" s="56">
        <v>0</v>
      </c>
      <c r="F17" s="56">
        <v>6.3</v>
      </c>
      <c r="G17" s="132">
        <v>0</v>
      </c>
      <c r="H17" s="132">
        <v>0</v>
      </c>
    </row>
    <row r="18" spans="1:8" ht="15">
      <c r="A18" s="105"/>
      <c r="B18" s="55" t="s">
        <v>361</v>
      </c>
      <c r="C18" s="68"/>
      <c r="D18" s="56">
        <v>0</v>
      </c>
      <c r="E18" s="56">
        <v>0</v>
      </c>
      <c r="F18" s="56">
        <v>0</v>
      </c>
      <c r="G18" s="132">
        <v>0</v>
      </c>
      <c r="H18" s="132">
        <v>0</v>
      </c>
    </row>
    <row r="19" spans="1:8" ht="15">
      <c r="A19" s="105"/>
      <c r="B19" s="55" t="s">
        <v>122</v>
      </c>
      <c r="C19" s="68"/>
      <c r="D19" s="56">
        <v>0</v>
      </c>
      <c r="E19" s="56">
        <v>0</v>
      </c>
      <c r="F19" s="56">
        <v>0</v>
      </c>
      <c r="G19" s="132">
        <v>0</v>
      </c>
      <c r="H19" s="132">
        <v>0</v>
      </c>
    </row>
    <row r="20" spans="1:8" ht="15">
      <c r="A20" s="105"/>
      <c r="B20" s="55" t="s">
        <v>23</v>
      </c>
      <c r="C20" s="68"/>
      <c r="D20" s="56">
        <v>0</v>
      </c>
      <c r="E20" s="56">
        <v>0</v>
      </c>
      <c r="F20" s="56">
        <v>0</v>
      </c>
      <c r="G20" s="132">
        <v>0</v>
      </c>
      <c r="H20" s="132">
        <v>0</v>
      </c>
    </row>
    <row r="21" spans="1:8" ht="15">
      <c r="A21" s="105"/>
      <c r="B21" s="57" t="s">
        <v>24</v>
      </c>
      <c r="C21" s="62"/>
      <c r="D21" s="56">
        <f>D22+D23+D24+D25+D26</f>
        <v>1854.5</v>
      </c>
      <c r="E21" s="56">
        <f>E22+E23+E24+E25+E26</f>
        <v>927.3</v>
      </c>
      <c r="F21" s="56">
        <f>F22+F23+F24+F25+F26</f>
        <v>86.2</v>
      </c>
      <c r="G21" s="132">
        <f>F21/D21</f>
        <v>0.046481531410083585</v>
      </c>
      <c r="H21" s="132">
        <f t="shared" si="1"/>
        <v>0.09295805025342392</v>
      </c>
    </row>
    <row r="22" spans="1:8" ht="15">
      <c r="A22" s="105"/>
      <c r="B22" s="55" t="s">
        <v>25</v>
      </c>
      <c r="C22" s="68"/>
      <c r="D22" s="56">
        <v>100.6</v>
      </c>
      <c r="E22" s="56">
        <v>50.3</v>
      </c>
      <c r="F22" s="56">
        <v>42</v>
      </c>
      <c r="G22" s="132">
        <f>F22/D22</f>
        <v>0.41749502982107356</v>
      </c>
      <c r="H22" s="132">
        <f t="shared" si="1"/>
        <v>0.8349900596421471</v>
      </c>
    </row>
    <row r="23" spans="1:8" ht="15">
      <c r="A23" s="105"/>
      <c r="B23" s="55" t="s">
        <v>103</v>
      </c>
      <c r="C23" s="68"/>
      <c r="D23" s="56">
        <v>161</v>
      </c>
      <c r="E23" s="56">
        <v>80.5</v>
      </c>
      <c r="F23" s="56">
        <v>44.2</v>
      </c>
      <c r="G23" s="132">
        <f>F23/D23</f>
        <v>0.27453416149068327</v>
      </c>
      <c r="H23" s="132">
        <f t="shared" si="1"/>
        <v>0.5490683229813665</v>
      </c>
    </row>
    <row r="24" spans="1:8" ht="15">
      <c r="A24" s="105"/>
      <c r="B24" s="55" t="s">
        <v>68</v>
      </c>
      <c r="C24" s="68"/>
      <c r="D24" s="56">
        <v>1592.9</v>
      </c>
      <c r="E24" s="56">
        <v>796.5</v>
      </c>
      <c r="F24" s="56">
        <v>0</v>
      </c>
      <c r="G24" s="132">
        <v>0</v>
      </c>
      <c r="H24" s="132">
        <f t="shared" si="1"/>
        <v>0</v>
      </c>
    </row>
    <row r="25" spans="1:8" ht="25.5">
      <c r="A25" s="105"/>
      <c r="B25" s="55" t="s">
        <v>28</v>
      </c>
      <c r="C25" s="68"/>
      <c r="D25" s="56">
        <v>0</v>
      </c>
      <c r="E25" s="56">
        <v>0</v>
      </c>
      <c r="F25" s="56">
        <v>0</v>
      </c>
      <c r="G25" s="132">
        <v>0</v>
      </c>
      <c r="H25" s="132">
        <v>0</v>
      </c>
    </row>
    <row r="26" spans="1:8" ht="23.25" customHeight="1" thickBot="1">
      <c r="A26" s="105"/>
      <c r="B26" s="108" t="s">
        <v>157</v>
      </c>
      <c r="C26" s="109"/>
      <c r="D26" s="56">
        <v>0</v>
      </c>
      <c r="E26" s="56">
        <v>0</v>
      </c>
      <c r="F26" s="56">
        <v>0</v>
      </c>
      <c r="G26" s="132">
        <v>0</v>
      </c>
      <c r="H26" s="132">
        <v>0</v>
      </c>
    </row>
    <row r="27" spans="1:8" ht="18.75">
      <c r="A27" s="105"/>
      <c r="B27" s="130" t="s">
        <v>29</v>
      </c>
      <c r="C27" s="131"/>
      <c r="D27" s="53">
        <f>D4+D21</f>
        <v>5028</v>
      </c>
      <c r="E27" s="53">
        <f>E4+E21</f>
        <v>2545.3</v>
      </c>
      <c r="F27" s="53">
        <f>F4+F21</f>
        <v>1715.0000000000002</v>
      </c>
      <c r="G27" s="132">
        <f>F27/D27</f>
        <v>0.3410898965791568</v>
      </c>
      <c r="H27" s="132">
        <f t="shared" si="1"/>
        <v>0.6737909087337446</v>
      </c>
    </row>
    <row r="28" spans="1:8" ht="15">
      <c r="A28" s="105"/>
      <c r="B28" s="55" t="s">
        <v>109</v>
      </c>
      <c r="C28" s="68"/>
      <c r="D28" s="56">
        <f>D4</f>
        <v>3173.5</v>
      </c>
      <c r="E28" s="56">
        <f>E4</f>
        <v>1618</v>
      </c>
      <c r="F28" s="56">
        <f>F4</f>
        <v>1628.8000000000002</v>
      </c>
      <c r="G28" s="132">
        <f>F28/D28</f>
        <v>0.5132503544981882</v>
      </c>
      <c r="H28" s="132">
        <f t="shared" si="1"/>
        <v>1.0066749072929544</v>
      </c>
    </row>
    <row r="29" spans="1:8" ht="12.75">
      <c r="A29" s="182"/>
      <c r="B29" s="201"/>
      <c r="C29" s="201"/>
      <c r="D29" s="201"/>
      <c r="E29" s="201"/>
      <c r="F29" s="201"/>
      <c r="G29" s="201"/>
      <c r="H29" s="202"/>
    </row>
    <row r="30" spans="1:8" ht="15" customHeight="1">
      <c r="A30" s="203" t="s">
        <v>161</v>
      </c>
      <c r="B30" s="178" t="s">
        <v>30</v>
      </c>
      <c r="C30" s="169" t="s">
        <v>198</v>
      </c>
      <c r="D30" s="171" t="s">
        <v>4</v>
      </c>
      <c r="E30" s="174" t="s">
        <v>386</v>
      </c>
      <c r="F30" s="174" t="s">
        <v>5</v>
      </c>
      <c r="G30" s="171" t="s">
        <v>6</v>
      </c>
      <c r="H30" s="174" t="s">
        <v>387</v>
      </c>
    </row>
    <row r="31" spans="1:8" ht="15" customHeight="1">
      <c r="A31" s="203"/>
      <c r="B31" s="178"/>
      <c r="C31" s="170"/>
      <c r="D31" s="171"/>
      <c r="E31" s="175"/>
      <c r="F31" s="175"/>
      <c r="G31" s="171"/>
      <c r="H31" s="175"/>
    </row>
    <row r="32" spans="1:8" ht="20.25" customHeight="1">
      <c r="A32" s="62" t="s">
        <v>70</v>
      </c>
      <c r="B32" s="57" t="s">
        <v>31</v>
      </c>
      <c r="C32" s="62"/>
      <c r="D32" s="111">
        <f>D33+D34+D35</f>
        <v>2451.9</v>
      </c>
      <c r="E32" s="111">
        <f>E33+E34+E35</f>
        <v>1279.6000000000001</v>
      </c>
      <c r="F32" s="111">
        <f>F33+F34+F35</f>
        <v>928.7</v>
      </c>
      <c r="G32" s="133">
        <f>F32/D32</f>
        <v>0.3787674864390881</v>
      </c>
      <c r="H32" s="133">
        <f>F32/E32</f>
        <v>0.7257736792747733</v>
      </c>
    </row>
    <row r="33" spans="1:8" ht="66" customHeight="1">
      <c r="A33" s="68" t="s">
        <v>73</v>
      </c>
      <c r="B33" s="55" t="s">
        <v>165</v>
      </c>
      <c r="C33" s="68" t="s">
        <v>73</v>
      </c>
      <c r="D33" s="56">
        <v>2437.5</v>
      </c>
      <c r="E33" s="56">
        <v>1270.2</v>
      </c>
      <c r="F33" s="56">
        <v>928.7</v>
      </c>
      <c r="G33" s="133">
        <f aca="true" t="shared" si="2" ref="G33:G61">F33/D33</f>
        <v>0.3810051282051282</v>
      </c>
      <c r="H33" s="133">
        <f aca="true" t="shared" si="3" ref="H33:H61">F33/E33</f>
        <v>0.7311447016217919</v>
      </c>
    </row>
    <row r="34" spans="1:8" ht="12.75">
      <c r="A34" s="68" t="s">
        <v>75</v>
      </c>
      <c r="B34" s="55" t="s">
        <v>36</v>
      </c>
      <c r="C34" s="68" t="s">
        <v>75</v>
      </c>
      <c r="D34" s="56">
        <v>10</v>
      </c>
      <c r="E34" s="56">
        <v>5</v>
      </c>
      <c r="F34" s="56">
        <v>0</v>
      </c>
      <c r="G34" s="133">
        <f t="shared" si="2"/>
        <v>0</v>
      </c>
      <c r="H34" s="133">
        <f t="shared" si="3"/>
        <v>0</v>
      </c>
    </row>
    <row r="35" spans="1:8" ht="17.25" customHeight="1">
      <c r="A35" s="68" t="s">
        <v>132</v>
      </c>
      <c r="B35" s="55" t="s">
        <v>129</v>
      </c>
      <c r="C35" s="68"/>
      <c r="D35" s="56">
        <f>D36+D37</f>
        <v>4.4</v>
      </c>
      <c r="E35" s="56">
        <f>E36+E37</f>
        <v>4.4</v>
      </c>
      <c r="F35" s="56">
        <f>F36+F37</f>
        <v>0</v>
      </c>
      <c r="G35" s="133">
        <f t="shared" si="2"/>
        <v>0</v>
      </c>
      <c r="H35" s="133">
        <v>0</v>
      </c>
    </row>
    <row r="36" spans="1:9" s="16" customFormat="1" ht="25.5">
      <c r="A36" s="113"/>
      <c r="B36" s="76" t="s">
        <v>118</v>
      </c>
      <c r="C36" s="113" t="s">
        <v>216</v>
      </c>
      <c r="D36" s="114">
        <v>4.4</v>
      </c>
      <c r="E36" s="114">
        <v>4.4</v>
      </c>
      <c r="F36" s="114">
        <v>0</v>
      </c>
      <c r="G36" s="133">
        <f t="shared" si="2"/>
        <v>0</v>
      </c>
      <c r="H36" s="133">
        <v>0</v>
      </c>
      <c r="I36" s="39"/>
    </row>
    <row r="37" spans="1:9" s="16" customFormat="1" ht="29.25" customHeight="1" hidden="1">
      <c r="A37" s="113"/>
      <c r="B37" s="76" t="s">
        <v>279</v>
      </c>
      <c r="C37" s="113" t="s">
        <v>278</v>
      </c>
      <c r="D37" s="114">
        <v>0</v>
      </c>
      <c r="E37" s="114">
        <v>0</v>
      </c>
      <c r="F37" s="114">
        <v>0</v>
      </c>
      <c r="G37" s="133" t="e">
        <f t="shared" si="2"/>
        <v>#DIV/0!</v>
      </c>
      <c r="H37" s="133">
        <v>0</v>
      </c>
      <c r="I37" s="39"/>
    </row>
    <row r="38" spans="1:8" ht="17.25" customHeight="1">
      <c r="A38" s="62" t="s">
        <v>112</v>
      </c>
      <c r="B38" s="57" t="s">
        <v>105</v>
      </c>
      <c r="C38" s="62"/>
      <c r="D38" s="111">
        <f>D39</f>
        <v>161</v>
      </c>
      <c r="E38" s="111">
        <f>E39</f>
        <v>144.9</v>
      </c>
      <c r="F38" s="111">
        <f>F39</f>
        <v>44.2</v>
      </c>
      <c r="G38" s="133">
        <f t="shared" si="2"/>
        <v>0.27453416149068327</v>
      </c>
      <c r="H38" s="133">
        <f t="shared" si="3"/>
        <v>0.30503795721187027</v>
      </c>
    </row>
    <row r="39" spans="1:8" ht="38.25">
      <c r="A39" s="68" t="s">
        <v>113</v>
      </c>
      <c r="B39" s="55" t="s">
        <v>171</v>
      </c>
      <c r="C39" s="68" t="s">
        <v>272</v>
      </c>
      <c r="D39" s="56">
        <v>161</v>
      </c>
      <c r="E39" s="56">
        <v>144.9</v>
      </c>
      <c r="F39" s="56">
        <v>44.2</v>
      </c>
      <c r="G39" s="133">
        <f t="shared" si="2"/>
        <v>0.27453416149068327</v>
      </c>
      <c r="H39" s="133">
        <f t="shared" si="3"/>
        <v>0.30503795721187027</v>
      </c>
    </row>
    <row r="40" spans="1:9" ht="25.5" hidden="1">
      <c r="A40" s="62" t="s">
        <v>76</v>
      </c>
      <c r="B40" s="57" t="s">
        <v>39</v>
      </c>
      <c r="C40" s="62"/>
      <c r="D40" s="111">
        <f>D41</f>
        <v>0</v>
      </c>
      <c r="E40" s="111">
        <f>E41</f>
        <v>0</v>
      </c>
      <c r="F40" s="111">
        <f>F41</f>
        <v>0</v>
      </c>
      <c r="G40" s="133" t="e">
        <f t="shared" si="2"/>
        <v>#DIV/0!</v>
      </c>
      <c r="H40" s="133" t="e">
        <f t="shared" si="3"/>
        <v>#DIV/0!</v>
      </c>
      <c r="I40" s="40"/>
    </row>
    <row r="41" spans="1:8" ht="12.75" hidden="1">
      <c r="A41" s="68" t="s">
        <v>114</v>
      </c>
      <c r="B41" s="55" t="s">
        <v>107</v>
      </c>
      <c r="C41" s="68"/>
      <c r="D41" s="56">
        <f>D42</f>
        <v>0</v>
      </c>
      <c r="E41" s="56">
        <f>E42</f>
        <v>0</v>
      </c>
      <c r="F41" s="56">
        <v>0</v>
      </c>
      <c r="G41" s="133" t="e">
        <f t="shared" si="2"/>
        <v>#DIV/0!</v>
      </c>
      <c r="H41" s="133" t="e">
        <f t="shared" si="3"/>
        <v>#DIV/0!</v>
      </c>
    </row>
    <row r="42" spans="1:9" s="16" customFormat="1" ht="54.75" customHeight="1" hidden="1">
      <c r="A42" s="113"/>
      <c r="B42" s="76" t="s">
        <v>274</v>
      </c>
      <c r="C42" s="113" t="s">
        <v>273</v>
      </c>
      <c r="D42" s="114">
        <v>0</v>
      </c>
      <c r="E42" s="114">
        <v>0</v>
      </c>
      <c r="F42" s="114">
        <v>0</v>
      </c>
      <c r="G42" s="133" t="e">
        <f t="shared" si="2"/>
        <v>#DIV/0!</v>
      </c>
      <c r="H42" s="133" t="e">
        <f t="shared" si="3"/>
        <v>#DIV/0!</v>
      </c>
      <c r="I42" s="39"/>
    </row>
    <row r="43" spans="1:9" s="16" customFormat="1" ht="21.75" customHeight="1" hidden="1">
      <c r="A43" s="62" t="s">
        <v>77</v>
      </c>
      <c r="B43" s="57" t="s">
        <v>41</v>
      </c>
      <c r="C43" s="62"/>
      <c r="D43" s="111">
        <f aca="true" t="shared" si="4" ref="D43:F44">D44</f>
        <v>0</v>
      </c>
      <c r="E43" s="111">
        <f t="shared" si="4"/>
        <v>0</v>
      </c>
      <c r="F43" s="111">
        <f t="shared" si="4"/>
        <v>0</v>
      </c>
      <c r="G43" s="133" t="e">
        <f t="shared" si="2"/>
        <v>#DIV/0!</v>
      </c>
      <c r="H43" s="133" t="e">
        <f t="shared" si="3"/>
        <v>#DIV/0!</v>
      </c>
      <c r="I43" s="39"/>
    </row>
    <row r="44" spans="1:9" s="16" customFormat="1" ht="33" customHeight="1" hidden="1">
      <c r="A44" s="115" t="s">
        <v>78</v>
      </c>
      <c r="B44" s="87" t="s">
        <v>127</v>
      </c>
      <c r="C44" s="68"/>
      <c r="D44" s="56">
        <f t="shared" si="4"/>
        <v>0</v>
      </c>
      <c r="E44" s="56">
        <f t="shared" si="4"/>
        <v>0</v>
      </c>
      <c r="F44" s="56">
        <f t="shared" si="4"/>
        <v>0</v>
      </c>
      <c r="G44" s="133" t="e">
        <f t="shared" si="2"/>
        <v>#DIV/0!</v>
      </c>
      <c r="H44" s="133" t="e">
        <f t="shared" si="3"/>
        <v>#DIV/0!</v>
      </c>
      <c r="I44" s="39"/>
    </row>
    <row r="45" spans="1:9" s="16" customFormat="1" ht="32.25" customHeight="1" hidden="1">
      <c r="A45" s="113"/>
      <c r="B45" s="79" t="s">
        <v>127</v>
      </c>
      <c r="C45" s="113" t="s">
        <v>285</v>
      </c>
      <c r="D45" s="114">
        <f>0</f>
        <v>0</v>
      </c>
      <c r="E45" s="114">
        <f>0</f>
        <v>0</v>
      </c>
      <c r="F45" s="114">
        <f>0</f>
        <v>0</v>
      </c>
      <c r="G45" s="133" t="e">
        <f t="shared" si="2"/>
        <v>#DIV/0!</v>
      </c>
      <c r="H45" s="133" t="e">
        <f t="shared" si="3"/>
        <v>#DIV/0!</v>
      </c>
      <c r="I45" s="39"/>
    </row>
    <row r="46" spans="1:8" ht="25.5">
      <c r="A46" s="62" t="s">
        <v>79</v>
      </c>
      <c r="B46" s="57" t="s">
        <v>42</v>
      </c>
      <c r="C46" s="62"/>
      <c r="D46" s="111">
        <f>D47</f>
        <v>375</v>
      </c>
      <c r="E46" s="111">
        <f>E47</f>
        <v>222.5</v>
      </c>
      <c r="F46" s="111">
        <f>F47</f>
        <v>150.5</v>
      </c>
      <c r="G46" s="133">
        <f t="shared" si="2"/>
        <v>0.4013333333333333</v>
      </c>
      <c r="H46" s="133">
        <f t="shared" si="3"/>
        <v>0.6764044943820224</v>
      </c>
    </row>
    <row r="47" spans="1:8" ht="12.75">
      <c r="A47" s="68" t="s">
        <v>45</v>
      </c>
      <c r="B47" s="55" t="s">
        <v>46</v>
      </c>
      <c r="C47" s="68"/>
      <c r="D47" s="56">
        <f>D48+D49+D51+D50</f>
        <v>375</v>
      </c>
      <c r="E47" s="56">
        <f>E48+E49+E51+E50</f>
        <v>222.5</v>
      </c>
      <c r="F47" s="56">
        <f>F48+F49+F51+F50</f>
        <v>150.5</v>
      </c>
      <c r="G47" s="133">
        <f t="shared" si="2"/>
        <v>0.4013333333333333</v>
      </c>
      <c r="H47" s="133">
        <f t="shared" si="3"/>
        <v>0.6764044943820224</v>
      </c>
    </row>
    <row r="48" spans="1:9" s="16" customFormat="1" ht="12.75">
      <c r="A48" s="113"/>
      <c r="B48" s="76" t="s">
        <v>181</v>
      </c>
      <c r="C48" s="113" t="s">
        <v>261</v>
      </c>
      <c r="D48" s="114">
        <v>300</v>
      </c>
      <c r="E48" s="114">
        <v>162.5</v>
      </c>
      <c r="F48" s="114">
        <v>150.5</v>
      </c>
      <c r="G48" s="133">
        <f t="shared" si="2"/>
        <v>0.5016666666666667</v>
      </c>
      <c r="H48" s="133">
        <f t="shared" si="3"/>
        <v>0.9261538461538461</v>
      </c>
      <c r="I48" s="39"/>
    </row>
    <row r="49" spans="1:9" s="16" customFormat="1" ht="18" customHeight="1">
      <c r="A49" s="113"/>
      <c r="B49" s="76" t="s">
        <v>266</v>
      </c>
      <c r="C49" s="113" t="s">
        <v>262</v>
      </c>
      <c r="D49" s="114">
        <v>15</v>
      </c>
      <c r="E49" s="114">
        <v>15</v>
      </c>
      <c r="F49" s="114">
        <v>0</v>
      </c>
      <c r="G49" s="133">
        <f t="shared" si="2"/>
        <v>0</v>
      </c>
      <c r="H49" s="133">
        <v>0</v>
      </c>
      <c r="I49" s="39"/>
    </row>
    <row r="50" spans="1:9" s="16" customFormat="1" ht="18" customHeight="1">
      <c r="A50" s="113"/>
      <c r="B50" s="76" t="s">
        <v>376</v>
      </c>
      <c r="C50" s="113" t="s">
        <v>375</v>
      </c>
      <c r="D50" s="114">
        <v>10</v>
      </c>
      <c r="E50" s="114">
        <v>5</v>
      </c>
      <c r="F50" s="114">
        <v>0</v>
      </c>
      <c r="G50" s="133">
        <f t="shared" si="2"/>
        <v>0</v>
      </c>
      <c r="H50" s="133">
        <v>0</v>
      </c>
      <c r="I50" s="39"/>
    </row>
    <row r="51" spans="1:9" s="16" customFormat="1" ht="18" customHeight="1">
      <c r="A51" s="113"/>
      <c r="B51" s="76" t="s">
        <v>183</v>
      </c>
      <c r="C51" s="113" t="s">
        <v>267</v>
      </c>
      <c r="D51" s="114">
        <v>50</v>
      </c>
      <c r="E51" s="114">
        <v>40</v>
      </c>
      <c r="F51" s="114">
        <v>0</v>
      </c>
      <c r="G51" s="133">
        <f t="shared" si="2"/>
        <v>0</v>
      </c>
      <c r="H51" s="133">
        <f t="shared" si="3"/>
        <v>0</v>
      </c>
      <c r="I51" s="39"/>
    </row>
    <row r="52" spans="1:8" ht="29.25" customHeight="1">
      <c r="A52" s="80" t="s">
        <v>130</v>
      </c>
      <c r="B52" s="81" t="s">
        <v>128</v>
      </c>
      <c r="C52" s="80"/>
      <c r="D52" s="63">
        <f>D54</f>
        <v>1</v>
      </c>
      <c r="E52" s="63">
        <f>E54</f>
        <v>1</v>
      </c>
      <c r="F52" s="63">
        <f>F54</f>
        <v>0.5</v>
      </c>
      <c r="G52" s="133">
        <f t="shared" si="2"/>
        <v>0.5</v>
      </c>
      <c r="H52" s="133">
        <f t="shared" si="3"/>
        <v>0.5</v>
      </c>
    </row>
    <row r="53" spans="1:8" ht="29.25" customHeight="1">
      <c r="A53" s="115" t="s">
        <v>124</v>
      </c>
      <c r="B53" s="87" t="s">
        <v>131</v>
      </c>
      <c r="C53" s="115"/>
      <c r="D53" s="56">
        <f>D54</f>
        <v>1</v>
      </c>
      <c r="E53" s="56">
        <f>E54</f>
        <v>1</v>
      </c>
      <c r="F53" s="56">
        <f>F54</f>
        <v>0.5</v>
      </c>
      <c r="G53" s="133">
        <f t="shared" si="2"/>
        <v>0.5</v>
      </c>
      <c r="H53" s="133">
        <f t="shared" si="3"/>
        <v>0.5</v>
      </c>
    </row>
    <row r="54" spans="1:9" s="16" customFormat="1" ht="31.5" customHeight="1">
      <c r="A54" s="113"/>
      <c r="B54" s="76" t="s">
        <v>275</v>
      </c>
      <c r="C54" s="113" t="s">
        <v>268</v>
      </c>
      <c r="D54" s="114">
        <v>1</v>
      </c>
      <c r="E54" s="114">
        <f>1</f>
        <v>1</v>
      </c>
      <c r="F54" s="114">
        <v>0.5</v>
      </c>
      <c r="G54" s="133">
        <f t="shared" si="2"/>
        <v>0.5</v>
      </c>
      <c r="H54" s="133">
        <f t="shared" si="3"/>
        <v>0.5</v>
      </c>
      <c r="I54" s="39"/>
    </row>
    <row r="55" spans="1:8" ht="17.25" customHeight="1" hidden="1">
      <c r="A55" s="62" t="s">
        <v>47</v>
      </c>
      <c r="B55" s="57" t="s">
        <v>48</v>
      </c>
      <c r="C55" s="62"/>
      <c r="D55" s="111">
        <f aca="true" t="shared" si="5" ref="D55:F56">D56</f>
        <v>0</v>
      </c>
      <c r="E55" s="111">
        <f t="shared" si="5"/>
        <v>0</v>
      </c>
      <c r="F55" s="111">
        <f t="shared" si="5"/>
        <v>0</v>
      </c>
      <c r="G55" s="133" t="e">
        <f t="shared" si="2"/>
        <v>#DIV/0!</v>
      </c>
      <c r="H55" s="133" t="e">
        <f t="shared" si="3"/>
        <v>#DIV/0!</v>
      </c>
    </row>
    <row r="56" spans="1:8" ht="12.75" hidden="1">
      <c r="A56" s="68" t="s">
        <v>52</v>
      </c>
      <c r="B56" s="55" t="s">
        <v>53</v>
      </c>
      <c r="C56" s="68"/>
      <c r="D56" s="56">
        <f t="shared" si="5"/>
        <v>0</v>
      </c>
      <c r="E56" s="56">
        <f t="shared" si="5"/>
        <v>0</v>
      </c>
      <c r="F56" s="56">
        <f t="shared" si="5"/>
        <v>0</v>
      </c>
      <c r="G56" s="133" t="e">
        <f t="shared" si="2"/>
        <v>#DIV/0!</v>
      </c>
      <c r="H56" s="133" t="e">
        <f t="shared" si="3"/>
        <v>#DIV/0!</v>
      </c>
    </row>
    <row r="57" spans="1:9" s="16" customFormat="1" ht="27" customHeight="1" hidden="1">
      <c r="A57" s="113"/>
      <c r="B57" s="76" t="s">
        <v>269</v>
      </c>
      <c r="C57" s="113" t="s">
        <v>270</v>
      </c>
      <c r="D57" s="114">
        <v>0</v>
      </c>
      <c r="E57" s="114">
        <v>0</v>
      </c>
      <c r="F57" s="114">
        <v>0</v>
      </c>
      <c r="G57" s="133" t="e">
        <f t="shared" si="2"/>
        <v>#DIV/0!</v>
      </c>
      <c r="H57" s="133" t="e">
        <f t="shared" si="3"/>
        <v>#DIV/0!</v>
      </c>
      <c r="I57" s="39"/>
    </row>
    <row r="58" spans="1:8" ht="23.25" customHeight="1">
      <c r="A58" s="62"/>
      <c r="B58" s="57" t="s">
        <v>101</v>
      </c>
      <c r="C58" s="62"/>
      <c r="D58" s="56">
        <f>D59</f>
        <v>3092.8</v>
      </c>
      <c r="E58" s="56">
        <f>E59</f>
        <v>2073.5</v>
      </c>
      <c r="F58" s="56">
        <f>F59</f>
        <v>1080</v>
      </c>
      <c r="G58" s="133">
        <f t="shared" si="2"/>
        <v>0.34919813760993273</v>
      </c>
      <c r="H58" s="133">
        <f t="shared" si="3"/>
        <v>0.5208584518929347</v>
      </c>
    </row>
    <row r="59" spans="1:9" s="16" customFormat="1" ht="25.5">
      <c r="A59" s="113"/>
      <c r="B59" s="76" t="s">
        <v>102</v>
      </c>
      <c r="C59" s="113" t="s">
        <v>202</v>
      </c>
      <c r="D59" s="114">
        <v>3092.8</v>
      </c>
      <c r="E59" s="114">
        <v>2073.5</v>
      </c>
      <c r="F59" s="114">
        <v>1080</v>
      </c>
      <c r="G59" s="133">
        <f t="shared" si="2"/>
        <v>0.34919813760993273</v>
      </c>
      <c r="H59" s="133">
        <f t="shared" si="3"/>
        <v>0.5208584518929347</v>
      </c>
      <c r="I59" s="39"/>
    </row>
    <row r="60" spans="1:8" ht="24.75" customHeight="1">
      <c r="A60" s="68"/>
      <c r="B60" s="88" t="s">
        <v>69</v>
      </c>
      <c r="C60" s="116"/>
      <c r="D60" s="117">
        <f>D32+D38+D40+D43+D46+D52+D55+D58</f>
        <v>6081.700000000001</v>
      </c>
      <c r="E60" s="117">
        <f>E32+E38+E40+E43+E46+E52+E55+E58</f>
        <v>3721.5</v>
      </c>
      <c r="F60" s="117">
        <f>F32+F38+F40+F43+F46+F52+F55+F58</f>
        <v>2203.9</v>
      </c>
      <c r="G60" s="133">
        <f t="shared" si="2"/>
        <v>0.3623822286531726</v>
      </c>
      <c r="H60" s="133">
        <f t="shared" si="3"/>
        <v>0.5922074432352546</v>
      </c>
    </row>
    <row r="61" spans="1:8" ht="15">
      <c r="A61" s="118"/>
      <c r="B61" s="55" t="s">
        <v>84</v>
      </c>
      <c r="C61" s="68"/>
      <c r="D61" s="119">
        <f>D58</f>
        <v>3092.8</v>
      </c>
      <c r="E61" s="119">
        <f>E58</f>
        <v>2073.5</v>
      </c>
      <c r="F61" s="119">
        <f>F58</f>
        <v>1080</v>
      </c>
      <c r="G61" s="133">
        <f t="shared" si="2"/>
        <v>0.34919813760993273</v>
      </c>
      <c r="H61" s="133">
        <f t="shared" si="3"/>
        <v>0.5208584518929347</v>
      </c>
    </row>
    <row r="62" ht="15">
      <c r="A62" s="120"/>
    </row>
    <row r="63" ht="12.75">
      <c r="A63" s="90"/>
    </row>
    <row r="64" spans="1:6" ht="15">
      <c r="A64" s="90"/>
      <c r="B64" s="96" t="s">
        <v>94</v>
      </c>
      <c r="C64" s="120"/>
      <c r="F64" s="91">
        <v>1191.1</v>
      </c>
    </row>
    <row r="65" spans="1:3" ht="15">
      <c r="A65" s="90"/>
      <c r="B65" s="96"/>
      <c r="C65" s="120"/>
    </row>
    <row r="66" spans="1:6" ht="15">
      <c r="A66" s="90"/>
      <c r="B66" s="96" t="s">
        <v>85</v>
      </c>
      <c r="C66" s="120"/>
      <c r="F66" s="92"/>
    </row>
    <row r="67" spans="1:3" ht="15">
      <c r="A67" s="90"/>
      <c r="B67" s="96" t="s">
        <v>86</v>
      </c>
      <c r="C67" s="120"/>
    </row>
    <row r="68" spans="2:3" ht="15">
      <c r="B68" s="96"/>
      <c r="C68" s="120"/>
    </row>
    <row r="69" spans="2:3" ht="15">
      <c r="B69" s="96" t="s">
        <v>87</v>
      </c>
      <c r="C69" s="120"/>
    </row>
    <row r="70" spans="2:3" ht="15">
      <c r="B70" s="96" t="s">
        <v>88</v>
      </c>
      <c r="C70" s="120"/>
    </row>
    <row r="71" spans="2:3" ht="15">
      <c r="B71" s="96"/>
      <c r="C71" s="120"/>
    </row>
    <row r="72" spans="2:3" ht="15">
      <c r="B72" s="96" t="s">
        <v>89</v>
      </c>
      <c r="C72" s="120"/>
    </row>
    <row r="73" spans="2:3" ht="15">
      <c r="B73" s="96" t="s">
        <v>90</v>
      </c>
      <c r="C73" s="120"/>
    </row>
    <row r="74" spans="2:3" ht="15">
      <c r="B74" s="96"/>
      <c r="C74" s="120"/>
    </row>
    <row r="75" spans="2:3" ht="15">
      <c r="B75" s="96" t="s">
        <v>91</v>
      </c>
      <c r="C75" s="120"/>
    </row>
    <row r="76" spans="2:3" ht="15">
      <c r="B76" s="96" t="s">
        <v>92</v>
      </c>
      <c r="C76" s="120"/>
    </row>
    <row r="77" spans="2:3" ht="15">
      <c r="B77" s="96"/>
      <c r="C77" s="120"/>
    </row>
    <row r="78" spans="2:3" ht="15">
      <c r="B78" s="96"/>
      <c r="C78" s="120"/>
    </row>
    <row r="79" spans="2:8" ht="15">
      <c r="B79" s="96" t="s">
        <v>93</v>
      </c>
      <c r="C79" s="120"/>
      <c r="F79" s="92">
        <f>F64+F27-F60</f>
        <v>702.2000000000003</v>
      </c>
      <c r="H79" s="92"/>
    </row>
    <row r="82" spans="2:3" ht="15">
      <c r="B82" s="96" t="s">
        <v>95</v>
      </c>
      <c r="C82" s="120"/>
    </row>
    <row r="83" spans="2:3" ht="15">
      <c r="B83" s="96" t="s">
        <v>96</v>
      </c>
      <c r="C83" s="120"/>
    </row>
    <row r="84" spans="2:3" ht="15">
      <c r="B84" s="96" t="s">
        <v>97</v>
      </c>
      <c r="C84" s="120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7"/>
  <sheetViews>
    <sheetView zoomScalePageLayoutView="0" workbookViewId="0" topLeftCell="A57">
      <selection activeCell="H4" sqref="A1:H16384"/>
    </sheetView>
  </sheetViews>
  <sheetFormatPr defaultColWidth="9.140625" defaultRowHeight="12.75"/>
  <cols>
    <col min="1" max="1" width="8.00390625" style="91" customWidth="1"/>
    <col min="2" max="2" width="32.140625" style="91" customWidth="1"/>
    <col min="3" max="3" width="9.421875" style="90" hidden="1" customWidth="1"/>
    <col min="4" max="4" width="10.00390625" style="91" customWidth="1"/>
    <col min="5" max="5" width="11.8515625" style="91" customWidth="1"/>
    <col min="6" max="6" width="10.57421875" style="91" customWidth="1"/>
    <col min="7" max="7" width="9.8515625" style="91" customWidth="1"/>
    <col min="8" max="8" width="10.28125" style="91" customWidth="1"/>
    <col min="9" max="16384" width="9.140625" style="1" customWidth="1"/>
  </cols>
  <sheetData>
    <row r="1" spans="1:8" s="5" customFormat="1" ht="58.5" customHeight="1">
      <c r="A1" s="172" t="s">
        <v>398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103"/>
      <c r="B2" s="178" t="s">
        <v>3</v>
      </c>
      <c r="C2" s="104"/>
      <c r="D2" s="171" t="s">
        <v>4</v>
      </c>
      <c r="E2" s="174" t="s">
        <v>386</v>
      </c>
      <c r="F2" s="171" t="s">
        <v>5</v>
      </c>
      <c r="G2" s="204" t="s">
        <v>149</v>
      </c>
      <c r="H2" s="174" t="s">
        <v>387</v>
      </c>
    </row>
    <row r="3" spans="1:8" ht="31.5" customHeight="1">
      <c r="A3" s="105"/>
      <c r="B3" s="178"/>
      <c r="C3" s="104"/>
      <c r="D3" s="171"/>
      <c r="E3" s="175"/>
      <c r="F3" s="171"/>
      <c r="G3" s="205"/>
      <c r="H3" s="175"/>
    </row>
    <row r="4" spans="1:8" ht="30">
      <c r="A4" s="105"/>
      <c r="B4" s="52" t="s">
        <v>83</v>
      </c>
      <c r="C4" s="106"/>
      <c r="D4" s="53">
        <f>D5+D6+D7+D8+D9+D10+D11+D12+D13+D14+D15+D16+D17+D18+D19</f>
        <v>2060.1</v>
      </c>
      <c r="E4" s="53">
        <f>E5+E6+E7+E8+E9+E10+E11+E12+E13+E14+E15+E16+E17+E18+E19</f>
        <v>958</v>
      </c>
      <c r="F4" s="53">
        <f>F5+F6+F7+F8+F9+F10+F11+F12+F13+F14+F15+F16+F17+F18+F19</f>
        <v>1082.3999999999999</v>
      </c>
      <c r="G4" s="107">
        <f>F4/D4</f>
        <v>0.5254113877967088</v>
      </c>
      <c r="H4" s="107">
        <f>F4/E4</f>
        <v>1.1298538622129435</v>
      </c>
    </row>
    <row r="5" spans="1:8" ht="15">
      <c r="A5" s="105"/>
      <c r="B5" s="55" t="s">
        <v>7</v>
      </c>
      <c r="C5" s="68"/>
      <c r="D5" s="56">
        <v>220</v>
      </c>
      <c r="E5" s="56">
        <v>70</v>
      </c>
      <c r="F5" s="56">
        <v>89.5</v>
      </c>
      <c r="G5" s="107">
        <f aca="true" t="shared" si="0" ref="G5:G27">F5/D5</f>
        <v>0.4068181818181818</v>
      </c>
      <c r="H5" s="107">
        <f aca="true" t="shared" si="1" ref="H5:H27">F5/E5</f>
        <v>1.2785714285714285</v>
      </c>
    </row>
    <row r="6" spans="1:8" ht="15">
      <c r="A6" s="105"/>
      <c r="B6" s="55" t="s">
        <v>300</v>
      </c>
      <c r="C6" s="68"/>
      <c r="D6" s="56">
        <v>400.1</v>
      </c>
      <c r="E6" s="56">
        <v>200</v>
      </c>
      <c r="F6" s="56">
        <v>236.8</v>
      </c>
      <c r="G6" s="107">
        <f t="shared" si="0"/>
        <v>0.5918520369907523</v>
      </c>
      <c r="H6" s="107">
        <f t="shared" si="1"/>
        <v>1.1840000000000002</v>
      </c>
    </row>
    <row r="7" spans="1:8" ht="15">
      <c r="A7" s="105"/>
      <c r="B7" s="55" t="s">
        <v>9</v>
      </c>
      <c r="C7" s="68"/>
      <c r="D7" s="56">
        <v>10</v>
      </c>
      <c r="E7" s="56">
        <v>0</v>
      </c>
      <c r="F7" s="56">
        <v>87.6</v>
      </c>
      <c r="G7" s="107">
        <f t="shared" si="0"/>
        <v>8.76</v>
      </c>
      <c r="H7" s="107">
        <v>0</v>
      </c>
    </row>
    <row r="8" spans="1:8" ht="15">
      <c r="A8" s="105"/>
      <c r="B8" s="55" t="s">
        <v>10</v>
      </c>
      <c r="C8" s="68"/>
      <c r="D8" s="56">
        <v>120</v>
      </c>
      <c r="E8" s="56">
        <v>20</v>
      </c>
      <c r="F8" s="56">
        <v>11.5</v>
      </c>
      <c r="G8" s="107">
        <f t="shared" si="0"/>
        <v>0.09583333333333334</v>
      </c>
      <c r="H8" s="107">
        <f t="shared" si="1"/>
        <v>0.575</v>
      </c>
    </row>
    <row r="9" spans="1:8" ht="15">
      <c r="A9" s="105"/>
      <c r="B9" s="55" t="s">
        <v>11</v>
      </c>
      <c r="C9" s="68"/>
      <c r="D9" s="56">
        <v>1300</v>
      </c>
      <c r="E9" s="56">
        <v>663</v>
      </c>
      <c r="F9" s="56">
        <v>647.3</v>
      </c>
      <c r="G9" s="107">
        <f t="shared" si="0"/>
        <v>0.4979230769230769</v>
      </c>
      <c r="H9" s="107">
        <f t="shared" si="1"/>
        <v>0.9763197586726998</v>
      </c>
    </row>
    <row r="10" spans="1:8" ht="15">
      <c r="A10" s="105"/>
      <c r="B10" s="55" t="s">
        <v>108</v>
      </c>
      <c r="C10" s="68"/>
      <c r="D10" s="56">
        <v>10</v>
      </c>
      <c r="E10" s="56">
        <v>5</v>
      </c>
      <c r="F10" s="56">
        <v>9.7</v>
      </c>
      <c r="G10" s="107">
        <f t="shared" si="0"/>
        <v>0.97</v>
      </c>
      <c r="H10" s="107">
        <f t="shared" si="1"/>
        <v>1.94</v>
      </c>
    </row>
    <row r="11" spans="1:8" ht="25.5">
      <c r="A11" s="105"/>
      <c r="B11" s="55" t="s">
        <v>12</v>
      </c>
      <c r="C11" s="68"/>
      <c r="D11" s="56">
        <v>0</v>
      </c>
      <c r="E11" s="56">
        <v>0</v>
      </c>
      <c r="F11" s="56">
        <v>0</v>
      </c>
      <c r="G11" s="107">
        <v>0</v>
      </c>
      <c r="H11" s="107">
        <v>0</v>
      </c>
    </row>
    <row r="12" spans="1:8" ht="15">
      <c r="A12" s="105"/>
      <c r="B12" s="55" t="s">
        <v>13</v>
      </c>
      <c r="C12" s="68"/>
      <c r="D12" s="56">
        <v>0</v>
      </c>
      <c r="E12" s="56">
        <v>0</v>
      </c>
      <c r="F12" s="56">
        <v>0</v>
      </c>
      <c r="G12" s="107">
        <v>0</v>
      </c>
      <c r="H12" s="107">
        <v>0</v>
      </c>
    </row>
    <row r="13" spans="1:8" ht="15">
      <c r="A13" s="105"/>
      <c r="B13" s="55" t="s">
        <v>14</v>
      </c>
      <c r="C13" s="68"/>
      <c r="D13" s="56">
        <v>0</v>
      </c>
      <c r="E13" s="56">
        <v>0</v>
      </c>
      <c r="F13" s="56">
        <v>0</v>
      </c>
      <c r="G13" s="107">
        <v>0</v>
      </c>
      <c r="H13" s="107">
        <v>0</v>
      </c>
    </row>
    <row r="14" spans="1:8" ht="15">
      <c r="A14" s="105"/>
      <c r="B14" s="55" t="s">
        <v>16</v>
      </c>
      <c r="C14" s="68"/>
      <c r="D14" s="56">
        <v>0</v>
      </c>
      <c r="E14" s="56">
        <v>0</v>
      </c>
      <c r="F14" s="56">
        <v>0</v>
      </c>
      <c r="G14" s="107">
        <v>0</v>
      </c>
      <c r="H14" s="107">
        <v>0</v>
      </c>
    </row>
    <row r="15" spans="1:8" ht="23.25" customHeight="1">
      <c r="A15" s="105"/>
      <c r="B15" s="55" t="s">
        <v>17</v>
      </c>
      <c r="C15" s="68"/>
      <c r="D15" s="56">
        <v>0</v>
      </c>
      <c r="E15" s="56">
        <v>0</v>
      </c>
      <c r="F15" s="56">
        <v>0</v>
      </c>
      <c r="G15" s="107">
        <v>0</v>
      </c>
      <c r="H15" s="107">
        <v>0</v>
      </c>
    </row>
    <row r="16" spans="1:8" ht="25.5">
      <c r="A16" s="105"/>
      <c r="B16" s="55" t="s">
        <v>18</v>
      </c>
      <c r="C16" s="68"/>
      <c r="D16" s="56">
        <v>0</v>
      </c>
      <c r="E16" s="56">
        <v>0</v>
      </c>
      <c r="F16" s="56">
        <v>0</v>
      </c>
      <c r="G16" s="107">
        <v>0</v>
      </c>
      <c r="H16" s="107">
        <v>0</v>
      </c>
    </row>
    <row r="17" spans="1:8" ht="25.5">
      <c r="A17" s="105"/>
      <c r="B17" s="55" t="s">
        <v>350</v>
      </c>
      <c r="C17" s="68"/>
      <c r="D17" s="56">
        <v>0</v>
      </c>
      <c r="E17" s="56">
        <v>0</v>
      </c>
      <c r="F17" s="56">
        <v>0</v>
      </c>
      <c r="G17" s="107">
        <v>0</v>
      </c>
      <c r="H17" s="107">
        <v>0</v>
      </c>
    </row>
    <row r="18" spans="1:8" ht="15">
      <c r="A18" s="105"/>
      <c r="B18" s="55" t="s">
        <v>122</v>
      </c>
      <c r="C18" s="68"/>
      <c r="D18" s="56">
        <v>0</v>
      </c>
      <c r="E18" s="56">
        <v>0</v>
      </c>
      <c r="F18" s="56">
        <v>0</v>
      </c>
      <c r="G18" s="107">
        <v>0</v>
      </c>
      <c r="H18" s="107">
        <v>0</v>
      </c>
    </row>
    <row r="19" spans="1:8" ht="15">
      <c r="A19" s="105"/>
      <c r="B19" s="55" t="s">
        <v>23</v>
      </c>
      <c r="C19" s="68"/>
      <c r="D19" s="56">
        <v>0</v>
      </c>
      <c r="E19" s="56">
        <v>0</v>
      </c>
      <c r="F19" s="56">
        <v>0</v>
      </c>
      <c r="G19" s="107">
        <v>0</v>
      </c>
      <c r="H19" s="107">
        <v>0</v>
      </c>
    </row>
    <row r="20" spans="1:8" ht="25.5">
      <c r="A20" s="105"/>
      <c r="B20" s="57" t="s">
        <v>82</v>
      </c>
      <c r="C20" s="62"/>
      <c r="D20" s="56">
        <f>D21+D22+D23+D24+D25</f>
        <v>821.2</v>
      </c>
      <c r="E20" s="56">
        <f>E21+E22+E23+E24+E25</f>
        <v>410.79999999999995</v>
      </c>
      <c r="F20" s="56">
        <f>F21+F22+F23+F24+F25</f>
        <v>85.2</v>
      </c>
      <c r="G20" s="107">
        <f t="shared" si="0"/>
        <v>0.10375060886507549</v>
      </c>
      <c r="H20" s="107">
        <f t="shared" si="1"/>
        <v>0.20740019474196691</v>
      </c>
    </row>
    <row r="21" spans="1:8" ht="15">
      <c r="A21" s="105"/>
      <c r="B21" s="55" t="s">
        <v>25</v>
      </c>
      <c r="C21" s="68"/>
      <c r="D21" s="56">
        <v>206.1</v>
      </c>
      <c r="E21" s="56">
        <v>103.1</v>
      </c>
      <c r="F21" s="68" t="s">
        <v>406</v>
      </c>
      <c r="G21" s="107">
        <f t="shared" si="0"/>
        <v>0.17709849587578846</v>
      </c>
      <c r="H21" s="107">
        <f t="shared" si="1"/>
        <v>0.3540252182347236</v>
      </c>
    </row>
    <row r="22" spans="1:8" ht="15">
      <c r="A22" s="105"/>
      <c r="B22" s="55" t="s">
        <v>103</v>
      </c>
      <c r="C22" s="68"/>
      <c r="D22" s="56">
        <v>161</v>
      </c>
      <c r="E22" s="56">
        <v>80.5</v>
      </c>
      <c r="F22" s="56">
        <v>48.7</v>
      </c>
      <c r="G22" s="107">
        <f t="shared" si="0"/>
        <v>0.3024844720496895</v>
      </c>
      <c r="H22" s="107">
        <f t="shared" si="1"/>
        <v>0.604968944099379</v>
      </c>
    </row>
    <row r="23" spans="1:8" ht="15">
      <c r="A23" s="105"/>
      <c r="B23" s="55" t="s">
        <v>68</v>
      </c>
      <c r="C23" s="68"/>
      <c r="D23" s="56">
        <v>454.1</v>
      </c>
      <c r="E23" s="56">
        <v>227.2</v>
      </c>
      <c r="F23" s="56">
        <v>0</v>
      </c>
      <c r="G23" s="107">
        <v>0</v>
      </c>
      <c r="H23" s="107">
        <f t="shared" si="1"/>
        <v>0</v>
      </c>
    </row>
    <row r="24" spans="1:8" ht="38.25">
      <c r="A24" s="105"/>
      <c r="B24" s="55" t="s">
        <v>28</v>
      </c>
      <c r="C24" s="68"/>
      <c r="D24" s="56">
        <v>0</v>
      </c>
      <c r="E24" s="56">
        <v>0</v>
      </c>
      <c r="F24" s="56">
        <v>0</v>
      </c>
      <c r="G24" s="107">
        <v>0</v>
      </c>
      <c r="H24" s="107">
        <v>0</v>
      </c>
    </row>
    <row r="25" spans="1:8" ht="28.5" customHeight="1" thickBot="1">
      <c r="A25" s="105"/>
      <c r="B25" s="108" t="s">
        <v>157</v>
      </c>
      <c r="C25" s="109"/>
      <c r="D25" s="56">
        <v>0</v>
      </c>
      <c r="E25" s="56">
        <v>0</v>
      </c>
      <c r="F25" s="56">
        <v>0</v>
      </c>
      <c r="G25" s="107">
        <v>0</v>
      </c>
      <c r="H25" s="107">
        <v>0</v>
      </c>
    </row>
    <row r="26" spans="1:8" ht="26.25" customHeight="1">
      <c r="A26" s="105"/>
      <c r="B26" s="130" t="s">
        <v>29</v>
      </c>
      <c r="C26" s="131"/>
      <c r="D26" s="53">
        <f>D4+D20</f>
        <v>2881.3</v>
      </c>
      <c r="E26" s="53">
        <f>E4+E20</f>
        <v>1368.8</v>
      </c>
      <c r="F26" s="53">
        <f>F4+F20</f>
        <v>1167.6</v>
      </c>
      <c r="G26" s="107">
        <f t="shared" si="0"/>
        <v>0.4052337486551209</v>
      </c>
      <c r="H26" s="107">
        <f t="shared" si="1"/>
        <v>0.853009935710111</v>
      </c>
    </row>
    <row r="27" spans="1:8" ht="40.5" customHeight="1">
      <c r="A27" s="105"/>
      <c r="B27" s="55" t="s">
        <v>109</v>
      </c>
      <c r="C27" s="68"/>
      <c r="D27" s="56">
        <f>D4</f>
        <v>2060.1</v>
      </c>
      <c r="E27" s="56">
        <f>E4</f>
        <v>958</v>
      </c>
      <c r="F27" s="56">
        <f>F4</f>
        <v>1082.3999999999999</v>
      </c>
      <c r="G27" s="107">
        <f t="shared" si="0"/>
        <v>0.5254113877967088</v>
      </c>
      <c r="H27" s="107">
        <f t="shared" si="1"/>
        <v>1.1298538622129435</v>
      </c>
    </row>
    <row r="28" spans="1:8" ht="12.75">
      <c r="A28" s="182"/>
      <c r="B28" s="206"/>
      <c r="C28" s="206"/>
      <c r="D28" s="206"/>
      <c r="E28" s="206"/>
      <c r="F28" s="206"/>
      <c r="G28" s="206"/>
      <c r="H28" s="207"/>
    </row>
    <row r="29" spans="1:8" ht="15" customHeight="1">
      <c r="A29" s="203" t="s">
        <v>161</v>
      </c>
      <c r="B29" s="178" t="s">
        <v>30</v>
      </c>
      <c r="C29" s="169" t="s">
        <v>198</v>
      </c>
      <c r="D29" s="171" t="s">
        <v>4</v>
      </c>
      <c r="E29" s="174" t="s">
        <v>386</v>
      </c>
      <c r="F29" s="174" t="s">
        <v>5</v>
      </c>
      <c r="G29" s="204" t="s">
        <v>149</v>
      </c>
      <c r="H29" s="174" t="s">
        <v>388</v>
      </c>
    </row>
    <row r="30" spans="1:8" ht="27.75" customHeight="1">
      <c r="A30" s="203"/>
      <c r="B30" s="178"/>
      <c r="C30" s="170"/>
      <c r="D30" s="171"/>
      <c r="E30" s="175"/>
      <c r="F30" s="175"/>
      <c r="G30" s="205"/>
      <c r="H30" s="175"/>
    </row>
    <row r="31" spans="1:8" ht="25.5">
      <c r="A31" s="62" t="s">
        <v>70</v>
      </c>
      <c r="B31" s="57" t="s">
        <v>31</v>
      </c>
      <c r="C31" s="62"/>
      <c r="D31" s="111">
        <f>D32+D33+D34</f>
        <v>1748.8</v>
      </c>
      <c r="E31" s="111">
        <f>E32+E33+E34</f>
        <v>918.2</v>
      </c>
      <c r="F31" s="111">
        <f>F32+F33+F34</f>
        <v>624.3</v>
      </c>
      <c r="G31" s="112">
        <f>F31/D31</f>
        <v>0.356987648673376</v>
      </c>
      <c r="H31" s="129">
        <f>F31/E31</f>
        <v>0.6799172293617948</v>
      </c>
    </row>
    <row r="32" spans="1:8" ht="77.25" customHeight="1">
      <c r="A32" s="68" t="s">
        <v>73</v>
      </c>
      <c r="B32" s="55" t="s">
        <v>165</v>
      </c>
      <c r="C32" s="68" t="s">
        <v>73</v>
      </c>
      <c r="D32" s="56">
        <v>1734.3</v>
      </c>
      <c r="E32" s="56">
        <v>908.7</v>
      </c>
      <c r="F32" s="56">
        <v>624.3</v>
      </c>
      <c r="G32" s="112">
        <f aca="true" t="shared" si="2" ref="G32:G62">F32/D32</f>
        <v>0.35997232312748656</v>
      </c>
      <c r="H32" s="129">
        <f aca="true" t="shared" si="3" ref="H32:H62">F32/E32</f>
        <v>0.6870254209310003</v>
      </c>
    </row>
    <row r="33" spans="1:8" ht="12.75">
      <c r="A33" s="68" t="s">
        <v>75</v>
      </c>
      <c r="B33" s="55" t="s">
        <v>36</v>
      </c>
      <c r="C33" s="68" t="s">
        <v>75</v>
      </c>
      <c r="D33" s="56">
        <v>10</v>
      </c>
      <c r="E33" s="56">
        <v>5</v>
      </c>
      <c r="F33" s="56">
        <v>0</v>
      </c>
      <c r="G33" s="112">
        <f t="shared" si="2"/>
        <v>0</v>
      </c>
      <c r="H33" s="129">
        <f t="shared" si="3"/>
        <v>0</v>
      </c>
    </row>
    <row r="34" spans="1:8" ht="25.5">
      <c r="A34" s="68" t="s">
        <v>132</v>
      </c>
      <c r="B34" s="55" t="s">
        <v>129</v>
      </c>
      <c r="C34" s="68"/>
      <c r="D34" s="56">
        <f>D35</f>
        <v>4.5</v>
      </c>
      <c r="E34" s="56">
        <f>E35</f>
        <v>4.5</v>
      </c>
      <c r="F34" s="56">
        <f>F35</f>
        <v>0</v>
      </c>
      <c r="G34" s="112">
        <f t="shared" si="2"/>
        <v>0</v>
      </c>
      <c r="H34" s="129">
        <v>0</v>
      </c>
    </row>
    <row r="35" spans="1:8" s="16" customFormat="1" ht="25.5">
      <c r="A35" s="113"/>
      <c r="B35" s="76" t="s">
        <v>118</v>
      </c>
      <c r="C35" s="113" t="s">
        <v>216</v>
      </c>
      <c r="D35" s="114">
        <v>4.5</v>
      </c>
      <c r="E35" s="114">
        <v>4.5</v>
      </c>
      <c r="F35" s="114">
        <v>0</v>
      </c>
      <c r="G35" s="112">
        <f t="shared" si="2"/>
        <v>0</v>
      </c>
      <c r="H35" s="129">
        <v>0</v>
      </c>
    </row>
    <row r="36" spans="1:8" ht="14.25" customHeight="1">
      <c r="A36" s="62" t="s">
        <v>112</v>
      </c>
      <c r="B36" s="57" t="s">
        <v>105</v>
      </c>
      <c r="C36" s="62"/>
      <c r="D36" s="111">
        <f>D37</f>
        <v>161</v>
      </c>
      <c r="E36" s="111">
        <f>E37</f>
        <v>144.9</v>
      </c>
      <c r="F36" s="111">
        <f>F37</f>
        <v>48.7</v>
      </c>
      <c r="G36" s="112">
        <f t="shared" si="2"/>
        <v>0.3024844720496895</v>
      </c>
      <c r="H36" s="129">
        <f t="shared" si="3"/>
        <v>0.3360938578329883</v>
      </c>
    </row>
    <row r="37" spans="1:8" ht="38.25">
      <c r="A37" s="68" t="s">
        <v>113</v>
      </c>
      <c r="B37" s="55" t="s">
        <v>171</v>
      </c>
      <c r="C37" s="68" t="s">
        <v>272</v>
      </c>
      <c r="D37" s="56">
        <v>161</v>
      </c>
      <c r="E37" s="56">
        <v>144.9</v>
      </c>
      <c r="F37" s="56">
        <v>48.7</v>
      </c>
      <c r="G37" s="112">
        <f t="shared" si="2"/>
        <v>0.3024844720496895</v>
      </c>
      <c r="H37" s="129">
        <f t="shared" si="3"/>
        <v>0.3360938578329883</v>
      </c>
    </row>
    <row r="38" spans="1:8" ht="25.5" hidden="1">
      <c r="A38" s="62" t="s">
        <v>76</v>
      </c>
      <c r="B38" s="57" t="s">
        <v>39</v>
      </c>
      <c r="C38" s="62"/>
      <c r="D38" s="111">
        <f aca="true" t="shared" si="4" ref="D38:F39">D39</f>
        <v>0</v>
      </c>
      <c r="E38" s="111">
        <f t="shared" si="4"/>
        <v>0</v>
      </c>
      <c r="F38" s="111">
        <f t="shared" si="4"/>
        <v>0</v>
      </c>
      <c r="G38" s="112" t="e">
        <f t="shared" si="2"/>
        <v>#DIV/0!</v>
      </c>
      <c r="H38" s="129" t="e">
        <f t="shared" si="3"/>
        <v>#DIV/0!</v>
      </c>
    </row>
    <row r="39" spans="1:8" ht="12.75" hidden="1">
      <c r="A39" s="68" t="s">
        <v>114</v>
      </c>
      <c r="B39" s="55" t="s">
        <v>107</v>
      </c>
      <c r="C39" s="68"/>
      <c r="D39" s="56">
        <f t="shared" si="4"/>
        <v>0</v>
      </c>
      <c r="E39" s="56">
        <f t="shared" si="4"/>
        <v>0</v>
      </c>
      <c r="F39" s="56">
        <f t="shared" si="4"/>
        <v>0</v>
      </c>
      <c r="G39" s="112" t="e">
        <f t="shared" si="2"/>
        <v>#DIV/0!</v>
      </c>
      <c r="H39" s="129" t="e">
        <f t="shared" si="3"/>
        <v>#DIV/0!</v>
      </c>
    </row>
    <row r="40" spans="1:8" s="16" customFormat="1" ht="54.75" customHeight="1" hidden="1">
      <c r="A40" s="113"/>
      <c r="B40" s="76" t="s">
        <v>204</v>
      </c>
      <c r="C40" s="113" t="s">
        <v>203</v>
      </c>
      <c r="D40" s="114">
        <v>0</v>
      </c>
      <c r="E40" s="114">
        <v>0</v>
      </c>
      <c r="F40" s="114">
        <v>0</v>
      </c>
      <c r="G40" s="112" t="e">
        <f t="shared" si="2"/>
        <v>#DIV/0!</v>
      </c>
      <c r="H40" s="129" t="e">
        <f t="shared" si="3"/>
        <v>#DIV/0!</v>
      </c>
    </row>
    <row r="41" spans="1:8" s="16" customFormat="1" ht="18.75" customHeight="1" hidden="1">
      <c r="A41" s="62" t="s">
        <v>77</v>
      </c>
      <c r="B41" s="57" t="s">
        <v>41</v>
      </c>
      <c r="C41" s="62"/>
      <c r="D41" s="111">
        <f>D42</f>
        <v>0</v>
      </c>
      <c r="E41" s="111">
        <f>E42</f>
        <v>0</v>
      </c>
      <c r="F41" s="111">
        <f>F42</f>
        <v>0</v>
      </c>
      <c r="G41" s="112" t="e">
        <f t="shared" si="2"/>
        <v>#DIV/0!</v>
      </c>
      <c r="H41" s="129" t="e">
        <f t="shared" si="3"/>
        <v>#DIV/0!</v>
      </c>
    </row>
    <row r="42" spans="1:8" s="16" customFormat="1" ht="27" customHeight="1" hidden="1">
      <c r="A42" s="115" t="s">
        <v>78</v>
      </c>
      <c r="B42" s="87" t="s">
        <v>127</v>
      </c>
      <c r="C42" s="68"/>
      <c r="D42" s="56">
        <v>0</v>
      </c>
      <c r="E42" s="56">
        <v>0</v>
      </c>
      <c r="F42" s="56">
        <v>0</v>
      </c>
      <c r="G42" s="112" t="e">
        <f t="shared" si="2"/>
        <v>#DIV/0!</v>
      </c>
      <c r="H42" s="129" t="e">
        <f t="shared" si="3"/>
        <v>#DIV/0!</v>
      </c>
    </row>
    <row r="43" spans="1:8" s="16" customFormat="1" ht="32.25" customHeight="1" hidden="1">
      <c r="A43" s="113"/>
      <c r="B43" s="79" t="s">
        <v>127</v>
      </c>
      <c r="C43" s="113" t="s">
        <v>285</v>
      </c>
      <c r="D43" s="114">
        <v>0</v>
      </c>
      <c r="E43" s="114">
        <v>0</v>
      </c>
      <c r="F43" s="114">
        <v>0</v>
      </c>
      <c r="G43" s="112" t="e">
        <f t="shared" si="2"/>
        <v>#DIV/0!</v>
      </c>
      <c r="H43" s="129" t="e">
        <f t="shared" si="3"/>
        <v>#DIV/0!</v>
      </c>
    </row>
    <row r="44" spans="1:8" ht="25.5">
      <c r="A44" s="62" t="s">
        <v>79</v>
      </c>
      <c r="B44" s="57" t="s">
        <v>42</v>
      </c>
      <c r="C44" s="62"/>
      <c r="D44" s="111">
        <f>D45</f>
        <v>185.1</v>
      </c>
      <c r="E44" s="111">
        <f>E45</f>
        <v>132.1</v>
      </c>
      <c r="F44" s="111">
        <f>F45</f>
        <v>109.7</v>
      </c>
      <c r="G44" s="112">
        <f t="shared" si="2"/>
        <v>0.5926526202052945</v>
      </c>
      <c r="H44" s="129">
        <f t="shared" si="3"/>
        <v>0.8304314912944739</v>
      </c>
    </row>
    <row r="45" spans="1:8" ht="12.75">
      <c r="A45" s="68" t="s">
        <v>45</v>
      </c>
      <c r="B45" s="55" t="s">
        <v>46</v>
      </c>
      <c r="C45" s="68"/>
      <c r="D45" s="56">
        <f>D46+D47+D49+D48</f>
        <v>185.1</v>
      </c>
      <c r="E45" s="56">
        <f>E46+E47+E49+E48</f>
        <v>132.1</v>
      </c>
      <c r="F45" s="56">
        <f>F46+F47+F49+F48</f>
        <v>109.7</v>
      </c>
      <c r="G45" s="112">
        <f t="shared" si="2"/>
        <v>0.5926526202052945</v>
      </c>
      <c r="H45" s="129">
        <f t="shared" si="3"/>
        <v>0.8304314912944739</v>
      </c>
    </row>
    <row r="46" spans="1:8" s="16" customFormat="1" ht="12.75">
      <c r="A46" s="113"/>
      <c r="B46" s="76" t="s">
        <v>181</v>
      </c>
      <c r="C46" s="113" t="s">
        <v>261</v>
      </c>
      <c r="D46" s="114">
        <v>96</v>
      </c>
      <c r="E46" s="114">
        <v>48</v>
      </c>
      <c r="F46" s="114">
        <v>40</v>
      </c>
      <c r="G46" s="112">
        <f t="shared" si="2"/>
        <v>0.4166666666666667</v>
      </c>
      <c r="H46" s="129">
        <f t="shared" si="3"/>
        <v>0.8333333333333334</v>
      </c>
    </row>
    <row r="47" spans="1:8" s="16" customFormat="1" ht="20.25" customHeight="1">
      <c r="A47" s="113"/>
      <c r="B47" s="76" t="s">
        <v>266</v>
      </c>
      <c r="C47" s="113" t="s">
        <v>262</v>
      </c>
      <c r="D47" s="114">
        <v>4.3</v>
      </c>
      <c r="E47" s="114">
        <v>4.3</v>
      </c>
      <c r="F47" s="114">
        <v>0</v>
      </c>
      <c r="G47" s="112">
        <f t="shared" si="2"/>
        <v>0</v>
      </c>
      <c r="H47" s="129">
        <v>0</v>
      </c>
    </row>
    <row r="48" spans="1:8" s="16" customFormat="1" ht="20.25" customHeight="1">
      <c r="A48" s="113"/>
      <c r="B48" s="76" t="s">
        <v>376</v>
      </c>
      <c r="C48" s="113" t="s">
        <v>375</v>
      </c>
      <c r="D48" s="114">
        <v>10</v>
      </c>
      <c r="E48" s="114">
        <v>5</v>
      </c>
      <c r="F48" s="114">
        <v>0</v>
      </c>
      <c r="G48" s="112">
        <f t="shared" si="2"/>
        <v>0</v>
      </c>
      <c r="H48" s="129">
        <v>0</v>
      </c>
    </row>
    <row r="49" spans="1:8" s="16" customFormat="1" ht="28.5" customHeight="1">
      <c r="A49" s="113"/>
      <c r="B49" s="76" t="s">
        <v>183</v>
      </c>
      <c r="C49" s="113" t="s">
        <v>267</v>
      </c>
      <c r="D49" s="114">
        <v>74.8</v>
      </c>
      <c r="E49" s="114">
        <v>74.8</v>
      </c>
      <c r="F49" s="114">
        <v>69.7</v>
      </c>
      <c r="G49" s="112">
        <f t="shared" si="2"/>
        <v>0.9318181818181819</v>
      </c>
      <c r="H49" s="129">
        <f t="shared" si="3"/>
        <v>0.9318181818181819</v>
      </c>
    </row>
    <row r="50" spans="1:8" s="16" customFormat="1" ht="20.25" customHeight="1" hidden="1">
      <c r="A50" s="113"/>
      <c r="B50" s="76"/>
      <c r="C50" s="113"/>
      <c r="D50" s="114"/>
      <c r="E50" s="114"/>
      <c r="F50" s="114"/>
      <c r="G50" s="112" t="e">
        <f t="shared" si="2"/>
        <v>#DIV/0!</v>
      </c>
      <c r="H50" s="129" t="e">
        <f t="shared" si="3"/>
        <v>#DIV/0!</v>
      </c>
    </row>
    <row r="51" spans="1:8" ht="18.75" customHeight="1">
      <c r="A51" s="62" t="s">
        <v>130</v>
      </c>
      <c r="B51" s="57" t="s">
        <v>128</v>
      </c>
      <c r="C51" s="62"/>
      <c r="D51" s="111">
        <f>D53</f>
        <v>1</v>
      </c>
      <c r="E51" s="111">
        <f>E53</f>
        <v>1</v>
      </c>
      <c r="F51" s="111">
        <f>F53</f>
        <v>0.3</v>
      </c>
      <c r="G51" s="112">
        <f t="shared" si="2"/>
        <v>0.3</v>
      </c>
      <c r="H51" s="129">
        <f t="shared" si="3"/>
        <v>0.3</v>
      </c>
    </row>
    <row r="52" spans="1:8" ht="35.25" customHeight="1">
      <c r="A52" s="68" t="s">
        <v>124</v>
      </c>
      <c r="B52" s="55" t="s">
        <v>131</v>
      </c>
      <c r="C52" s="68"/>
      <c r="D52" s="56">
        <f>D53</f>
        <v>1</v>
      </c>
      <c r="E52" s="56">
        <f>E53</f>
        <v>1</v>
      </c>
      <c r="F52" s="56">
        <f>F53</f>
        <v>0.3</v>
      </c>
      <c r="G52" s="112">
        <f t="shared" si="2"/>
        <v>0.3</v>
      </c>
      <c r="H52" s="129">
        <f t="shared" si="3"/>
        <v>0.3</v>
      </c>
    </row>
    <row r="53" spans="1:8" s="16" customFormat="1" ht="31.5" customHeight="1">
      <c r="A53" s="65"/>
      <c r="B53" s="76" t="s">
        <v>275</v>
      </c>
      <c r="C53" s="113" t="s">
        <v>268</v>
      </c>
      <c r="D53" s="114">
        <v>1</v>
      </c>
      <c r="E53" s="114">
        <v>1</v>
      </c>
      <c r="F53" s="114">
        <v>0.3</v>
      </c>
      <c r="G53" s="112">
        <f t="shared" si="2"/>
        <v>0.3</v>
      </c>
      <c r="H53" s="129">
        <f t="shared" si="3"/>
        <v>0.3</v>
      </c>
    </row>
    <row r="54" spans="1:8" ht="12.75" hidden="1">
      <c r="A54" s="62" t="s">
        <v>47</v>
      </c>
      <c r="B54" s="57" t="s">
        <v>48</v>
      </c>
      <c r="C54" s="62"/>
      <c r="D54" s="111">
        <f aca="true" t="shared" si="5" ref="D54:F55">D55</f>
        <v>0</v>
      </c>
      <c r="E54" s="111">
        <f t="shared" si="5"/>
        <v>0</v>
      </c>
      <c r="F54" s="111">
        <f t="shared" si="5"/>
        <v>0</v>
      </c>
      <c r="G54" s="112" t="e">
        <f t="shared" si="2"/>
        <v>#DIV/0!</v>
      </c>
      <c r="H54" s="129" t="e">
        <f t="shared" si="3"/>
        <v>#DIV/0!</v>
      </c>
    </row>
    <row r="55" spans="1:8" ht="12.75" hidden="1">
      <c r="A55" s="68" t="s">
        <v>52</v>
      </c>
      <c r="B55" s="55" t="s">
        <v>53</v>
      </c>
      <c r="C55" s="68"/>
      <c r="D55" s="56">
        <f t="shared" si="5"/>
        <v>0</v>
      </c>
      <c r="E55" s="56">
        <f t="shared" si="5"/>
        <v>0</v>
      </c>
      <c r="F55" s="56">
        <f t="shared" si="5"/>
        <v>0</v>
      </c>
      <c r="G55" s="112" t="e">
        <f t="shared" si="2"/>
        <v>#DIV/0!</v>
      </c>
      <c r="H55" s="129" t="e">
        <f t="shared" si="3"/>
        <v>#DIV/0!</v>
      </c>
    </row>
    <row r="56" spans="1:8" s="16" customFormat="1" ht="27" customHeight="1" hidden="1">
      <c r="A56" s="113"/>
      <c r="B56" s="76" t="s">
        <v>269</v>
      </c>
      <c r="C56" s="113" t="s">
        <v>270</v>
      </c>
      <c r="D56" s="114">
        <v>0</v>
      </c>
      <c r="E56" s="114">
        <v>0</v>
      </c>
      <c r="F56" s="114">
        <v>0</v>
      </c>
      <c r="G56" s="112" t="e">
        <f t="shared" si="2"/>
        <v>#DIV/0!</v>
      </c>
      <c r="H56" s="129" t="e">
        <f t="shared" si="3"/>
        <v>#DIV/0!</v>
      </c>
    </row>
    <row r="57" spans="1:8" ht="15.75" customHeight="1">
      <c r="A57" s="62">
        <v>1000</v>
      </c>
      <c r="B57" s="57" t="s">
        <v>62</v>
      </c>
      <c r="C57" s="62"/>
      <c r="D57" s="111">
        <f>D58</f>
        <v>50.9</v>
      </c>
      <c r="E57" s="111">
        <f>E58</f>
        <v>20.9</v>
      </c>
      <c r="F57" s="111">
        <f>F58</f>
        <v>7.5</v>
      </c>
      <c r="G57" s="112">
        <f t="shared" si="2"/>
        <v>0.14734774066797643</v>
      </c>
      <c r="H57" s="129">
        <f t="shared" si="3"/>
        <v>0.35885167464114837</v>
      </c>
    </row>
    <row r="58" spans="1:8" ht="12.75">
      <c r="A58" s="68" t="s">
        <v>63</v>
      </c>
      <c r="B58" s="55" t="s">
        <v>186</v>
      </c>
      <c r="C58" s="68" t="s">
        <v>63</v>
      </c>
      <c r="D58" s="56">
        <v>50.9</v>
      </c>
      <c r="E58" s="56">
        <v>20.9</v>
      </c>
      <c r="F58" s="56">
        <v>7.5</v>
      </c>
      <c r="G58" s="112">
        <f t="shared" si="2"/>
        <v>0.14734774066797643</v>
      </c>
      <c r="H58" s="129">
        <f t="shared" si="3"/>
        <v>0.35885167464114837</v>
      </c>
    </row>
    <row r="59" spans="1:8" ht="12.75">
      <c r="A59" s="62"/>
      <c r="B59" s="57" t="s">
        <v>101</v>
      </c>
      <c r="C59" s="62"/>
      <c r="D59" s="56">
        <f>D60</f>
        <v>1755.9</v>
      </c>
      <c r="E59" s="56">
        <f>E60</f>
        <v>1439.5</v>
      </c>
      <c r="F59" s="56">
        <f>F60</f>
        <v>1200</v>
      </c>
      <c r="G59" s="112">
        <f t="shared" si="2"/>
        <v>0.6834102169827438</v>
      </c>
      <c r="H59" s="129">
        <f t="shared" si="3"/>
        <v>0.8336227856894756</v>
      </c>
    </row>
    <row r="60" spans="1:8" s="16" customFormat="1" ht="25.5">
      <c r="A60" s="113"/>
      <c r="B60" s="76" t="s">
        <v>102</v>
      </c>
      <c r="C60" s="113" t="s">
        <v>202</v>
      </c>
      <c r="D60" s="114">
        <v>1755.9</v>
      </c>
      <c r="E60" s="114">
        <v>1439.5</v>
      </c>
      <c r="F60" s="114">
        <v>1200</v>
      </c>
      <c r="G60" s="112">
        <f t="shared" si="2"/>
        <v>0.6834102169827438</v>
      </c>
      <c r="H60" s="129">
        <f t="shared" si="3"/>
        <v>0.8336227856894756</v>
      </c>
    </row>
    <row r="61" spans="1:8" ht="18" customHeight="1">
      <c r="A61" s="68"/>
      <c r="B61" s="88" t="s">
        <v>69</v>
      </c>
      <c r="C61" s="116"/>
      <c r="D61" s="117">
        <f>D31+D36+D38+D44+D53+D54+D57+D59+D41</f>
        <v>3902.7000000000003</v>
      </c>
      <c r="E61" s="117">
        <f>E31+E36+E38+E44+E53+E54+E57+E59+E41</f>
        <v>2656.6000000000004</v>
      </c>
      <c r="F61" s="117">
        <f>F31+F36+F38+F44+F53+F54+F57+F59+F41</f>
        <v>1990.5</v>
      </c>
      <c r="G61" s="112">
        <f t="shared" si="2"/>
        <v>0.5100315166423245</v>
      </c>
      <c r="H61" s="129">
        <f t="shared" si="3"/>
        <v>0.7492659790709929</v>
      </c>
    </row>
    <row r="62" spans="1:8" ht="12.75">
      <c r="A62" s="51"/>
      <c r="B62" s="55" t="s">
        <v>84</v>
      </c>
      <c r="C62" s="68"/>
      <c r="D62" s="119">
        <f>D59</f>
        <v>1755.9</v>
      </c>
      <c r="E62" s="119">
        <f>E59</f>
        <v>1439.5</v>
      </c>
      <c r="F62" s="119">
        <f>F59</f>
        <v>1200</v>
      </c>
      <c r="G62" s="112">
        <f t="shared" si="2"/>
        <v>0.6834102169827438</v>
      </c>
      <c r="H62" s="129">
        <f t="shared" si="3"/>
        <v>0.8336227856894756</v>
      </c>
    </row>
    <row r="63" ht="12.75">
      <c r="A63" s="90"/>
    </row>
    <row r="64" ht="12.75">
      <c r="A64" s="90"/>
    </row>
    <row r="65" spans="1:6" ht="15">
      <c r="A65" s="90"/>
      <c r="B65" s="96" t="s">
        <v>94</v>
      </c>
      <c r="C65" s="120"/>
      <c r="F65" s="91">
        <v>1079.3</v>
      </c>
    </row>
    <row r="66" spans="1:3" ht="15">
      <c r="A66" s="90"/>
      <c r="B66" s="96"/>
      <c r="C66" s="120"/>
    </row>
    <row r="67" spans="1:3" ht="15">
      <c r="A67" s="90"/>
      <c r="B67" s="96" t="s">
        <v>85</v>
      </c>
      <c r="C67" s="120"/>
    </row>
    <row r="68" spans="1:3" ht="15">
      <c r="A68" s="90"/>
      <c r="B68" s="96" t="s">
        <v>86</v>
      </c>
      <c r="C68" s="120"/>
    </row>
    <row r="69" spans="1:3" ht="15">
      <c r="A69" s="90"/>
      <c r="B69" s="96"/>
      <c r="C69" s="120"/>
    </row>
    <row r="70" spans="1:3" ht="15">
      <c r="A70" s="90"/>
      <c r="B70" s="96" t="s">
        <v>87</v>
      </c>
      <c r="C70" s="120"/>
    </row>
    <row r="71" spans="1:3" ht="15">
      <c r="A71" s="90"/>
      <c r="B71" s="96" t="s">
        <v>88</v>
      </c>
      <c r="C71" s="120"/>
    </row>
    <row r="72" spans="1:3" ht="15">
      <c r="A72" s="90"/>
      <c r="B72" s="96"/>
      <c r="C72" s="120"/>
    </row>
    <row r="73" spans="1:3" ht="15">
      <c r="A73" s="90"/>
      <c r="B73" s="96" t="s">
        <v>89</v>
      </c>
      <c r="C73" s="120"/>
    </row>
    <row r="74" spans="1:3" ht="15">
      <c r="A74" s="90"/>
      <c r="B74" s="96" t="s">
        <v>90</v>
      </c>
      <c r="C74" s="120"/>
    </row>
    <row r="75" spans="1:3" ht="15">
      <c r="A75" s="90"/>
      <c r="B75" s="96"/>
      <c r="C75" s="120"/>
    </row>
    <row r="76" spans="1:3" ht="15">
      <c r="A76" s="90"/>
      <c r="B76" s="96" t="s">
        <v>91</v>
      </c>
      <c r="C76" s="120"/>
    </row>
    <row r="77" spans="1:3" ht="15">
      <c r="A77" s="90"/>
      <c r="B77" s="96" t="s">
        <v>92</v>
      </c>
      <c r="C77" s="120"/>
    </row>
    <row r="78" ht="12.75">
      <c r="A78" s="90"/>
    </row>
    <row r="79" ht="12.75">
      <c r="A79" s="90"/>
    </row>
    <row r="80" spans="1:8" ht="15">
      <c r="A80" s="90"/>
      <c r="B80" s="96" t="s">
        <v>93</v>
      </c>
      <c r="C80" s="120"/>
      <c r="F80" s="92">
        <f>F65+F26-F61</f>
        <v>256.39999999999964</v>
      </c>
      <c r="H80" s="92"/>
    </row>
    <row r="81" ht="12.75">
      <c r="A81" s="90"/>
    </row>
    <row r="82" ht="12.75">
      <c r="A82" s="90"/>
    </row>
    <row r="83" spans="1:3" ht="15">
      <c r="A83" s="90"/>
      <c r="B83" s="96" t="s">
        <v>95</v>
      </c>
      <c r="C83" s="120"/>
    </row>
    <row r="84" spans="1:3" ht="15">
      <c r="A84" s="90"/>
      <c r="B84" s="96" t="s">
        <v>96</v>
      </c>
      <c r="C84" s="120"/>
    </row>
    <row r="85" spans="1:3" ht="15">
      <c r="A85" s="90"/>
      <c r="B85" s="96" t="s">
        <v>97</v>
      </c>
      <c r="C85" s="120"/>
    </row>
    <row r="86" ht="12.75">
      <c r="A86" s="90"/>
    </row>
    <row r="87" ht="12.75">
      <c r="A87" s="90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49">
      <selection activeCell="H13" sqref="A1:H16384"/>
    </sheetView>
  </sheetViews>
  <sheetFormatPr defaultColWidth="9.140625" defaultRowHeight="12.75"/>
  <cols>
    <col min="1" max="1" width="9.57421875" style="91" customWidth="1"/>
    <col min="2" max="2" width="35.421875" style="91" customWidth="1"/>
    <col min="3" max="3" width="9.57421875" style="90" hidden="1" customWidth="1"/>
    <col min="4" max="7" width="9.57421875" style="91" customWidth="1"/>
    <col min="8" max="8" width="11.57421875" style="91" customWidth="1"/>
    <col min="9" max="16384" width="9.140625" style="1" customWidth="1"/>
  </cols>
  <sheetData>
    <row r="1" spans="1:8" s="5" customFormat="1" ht="53.25" customHeight="1">
      <c r="A1" s="172" t="s">
        <v>399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103"/>
      <c r="B2" s="210" t="s">
        <v>3</v>
      </c>
      <c r="C2" s="127"/>
      <c r="D2" s="204" t="s">
        <v>4</v>
      </c>
      <c r="E2" s="174" t="s">
        <v>386</v>
      </c>
      <c r="F2" s="204" t="s">
        <v>5</v>
      </c>
      <c r="G2" s="204" t="s">
        <v>149</v>
      </c>
      <c r="H2" s="174" t="s">
        <v>387</v>
      </c>
    </row>
    <row r="3" spans="1:8" ht="18.75" customHeight="1">
      <c r="A3" s="105"/>
      <c r="B3" s="211"/>
      <c r="C3" s="128"/>
      <c r="D3" s="205"/>
      <c r="E3" s="175"/>
      <c r="F3" s="205"/>
      <c r="G3" s="208"/>
      <c r="H3" s="175"/>
    </row>
    <row r="4" spans="1:8" ht="36" customHeight="1">
      <c r="A4" s="105"/>
      <c r="B4" s="52" t="s">
        <v>83</v>
      </c>
      <c r="C4" s="106"/>
      <c r="D4" s="53">
        <f>D5+D6+D7+D8+D9+D10+D11+D12+D13+D14+D15+D16+D17+D18+D19</f>
        <v>3782.9</v>
      </c>
      <c r="E4" s="53">
        <f>E5+E6+E7+E8+E9+E10+E11+E12+E13+E14+E15+E16+E17+E18+E19</f>
        <v>1938</v>
      </c>
      <c r="F4" s="53">
        <f>F5+F6+F7+F8+F9+F10+F11+F12+F13+F14+F15+F16+F17+F18+F19</f>
        <v>2153.2</v>
      </c>
      <c r="G4" s="107">
        <f>F4/D4</f>
        <v>0.5691929472098125</v>
      </c>
      <c r="H4" s="107">
        <f>F4/E4</f>
        <v>1.1110423116615067</v>
      </c>
    </row>
    <row r="5" spans="1:8" ht="18.75" customHeight="1">
      <c r="A5" s="105"/>
      <c r="B5" s="55" t="s">
        <v>7</v>
      </c>
      <c r="C5" s="68"/>
      <c r="D5" s="56">
        <v>120</v>
      </c>
      <c r="E5" s="56">
        <v>50</v>
      </c>
      <c r="F5" s="56">
        <v>58.9</v>
      </c>
      <c r="G5" s="107">
        <f aca="true" t="shared" si="0" ref="G5:G27">F5/D5</f>
        <v>0.49083333333333334</v>
      </c>
      <c r="H5" s="107">
        <f aca="true" t="shared" si="1" ref="H5:H27">F5/E5</f>
        <v>1.178</v>
      </c>
    </row>
    <row r="6" spans="1:8" ht="18.75" customHeight="1">
      <c r="A6" s="105"/>
      <c r="B6" s="55" t="s">
        <v>300</v>
      </c>
      <c r="C6" s="68"/>
      <c r="D6" s="56">
        <v>1042.9</v>
      </c>
      <c r="E6" s="56">
        <v>520</v>
      </c>
      <c r="F6" s="56">
        <v>620.2</v>
      </c>
      <c r="G6" s="107">
        <f t="shared" si="0"/>
        <v>0.594687889538786</v>
      </c>
      <c r="H6" s="107">
        <f t="shared" si="1"/>
        <v>1.1926923076923077</v>
      </c>
    </row>
    <row r="7" spans="1:8" ht="16.5" customHeight="1">
      <c r="A7" s="105"/>
      <c r="B7" s="55" t="s">
        <v>9</v>
      </c>
      <c r="C7" s="68"/>
      <c r="D7" s="56">
        <v>270</v>
      </c>
      <c r="E7" s="56">
        <v>130</v>
      </c>
      <c r="F7" s="56">
        <v>250.7</v>
      </c>
      <c r="G7" s="107">
        <f t="shared" si="0"/>
        <v>0.9285185185185185</v>
      </c>
      <c r="H7" s="107">
        <f t="shared" si="1"/>
        <v>1.9284615384615384</v>
      </c>
    </row>
    <row r="8" spans="1:8" ht="18" customHeight="1">
      <c r="A8" s="105"/>
      <c r="B8" s="55" t="s">
        <v>10</v>
      </c>
      <c r="C8" s="68"/>
      <c r="D8" s="56">
        <v>140</v>
      </c>
      <c r="E8" s="56">
        <v>20</v>
      </c>
      <c r="F8" s="56">
        <v>17.5</v>
      </c>
      <c r="G8" s="107">
        <f t="shared" si="0"/>
        <v>0.125</v>
      </c>
      <c r="H8" s="107">
        <f t="shared" si="1"/>
        <v>0.875</v>
      </c>
    </row>
    <row r="9" spans="1:8" ht="17.25" customHeight="1">
      <c r="A9" s="105"/>
      <c r="B9" s="55" t="s">
        <v>11</v>
      </c>
      <c r="C9" s="68"/>
      <c r="D9" s="56">
        <v>2200</v>
      </c>
      <c r="E9" s="56">
        <v>1213</v>
      </c>
      <c r="F9" s="56">
        <v>1153.6</v>
      </c>
      <c r="G9" s="107">
        <f t="shared" si="0"/>
        <v>0.5243636363636364</v>
      </c>
      <c r="H9" s="107">
        <f t="shared" si="1"/>
        <v>0.951030502885408</v>
      </c>
    </row>
    <row r="10" spans="1:8" ht="14.25" customHeight="1">
      <c r="A10" s="105"/>
      <c r="B10" s="55" t="s">
        <v>108</v>
      </c>
      <c r="C10" s="68"/>
      <c r="D10" s="56">
        <v>10</v>
      </c>
      <c r="E10" s="56">
        <v>5</v>
      </c>
      <c r="F10" s="56">
        <v>52.3</v>
      </c>
      <c r="G10" s="107">
        <f t="shared" si="0"/>
        <v>5.2299999999999995</v>
      </c>
      <c r="H10" s="107">
        <f t="shared" si="1"/>
        <v>10.459999999999999</v>
      </c>
    </row>
    <row r="11" spans="1:8" ht="20.25" customHeight="1">
      <c r="A11" s="105"/>
      <c r="B11" s="55" t="s">
        <v>12</v>
      </c>
      <c r="C11" s="68"/>
      <c r="D11" s="56">
        <v>0</v>
      </c>
      <c r="E11" s="56">
        <v>0</v>
      </c>
      <c r="F11" s="56">
        <v>0</v>
      </c>
      <c r="G11" s="107">
        <v>0</v>
      </c>
      <c r="H11" s="107">
        <v>0</v>
      </c>
    </row>
    <row r="12" spans="1:8" ht="18.75" customHeight="1">
      <c r="A12" s="105"/>
      <c r="B12" s="55" t="s">
        <v>13</v>
      </c>
      <c r="C12" s="68"/>
      <c r="D12" s="56">
        <v>0</v>
      </c>
      <c r="E12" s="56">
        <v>0</v>
      </c>
      <c r="F12" s="56">
        <v>0</v>
      </c>
      <c r="G12" s="107">
        <v>0</v>
      </c>
      <c r="H12" s="107">
        <v>0</v>
      </c>
    </row>
    <row r="13" spans="1:8" ht="17.25" customHeight="1">
      <c r="A13" s="105"/>
      <c r="B13" s="55" t="s">
        <v>14</v>
      </c>
      <c r="C13" s="68"/>
      <c r="D13" s="56">
        <v>0</v>
      </c>
      <c r="E13" s="56">
        <v>0</v>
      </c>
      <c r="F13" s="56">
        <v>0</v>
      </c>
      <c r="G13" s="107">
        <v>0</v>
      </c>
      <c r="H13" s="107">
        <v>0</v>
      </c>
    </row>
    <row r="14" spans="1:8" ht="15" customHeight="1">
      <c r="A14" s="105"/>
      <c r="B14" s="55" t="s">
        <v>16</v>
      </c>
      <c r="C14" s="68"/>
      <c r="D14" s="56">
        <v>0</v>
      </c>
      <c r="E14" s="56">
        <v>0</v>
      </c>
      <c r="F14" s="56">
        <v>0</v>
      </c>
      <c r="G14" s="107">
        <v>0</v>
      </c>
      <c r="H14" s="107">
        <v>0</v>
      </c>
    </row>
    <row r="15" spans="1:8" ht="18" customHeight="1">
      <c r="A15" s="105"/>
      <c r="B15" s="55" t="s">
        <v>17</v>
      </c>
      <c r="C15" s="68"/>
      <c r="D15" s="56">
        <v>0</v>
      </c>
      <c r="E15" s="56">
        <v>0</v>
      </c>
      <c r="F15" s="56">
        <v>0</v>
      </c>
      <c r="G15" s="107">
        <v>0</v>
      </c>
      <c r="H15" s="107">
        <v>0</v>
      </c>
    </row>
    <row r="16" spans="1:8" ht="27.75" customHeight="1">
      <c r="A16" s="105"/>
      <c r="B16" s="55" t="s">
        <v>18</v>
      </c>
      <c r="C16" s="68"/>
      <c r="D16" s="56">
        <v>0</v>
      </c>
      <c r="E16" s="56">
        <v>0</v>
      </c>
      <c r="F16" s="56">
        <v>0</v>
      </c>
      <c r="G16" s="107">
        <v>0</v>
      </c>
      <c r="H16" s="107">
        <v>0</v>
      </c>
    </row>
    <row r="17" spans="1:8" ht="28.5" customHeight="1">
      <c r="A17" s="105"/>
      <c r="B17" s="55" t="s">
        <v>20</v>
      </c>
      <c r="C17" s="68"/>
      <c r="D17" s="56">
        <v>0</v>
      </c>
      <c r="E17" s="56">
        <v>0</v>
      </c>
      <c r="F17" s="56">
        <v>0</v>
      </c>
      <c r="G17" s="107">
        <v>0</v>
      </c>
      <c r="H17" s="107">
        <v>0</v>
      </c>
    </row>
    <row r="18" spans="1:8" ht="18.75" customHeight="1">
      <c r="A18" s="105"/>
      <c r="B18" s="55" t="s">
        <v>122</v>
      </c>
      <c r="C18" s="68"/>
      <c r="D18" s="56">
        <v>0</v>
      </c>
      <c r="E18" s="56">
        <v>0</v>
      </c>
      <c r="F18" s="56">
        <v>0</v>
      </c>
      <c r="G18" s="107">
        <v>0</v>
      </c>
      <c r="H18" s="107">
        <v>0</v>
      </c>
    </row>
    <row r="19" spans="1:8" ht="16.5" customHeight="1">
      <c r="A19" s="105"/>
      <c r="B19" s="55" t="s">
        <v>23</v>
      </c>
      <c r="C19" s="68"/>
      <c r="D19" s="56">
        <v>0</v>
      </c>
      <c r="E19" s="56">
        <v>0</v>
      </c>
      <c r="F19" s="56"/>
      <c r="G19" s="107">
        <v>0</v>
      </c>
      <c r="H19" s="107">
        <v>0</v>
      </c>
    </row>
    <row r="20" spans="1:8" ht="32.25" customHeight="1">
      <c r="A20" s="105"/>
      <c r="B20" s="57" t="s">
        <v>82</v>
      </c>
      <c r="C20" s="62"/>
      <c r="D20" s="56">
        <f>D21+D22+D23+D24+D25</f>
        <v>1010.8</v>
      </c>
      <c r="E20" s="56">
        <f>E21+E22+E23+E24+E25</f>
        <v>505.4</v>
      </c>
      <c r="F20" s="56">
        <f>F21+F22+F23+F24+F25</f>
        <v>95.7</v>
      </c>
      <c r="G20" s="107">
        <f t="shared" si="0"/>
        <v>0.09467748318163831</v>
      </c>
      <c r="H20" s="107">
        <f t="shared" si="1"/>
        <v>0.18935496636327662</v>
      </c>
    </row>
    <row r="21" spans="1:8" ht="15">
      <c r="A21" s="105"/>
      <c r="B21" s="55" t="s">
        <v>25</v>
      </c>
      <c r="C21" s="68"/>
      <c r="D21" s="56">
        <v>130.4</v>
      </c>
      <c r="E21" s="56">
        <v>65.2</v>
      </c>
      <c r="F21" s="56">
        <v>47</v>
      </c>
      <c r="G21" s="107">
        <f t="shared" si="0"/>
        <v>0.3604294478527607</v>
      </c>
      <c r="H21" s="107">
        <f t="shared" si="1"/>
        <v>0.7208588957055214</v>
      </c>
    </row>
    <row r="22" spans="1:8" ht="18.75" customHeight="1">
      <c r="A22" s="105"/>
      <c r="B22" s="55" t="s">
        <v>103</v>
      </c>
      <c r="C22" s="68"/>
      <c r="D22" s="56">
        <v>161</v>
      </c>
      <c r="E22" s="56">
        <v>80.5</v>
      </c>
      <c r="F22" s="56">
        <v>48.7</v>
      </c>
      <c r="G22" s="107">
        <f t="shared" si="0"/>
        <v>0.3024844720496895</v>
      </c>
      <c r="H22" s="107">
        <f t="shared" si="1"/>
        <v>0.604968944099379</v>
      </c>
    </row>
    <row r="23" spans="1:8" ht="29.25" customHeight="1">
      <c r="A23" s="105"/>
      <c r="B23" s="55" t="s">
        <v>68</v>
      </c>
      <c r="C23" s="68"/>
      <c r="D23" s="56">
        <v>719.4</v>
      </c>
      <c r="E23" s="56">
        <v>359.7</v>
      </c>
      <c r="F23" s="56">
        <v>0</v>
      </c>
      <c r="G23" s="107">
        <v>0</v>
      </c>
      <c r="H23" s="107">
        <f t="shared" si="1"/>
        <v>0</v>
      </c>
    </row>
    <row r="24" spans="1:8" ht="42.75" customHeight="1">
      <c r="A24" s="105"/>
      <c r="B24" s="55" t="s">
        <v>28</v>
      </c>
      <c r="C24" s="68"/>
      <c r="D24" s="56">
        <v>0</v>
      </c>
      <c r="E24" s="56">
        <v>0</v>
      </c>
      <c r="F24" s="56">
        <v>0</v>
      </c>
      <c r="G24" s="107">
        <v>0</v>
      </c>
      <c r="H24" s="107">
        <v>0</v>
      </c>
    </row>
    <row r="25" spans="1:8" ht="28.5" customHeight="1" thickBot="1">
      <c r="A25" s="105"/>
      <c r="B25" s="108" t="s">
        <v>157</v>
      </c>
      <c r="C25" s="109"/>
      <c r="D25" s="56">
        <v>0</v>
      </c>
      <c r="E25" s="56">
        <v>0</v>
      </c>
      <c r="F25" s="56">
        <v>0</v>
      </c>
      <c r="G25" s="107">
        <v>0</v>
      </c>
      <c r="H25" s="107">
        <v>0</v>
      </c>
    </row>
    <row r="26" spans="1:8" ht="18.75" customHeight="1">
      <c r="A26" s="105"/>
      <c r="B26" s="59" t="s">
        <v>29</v>
      </c>
      <c r="C26" s="110"/>
      <c r="D26" s="53">
        <f>D4+D20</f>
        <v>4793.7</v>
      </c>
      <c r="E26" s="53">
        <f>E4+E20</f>
        <v>2443.4</v>
      </c>
      <c r="F26" s="53">
        <f>F4+F20</f>
        <v>2248.8999999999996</v>
      </c>
      <c r="G26" s="107">
        <f t="shared" si="0"/>
        <v>0.46913657508813644</v>
      </c>
      <c r="H26" s="107">
        <f t="shared" si="1"/>
        <v>0.920397806335434</v>
      </c>
    </row>
    <row r="27" spans="1:8" ht="15.75" customHeight="1">
      <c r="A27" s="105"/>
      <c r="B27" s="55" t="s">
        <v>109</v>
      </c>
      <c r="C27" s="68"/>
      <c r="D27" s="56">
        <f>D4</f>
        <v>3782.9</v>
      </c>
      <c r="E27" s="56">
        <f>E4</f>
        <v>1938</v>
      </c>
      <c r="F27" s="56">
        <f>F4</f>
        <v>2153.2</v>
      </c>
      <c r="G27" s="107">
        <f t="shared" si="0"/>
        <v>0.5691929472098125</v>
      </c>
      <c r="H27" s="107">
        <f t="shared" si="1"/>
        <v>1.1110423116615067</v>
      </c>
    </row>
    <row r="28" spans="1:8" ht="12.75">
      <c r="A28" s="182"/>
      <c r="B28" s="206"/>
      <c r="C28" s="206"/>
      <c r="D28" s="206"/>
      <c r="E28" s="206"/>
      <c r="F28" s="206"/>
      <c r="G28" s="206"/>
      <c r="H28" s="207"/>
    </row>
    <row r="29" spans="1:8" ht="15" customHeight="1">
      <c r="A29" s="209" t="s">
        <v>161</v>
      </c>
      <c r="B29" s="178" t="s">
        <v>30</v>
      </c>
      <c r="C29" s="169" t="s">
        <v>198</v>
      </c>
      <c r="D29" s="171" t="s">
        <v>4</v>
      </c>
      <c r="E29" s="174" t="s">
        <v>386</v>
      </c>
      <c r="F29" s="174" t="s">
        <v>5</v>
      </c>
      <c r="G29" s="204" t="s">
        <v>149</v>
      </c>
      <c r="H29" s="174" t="s">
        <v>387</v>
      </c>
    </row>
    <row r="30" spans="1:8" ht="20.25" customHeight="1">
      <c r="A30" s="209"/>
      <c r="B30" s="178"/>
      <c r="C30" s="170"/>
      <c r="D30" s="171"/>
      <c r="E30" s="175"/>
      <c r="F30" s="175"/>
      <c r="G30" s="208"/>
      <c r="H30" s="175"/>
    </row>
    <row r="31" spans="1:8" ht="27.75" customHeight="1">
      <c r="A31" s="62" t="s">
        <v>70</v>
      </c>
      <c r="B31" s="57" t="s">
        <v>31</v>
      </c>
      <c r="C31" s="62"/>
      <c r="D31" s="111">
        <f>D32+D33+D34</f>
        <v>2694.5</v>
      </c>
      <c r="E31" s="111">
        <f>E32+E33+E34</f>
        <v>1468.5</v>
      </c>
      <c r="F31" s="111">
        <f>F32+F33+F34</f>
        <v>1086.5</v>
      </c>
      <c r="G31" s="112">
        <f>F31/D31</f>
        <v>0.4032287994061978</v>
      </c>
      <c r="H31" s="129">
        <f>F31/E31</f>
        <v>0.7398706162751106</v>
      </c>
    </row>
    <row r="32" spans="1:8" ht="71.25" customHeight="1">
      <c r="A32" s="68" t="s">
        <v>73</v>
      </c>
      <c r="B32" s="55" t="s">
        <v>165</v>
      </c>
      <c r="C32" s="68" t="s">
        <v>73</v>
      </c>
      <c r="D32" s="56">
        <v>2679.3</v>
      </c>
      <c r="E32" s="56">
        <v>1458.3</v>
      </c>
      <c r="F32" s="56">
        <v>1086.5</v>
      </c>
      <c r="G32" s="112">
        <f aca="true" t="shared" si="2" ref="G32:G61">F32/D32</f>
        <v>0.40551636621505616</v>
      </c>
      <c r="H32" s="129">
        <f aca="true" t="shared" si="3" ref="H32:H61">F32/E32</f>
        <v>0.7450456010423095</v>
      </c>
    </row>
    <row r="33" spans="1:8" ht="19.5" customHeight="1">
      <c r="A33" s="68" t="s">
        <v>75</v>
      </c>
      <c r="B33" s="55" t="s">
        <v>36</v>
      </c>
      <c r="C33" s="68" t="s">
        <v>75</v>
      </c>
      <c r="D33" s="56">
        <v>10</v>
      </c>
      <c r="E33" s="56">
        <v>5</v>
      </c>
      <c r="F33" s="56">
        <v>0</v>
      </c>
      <c r="G33" s="112">
        <f t="shared" si="2"/>
        <v>0</v>
      </c>
      <c r="H33" s="129">
        <f t="shared" si="3"/>
        <v>0</v>
      </c>
    </row>
    <row r="34" spans="1:8" ht="23.25" customHeight="1">
      <c r="A34" s="68" t="s">
        <v>132</v>
      </c>
      <c r="B34" s="55" t="s">
        <v>129</v>
      </c>
      <c r="C34" s="68"/>
      <c r="D34" s="56">
        <f>D35</f>
        <v>5.2</v>
      </c>
      <c r="E34" s="56">
        <f>E35</f>
        <v>5.2</v>
      </c>
      <c r="F34" s="56">
        <f>F35</f>
        <v>0</v>
      </c>
      <c r="G34" s="112">
        <f t="shared" si="2"/>
        <v>0</v>
      </c>
      <c r="H34" s="129">
        <f t="shared" si="3"/>
        <v>0</v>
      </c>
    </row>
    <row r="35" spans="1:8" s="16" customFormat="1" ht="26.25" customHeight="1">
      <c r="A35" s="113"/>
      <c r="B35" s="76" t="s">
        <v>215</v>
      </c>
      <c r="C35" s="113" t="s">
        <v>216</v>
      </c>
      <c r="D35" s="114">
        <v>5.2</v>
      </c>
      <c r="E35" s="114">
        <v>5.2</v>
      </c>
      <c r="F35" s="114">
        <v>0</v>
      </c>
      <c r="G35" s="112">
        <f t="shared" si="2"/>
        <v>0</v>
      </c>
      <c r="H35" s="129">
        <f t="shared" si="3"/>
        <v>0</v>
      </c>
    </row>
    <row r="36" spans="1:8" ht="18.75" customHeight="1">
      <c r="A36" s="62" t="s">
        <v>112</v>
      </c>
      <c r="B36" s="57" t="s">
        <v>105</v>
      </c>
      <c r="C36" s="62"/>
      <c r="D36" s="111">
        <f>D37</f>
        <v>161</v>
      </c>
      <c r="E36" s="111">
        <f>E37</f>
        <v>144.9</v>
      </c>
      <c r="F36" s="111">
        <f>F37</f>
        <v>48.7</v>
      </c>
      <c r="G36" s="112">
        <f t="shared" si="2"/>
        <v>0.3024844720496895</v>
      </c>
      <c r="H36" s="129">
        <f t="shared" si="3"/>
        <v>0.3360938578329883</v>
      </c>
    </row>
    <row r="37" spans="1:8" ht="48" customHeight="1">
      <c r="A37" s="68" t="s">
        <v>113</v>
      </c>
      <c r="B37" s="55" t="s">
        <v>171</v>
      </c>
      <c r="C37" s="68" t="s">
        <v>272</v>
      </c>
      <c r="D37" s="56">
        <v>161</v>
      </c>
      <c r="E37" s="56">
        <v>144.9</v>
      </c>
      <c r="F37" s="56">
        <v>48.7</v>
      </c>
      <c r="G37" s="112">
        <f t="shared" si="2"/>
        <v>0.3024844720496895</v>
      </c>
      <c r="H37" s="129">
        <f t="shared" si="3"/>
        <v>0.3360938578329883</v>
      </c>
    </row>
    <row r="38" spans="1:8" ht="30" customHeight="1" hidden="1">
      <c r="A38" s="62" t="s">
        <v>76</v>
      </c>
      <c r="B38" s="57" t="s">
        <v>39</v>
      </c>
      <c r="C38" s="62"/>
      <c r="D38" s="111">
        <f aca="true" t="shared" si="4" ref="D38:F39">D39</f>
        <v>0</v>
      </c>
      <c r="E38" s="111">
        <f t="shared" si="4"/>
        <v>0</v>
      </c>
      <c r="F38" s="111">
        <f t="shared" si="4"/>
        <v>0</v>
      </c>
      <c r="G38" s="112" t="e">
        <f t="shared" si="2"/>
        <v>#DIV/0!</v>
      </c>
      <c r="H38" s="129" t="e">
        <f t="shared" si="3"/>
        <v>#DIV/0!</v>
      </c>
    </row>
    <row r="39" spans="1:8" ht="18" customHeight="1" hidden="1">
      <c r="A39" s="68" t="s">
        <v>114</v>
      </c>
      <c r="B39" s="55" t="s">
        <v>107</v>
      </c>
      <c r="C39" s="68"/>
      <c r="D39" s="56">
        <f t="shared" si="4"/>
        <v>0</v>
      </c>
      <c r="E39" s="56">
        <f t="shared" si="4"/>
        <v>0</v>
      </c>
      <c r="F39" s="56">
        <f t="shared" si="4"/>
        <v>0</v>
      </c>
      <c r="G39" s="112" t="e">
        <f t="shared" si="2"/>
        <v>#DIV/0!</v>
      </c>
      <c r="H39" s="129" t="e">
        <f t="shared" si="3"/>
        <v>#DIV/0!</v>
      </c>
    </row>
    <row r="40" spans="1:8" ht="54.75" customHeight="1" hidden="1">
      <c r="A40" s="68"/>
      <c r="B40" s="55" t="s">
        <v>276</v>
      </c>
      <c r="C40" s="68" t="s">
        <v>277</v>
      </c>
      <c r="D40" s="56">
        <v>0</v>
      </c>
      <c r="E40" s="56">
        <v>0</v>
      </c>
      <c r="F40" s="56">
        <v>0</v>
      </c>
      <c r="G40" s="112" t="e">
        <f t="shared" si="2"/>
        <v>#DIV/0!</v>
      </c>
      <c r="H40" s="129" t="e">
        <f t="shared" si="3"/>
        <v>#DIV/0!</v>
      </c>
    </row>
    <row r="41" spans="1:8" ht="16.5" customHeight="1" hidden="1">
      <c r="A41" s="62" t="s">
        <v>77</v>
      </c>
      <c r="B41" s="57" t="s">
        <v>41</v>
      </c>
      <c r="C41" s="62"/>
      <c r="D41" s="111">
        <f aca="true" t="shared" si="5" ref="D41:F42">D42</f>
        <v>0</v>
      </c>
      <c r="E41" s="111">
        <f t="shared" si="5"/>
        <v>0</v>
      </c>
      <c r="F41" s="111">
        <f t="shared" si="5"/>
        <v>0</v>
      </c>
      <c r="G41" s="112" t="e">
        <f t="shared" si="2"/>
        <v>#DIV/0!</v>
      </c>
      <c r="H41" s="129" t="e">
        <f t="shared" si="3"/>
        <v>#DIV/0!</v>
      </c>
    </row>
    <row r="42" spans="1:8" ht="27.75" customHeight="1" hidden="1">
      <c r="A42" s="115" t="s">
        <v>78</v>
      </c>
      <c r="B42" s="87" t="s">
        <v>127</v>
      </c>
      <c r="C42" s="68"/>
      <c r="D42" s="56">
        <f t="shared" si="5"/>
        <v>0</v>
      </c>
      <c r="E42" s="56">
        <f t="shared" si="5"/>
        <v>0</v>
      </c>
      <c r="F42" s="56">
        <f t="shared" si="5"/>
        <v>0</v>
      </c>
      <c r="G42" s="112" t="e">
        <f t="shared" si="2"/>
        <v>#DIV/0!</v>
      </c>
      <c r="H42" s="129" t="e">
        <f t="shared" si="3"/>
        <v>#DIV/0!</v>
      </c>
    </row>
    <row r="43" spans="1:8" ht="27" customHeight="1" hidden="1">
      <c r="A43" s="113"/>
      <c r="B43" s="79" t="s">
        <v>127</v>
      </c>
      <c r="C43" s="113" t="s">
        <v>285</v>
      </c>
      <c r="D43" s="114">
        <f>0</f>
        <v>0</v>
      </c>
      <c r="E43" s="114">
        <f>0</f>
        <v>0</v>
      </c>
      <c r="F43" s="114">
        <f>0</f>
        <v>0</v>
      </c>
      <c r="G43" s="112" t="e">
        <f t="shared" si="2"/>
        <v>#DIV/0!</v>
      </c>
      <c r="H43" s="129" t="e">
        <f t="shared" si="3"/>
        <v>#DIV/0!</v>
      </c>
    </row>
    <row r="44" spans="1:8" ht="31.5" customHeight="1">
      <c r="A44" s="62" t="s">
        <v>79</v>
      </c>
      <c r="B44" s="57" t="s">
        <v>42</v>
      </c>
      <c r="C44" s="62"/>
      <c r="D44" s="111">
        <f>D45</f>
        <v>315</v>
      </c>
      <c r="E44" s="111">
        <f>E45</f>
        <v>180.6</v>
      </c>
      <c r="F44" s="111">
        <f>F45</f>
        <v>104.2</v>
      </c>
      <c r="G44" s="112">
        <f t="shared" si="2"/>
        <v>0.3307936507936508</v>
      </c>
      <c r="H44" s="129">
        <f t="shared" si="3"/>
        <v>0.5769656699889258</v>
      </c>
    </row>
    <row r="45" spans="1:8" ht="19.5" customHeight="1">
      <c r="A45" s="68" t="s">
        <v>45</v>
      </c>
      <c r="B45" s="55" t="s">
        <v>46</v>
      </c>
      <c r="C45" s="68"/>
      <c r="D45" s="56">
        <f>D46+D47+D49+D48</f>
        <v>315</v>
      </c>
      <c r="E45" s="56">
        <f>E46+E47+E49+E48</f>
        <v>180.6</v>
      </c>
      <c r="F45" s="56">
        <f>F46+F47+F49+F48</f>
        <v>104.2</v>
      </c>
      <c r="G45" s="112">
        <f t="shared" si="2"/>
        <v>0.3307936507936508</v>
      </c>
      <c r="H45" s="129">
        <f t="shared" si="3"/>
        <v>0.5769656699889258</v>
      </c>
    </row>
    <row r="46" spans="1:8" s="16" customFormat="1" ht="20.25" customHeight="1">
      <c r="A46" s="113"/>
      <c r="B46" s="76" t="s">
        <v>100</v>
      </c>
      <c r="C46" s="113" t="s">
        <v>261</v>
      </c>
      <c r="D46" s="114">
        <v>230</v>
      </c>
      <c r="E46" s="114">
        <v>110.6</v>
      </c>
      <c r="F46" s="114">
        <v>104.2</v>
      </c>
      <c r="G46" s="112">
        <f t="shared" si="2"/>
        <v>0.4530434782608696</v>
      </c>
      <c r="H46" s="129">
        <f t="shared" si="3"/>
        <v>0.9421338155515372</v>
      </c>
    </row>
    <row r="47" spans="1:8" s="16" customFormat="1" ht="16.5" customHeight="1">
      <c r="A47" s="113"/>
      <c r="B47" s="76" t="s">
        <v>266</v>
      </c>
      <c r="C47" s="113" t="s">
        <v>262</v>
      </c>
      <c r="D47" s="114">
        <v>25</v>
      </c>
      <c r="E47" s="114">
        <v>25</v>
      </c>
      <c r="F47" s="114">
        <f>0</f>
        <v>0</v>
      </c>
      <c r="G47" s="112">
        <f t="shared" si="2"/>
        <v>0</v>
      </c>
      <c r="H47" s="129">
        <v>0</v>
      </c>
    </row>
    <row r="48" spans="1:8" s="16" customFormat="1" ht="16.5" customHeight="1">
      <c r="A48" s="113"/>
      <c r="B48" s="76" t="s">
        <v>376</v>
      </c>
      <c r="C48" s="113" t="s">
        <v>375</v>
      </c>
      <c r="D48" s="114">
        <v>10</v>
      </c>
      <c r="E48" s="114">
        <v>5</v>
      </c>
      <c r="F48" s="114">
        <v>0</v>
      </c>
      <c r="G48" s="112">
        <f t="shared" si="2"/>
        <v>0</v>
      </c>
      <c r="H48" s="129">
        <v>0</v>
      </c>
    </row>
    <row r="49" spans="1:8" s="16" customFormat="1" ht="30" customHeight="1">
      <c r="A49" s="113"/>
      <c r="B49" s="76" t="s">
        <v>183</v>
      </c>
      <c r="C49" s="113" t="s">
        <v>267</v>
      </c>
      <c r="D49" s="114">
        <v>50</v>
      </c>
      <c r="E49" s="114">
        <v>40</v>
      </c>
      <c r="F49" s="114">
        <v>0</v>
      </c>
      <c r="G49" s="112">
        <f t="shared" si="2"/>
        <v>0</v>
      </c>
      <c r="H49" s="129">
        <f t="shared" si="3"/>
        <v>0</v>
      </c>
    </row>
    <row r="50" spans="1:8" ht="18" customHeight="1">
      <c r="A50" s="104" t="s">
        <v>130</v>
      </c>
      <c r="B50" s="57" t="s">
        <v>128</v>
      </c>
      <c r="C50" s="62"/>
      <c r="D50" s="56">
        <f>D52</f>
        <v>1</v>
      </c>
      <c r="E50" s="56">
        <f>E52</f>
        <v>1</v>
      </c>
      <c r="F50" s="56">
        <f>F52</f>
        <v>0.5</v>
      </c>
      <c r="G50" s="112">
        <f t="shared" si="2"/>
        <v>0.5</v>
      </c>
      <c r="H50" s="129">
        <f t="shared" si="3"/>
        <v>0.5</v>
      </c>
    </row>
    <row r="51" spans="1:8" ht="36" customHeight="1">
      <c r="A51" s="106" t="s">
        <v>124</v>
      </c>
      <c r="B51" s="55" t="s">
        <v>131</v>
      </c>
      <c r="C51" s="68"/>
      <c r="D51" s="56">
        <f>D52</f>
        <v>1</v>
      </c>
      <c r="E51" s="56">
        <f>E52</f>
        <v>1</v>
      </c>
      <c r="F51" s="56">
        <f>F52</f>
        <v>0.5</v>
      </c>
      <c r="G51" s="112">
        <f t="shared" si="2"/>
        <v>0.5</v>
      </c>
      <c r="H51" s="129">
        <f t="shared" si="3"/>
        <v>0.5</v>
      </c>
    </row>
    <row r="52" spans="1:8" s="16" customFormat="1" ht="26.25" customHeight="1">
      <c r="A52" s="113"/>
      <c r="B52" s="76" t="s">
        <v>275</v>
      </c>
      <c r="C52" s="113" t="s">
        <v>268</v>
      </c>
      <c r="D52" s="114">
        <v>1</v>
      </c>
      <c r="E52" s="114">
        <v>1</v>
      </c>
      <c r="F52" s="114">
        <v>0.5</v>
      </c>
      <c r="G52" s="112">
        <f t="shared" si="2"/>
        <v>0.5</v>
      </c>
      <c r="H52" s="129">
        <f t="shared" si="3"/>
        <v>0.5</v>
      </c>
    </row>
    <row r="53" spans="1:8" ht="18" customHeight="1" hidden="1">
      <c r="A53" s="62" t="s">
        <v>47</v>
      </c>
      <c r="B53" s="57" t="s">
        <v>48</v>
      </c>
      <c r="C53" s="62"/>
      <c r="D53" s="56">
        <f aca="true" t="shared" si="6" ref="D53:F54">D54</f>
        <v>0</v>
      </c>
      <c r="E53" s="56">
        <f t="shared" si="6"/>
        <v>0</v>
      </c>
      <c r="F53" s="56">
        <f t="shared" si="6"/>
        <v>0</v>
      </c>
      <c r="G53" s="112" t="e">
        <f t="shared" si="2"/>
        <v>#DIV/0!</v>
      </c>
      <c r="H53" s="129" t="e">
        <f t="shared" si="3"/>
        <v>#DIV/0!</v>
      </c>
    </row>
    <row r="54" spans="1:8" ht="23.25" customHeight="1" hidden="1">
      <c r="A54" s="68" t="s">
        <v>52</v>
      </c>
      <c r="B54" s="55" t="s">
        <v>121</v>
      </c>
      <c r="C54" s="68"/>
      <c r="D54" s="56">
        <f t="shared" si="6"/>
        <v>0</v>
      </c>
      <c r="E54" s="56">
        <f t="shared" si="6"/>
        <v>0</v>
      </c>
      <c r="F54" s="56">
        <f t="shared" si="6"/>
        <v>0</v>
      </c>
      <c r="G54" s="112" t="e">
        <f t="shared" si="2"/>
        <v>#DIV/0!</v>
      </c>
      <c r="H54" s="129" t="e">
        <f t="shared" si="3"/>
        <v>#DIV/0!</v>
      </c>
    </row>
    <row r="55" spans="1:8" s="16" customFormat="1" ht="31.5" customHeight="1" hidden="1">
      <c r="A55" s="113"/>
      <c r="B55" s="76" t="s">
        <v>269</v>
      </c>
      <c r="C55" s="113" t="s">
        <v>270</v>
      </c>
      <c r="D55" s="114">
        <v>0</v>
      </c>
      <c r="E55" s="114">
        <v>0</v>
      </c>
      <c r="F55" s="114">
        <v>0</v>
      </c>
      <c r="G55" s="112" t="e">
        <f t="shared" si="2"/>
        <v>#DIV/0!</v>
      </c>
      <c r="H55" s="129" t="e">
        <f t="shared" si="3"/>
        <v>#DIV/0!</v>
      </c>
    </row>
    <row r="56" spans="1:8" ht="18.75" customHeight="1">
      <c r="A56" s="62">
        <v>1000</v>
      </c>
      <c r="B56" s="57" t="s">
        <v>62</v>
      </c>
      <c r="C56" s="62"/>
      <c r="D56" s="56">
        <f>D57</f>
        <v>40</v>
      </c>
      <c r="E56" s="56">
        <f>E57</f>
        <v>33</v>
      </c>
      <c r="F56" s="56">
        <f>F57</f>
        <v>33</v>
      </c>
      <c r="G56" s="112">
        <f t="shared" si="2"/>
        <v>0.825</v>
      </c>
      <c r="H56" s="129">
        <f t="shared" si="3"/>
        <v>1</v>
      </c>
    </row>
    <row r="57" spans="1:8" ht="18.75" customHeight="1">
      <c r="A57" s="68">
        <v>1001</v>
      </c>
      <c r="B57" s="55" t="s">
        <v>186</v>
      </c>
      <c r="C57" s="68" t="s">
        <v>63</v>
      </c>
      <c r="D57" s="56">
        <v>40</v>
      </c>
      <c r="E57" s="56">
        <v>33</v>
      </c>
      <c r="F57" s="56">
        <v>33</v>
      </c>
      <c r="G57" s="112">
        <f t="shared" si="2"/>
        <v>0.825</v>
      </c>
      <c r="H57" s="129">
        <f t="shared" si="3"/>
        <v>1</v>
      </c>
    </row>
    <row r="58" spans="1:8" ht="18.75" customHeight="1">
      <c r="A58" s="62"/>
      <c r="B58" s="57" t="s">
        <v>101</v>
      </c>
      <c r="C58" s="62"/>
      <c r="D58" s="111">
        <f>D59</f>
        <v>1637.9</v>
      </c>
      <c r="E58" s="111">
        <f>E59</f>
        <v>845.7</v>
      </c>
      <c r="F58" s="111">
        <f>F59</f>
        <v>631.5</v>
      </c>
      <c r="G58" s="112">
        <f t="shared" si="2"/>
        <v>0.38555467366750107</v>
      </c>
      <c r="H58" s="129">
        <f t="shared" si="3"/>
        <v>0.7467186945725434</v>
      </c>
    </row>
    <row r="59" spans="1:8" s="16" customFormat="1" ht="29.25" customHeight="1">
      <c r="A59" s="113"/>
      <c r="B59" s="76" t="s">
        <v>102</v>
      </c>
      <c r="C59" s="113" t="s">
        <v>202</v>
      </c>
      <c r="D59" s="114">
        <v>1637.9</v>
      </c>
      <c r="E59" s="114">
        <v>845.7</v>
      </c>
      <c r="F59" s="114">
        <v>631.5</v>
      </c>
      <c r="G59" s="112">
        <f t="shared" si="2"/>
        <v>0.38555467366750107</v>
      </c>
      <c r="H59" s="129">
        <f t="shared" si="3"/>
        <v>0.7467186945725434</v>
      </c>
    </row>
    <row r="60" spans="1:8" ht="21.75" customHeight="1">
      <c r="A60" s="68"/>
      <c r="B60" s="88" t="s">
        <v>69</v>
      </c>
      <c r="C60" s="116"/>
      <c r="D60" s="117">
        <f>D31+D36+D38+D41+D44+D50+D53+D56+D58</f>
        <v>4849.4</v>
      </c>
      <c r="E60" s="117">
        <f>E31+E36+E38+E41+E44+E50+E53+E56+E58</f>
        <v>2673.7</v>
      </c>
      <c r="F60" s="117">
        <f>F31+F36+F38+F41+F44+F50+F53+F56+F58</f>
        <v>1904.4</v>
      </c>
      <c r="G60" s="112">
        <f t="shared" si="2"/>
        <v>0.39270837629397454</v>
      </c>
      <c r="H60" s="129">
        <f t="shared" si="3"/>
        <v>0.712271384224109</v>
      </c>
    </row>
    <row r="61" spans="1:8" ht="25.5" customHeight="1">
      <c r="A61" s="51"/>
      <c r="B61" s="87" t="s">
        <v>84</v>
      </c>
      <c r="C61" s="115"/>
      <c r="D61" s="123">
        <f>D58</f>
        <v>1637.9</v>
      </c>
      <c r="E61" s="123">
        <f>E58</f>
        <v>845.7</v>
      </c>
      <c r="F61" s="123">
        <f>F58</f>
        <v>631.5</v>
      </c>
      <c r="G61" s="112">
        <f t="shared" si="2"/>
        <v>0.38555467366750107</v>
      </c>
      <c r="H61" s="129">
        <f t="shared" si="3"/>
        <v>0.7467186945725434</v>
      </c>
    </row>
    <row r="62" ht="12.75">
      <c r="A62" s="90"/>
    </row>
    <row r="63" ht="12.75">
      <c r="A63" s="90"/>
    </row>
    <row r="64" spans="1:6" ht="15">
      <c r="A64" s="90"/>
      <c r="B64" s="96" t="s">
        <v>94</v>
      </c>
      <c r="C64" s="120"/>
      <c r="F64" s="91">
        <v>285.8</v>
      </c>
    </row>
    <row r="65" spans="1:3" ht="15">
      <c r="A65" s="90"/>
      <c r="B65" s="96"/>
      <c r="C65" s="120"/>
    </row>
    <row r="66" spans="1:3" ht="15">
      <c r="A66" s="90"/>
      <c r="B66" s="96" t="s">
        <v>85</v>
      </c>
      <c r="C66" s="120"/>
    </row>
    <row r="67" spans="1:3" ht="15">
      <c r="A67" s="90"/>
      <c r="B67" s="96" t="s">
        <v>86</v>
      </c>
      <c r="C67" s="120"/>
    </row>
    <row r="68" spans="1:3" ht="15">
      <c r="A68" s="90"/>
      <c r="B68" s="96"/>
      <c r="C68" s="120"/>
    </row>
    <row r="69" spans="1:3" ht="15">
      <c r="A69" s="90"/>
      <c r="B69" s="96" t="s">
        <v>87</v>
      </c>
      <c r="C69" s="120"/>
    </row>
    <row r="70" spans="1:3" ht="15">
      <c r="A70" s="90"/>
      <c r="B70" s="96" t="s">
        <v>88</v>
      </c>
      <c r="C70" s="120"/>
    </row>
    <row r="71" spans="1:3" ht="15">
      <c r="A71" s="90"/>
      <c r="B71" s="96"/>
      <c r="C71" s="120"/>
    </row>
    <row r="72" spans="1:3" ht="15">
      <c r="A72" s="90"/>
      <c r="B72" s="96" t="s">
        <v>89</v>
      </c>
      <c r="C72" s="120"/>
    </row>
    <row r="73" spans="1:3" ht="15">
      <c r="A73" s="90"/>
      <c r="B73" s="96" t="s">
        <v>90</v>
      </c>
      <c r="C73" s="120"/>
    </row>
    <row r="74" spans="1:3" ht="15">
      <c r="A74" s="90"/>
      <c r="B74" s="96"/>
      <c r="C74" s="120"/>
    </row>
    <row r="75" spans="1:3" ht="15">
      <c r="A75" s="90"/>
      <c r="B75" s="96" t="s">
        <v>91</v>
      </c>
      <c r="C75" s="120"/>
    </row>
    <row r="76" spans="1:3" ht="15">
      <c r="A76" s="90"/>
      <c r="B76" s="96" t="s">
        <v>92</v>
      </c>
      <c r="C76" s="120"/>
    </row>
    <row r="77" ht="12.75">
      <c r="A77" s="90"/>
    </row>
    <row r="78" ht="12.75">
      <c r="A78" s="90"/>
    </row>
    <row r="79" spans="1:8" ht="15">
      <c r="A79" s="90"/>
      <c r="B79" s="96" t="s">
        <v>93</v>
      </c>
      <c r="C79" s="120"/>
      <c r="F79" s="92">
        <f>F64+F26-F60</f>
        <v>630.2999999999997</v>
      </c>
      <c r="H79" s="92"/>
    </row>
    <row r="80" ht="12.75">
      <c r="A80" s="90"/>
    </row>
    <row r="81" ht="12.75">
      <c r="A81" s="90"/>
    </row>
    <row r="82" spans="1:3" ht="15">
      <c r="A82" s="90"/>
      <c r="B82" s="96" t="s">
        <v>95</v>
      </c>
      <c r="C82" s="120"/>
    </row>
    <row r="83" spans="1:3" ht="15">
      <c r="A83" s="90"/>
      <c r="B83" s="96" t="s">
        <v>96</v>
      </c>
      <c r="C83" s="120"/>
    </row>
    <row r="84" spans="1:3" ht="15">
      <c r="A84" s="90"/>
      <c r="B84" s="96" t="s">
        <v>97</v>
      </c>
      <c r="C84" s="120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54">
      <selection activeCell="H14" sqref="A1:H16384"/>
    </sheetView>
  </sheetViews>
  <sheetFormatPr defaultColWidth="9.140625" defaultRowHeight="12.75"/>
  <cols>
    <col min="1" max="1" width="6.421875" style="125" customWidth="1"/>
    <col min="2" max="2" width="28.00390625" style="125" customWidth="1"/>
    <col min="3" max="3" width="10.28125" style="126" hidden="1" customWidth="1"/>
    <col min="4" max="5" width="12.421875" style="125" customWidth="1"/>
    <col min="6" max="6" width="11.7109375" style="125" customWidth="1"/>
    <col min="7" max="7" width="10.00390625" style="125" customWidth="1"/>
    <col min="8" max="8" width="11.00390625" style="125" customWidth="1"/>
    <col min="9" max="9" width="9.140625" style="33" customWidth="1"/>
    <col min="10" max="16384" width="9.140625" style="2" customWidth="1"/>
  </cols>
  <sheetData>
    <row r="1" spans="1:9" s="4" customFormat="1" ht="66" customHeight="1">
      <c r="A1" s="212" t="s">
        <v>400</v>
      </c>
      <c r="B1" s="212"/>
      <c r="C1" s="212"/>
      <c r="D1" s="212"/>
      <c r="E1" s="212"/>
      <c r="F1" s="212"/>
      <c r="G1" s="212"/>
      <c r="H1" s="212"/>
      <c r="I1" s="42"/>
    </row>
    <row r="2" spans="1:9" s="1" customFormat="1" ht="12.75" customHeight="1">
      <c r="A2" s="103"/>
      <c r="B2" s="178" t="s">
        <v>3</v>
      </c>
      <c r="C2" s="104"/>
      <c r="D2" s="171" t="s">
        <v>4</v>
      </c>
      <c r="E2" s="174" t="s">
        <v>386</v>
      </c>
      <c r="F2" s="171" t="s">
        <v>5</v>
      </c>
      <c r="G2" s="204" t="s">
        <v>149</v>
      </c>
      <c r="H2" s="174" t="s">
        <v>387</v>
      </c>
      <c r="I2" s="32"/>
    </row>
    <row r="3" spans="1:9" s="1" customFormat="1" ht="19.5" customHeight="1">
      <c r="A3" s="105"/>
      <c r="B3" s="178"/>
      <c r="C3" s="104"/>
      <c r="D3" s="171"/>
      <c r="E3" s="175"/>
      <c r="F3" s="171"/>
      <c r="G3" s="205"/>
      <c r="H3" s="175"/>
      <c r="I3" s="32"/>
    </row>
    <row r="4" spans="1:9" s="1" customFormat="1" ht="30">
      <c r="A4" s="105"/>
      <c r="B4" s="52" t="s">
        <v>83</v>
      </c>
      <c r="C4" s="106"/>
      <c r="D4" s="121">
        <f>D5+D6+D7+D8+D9+D10+D11+D12+D13+D14+D15+D16+D17+D18+D19+D20</f>
        <v>2825.6</v>
      </c>
      <c r="E4" s="121">
        <f>E5+E6+E7+E8+E9+E10+E11+E12+E13+E14+E15+E16+E17+E18+E19+E20</f>
        <v>1409</v>
      </c>
      <c r="F4" s="121">
        <f>F5+F6+F7+F8+F9+F10+F11+F12+F13+F14+F15+F16+F17+F18+F19+F20</f>
        <v>1508.9</v>
      </c>
      <c r="G4" s="107">
        <f aca="true" t="shared" si="0" ref="G4:G10">F4/D4</f>
        <v>0.5340104756511892</v>
      </c>
      <c r="H4" s="107">
        <f aca="true" t="shared" si="1" ref="H4:H10">F4/E4</f>
        <v>1.0709013484740952</v>
      </c>
      <c r="I4" s="32"/>
    </row>
    <row r="5" spans="1:9" s="1" customFormat="1" ht="15">
      <c r="A5" s="105"/>
      <c r="B5" s="55" t="s">
        <v>7</v>
      </c>
      <c r="C5" s="68"/>
      <c r="D5" s="122">
        <v>155</v>
      </c>
      <c r="E5" s="122">
        <v>60</v>
      </c>
      <c r="F5" s="122">
        <v>54.5</v>
      </c>
      <c r="G5" s="107">
        <f t="shared" si="0"/>
        <v>0.35161290322580646</v>
      </c>
      <c r="H5" s="107">
        <f t="shared" si="1"/>
        <v>0.9083333333333333</v>
      </c>
      <c r="I5" s="32"/>
    </row>
    <row r="6" spans="1:9" s="1" customFormat="1" ht="15">
      <c r="A6" s="105"/>
      <c r="B6" s="55" t="s">
        <v>300</v>
      </c>
      <c r="C6" s="68"/>
      <c r="D6" s="122">
        <v>980.6</v>
      </c>
      <c r="E6" s="122">
        <v>490</v>
      </c>
      <c r="F6" s="122">
        <v>582.5</v>
      </c>
      <c r="G6" s="107">
        <f t="shared" si="0"/>
        <v>0.5940240668978176</v>
      </c>
      <c r="H6" s="107">
        <f t="shared" si="1"/>
        <v>1.1887755102040816</v>
      </c>
      <c r="I6" s="32"/>
    </row>
    <row r="7" spans="1:9" s="1" customFormat="1" ht="15">
      <c r="A7" s="105"/>
      <c r="B7" s="55" t="s">
        <v>9</v>
      </c>
      <c r="C7" s="68"/>
      <c r="D7" s="122">
        <v>330</v>
      </c>
      <c r="E7" s="122">
        <v>170</v>
      </c>
      <c r="F7" s="122">
        <v>226.6</v>
      </c>
      <c r="G7" s="107">
        <f t="shared" si="0"/>
        <v>0.6866666666666666</v>
      </c>
      <c r="H7" s="107">
        <f t="shared" si="1"/>
        <v>1.3329411764705883</v>
      </c>
      <c r="I7" s="32"/>
    </row>
    <row r="8" spans="1:9" s="1" customFormat="1" ht="15">
      <c r="A8" s="105"/>
      <c r="B8" s="55" t="s">
        <v>10</v>
      </c>
      <c r="C8" s="68"/>
      <c r="D8" s="122">
        <v>150</v>
      </c>
      <c r="E8" s="122">
        <v>20</v>
      </c>
      <c r="F8" s="122">
        <v>-3</v>
      </c>
      <c r="G8" s="107">
        <f t="shared" si="0"/>
        <v>-0.02</v>
      </c>
      <c r="H8" s="107">
        <f t="shared" si="1"/>
        <v>-0.15</v>
      </c>
      <c r="I8" s="32"/>
    </row>
    <row r="9" spans="1:9" s="1" customFormat="1" ht="15">
      <c r="A9" s="105"/>
      <c r="B9" s="55" t="s">
        <v>11</v>
      </c>
      <c r="C9" s="68"/>
      <c r="D9" s="122">
        <v>1200</v>
      </c>
      <c r="E9" s="122">
        <v>664</v>
      </c>
      <c r="F9" s="122">
        <v>594.2</v>
      </c>
      <c r="G9" s="107">
        <f t="shared" si="0"/>
        <v>0.4951666666666667</v>
      </c>
      <c r="H9" s="107">
        <f t="shared" si="1"/>
        <v>0.8948795180722893</v>
      </c>
      <c r="I9" s="32"/>
    </row>
    <row r="10" spans="1:9" s="1" customFormat="1" ht="15">
      <c r="A10" s="105"/>
      <c r="B10" s="55" t="s">
        <v>108</v>
      </c>
      <c r="C10" s="68"/>
      <c r="D10" s="122">
        <v>10</v>
      </c>
      <c r="E10" s="122">
        <v>5</v>
      </c>
      <c r="F10" s="122">
        <v>14.1</v>
      </c>
      <c r="G10" s="107">
        <f t="shared" si="0"/>
        <v>1.41</v>
      </c>
      <c r="H10" s="107">
        <f t="shared" si="1"/>
        <v>2.82</v>
      </c>
      <c r="I10" s="32"/>
    </row>
    <row r="11" spans="1:9" s="1" customFormat="1" ht="25.5">
      <c r="A11" s="105"/>
      <c r="B11" s="55" t="s">
        <v>12</v>
      </c>
      <c r="C11" s="68"/>
      <c r="D11" s="122">
        <v>0</v>
      </c>
      <c r="E11" s="122">
        <v>0</v>
      </c>
      <c r="F11" s="122">
        <v>0</v>
      </c>
      <c r="G11" s="107">
        <v>0</v>
      </c>
      <c r="H11" s="107">
        <v>0</v>
      </c>
      <c r="I11" s="32"/>
    </row>
    <row r="12" spans="1:9" s="1" customFormat="1" ht="15">
      <c r="A12" s="105"/>
      <c r="B12" s="55" t="s">
        <v>13</v>
      </c>
      <c r="C12" s="68"/>
      <c r="D12" s="122">
        <v>0</v>
      </c>
      <c r="E12" s="122">
        <v>0</v>
      </c>
      <c r="F12" s="122">
        <v>0</v>
      </c>
      <c r="G12" s="107">
        <v>0</v>
      </c>
      <c r="H12" s="107">
        <v>0</v>
      </c>
      <c r="I12" s="32"/>
    </row>
    <row r="13" spans="1:9" s="1" customFormat="1" ht="15">
      <c r="A13" s="105"/>
      <c r="B13" s="55" t="s">
        <v>14</v>
      </c>
      <c r="C13" s="68"/>
      <c r="D13" s="122">
        <v>0</v>
      </c>
      <c r="E13" s="122">
        <v>0</v>
      </c>
      <c r="F13" s="122">
        <v>0</v>
      </c>
      <c r="G13" s="107">
        <v>0</v>
      </c>
      <c r="H13" s="107">
        <v>0</v>
      </c>
      <c r="I13" s="32"/>
    </row>
    <row r="14" spans="1:9" s="1" customFormat="1" ht="15">
      <c r="A14" s="105"/>
      <c r="B14" s="55" t="s">
        <v>16</v>
      </c>
      <c r="C14" s="68"/>
      <c r="D14" s="122">
        <v>0</v>
      </c>
      <c r="E14" s="122">
        <v>0</v>
      </c>
      <c r="F14" s="122">
        <v>0</v>
      </c>
      <c r="G14" s="107">
        <v>0</v>
      </c>
      <c r="H14" s="107">
        <v>0</v>
      </c>
      <c r="I14" s="32"/>
    </row>
    <row r="15" spans="1:9" s="1" customFormat="1" ht="15">
      <c r="A15" s="105"/>
      <c r="B15" s="55" t="s">
        <v>17</v>
      </c>
      <c r="C15" s="68"/>
      <c r="D15" s="122">
        <v>0</v>
      </c>
      <c r="E15" s="122">
        <v>0</v>
      </c>
      <c r="F15" s="122">
        <v>0</v>
      </c>
      <c r="G15" s="107">
        <v>0</v>
      </c>
      <c r="H15" s="107">
        <v>0</v>
      </c>
      <c r="I15" s="32"/>
    </row>
    <row r="16" spans="1:9" s="1" customFormat="1" ht="42" customHeight="1">
      <c r="A16" s="105"/>
      <c r="B16" s="55" t="s">
        <v>115</v>
      </c>
      <c r="C16" s="68"/>
      <c r="D16" s="122">
        <v>0</v>
      </c>
      <c r="E16" s="122">
        <v>0</v>
      </c>
      <c r="F16" s="122">
        <v>0</v>
      </c>
      <c r="G16" s="107">
        <v>0</v>
      </c>
      <c r="H16" s="107">
        <v>0</v>
      </c>
      <c r="I16" s="32"/>
    </row>
    <row r="17" spans="1:9" s="1" customFormat="1" ht="34.5" customHeight="1">
      <c r="A17" s="105"/>
      <c r="B17" s="55" t="s">
        <v>119</v>
      </c>
      <c r="C17" s="68"/>
      <c r="D17" s="122">
        <v>0</v>
      </c>
      <c r="E17" s="122">
        <v>0</v>
      </c>
      <c r="F17" s="122">
        <v>40</v>
      </c>
      <c r="G17" s="107">
        <v>0</v>
      </c>
      <c r="H17" s="107">
        <v>0</v>
      </c>
      <c r="I17" s="32"/>
    </row>
    <row r="18" spans="1:9" s="1" customFormat="1" ht="25.5">
      <c r="A18" s="105"/>
      <c r="B18" s="55" t="s">
        <v>20</v>
      </c>
      <c r="C18" s="68"/>
      <c r="D18" s="122">
        <v>0</v>
      </c>
      <c r="E18" s="122">
        <v>0</v>
      </c>
      <c r="F18" s="122">
        <v>0</v>
      </c>
      <c r="G18" s="107">
        <v>0</v>
      </c>
      <c r="H18" s="107">
        <v>0</v>
      </c>
      <c r="I18" s="32"/>
    </row>
    <row r="19" spans="1:9" s="1" customFormat="1" ht="15">
      <c r="A19" s="105"/>
      <c r="B19" s="55" t="s">
        <v>122</v>
      </c>
      <c r="C19" s="68"/>
      <c r="D19" s="122">
        <v>0</v>
      </c>
      <c r="E19" s="122">
        <v>0</v>
      </c>
      <c r="F19" s="122">
        <v>0</v>
      </c>
      <c r="G19" s="107">
        <v>0</v>
      </c>
      <c r="H19" s="107">
        <v>0</v>
      </c>
      <c r="I19" s="32"/>
    </row>
    <row r="20" spans="1:9" s="1" customFormat="1" ht="15">
      <c r="A20" s="105"/>
      <c r="B20" s="55" t="s">
        <v>23</v>
      </c>
      <c r="C20" s="68"/>
      <c r="D20" s="122">
        <v>0</v>
      </c>
      <c r="E20" s="122">
        <v>0</v>
      </c>
      <c r="F20" s="122"/>
      <c r="G20" s="107">
        <v>0</v>
      </c>
      <c r="H20" s="107">
        <v>0</v>
      </c>
      <c r="I20" s="32"/>
    </row>
    <row r="21" spans="1:9" s="1" customFormat="1" ht="30.75" customHeight="1">
      <c r="A21" s="105"/>
      <c r="B21" s="57" t="s">
        <v>82</v>
      </c>
      <c r="C21" s="62"/>
      <c r="D21" s="122">
        <f>D22+D23+D24+D25+D26</f>
        <v>1119.7</v>
      </c>
      <c r="E21" s="122">
        <f>E22+E23+E24+E25+E26</f>
        <v>559.8</v>
      </c>
      <c r="F21" s="122">
        <f>F22+F23+F24+F25+F26</f>
        <v>97.6</v>
      </c>
      <c r="G21" s="107">
        <f>F21/D21</f>
        <v>0.0871662052335447</v>
      </c>
      <c r="H21" s="107">
        <f>F21/E21</f>
        <v>0.17434798142193642</v>
      </c>
      <c r="I21" s="32"/>
    </row>
    <row r="22" spans="1:9" s="1" customFormat="1" ht="15">
      <c r="A22" s="105"/>
      <c r="B22" s="55" t="s">
        <v>25</v>
      </c>
      <c r="C22" s="68"/>
      <c r="D22" s="122">
        <v>618.1</v>
      </c>
      <c r="E22" s="122">
        <v>309</v>
      </c>
      <c r="F22" s="122">
        <v>47.8</v>
      </c>
      <c r="G22" s="107">
        <f>F22/D22</f>
        <v>0.07733376476298333</v>
      </c>
      <c r="H22" s="107">
        <f>F22/E22</f>
        <v>0.1546925566343042</v>
      </c>
      <c r="I22" s="32"/>
    </row>
    <row r="23" spans="1:9" s="1" customFormat="1" ht="15">
      <c r="A23" s="105"/>
      <c r="B23" s="55" t="s">
        <v>103</v>
      </c>
      <c r="C23" s="68"/>
      <c r="D23" s="122">
        <v>161</v>
      </c>
      <c r="E23" s="122">
        <v>80.5</v>
      </c>
      <c r="F23" s="122">
        <v>49.8</v>
      </c>
      <c r="G23" s="107">
        <f>F23/D23</f>
        <v>0.3093167701863354</v>
      </c>
      <c r="H23" s="107">
        <f>F23/E23</f>
        <v>0.6186335403726708</v>
      </c>
      <c r="I23" s="32"/>
    </row>
    <row r="24" spans="1:9" s="1" customFormat="1" ht="25.5">
      <c r="A24" s="105"/>
      <c r="B24" s="55" t="s">
        <v>68</v>
      </c>
      <c r="C24" s="68"/>
      <c r="D24" s="122">
        <v>340.6</v>
      </c>
      <c r="E24" s="122">
        <v>170.3</v>
      </c>
      <c r="F24" s="122">
        <v>0</v>
      </c>
      <c r="G24" s="107">
        <v>0</v>
      </c>
      <c r="H24" s="107">
        <v>0</v>
      </c>
      <c r="I24" s="32"/>
    </row>
    <row r="25" spans="1:9" s="1" customFormat="1" ht="30.75" customHeight="1" thickBot="1">
      <c r="A25" s="105"/>
      <c r="B25" s="108" t="s">
        <v>157</v>
      </c>
      <c r="C25" s="109"/>
      <c r="D25" s="122">
        <v>0</v>
      </c>
      <c r="E25" s="122">
        <v>0</v>
      </c>
      <c r="F25" s="122">
        <v>0</v>
      </c>
      <c r="G25" s="107">
        <v>0</v>
      </c>
      <c r="H25" s="107">
        <v>0</v>
      </c>
      <c r="I25" s="32"/>
    </row>
    <row r="26" spans="1:9" s="1" customFormat="1" ht="42.75" customHeight="1">
      <c r="A26" s="105"/>
      <c r="B26" s="55" t="s">
        <v>28</v>
      </c>
      <c r="C26" s="68"/>
      <c r="D26" s="122">
        <v>0</v>
      </c>
      <c r="E26" s="122">
        <v>0</v>
      </c>
      <c r="F26" s="122">
        <v>0</v>
      </c>
      <c r="G26" s="107">
        <v>0</v>
      </c>
      <c r="H26" s="107">
        <v>0</v>
      </c>
      <c r="I26" s="32"/>
    </row>
    <row r="27" spans="1:9" s="1" customFormat="1" ht="21" customHeight="1">
      <c r="A27" s="105"/>
      <c r="B27" s="59" t="s">
        <v>29</v>
      </c>
      <c r="C27" s="110"/>
      <c r="D27" s="121">
        <f>D4+D21</f>
        <v>3945.3</v>
      </c>
      <c r="E27" s="121">
        <f>E4+E21</f>
        <v>1968.8</v>
      </c>
      <c r="F27" s="121">
        <f>F4+F21</f>
        <v>1606.5</v>
      </c>
      <c r="G27" s="107">
        <f>F27/D27</f>
        <v>0.4071933693255266</v>
      </c>
      <c r="H27" s="107">
        <f>F27/E27</f>
        <v>0.8159792767167818</v>
      </c>
      <c r="I27" s="32"/>
    </row>
    <row r="28" spans="1:9" s="1" customFormat="1" ht="21" customHeight="1">
      <c r="A28" s="105"/>
      <c r="B28" s="55" t="s">
        <v>109</v>
      </c>
      <c r="C28" s="68"/>
      <c r="D28" s="122">
        <f>D4</f>
        <v>2825.6</v>
      </c>
      <c r="E28" s="122">
        <f>E4</f>
        <v>1409</v>
      </c>
      <c r="F28" s="122">
        <f>F4</f>
        <v>1508.9</v>
      </c>
      <c r="G28" s="107">
        <f>F28/D28</f>
        <v>0.5340104756511892</v>
      </c>
      <c r="H28" s="107">
        <f>F28/E28</f>
        <v>1.0709013484740952</v>
      </c>
      <c r="I28" s="32"/>
    </row>
    <row r="29" spans="1:9" s="1" customFormat="1" ht="12.75">
      <c r="A29" s="182"/>
      <c r="B29" s="206"/>
      <c r="C29" s="206"/>
      <c r="D29" s="206"/>
      <c r="E29" s="206"/>
      <c r="F29" s="206"/>
      <c r="G29" s="206"/>
      <c r="H29" s="207"/>
      <c r="I29" s="32"/>
    </row>
    <row r="30" spans="1:9" s="1" customFormat="1" ht="15" customHeight="1">
      <c r="A30" s="209" t="s">
        <v>161</v>
      </c>
      <c r="B30" s="178" t="s">
        <v>30</v>
      </c>
      <c r="C30" s="169" t="s">
        <v>198</v>
      </c>
      <c r="D30" s="171" t="s">
        <v>4</v>
      </c>
      <c r="E30" s="174" t="s">
        <v>386</v>
      </c>
      <c r="F30" s="174" t="s">
        <v>5</v>
      </c>
      <c r="G30" s="204" t="s">
        <v>149</v>
      </c>
      <c r="H30" s="174" t="s">
        <v>387</v>
      </c>
      <c r="I30" s="32"/>
    </row>
    <row r="31" spans="1:9" s="1" customFormat="1" ht="15" customHeight="1">
      <c r="A31" s="209"/>
      <c r="B31" s="178"/>
      <c r="C31" s="170"/>
      <c r="D31" s="171"/>
      <c r="E31" s="175"/>
      <c r="F31" s="175"/>
      <c r="G31" s="205"/>
      <c r="H31" s="175"/>
      <c r="I31" s="32"/>
    </row>
    <row r="32" spans="1:9" s="1" customFormat="1" ht="25.5">
      <c r="A32" s="62" t="s">
        <v>70</v>
      </c>
      <c r="B32" s="57" t="s">
        <v>31</v>
      </c>
      <c r="C32" s="62"/>
      <c r="D32" s="111">
        <f>D33+D34+D35</f>
        <v>1907.3</v>
      </c>
      <c r="E32" s="111">
        <f>E33+E34+E35</f>
        <v>981.7</v>
      </c>
      <c r="F32" s="111">
        <f>F33+F34+F35</f>
        <v>737.6</v>
      </c>
      <c r="G32" s="112">
        <f>F32/D32</f>
        <v>0.3867246893514392</v>
      </c>
      <c r="H32" s="112">
        <f>F32/E32</f>
        <v>0.7513496995008658</v>
      </c>
      <c r="I32" s="32"/>
    </row>
    <row r="33" spans="1:9" s="1" customFormat="1" ht="80.25" customHeight="1">
      <c r="A33" s="68" t="s">
        <v>73</v>
      </c>
      <c r="B33" s="55" t="s">
        <v>165</v>
      </c>
      <c r="C33" s="68" t="s">
        <v>73</v>
      </c>
      <c r="D33" s="56">
        <v>1892.1</v>
      </c>
      <c r="E33" s="56">
        <v>971.5</v>
      </c>
      <c r="F33" s="56">
        <v>737.6</v>
      </c>
      <c r="G33" s="112">
        <f aca="true" t="shared" si="2" ref="G33:G63">F33/D33</f>
        <v>0.38983140425981716</v>
      </c>
      <c r="H33" s="112">
        <f aca="true" t="shared" si="3" ref="H33:H63">F33/E33</f>
        <v>0.7592382913021102</v>
      </c>
      <c r="I33" s="32"/>
    </row>
    <row r="34" spans="1:9" s="1" customFormat="1" ht="18.75" customHeight="1">
      <c r="A34" s="68" t="s">
        <v>75</v>
      </c>
      <c r="B34" s="55" t="s">
        <v>36</v>
      </c>
      <c r="C34" s="68" t="s">
        <v>75</v>
      </c>
      <c r="D34" s="56">
        <v>10</v>
      </c>
      <c r="E34" s="56">
        <v>5</v>
      </c>
      <c r="F34" s="56">
        <v>0</v>
      </c>
      <c r="G34" s="112">
        <f t="shared" si="2"/>
        <v>0</v>
      </c>
      <c r="H34" s="112">
        <f t="shared" si="3"/>
        <v>0</v>
      </c>
      <c r="I34" s="32"/>
    </row>
    <row r="35" spans="1:9" s="1" customFormat="1" ht="25.5">
      <c r="A35" s="68" t="s">
        <v>132</v>
      </c>
      <c r="B35" s="55" t="s">
        <v>125</v>
      </c>
      <c r="C35" s="68"/>
      <c r="D35" s="56">
        <f>D36+D37</f>
        <v>5.2</v>
      </c>
      <c r="E35" s="56">
        <f>E36+E37</f>
        <v>5.2</v>
      </c>
      <c r="F35" s="56">
        <f>F36+F37</f>
        <v>0</v>
      </c>
      <c r="G35" s="112">
        <f t="shared" si="2"/>
        <v>0</v>
      </c>
      <c r="H35" s="112">
        <f t="shared" si="3"/>
        <v>0</v>
      </c>
      <c r="I35" s="32"/>
    </row>
    <row r="36" spans="1:9" s="16" customFormat="1" ht="30.75" customHeight="1">
      <c r="A36" s="113"/>
      <c r="B36" s="76" t="s">
        <v>215</v>
      </c>
      <c r="C36" s="113" t="s">
        <v>216</v>
      </c>
      <c r="D36" s="114">
        <v>5.2</v>
      </c>
      <c r="E36" s="114">
        <v>5.2</v>
      </c>
      <c r="F36" s="114">
        <v>0</v>
      </c>
      <c r="G36" s="112">
        <f t="shared" si="2"/>
        <v>0</v>
      </c>
      <c r="H36" s="112">
        <f t="shared" si="3"/>
        <v>0</v>
      </c>
      <c r="I36" s="39"/>
    </row>
    <row r="37" spans="1:9" s="16" customFormat="1" ht="39" customHeight="1" hidden="1">
      <c r="A37" s="113"/>
      <c r="B37" s="76" t="s">
        <v>279</v>
      </c>
      <c r="C37" s="113" t="s">
        <v>278</v>
      </c>
      <c r="D37" s="114">
        <v>0</v>
      </c>
      <c r="E37" s="114">
        <v>0</v>
      </c>
      <c r="F37" s="114">
        <v>0</v>
      </c>
      <c r="G37" s="112" t="e">
        <f t="shared" si="2"/>
        <v>#DIV/0!</v>
      </c>
      <c r="H37" s="112" t="e">
        <f t="shared" si="3"/>
        <v>#DIV/0!</v>
      </c>
      <c r="I37" s="39"/>
    </row>
    <row r="38" spans="1:9" s="1" customFormat="1" ht="18" customHeight="1">
      <c r="A38" s="62" t="s">
        <v>112</v>
      </c>
      <c r="B38" s="57" t="s">
        <v>105</v>
      </c>
      <c r="C38" s="62"/>
      <c r="D38" s="111">
        <f>D39</f>
        <v>161</v>
      </c>
      <c r="E38" s="111">
        <f>E39</f>
        <v>144.9</v>
      </c>
      <c r="F38" s="111">
        <f>F39</f>
        <v>49.8</v>
      </c>
      <c r="G38" s="112">
        <f t="shared" si="2"/>
        <v>0.3093167701863354</v>
      </c>
      <c r="H38" s="112">
        <f t="shared" si="3"/>
        <v>0.3436853002070393</v>
      </c>
      <c r="I38" s="32"/>
    </row>
    <row r="39" spans="1:9" s="1" customFormat="1" ht="54" customHeight="1">
      <c r="A39" s="68" t="s">
        <v>113</v>
      </c>
      <c r="B39" s="55" t="s">
        <v>171</v>
      </c>
      <c r="C39" s="68" t="s">
        <v>272</v>
      </c>
      <c r="D39" s="56">
        <v>161</v>
      </c>
      <c r="E39" s="56">
        <v>144.9</v>
      </c>
      <c r="F39" s="56">
        <v>49.8</v>
      </c>
      <c r="G39" s="112">
        <f t="shared" si="2"/>
        <v>0.3093167701863354</v>
      </c>
      <c r="H39" s="112">
        <f t="shared" si="3"/>
        <v>0.3436853002070393</v>
      </c>
      <c r="I39" s="32"/>
    </row>
    <row r="40" spans="1:9" s="1" customFormat="1" ht="25.5" hidden="1">
      <c r="A40" s="62" t="s">
        <v>76</v>
      </c>
      <c r="B40" s="57" t="s">
        <v>39</v>
      </c>
      <c r="C40" s="62"/>
      <c r="D40" s="111">
        <f aca="true" t="shared" si="4" ref="D40:F41">D41</f>
        <v>0</v>
      </c>
      <c r="E40" s="111">
        <f t="shared" si="4"/>
        <v>0</v>
      </c>
      <c r="F40" s="111">
        <f t="shared" si="4"/>
        <v>0</v>
      </c>
      <c r="G40" s="112" t="e">
        <f t="shared" si="2"/>
        <v>#DIV/0!</v>
      </c>
      <c r="H40" s="112" t="e">
        <f t="shared" si="3"/>
        <v>#DIV/0!</v>
      </c>
      <c r="I40" s="32"/>
    </row>
    <row r="41" spans="1:9" s="1" customFormat="1" ht="25.5" hidden="1">
      <c r="A41" s="68" t="s">
        <v>114</v>
      </c>
      <c r="B41" s="55" t="s">
        <v>107</v>
      </c>
      <c r="C41" s="68"/>
      <c r="D41" s="56">
        <f>D42</f>
        <v>0</v>
      </c>
      <c r="E41" s="56">
        <f>E42</f>
        <v>0</v>
      </c>
      <c r="F41" s="56">
        <f t="shared" si="4"/>
        <v>0</v>
      </c>
      <c r="G41" s="112" t="e">
        <f t="shared" si="2"/>
        <v>#DIV/0!</v>
      </c>
      <c r="H41" s="112" t="e">
        <f t="shared" si="3"/>
        <v>#DIV/0!</v>
      </c>
      <c r="I41" s="32"/>
    </row>
    <row r="42" spans="1:9" s="16" customFormat="1" ht="54" customHeight="1" hidden="1">
      <c r="A42" s="113"/>
      <c r="B42" s="76" t="s">
        <v>206</v>
      </c>
      <c r="C42" s="113" t="s">
        <v>205</v>
      </c>
      <c r="D42" s="114">
        <v>0</v>
      </c>
      <c r="E42" s="114">
        <v>0</v>
      </c>
      <c r="F42" s="114">
        <v>0</v>
      </c>
      <c r="G42" s="112" t="e">
        <f t="shared" si="2"/>
        <v>#DIV/0!</v>
      </c>
      <c r="H42" s="112" t="e">
        <f t="shared" si="3"/>
        <v>#DIV/0!</v>
      </c>
      <c r="I42" s="39"/>
    </row>
    <row r="43" spans="1:9" s="16" customFormat="1" ht="28.5" customHeight="1" hidden="1">
      <c r="A43" s="62" t="s">
        <v>77</v>
      </c>
      <c r="B43" s="57" t="s">
        <v>41</v>
      </c>
      <c r="C43" s="62"/>
      <c r="D43" s="111">
        <f aca="true" t="shared" si="5" ref="D43:F44">D44</f>
        <v>0</v>
      </c>
      <c r="E43" s="111">
        <f t="shared" si="5"/>
        <v>0</v>
      </c>
      <c r="F43" s="111">
        <f t="shared" si="5"/>
        <v>0</v>
      </c>
      <c r="G43" s="112" t="e">
        <f t="shared" si="2"/>
        <v>#DIV/0!</v>
      </c>
      <c r="H43" s="112" t="e">
        <f t="shared" si="3"/>
        <v>#DIV/0!</v>
      </c>
      <c r="I43" s="39"/>
    </row>
    <row r="44" spans="1:9" s="16" customFormat="1" ht="37.5" customHeight="1" hidden="1">
      <c r="A44" s="115" t="s">
        <v>78</v>
      </c>
      <c r="B44" s="87" t="s">
        <v>127</v>
      </c>
      <c r="C44" s="68"/>
      <c r="D44" s="56">
        <f t="shared" si="5"/>
        <v>0</v>
      </c>
      <c r="E44" s="56">
        <f t="shared" si="5"/>
        <v>0</v>
      </c>
      <c r="F44" s="56">
        <f t="shared" si="5"/>
        <v>0</v>
      </c>
      <c r="G44" s="112" t="e">
        <f t="shared" si="2"/>
        <v>#DIV/0!</v>
      </c>
      <c r="H44" s="112" t="e">
        <f t="shared" si="3"/>
        <v>#DIV/0!</v>
      </c>
      <c r="I44" s="39"/>
    </row>
    <row r="45" spans="1:9" s="16" customFormat="1" ht="42.75" customHeight="1" hidden="1">
      <c r="A45" s="113"/>
      <c r="B45" s="79" t="s">
        <v>127</v>
      </c>
      <c r="C45" s="113" t="s">
        <v>285</v>
      </c>
      <c r="D45" s="114">
        <v>0</v>
      </c>
      <c r="E45" s="114">
        <f>0</f>
        <v>0</v>
      </c>
      <c r="F45" s="114">
        <v>0</v>
      </c>
      <c r="G45" s="112" t="e">
        <f t="shared" si="2"/>
        <v>#DIV/0!</v>
      </c>
      <c r="H45" s="112" t="e">
        <f t="shared" si="3"/>
        <v>#DIV/0!</v>
      </c>
      <c r="I45" s="39"/>
    </row>
    <row r="46" spans="1:9" s="1" customFormat="1" ht="38.25">
      <c r="A46" s="62" t="s">
        <v>79</v>
      </c>
      <c r="B46" s="57" t="s">
        <v>42</v>
      </c>
      <c r="C46" s="62"/>
      <c r="D46" s="111">
        <f>D47</f>
        <v>345.59999999999997</v>
      </c>
      <c r="E46" s="111">
        <f>E47</f>
        <v>239.39999999999998</v>
      </c>
      <c r="F46" s="111">
        <f>F47</f>
        <v>186.10000000000002</v>
      </c>
      <c r="G46" s="112">
        <f t="shared" si="2"/>
        <v>0.5384837962962964</v>
      </c>
      <c r="H46" s="112">
        <f t="shared" si="3"/>
        <v>0.7773600668337513</v>
      </c>
      <c r="I46" s="32"/>
    </row>
    <row r="47" spans="1:9" s="1" customFormat="1" ht="12.75">
      <c r="A47" s="68" t="s">
        <v>45</v>
      </c>
      <c r="B47" s="55" t="s">
        <v>46</v>
      </c>
      <c r="C47" s="68"/>
      <c r="D47" s="56">
        <f>D48+D49+D51+D50</f>
        <v>345.59999999999997</v>
      </c>
      <c r="E47" s="56">
        <f>E48+E49+E51+E50</f>
        <v>239.39999999999998</v>
      </c>
      <c r="F47" s="56">
        <f>F48+F49+F51+F50</f>
        <v>186.10000000000002</v>
      </c>
      <c r="G47" s="112">
        <f t="shared" si="2"/>
        <v>0.5384837962962964</v>
      </c>
      <c r="H47" s="112">
        <f t="shared" si="3"/>
        <v>0.7773600668337513</v>
      </c>
      <c r="I47" s="32"/>
    </row>
    <row r="48" spans="1:9" s="16" customFormat="1" ht="12.75">
      <c r="A48" s="113"/>
      <c r="B48" s="76" t="s">
        <v>100</v>
      </c>
      <c r="C48" s="113" t="s">
        <v>261</v>
      </c>
      <c r="D48" s="114">
        <v>253.7</v>
      </c>
      <c r="E48" s="114">
        <v>148.7</v>
      </c>
      <c r="F48" s="114">
        <v>117.9</v>
      </c>
      <c r="G48" s="112">
        <f t="shared" si="2"/>
        <v>0.46472211273157277</v>
      </c>
      <c r="H48" s="112">
        <f t="shared" si="3"/>
        <v>0.7928715534633491</v>
      </c>
      <c r="I48" s="39"/>
    </row>
    <row r="49" spans="1:9" s="16" customFormat="1" ht="12.75">
      <c r="A49" s="113"/>
      <c r="B49" s="76" t="s">
        <v>266</v>
      </c>
      <c r="C49" s="113" t="s">
        <v>262</v>
      </c>
      <c r="D49" s="114">
        <v>17.5</v>
      </c>
      <c r="E49" s="114">
        <v>17.5</v>
      </c>
      <c r="F49" s="114">
        <v>0</v>
      </c>
      <c r="G49" s="112">
        <f t="shared" si="2"/>
        <v>0</v>
      </c>
      <c r="H49" s="112">
        <v>0</v>
      </c>
      <c r="I49" s="39"/>
    </row>
    <row r="50" spans="1:9" s="16" customFormat="1" ht="12.75">
      <c r="A50" s="113"/>
      <c r="B50" s="76" t="s">
        <v>376</v>
      </c>
      <c r="C50" s="113" t="s">
        <v>375</v>
      </c>
      <c r="D50" s="114">
        <v>6.2</v>
      </c>
      <c r="E50" s="114">
        <v>5</v>
      </c>
      <c r="F50" s="114">
        <v>0</v>
      </c>
      <c r="G50" s="112">
        <f t="shared" si="2"/>
        <v>0</v>
      </c>
      <c r="H50" s="112">
        <v>0</v>
      </c>
      <c r="I50" s="39"/>
    </row>
    <row r="51" spans="1:9" s="16" customFormat="1" ht="31.5" customHeight="1">
      <c r="A51" s="113"/>
      <c r="B51" s="76" t="s">
        <v>183</v>
      </c>
      <c r="C51" s="113" t="s">
        <v>267</v>
      </c>
      <c r="D51" s="114">
        <v>68.2</v>
      </c>
      <c r="E51" s="114">
        <v>68.2</v>
      </c>
      <c r="F51" s="114">
        <v>68.2</v>
      </c>
      <c r="G51" s="112">
        <f t="shared" si="2"/>
        <v>1</v>
      </c>
      <c r="H51" s="112">
        <f t="shared" si="3"/>
        <v>1</v>
      </c>
      <c r="I51" s="39"/>
    </row>
    <row r="52" spans="1:9" s="1" customFormat="1" ht="25.5">
      <c r="A52" s="80" t="s">
        <v>130</v>
      </c>
      <c r="B52" s="81" t="s">
        <v>128</v>
      </c>
      <c r="C52" s="80"/>
      <c r="D52" s="111">
        <f>D54</f>
        <v>1</v>
      </c>
      <c r="E52" s="111">
        <f>E54</f>
        <v>1</v>
      </c>
      <c r="F52" s="111">
        <f>F54</f>
        <v>0.5</v>
      </c>
      <c r="G52" s="112">
        <f t="shared" si="2"/>
        <v>0.5</v>
      </c>
      <c r="H52" s="112">
        <f t="shared" si="3"/>
        <v>0.5</v>
      </c>
      <c r="I52" s="32"/>
    </row>
    <row r="53" spans="1:9" s="1" customFormat="1" ht="25.5">
      <c r="A53" s="115" t="s">
        <v>124</v>
      </c>
      <c r="B53" s="55" t="s">
        <v>131</v>
      </c>
      <c r="C53" s="68"/>
      <c r="D53" s="56">
        <f>D54</f>
        <v>1</v>
      </c>
      <c r="E53" s="56">
        <f>E54</f>
        <v>1</v>
      </c>
      <c r="F53" s="56">
        <f>F54</f>
        <v>0.5</v>
      </c>
      <c r="G53" s="112">
        <f t="shared" si="2"/>
        <v>0.5</v>
      </c>
      <c r="H53" s="112">
        <f t="shared" si="3"/>
        <v>0.5</v>
      </c>
      <c r="I53" s="32"/>
    </row>
    <row r="54" spans="1:9" s="16" customFormat="1" ht="31.5" customHeight="1">
      <c r="A54" s="113"/>
      <c r="B54" s="76" t="s">
        <v>275</v>
      </c>
      <c r="C54" s="113" t="s">
        <v>268</v>
      </c>
      <c r="D54" s="114">
        <v>1</v>
      </c>
      <c r="E54" s="114">
        <v>1</v>
      </c>
      <c r="F54" s="114">
        <v>0.5</v>
      </c>
      <c r="G54" s="112">
        <f t="shared" si="2"/>
        <v>0.5</v>
      </c>
      <c r="H54" s="112">
        <f t="shared" si="3"/>
        <v>0.5</v>
      </c>
      <c r="I54" s="39"/>
    </row>
    <row r="55" spans="1:9" s="1" customFormat="1" ht="12.75" hidden="1">
      <c r="A55" s="62" t="s">
        <v>47</v>
      </c>
      <c r="B55" s="57" t="s">
        <v>48</v>
      </c>
      <c r="C55" s="62"/>
      <c r="D55" s="111">
        <f aca="true" t="shared" si="6" ref="D55:F56">D56</f>
        <v>0</v>
      </c>
      <c r="E55" s="111">
        <f t="shared" si="6"/>
        <v>0</v>
      </c>
      <c r="F55" s="111">
        <f t="shared" si="6"/>
        <v>0</v>
      </c>
      <c r="G55" s="112" t="e">
        <f t="shared" si="2"/>
        <v>#DIV/0!</v>
      </c>
      <c r="H55" s="112" t="e">
        <f t="shared" si="3"/>
        <v>#DIV/0!</v>
      </c>
      <c r="I55" s="32"/>
    </row>
    <row r="56" spans="1:9" s="1" customFormat="1" ht="12.75" hidden="1">
      <c r="A56" s="68" t="s">
        <v>52</v>
      </c>
      <c r="B56" s="55" t="s">
        <v>53</v>
      </c>
      <c r="C56" s="68"/>
      <c r="D56" s="56">
        <f t="shared" si="6"/>
        <v>0</v>
      </c>
      <c r="E56" s="56">
        <f t="shared" si="6"/>
        <v>0</v>
      </c>
      <c r="F56" s="56">
        <f t="shared" si="6"/>
        <v>0</v>
      </c>
      <c r="G56" s="112" t="e">
        <f t="shared" si="2"/>
        <v>#DIV/0!</v>
      </c>
      <c r="H56" s="112" t="e">
        <f t="shared" si="3"/>
        <v>#DIV/0!</v>
      </c>
      <c r="I56" s="32"/>
    </row>
    <row r="57" spans="1:9" s="16" customFormat="1" ht="40.5" customHeight="1" hidden="1">
      <c r="A57" s="113"/>
      <c r="B57" s="76" t="s">
        <v>269</v>
      </c>
      <c r="C57" s="113" t="s">
        <v>270</v>
      </c>
      <c r="D57" s="114">
        <v>0</v>
      </c>
      <c r="E57" s="114">
        <v>0</v>
      </c>
      <c r="F57" s="114">
        <v>0</v>
      </c>
      <c r="G57" s="112" t="e">
        <f t="shared" si="2"/>
        <v>#DIV/0!</v>
      </c>
      <c r="H57" s="112" t="e">
        <f t="shared" si="3"/>
        <v>#DIV/0!</v>
      </c>
      <c r="I57" s="39"/>
    </row>
    <row r="58" spans="1:9" s="1" customFormat="1" ht="12.75">
      <c r="A58" s="62">
        <v>1000</v>
      </c>
      <c r="B58" s="57" t="s">
        <v>62</v>
      </c>
      <c r="C58" s="62"/>
      <c r="D58" s="111">
        <f>D59</f>
        <v>18</v>
      </c>
      <c r="E58" s="111">
        <f>E59</f>
        <v>9</v>
      </c>
      <c r="F58" s="111">
        <f>F59</f>
        <v>7.5</v>
      </c>
      <c r="G58" s="112">
        <f t="shared" si="2"/>
        <v>0.4166666666666667</v>
      </c>
      <c r="H58" s="112">
        <f t="shared" si="3"/>
        <v>0.8333333333333334</v>
      </c>
      <c r="I58" s="32"/>
    </row>
    <row r="59" spans="1:9" s="1" customFormat="1" ht="12.75">
      <c r="A59" s="68">
        <v>1001</v>
      </c>
      <c r="B59" s="55" t="s">
        <v>186</v>
      </c>
      <c r="C59" s="68" t="s">
        <v>63</v>
      </c>
      <c r="D59" s="56">
        <v>18</v>
      </c>
      <c r="E59" s="56">
        <v>9</v>
      </c>
      <c r="F59" s="56">
        <v>7.5</v>
      </c>
      <c r="G59" s="112">
        <f t="shared" si="2"/>
        <v>0.4166666666666667</v>
      </c>
      <c r="H59" s="112">
        <f t="shared" si="3"/>
        <v>0.8333333333333334</v>
      </c>
      <c r="I59" s="32"/>
    </row>
    <row r="60" spans="1:9" s="1" customFormat="1" ht="25.5">
      <c r="A60" s="62"/>
      <c r="B60" s="57" t="s">
        <v>101</v>
      </c>
      <c r="C60" s="62"/>
      <c r="D60" s="56">
        <f>D61</f>
        <v>2464.5</v>
      </c>
      <c r="E60" s="56">
        <f>E61</f>
        <v>1718.1</v>
      </c>
      <c r="F60" s="56">
        <f>F61</f>
        <v>1050</v>
      </c>
      <c r="G60" s="112">
        <f t="shared" si="2"/>
        <v>0.426049908703591</v>
      </c>
      <c r="H60" s="112">
        <f t="shared" si="3"/>
        <v>0.6111402130260172</v>
      </c>
      <c r="I60" s="32"/>
    </row>
    <row r="61" spans="1:9" s="16" customFormat="1" ht="25.5" customHeight="1">
      <c r="A61" s="113"/>
      <c r="B61" s="76" t="s">
        <v>102</v>
      </c>
      <c r="C61" s="113"/>
      <c r="D61" s="114">
        <v>2464.5</v>
      </c>
      <c r="E61" s="114">
        <v>1718.1</v>
      </c>
      <c r="F61" s="114">
        <v>1050</v>
      </c>
      <c r="G61" s="112">
        <f t="shared" si="2"/>
        <v>0.426049908703591</v>
      </c>
      <c r="H61" s="112">
        <f t="shared" si="3"/>
        <v>0.6111402130260172</v>
      </c>
      <c r="I61" s="39"/>
    </row>
    <row r="62" spans="1:9" s="11" customFormat="1" ht="15.75">
      <c r="A62" s="62"/>
      <c r="B62" s="88" t="s">
        <v>69</v>
      </c>
      <c r="C62" s="116"/>
      <c r="D62" s="117">
        <f>D32+D38+D40+D46+D55+D52+D58+D60+D43</f>
        <v>4897.4</v>
      </c>
      <c r="E62" s="117">
        <f>E32+E38+E40+E46+E55+E52+E58+E60+E43</f>
        <v>3094.1</v>
      </c>
      <c r="F62" s="117">
        <f>F32+F38+F40+F46+F55+F52+F58+F60+F43</f>
        <v>2031.5</v>
      </c>
      <c r="G62" s="112">
        <f t="shared" si="2"/>
        <v>0.4148119410299343</v>
      </c>
      <c r="H62" s="112">
        <f t="shared" si="3"/>
        <v>0.6565721857729226</v>
      </c>
      <c r="I62" s="40"/>
    </row>
    <row r="63" spans="1:9" s="1" customFormat="1" ht="25.5">
      <c r="A63" s="51"/>
      <c r="B63" s="55" t="s">
        <v>84</v>
      </c>
      <c r="C63" s="68"/>
      <c r="D63" s="123">
        <f>D60</f>
        <v>2464.5</v>
      </c>
      <c r="E63" s="123">
        <f>E60</f>
        <v>1718.1</v>
      </c>
      <c r="F63" s="123">
        <f>F60</f>
        <v>1050</v>
      </c>
      <c r="G63" s="112">
        <f t="shared" si="2"/>
        <v>0.426049908703591</v>
      </c>
      <c r="H63" s="112">
        <f t="shared" si="3"/>
        <v>0.6111402130260172</v>
      </c>
      <c r="I63" s="32"/>
    </row>
    <row r="64" spans="1:9" s="1" customFormat="1" ht="12.75">
      <c r="A64" s="90"/>
      <c r="B64" s="91"/>
      <c r="C64" s="90"/>
      <c r="D64" s="91"/>
      <c r="E64" s="91"/>
      <c r="F64" s="91"/>
      <c r="G64" s="91"/>
      <c r="H64" s="91"/>
      <c r="I64" s="32"/>
    </row>
    <row r="65" spans="1:9" s="1" customFormat="1" ht="12.75">
      <c r="A65" s="90"/>
      <c r="B65" s="91"/>
      <c r="C65" s="90"/>
      <c r="D65" s="91"/>
      <c r="E65" s="91"/>
      <c r="F65" s="91"/>
      <c r="G65" s="91"/>
      <c r="H65" s="91"/>
      <c r="I65" s="32"/>
    </row>
    <row r="66" spans="1:9" s="1" customFormat="1" ht="15">
      <c r="A66" s="90"/>
      <c r="B66" s="96" t="s">
        <v>94</v>
      </c>
      <c r="C66" s="120"/>
      <c r="D66" s="91"/>
      <c r="E66" s="91"/>
      <c r="F66" s="91">
        <v>1000.1</v>
      </c>
      <c r="G66" s="91"/>
      <c r="H66" s="91"/>
      <c r="I66" s="32"/>
    </row>
    <row r="67" spans="1:9" s="1" customFormat="1" ht="15">
      <c r="A67" s="90"/>
      <c r="B67" s="96"/>
      <c r="C67" s="120"/>
      <c r="D67" s="91"/>
      <c r="E67" s="91"/>
      <c r="F67" s="91"/>
      <c r="G67" s="91"/>
      <c r="H67" s="91"/>
      <c r="I67" s="32"/>
    </row>
    <row r="68" spans="1:9" s="1" customFormat="1" ht="15">
      <c r="A68" s="90"/>
      <c r="B68" s="96" t="s">
        <v>85</v>
      </c>
      <c r="C68" s="120"/>
      <c r="D68" s="91"/>
      <c r="E68" s="91"/>
      <c r="F68" s="91"/>
      <c r="G68" s="91"/>
      <c r="H68" s="91"/>
      <c r="I68" s="32"/>
    </row>
    <row r="69" spans="1:9" s="1" customFormat="1" ht="15">
      <c r="A69" s="90"/>
      <c r="B69" s="96" t="s">
        <v>86</v>
      </c>
      <c r="C69" s="120"/>
      <c r="D69" s="91"/>
      <c r="E69" s="91"/>
      <c r="F69" s="91"/>
      <c r="G69" s="91"/>
      <c r="H69" s="91"/>
      <c r="I69" s="32"/>
    </row>
    <row r="70" spans="1:9" s="1" customFormat="1" ht="15">
      <c r="A70" s="90"/>
      <c r="B70" s="96"/>
      <c r="C70" s="120"/>
      <c r="D70" s="91"/>
      <c r="E70" s="91"/>
      <c r="F70" s="91"/>
      <c r="G70" s="91"/>
      <c r="H70" s="91"/>
      <c r="I70" s="32"/>
    </row>
    <row r="71" spans="1:9" s="1" customFormat="1" ht="15">
      <c r="A71" s="90"/>
      <c r="B71" s="96" t="s">
        <v>87</v>
      </c>
      <c r="C71" s="120"/>
      <c r="D71" s="91"/>
      <c r="E71" s="91"/>
      <c r="F71" s="91"/>
      <c r="G71" s="91"/>
      <c r="H71" s="91"/>
      <c r="I71" s="32"/>
    </row>
    <row r="72" spans="1:9" s="1" customFormat="1" ht="15">
      <c r="A72" s="90"/>
      <c r="B72" s="96" t="s">
        <v>88</v>
      </c>
      <c r="C72" s="120"/>
      <c r="D72" s="91"/>
      <c r="E72" s="91"/>
      <c r="F72" s="91"/>
      <c r="G72" s="91"/>
      <c r="H72" s="91"/>
      <c r="I72" s="32"/>
    </row>
    <row r="73" spans="1:9" s="1" customFormat="1" ht="15">
      <c r="A73" s="90"/>
      <c r="B73" s="96"/>
      <c r="C73" s="120"/>
      <c r="D73" s="91"/>
      <c r="E73" s="91"/>
      <c r="F73" s="91"/>
      <c r="G73" s="91"/>
      <c r="H73" s="91"/>
      <c r="I73" s="32"/>
    </row>
    <row r="74" spans="1:9" s="1" customFormat="1" ht="15">
      <c r="A74" s="90"/>
      <c r="B74" s="96" t="s">
        <v>89</v>
      </c>
      <c r="C74" s="120"/>
      <c r="D74" s="91"/>
      <c r="E74" s="91"/>
      <c r="F74" s="91"/>
      <c r="G74" s="91"/>
      <c r="H74" s="91"/>
      <c r="I74" s="32"/>
    </row>
    <row r="75" spans="1:9" s="1" customFormat="1" ht="15">
      <c r="A75" s="90"/>
      <c r="B75" s="96" t="s">
        <v>90</v>
      </c>
      <c r="C75" s="120"/>
      <c r="D75" s="91"/>
      <c r="E75" s="91"/>
      <c r="F75" s="91"/>
      <c r="G75" s="91"/>
      <c r="H75" s="91"/>
      <c r="I75" s="32"/>
    </row>
    <row r="76" spans="1:9" s="1" customFormat="1" ht="15">
      <c r="A76" s="90"/>
      <c r="B76" s="96"/>
      <c r="C76" s="120"/>
      <c r="D76" s="91"/>
      <c r="E76" s="91"/>
      <c r="F76" s="91"/>
      <c r="G76" s="91"/>
      <c r="H76" s="91"/>
      <c r="I76" s="32"/>
    </row>
    <row r="77" spans="1:9" s="1" customFormat="1" ht="15">
      <c r="A77" s="90"/>
      <c r="B77" s="96" t="s">
        <v>91</v>
      </c>
      <c r="C77" s="120"/>
      <c r="D77" s="91"/>
      <c r="E77" s="91"/>
      <c r="F77" s="91"/>
      <c r="G77" s="91"/>
      <c r="H77" s="91"/>
      <c r="I77" s="32"/>
    </row>
    <row r="78" spans="1:9" s="1" customFormat="1" ht="15">
      <c r="A78" s="90"/>
      <c r="B78" s="96" t="s">
        <v>92</v>
      </c>
      <c r="C78" s="120"/>
      <c r="D78" s="91"/>
      <c r="E78" s="91"/>
      <c r="F78" s="91"/>
      <c r="G78" s="91"/>
      <c r="H78" s="91"/>
      <c r="I78" s="32"/>
    </row>
    <row r="79" spans="1:9" s="1" customFormat="1" ht="12.75">
      <c r="A79" s="90"/>
      <c r="B79" s="91"/>
      <c r="C79" s="90"/>
      <c r="D79" s="91"/>
      <c r="E79" s="91"/>
      <c r="F79" s="91"/>
      <c r="G79" s="91"/>
      <c r="H79" s="91"/>
      <c r="I79" s="32"/>
    </row>
    <row r="80" spans="1:9" s="1" customFormat="1" ht="12.75">
      <c r="A80" s="90"/>
      <c r="B80" s="91"/>
      <c r="C80" s="90"/>
      <c r="D80" s="91"/>
      <c r="E80" s="91"/>
      <c r="F80" s="91"/>
      <c r="G80" s="91"/>
      <c r="H80" s="91"/>
      <c r="I80" s="32"/>
    </row>
    <row r="81" spans="1:9" s="1" customFormat="1" ht="15">
      <c r="A81" s="90"/>
      <c r="B81" s="96" t="s">
        <v>93</v>
      </c>
      <c r="C81" s="120"/>
      <c r="D81" s="91"/>
      <c r="E81" s="91"/>
      <c r="F81" s="124">
        <f>F66+F27-F62</f>
        <v>575.0999999999999</v>
      </c>
      <c r="G81" s="91"/>
      <c r="H81" s="124"/>
      <c r="I81" s="32"/>
    </row>
    <row r="82" spans="1:9" s="1" customFormat="1" ht="12.75">
      <c r="A82" s="90"/>
      <c r="B82" s="91"/>
      <c r="C82" s="90"/>
      <c r="D82" s="91"/>
      <c r="E82" s="91"/>
      <c r="F82" s="91"/>
      <c r="G82" s="91"/>
      <c r="H82" s="91"/>
      <c r="I82" s="32"/>
    </row>
    <row r="83" spans="1:9" s="1" customFormat="1" ht="12.75">
      <c r="A83" s="90"/>
      <c r="B83" s="91"/>
      <c r="C83" s="90"/>
      <c r="D83" s="91"/>
      <c r="E83" s="91"/>
      <c r="F83" s="91"/>
      <c r="G83" s="91"/>
      <c r="H83" s="91"/>
      <c r="I83" s="32"/>
    </row>
    <row r="84" spans="1:9" s="1" customFormat="1" ht="15">
      <c r="A84" s="90"/>
      <c r="B84" s="96" t="s">
        <v>95</v>
      </c>
      <c r="C84" s="120"/>
      <c r="D84" s="91"/>
      <c r="E84" s="91"/>
      <c r="F84" s="91"/>
      <c r="G84" s="91"/>
      <c r="H84" s="91"/>
      <c r="I84" s="32"/>
    </row>
    <row r="85" spans="1:9" s="1" customFormat="1" ht="15">
      <c r="A85" s="90"/>
      <c r="B85" s="96" t="s">
        <v>96</v>
      </c>
      <c r="C85" s="120"/>
      <c r="D85" s="91"/>
      <c r="E85" s="91"/>
      <c r="F85" s="91"/>
      <c r="G85" s="91"/>
      <c r="H85" s="91"/>
      <c r="I85" s="32"/>
    </row>
    <row r="86" spans="1:9" s="1" customFormat="1" ht="15">
      <c r="A86" s="90"/>
      <c r="B86" s="96" t="s">
        <v>97</v>
      </c>
      <c r="C86" s="120"/>
      <c r="D86" s="91"/>
      <c r="E86" s="91"/>
      <c r="F86" s="91"/>
      <c r="G86" s="91"/>
      <c r="H86" s="91"/>
      <c r="I86" s="3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47">
      <selection activeCell="C5" sqref="C1:C16384"/>
    </sheetView>
  </sheetViews>
  <sheetFormatPr defaultColWidth="9.140625" defaultRowHeight="12.75"/>
  <cols>
    <col min="1" max="1" width="7.28125" style="91" customWidth="1"/>
    <col min="2" max="2" width="34.57421875" style="91" customWidth="1"/>
    <col min="3" max="3" width="11.57421875" style="90" hidden="1" customWidth="1"/>
    <col min="4" max="5" width="12.7109375" style="91" customWidth="1"/>
    <col min="6" max="7" width="11.421875" style="91" customWidth="1"/>
    <col min="8" max="8" width="10.7109375" style="91" customWidth="1"/>
    <col min="9" max="9" width="9.140625" style="32" customWidth="1"/>
    <col min="10" max="16384" width="9.140625" style="1" customWidth="1"/>
  </cols>
  <sheetData>
    <row r="1" spans="1:9" s="5" customFormat="1" ht="60" customHeight="1">
      <c r="A1" s="172" t="s">
        <v>401</v>
      </c>
      <c r="B1" s="172"/>
      <c r="C1" s="172"/>
      <c r="D1" s="172"/>
      <c r="E1" s="172"/>
      <c r="F1" s="172"/>
      <c r="G1" s="172"/>
      <c r="H1" s="172"/>
      <c r="I1" s="41"/>
    </row>
    <row r="2" spans="1:8" ht="12.75" customHeight="1">
      <c r="A2" s="103"/>
      <c r="B2" s="178" t="s">
        <v>3</v>
      </c>
      <c r="C2" s="104"/>
      <c r="D2" s="171" t="s">
        <v>4</v>
      </c>
      <c r="E2" s="174" t="s">
        <v>386</v>
      </c>
      <c r="F2" s="171" t="s">
        <v>5</v>
      </c>
      <c r="G2" s="204" t="s">
        <v>149</v>
      </c>
      <c r="H2" s="174" t="s">
        <v>387</v>
      </c>
    </row>
    <row r="3" spans="1:8" ht="28.5" customHeight="1">
      <c r="A3" s="105"/>
      <c r="B3" s="178"/>
      <c r="C3" s="104"/>
      <c r="D3" s="171"/>
      <c r="E3" s="175"/>
      <c r="F3" s="171"/>
      <c r="G3" s="205"/>
      <c r="H3" s="175"/>
    </row>
    <row r="4" spans="1:8" ht="15">
      <c r="A4" s="105"/>
      <c r="B4" s="52" t="s">
        <v>83</v>
      </c>
      <c r="C4" s="106"/>
      <c r="D4" s="53">
        <f>D5+D6+D7+D8+D9+D10+D11+D12+D13+D14+D15+D16+D17+D18+D19</f>
        <v>2276.3</v>
      </c>
      <c r="E4" s="53">
        <f>E5+E6+E7+E8+E9+E10+E11+E12+E13+E14+E15+E16+E17+E18+E19</f>
        <v>986</v>
      </c>
      <c r="F4" s="53">
        <f>F5+F6+F7+F8+F9+F10+F11+F12+F13+F14+F15+F16+F17+F18+F19</f>
        <v>1031.5</v>
      </c>
      <c r="G4" s="107">
        <f>F4/D4</f>
        <v>0.45314765189122697</v>
      </c>
      <c r="H4" s="107">
        <f>F4/E4</f>
        <v>1.0461460446247464</v>
      </c>
    </row>
    <row r="5" spans="1:8" ht="15">
      <c r="A5" s="105"/>
      <c r="B5" s="55" t="s">
        <v>7</v>
      </c>
      <c r="C5" s="68"/>
      <c r="D5" s="56">
        <v>66</v>
      </c>
      <c r="E5" s="56">
        <v>32</v>
      </c>
      <c r="F5" s="56">
        <v>19.9</v>
      </c>
      <c r="G5" s="107">
        <f aca="true" t="shared" si="0" ref="G5:G27">F5/D5</f>
        <v>0.3015151515151515</v>
      </c>
      <c r="H5" s="107">
        <f aca="true" t="shared" si="1" ref="H5:H27">F5/E5</f>
        <v>0.621875</v>
      </c>
    </row>
    <row r="6" spans="1:8" ht="15">
      <c r="A6" s="105"/>
      <c r="B6" s="55" t="s">
        <v>300</v>
      </c>
      <c r="C6" s="68"/>
      <c r="D6" s="56">
        <v>590.3</v>
      </c>
      <c r="E6" s="56">
        <v>294</v>
      </c>
      <c r="F6" s="56">
        <v>349.9</v>
      </c>
      <c r="G6" s="107">
        <f t="shared" si="0"/>
        <v>0.592749449432492</v>
      </c>
      <c r="H6" s="107">
        <f t="shared" si="1"/>
        <v>1.1901360544217687</v>
      </c>
    </row>
    <row r="7" spans="1:8" ht="15">
      <c r="A7" s="105"/>
      <c r="B7" s="55" t="s">
        <v>9</v>
      </c>
      <c r="C7" s="68"/>
      <c r="D7" s="56">
        <v>150</v>
      </c>
      <c r="E7" s="56">
        <v>90</v>
      </c>
      <c r="F7" s="56">
        <v>200.2</v>
      </c>
      <c r="G7" s="107">
        <f t="shared" si="0"/>
        <v>1.3346666666666667</v>
      </c>
      <c r="H7" s="107">
        <f t="shared" si="1"/>
        <v>2.2244444444444444</v>
      </c>
    </row>
    <row r="8" spans="1:8" ht="15">
      <c r="A8" s="105"/>
      <c r="B8" s="55" t="s">
        <v>10</v>
      </c>
      <c r="C8" s="68"/>
      <c r="D8" s="56">
        <v>160</v>
      </c>
      <c r="E8" s="56">
        <v>20</v>
      </c>
      <c r="F8" s="56">
        <v>38.9</v>
      </c>
      <c r="G8" s="107">
        <f t="shared" si="0"/>
        <v>0.24312499999999998</v>
      </c>
      <c r="H8" s="107">
        <f t="shared" si="1"/>
        <v>1.9449999999999998</v>
      </c>
    </row>
    <row r="9" spans="1:8" ht="15">
      <c r="A9" s="105"/>
      <c r="B9" s="55" t="s">
        <v>11</v>
      </c>
      <c r="C9" s="68"/>
      <c r="D9" s="56">
        <v>1300</v>
      </c>
      <c r="E9" s="56">
        <v>546</v>
      </c>
      <c r="F9" s="56">
        <v>406.4</v>
      </c>
      <c r="G9" s="107">
        <f t="shared" si="0"/>
        <v>0.3126153846153846</v>
      </c>
      <c r="H9" s="107">
        <f t="shared" si="1"/>
        <v>0.7443223443223442</v>
      </c>
    </row>
    <row r="10" spans="1:8" ht="15">
      <c r="A10" s="105"/>
      <c r="B10" s="55" t="s">
        <v>108</v>
      </c>
      <c r="C10" s="68"/>
      <c r="D10" s="56">
        <v>10</v>
      </c>
      <c r="E10" s="56">
        <v>4</v>
      </c>
      <c r="F10" s="56">
        <v>16.2</v>
      </c>
      <c r="G10" s="107">
        <f t="shared" si="0"/>
        <v>1.6199999999999999</v>
      </c>
      <c r="H10" s="107">
        <f t="shared" si="1"/>
        <v>4.05</v>
      </c>
    </row>
    <row r="11" spans="1:8" ht="15">
      <c r="A11" s="105"/>
      <c r="B11" s="55" t="s">
        <v>12</v>
      </c>
      <c r="C11" s="68"/>
      <c r="D11" s="56">
        <v>0</v>
      </c>
      <c r="E11" s="56">
        <v>0</v>
      </c>
      <c r="F11" s="56">
        <v>0</v>
      </c>
      <c r="G11" s="107">
        <v>0</v>
      </c>
      <c r="H11" s="107">
        <v>0</v>
      </c>
    </row>
    <row r="12" spans="1:8" ht="15">
      <c r="A12" s="105"/>
      <c r="B12" s="55" t="s">
        <v>13</v>
      </c>
      <c r="C12" s="68"/>
      <c r="D12" s="56">
        <v>0</v>
      </c>
      <c r="E12" s="56">
        <v>0</v>
      </c>
      <c r="F12" s="56">
        <v>0</v>
      </c>
      <c r="G12" s="107">
        <v>0</v>
      </c>
      <c r="H12" s="107">
        <v>0</v>
      </c>
    </row>
    <row r="13" spans="1:8" ht="15">
      <c r="A13" s="105"/>
      <c r="B13" s="55" t="s">
        <v>14</v>
      </c>
      <c r="C13" s="68"/>
      <c r="D13" s="56">
        <v>0</v>
      </c>
      <c r="E13" s="56">
        <v>0</v>
      </c>
      <c r="F13" s="56">
        <v>0</v>
      </c>
      <c r="G13" s="107">
        <v>0</v>
      </c>
      <c r="H13" s="107">
        <v>0</v>
      </c>
    </row>
    <row r="14" spans="1:8" ht="15">
      <c r="A14" s="105"/>
      <c r="B14" s="55" t="s">
        <v>16</v>
      </c>
      <c r="C14" s="68"/>
      <c r="D14" s="56">
        <v>0</v>
      </c>
      <c r="E14" s="56">
        <v>0</v>
      </c>
      <c r="F14" s="56">
        <v>0</v>
      </c>
      <c r="G14" s="107">
        <v>0</v>
      </c>
      <c r="H14" s="107">
        <v>0</v>
      </c>
    </row>
    <row r="15" spans="1:8" ht="15">
      <c r="A15" s="105"/>
      <c r="B15" s="55" t="s">
        <v>17</v>
      </c>
      <c r="C15" s="68"/>
      <c r="D15" s="56">
        <v>0</v>
      </c>
      <c r="E15" s="56">
        <v>0</v>
      </c>
      <c r="F15" s="56">
        <v>0</v>
      </c>
      <c r="G15" s="107">
        <v>0</v>
      </c>
      <c r="H15" s="107">
        <v>0</v>
      </c>
    </row>
    <row r="16" spans="1:8" ht="25.5">
      <c r="A16" s="105"/>
      <c r="B16" s="55" t="s">
        <v>18</v>
      </c>
      <c r="C16" s="68"/>
      <c r="D16" s="56">
        <v>0</v>
      </c>
      <c r="E16" s="56">
        <v>0</v>
      </c>
      <c r="F16" s="56">
        <v>0</v>
      </c>
      <c r="G16" s="107">
        <v>0</v>
      </c>
      <c r="H16" s="107">
        <v>0</v>
      </c>
    </row>
    <row r="17" spans="1:8" ht="15">
      <c r="A17" s="105"/>
      <c r="B17" s="55" t="s">
        <v>349</v>
      </c>
      <c r="C17" s="68"/>
      <c r="D17" s="56">
        <v>0</v>
      </c>
      <c r="E17" s="56">
        <v>0</v>
      </c>
      <c r="F17" s="56">
        <v>0</v>
      </c>
      <c r="G17" s="107">
        <v>0</v>
      </c>
      <c r="H17" s="107">
        <v>0</v>
      </c>
    </row>
    <row r="18" spans="1:8" ht="15">
      <c r="A18" s="105"/>
      <c r="B18" s="55" t="s">
        <v>122</v>
      </c>
      <c r="C18" s="68"/>
      <c r="D18" s="56">
        <v>0</v>
      </c>
      <c r="E18" s="56">
        <v>0</v>
      </c>
      <c r="F18" s="56">
        <v>0</v>
      </c>
      <c r="G18" s="107">
        <v>0</v>
      </c>
      <c r="H18" s="107">
        <v>0</v>
      </c>
    </row>
    <row r="19" spans="1:8" ht="15">
      <c r="A19" s="105"/>
      <c r="B19" s="55" t="s">
        <v>23</v>
      </c>
      <c r="C19" s="68"/>
      <c r="D19" s="56">
        <v>0</v>
      </c>
      <c r="E19" s="56">
        <v>0</v>
      </c>
      <c r="F19" s="56">
        <v>0</v>
      </c>
      <c r="G19" s="107">
        <v>0</v>
      </c>
      <c r="H19" s="107">
        <v>0</v>
      </c>
    </row>
    <row r="20" spans="1:8" ht="25.5">
      <c r="A20" s="105"/>
      <c r="B20" s="57" t="s">
        <v>82</v>
      </c>
      <c r="C20" s="62"/>
      <c r="D20" s="56">
        <f>D21+D22+D23+D25+D24</f>
        <v>1182.1</v>
      </c>
      <c r="E20" s="56">
        <f>E21+E22+E23+E25+E24</f>
        <v>591.1</v>
      </c>
      <c r="F20" s="56">
        <f>F21+F22+F23+F25+F24</f>
        <v>86.80000000000001</v>
      </c>
      <c r="G20" s="107">
        <f t="shared" si="0"/>
        <v>0.07342864393875308</v>
      </c>
      <c r="H20" s="107">
        <f t="shared" si="1"/>
        <v>0.1468448655049907</v>
      </c>
    </row>
    <row r="21" spans="1:8" ht="15">
      <c r="A21" s="105"/>
      <c r="B21" s="55" t="s">
        <v>25</v>
      </c>
      <c r="C21" s="68"/>
      <c r="D21" s="56">
        <v>1021.1</v>
      </c>
      <c r="E21" s="56">
        <v>510.6</v>
      </c>
      <c r="F21" s="56">
        <v>42.6</v>
      </c>
      <c r="G21" s="107">
        <f t="shared" si="0"/>
        <v>0.041719714033885025</v>
      </c>
      <c r="H21" s="107">
        <f t="shared" si="1"/>
        <v>0.08343125734430082</v>
      </c>
    </row>
    <row r="22" spans="1:8" ht="15">
      <c r="A22" s="105"/>
      <c r="B22" s="55" t="s">
        <v>103</v>
      </c>
      <c r="C22" s="68"/>
      <c r="D22" s="56">
        <v>161</v>
      </c>
      <c r="E22" s="56">
        <v>80.5</v>
      </c>
      <c r="F22" s="56">
        <v>44.2</v>
      </c>
      <c r="G22" s="107">
        <f t="shared" si="0"/>
        <v>0.27453416149068327</v>
      </c>
      <c r="H22" s="107">
        <f t="shared" si="1"/>
        <v>0.5490683229813665</v>
      </c>
    </row>
    <row r="23" spans="1:8" ht="15">
      <c r="A23" s="105"/>
      <c r="B23" s="55" t="s">
        <v>68</v>
      </c>
      <c r="C23" s="68"/>
      <c r="D23" s="56">
        <v>0</v>
      </c>
      <c r="E23" s="56">
        <v>0</v>
      </c>
      <c r="F23" s="56">
        <v>0</v>
      </c>
      <c r="G23" s="107">
        <v>0</v>
      </c>
      <c r="H23" s="107">
        <v>0</v>
      </c>
    </row>
    <row r="24" spans="1:8" ht="32.25" customHeight="1" thickBot="1">
      <c r="A24" s="105"/>
      <c r="B24" s="108" t="s">
        <v>157</v>
      </c>
      <c r="C24" s="109"/>
      <c r="D24" s="56">
        <v>0</v>
      </c>
      <c r="E24" s="56">
        <v>0</v>
      </c>
      <c r="F24" s="56">
        <v>0</v>
      </c>
      <c r="G24" s="107">
        <v>0</v>
      </c>
      <c r="H24" s="107">
        <v>0</v>
      </c>
    </row>
    <row r="25" spans="1:8" ht="25.5">
      <c r="A25" s="105"/>
      <c r="B25" s="55" t="s">
        <v>28</v>
      </c>
      <c r="C25" s="68"/>
      <c r="D25" s="56">
        <v>0</v>
      </c>
      <c r="E25" s="56">
        <v>0</v>
      </c>
      <c r="F25" s="56">
        <v>0</v>
      </c>
      <c r="G25" s="107">
        <v>0</v>
      </c>
      <c r="H25" s="107">
        <v>0</v>
      </c>
    </row>
    <row r="26" spans="1:8" ht="18.75">
      <c r="A26" s="105"/>
      <c r="B26" s="59" t="s">
        <v>29</v>
      </c>
      <c r="C26" s="110"/>
      <c r="D26" s="53">
        <f>D4+D20</f>
        <v>3458.4</v>
      </c>
      <c r="E26" s="53">
        <f>E4+E20</f>
        <v>1577.1</v>
      </c>
      <c r="F26" s="53">
        <f>F4+F20</f>
        <v>1118.3</v>
      </c>
      <c r="G26" s="107">
        <f t="shared" si="0"/>
        <v>0.3233576220217441</v>
      </c>
      <c r="H26" s="107">
        <f t="shared" si="1"/>
        <v>0.7090862976348995</v>
      </c>
    </row>
    <row r="27" spans="1:8" ht="15">
      <c r="A27" s="105"/>
      <c r="B27" s="55" t="s">
        <v>109</v>
      </c>
      <c r="C27" s="68"/>
      <c r="D27" s="56">
        <f>D4</f>
        <v>2276.3</v>
      </c>
      <c r="E27" s="56">
        <f>E4</f>
        <v>986</v>
      </c>
      <c r="F27" s="56">
        <f>F4</f>
        <v>1031.5</v>
      </c>
      <c r="G27" s="107">
        <f t="shared" si="0"/>
        <v>0.45314765189122697</v>
      </c>
      <c r="H27" s="107">
        <f t="shared" si="1"/>
        <v>1.0461460446247464</v>
      </c>
    </row>
    <row r="28" spans="1:8" ht="12.75">
      <c r="A28" s="182"/>
      <c r="B28" s="201"/>
      <c r="C28" s="201"/>
      <c r="D28" s="201"/>
      <c r="E28" s="201"/>
      <c r="F28" s="201"/>
      <c r="G28" s="201"/>
      <c r="H28" s="202"/>
    </row>
    <row r="29" spans="1:8" ht="17.25" customHeight="1">
      <c r="A29" s="173" t="s">
        <v>161</v>
      </c>
      <c r="B29" s="178" t="s">
        <v>30</v>
      </c>
      <c r="C29" s="169" t="s">
        <v>198</v>
      </c>
      <c r="D29" s="176" t="s">
        <v>4</v>
      </c>
      <c r="E29" s="174" t="s">
        <v>386</v>
      </c>
      <c r="F29" s="213" t="s">
        <v>5</v>
      </c>
      <c r="G29" s="204" t="s">
        <v>149</v>
      </c>
      <c r="H29" s="174" t="s">
        <v>388</v>
      </c>
    </row>
    <row r="30" spans="1:8" ht="15" customHeight="1">
      <c r="A30" s="173"/>
      <c r="B30" s="178"/>
      <c r="C30" s="170"/>
      <c r="D30" s="176"/>
      <c r="E30" s="175"/>
      <c r="F30" s="214"/>
      <c r="G30" s="205"/>
      <c r="H30" s="175"/>
    </row>
    <row r="31" spans="1:8" ht="25.5">
      <c r="A31" s="62" t="s">
        <v>70</v>
      </c>
      <c r="B31" s="57" t="s">
        <v>31</v>
      </c>
      <c r="C31" s="62"/>
      <c r="D31" s="111">
        <f>D32+D33+D34</f>
        <v>2037.7</v>
      </c>
      <c r="E31" s="111">
        <f>E32+E33+E34</f>
        <v>1108</v>
      </c>
      <c r="F31" s="111">
        <f>F32+F33+F34</f>
        <v>668.9</v>
      </c>
      <c r="G31" s="112">
        <f>F31/D31</f>
        <v>0.328262256465623</v>
      </c>
      <c r="H31" s="112">
        <f>F31/E31</f>
        <v>0.6037003610108304</v>
      </c>
    </row>
    <row r="32" spans="1:8" ht="63.75" customHeight="1">
      <c r="A32" s="68" t="s">
        <v>73</v>
      </c>
      <c r="B32" s="55" t="s">
        <v>165</v>
      </c>
      <c r="C32" s="68" t="s">
        <v>73</v>
      </c>
      <c r="D32" s="56">
        <v>2023.3</v>
      </c>
      <c r="E32" s="56">
        <v>1098.6</v>
      </c>
      <c r="F32" s="56">
        <v>668.9</v>
      </c>
      <c r="G32" s="112">
        <f aca="true" t="shared" si="2" ref="G32:G61">F32/D32</f>
        <v>0.3305985271586023</v>
      </c>
      <c r="H32" s="112">
        <f aca="true" t="shared" si="3" ref="H32:H61">F32/E32</f>
        <v>0.608865829237211</v>
      </c>
    </row>
    <row r="33" spans="1:8" ht="12.75">
      <c r="A33" s="68" t="s">
        <v>75</v>
      </c>
      <c r="B33" s="55" t="s">
        <v>36</v>
      </c>
      <c r="C33" s="68" t="s">
        <v>75</v>
      </c>
      <c r="D33" s="56">
        <v>10</v>
      </c>
      <c r="E33" s="56">
        <v>5</v>
      </c>
      <c r="F33" s="56">
        <v>0</v>
      </c>
      <c r="G33" s="112">
        <f t="shared" si="2"/>
        <v>0</v>
      </c>
      <c r="H33" s="112">
        <f t="shared" si="3"/>
        <v>0</v>
      </c>
    </row>
    <row r="34" spans="1:8" ht="12.75">
      <c r="A34" s="68" t="s">
        <v>132</v>
      </c>
      <c r="B34" s="55" t="s">
        <v>129</v>
      </c>
      <c r="C34" s="68"/>
      <c r="D34" s="56">
        <f>D35+D36</f>
        <v>4.4</v>
      </c>
      <c r="E34" s="56">
        <f>E35+E36</f>
        <v>4.4</v>
      </c>
      <c r="F34" s="56">
        <v>0</v>
      </c>
      <c r="G34" s="112">
        <f t="shared" si="2"/>
        <v>0</v>
      </c>
      <c r="H34" s="112">
        <v>0</v>
      </c>
    </row>
    <row r="35" spans="1:9" s="16" customFormat="1" ht="25.5">
      <c r="A35" s="113"/>
      <c r="B35" s="76" t="s">
        <v>118</v>
      </c>
      <c r="C35" s="113" t="s">
        <v>216</v>
      </c>
      <c r="D35" s="114">
        <v>4.4</v>
      </c>
      <c r="E35" s="114">
        <v>4.4</v>
      </c>
      <c r="F35" s="114">
        <v>0</v>
      </c>
      <c r="G35" s="112">
        <f t="shared" si="2"/>
        <v>0</v>
      </c>
      <c r="H35" s="112">
        <v>0</v>
      </c>
      <c r="I35" s="39"/>
    </row>
    <row r="36" spans="1:9" s="16" customFormat="1" ht="21" customHeight="1" hidden="1">
      <c r="A36" s="113"/>
      <c r="B36" s="76" t="s">
        <v>207</v>
      </c>
      <c r="C36" s="113" t="s">
        <v>193</v>
      </c>
      <c r="D36" s="114">
        <v>0</v>
      </c>
      <c r="E36" s="114">
        <v>0</v>
      </c>
      <c r="F36" s="114">
        <v>0</v>
      </c>
      <c r="G36" s="112" t="e">
        <f t="shared" si="2"/>
        <v>#DIV/0!</v>
      </c>
      <c r="H36" s="112" t="e">
        <f t="shared" si="3"/>
        <v>#DIV/0!</v>
      </c>
      <c r="I36" s="39"/>
    </row>
    <row r="37" spans="1:8" ht="25.5" customHeight="1">
      <c r="A37" s="62" t="s">
        <v>112</v>
      </c>
      <c r="B37" s="57" t="s">
        <v>105</v>
      </c>
      <c r="C37" s="62"/>
      <c r="D37" s="111">
        <f>D38</f>
        <v>161</v>
      </c>
      <c r="E37" s="111">
        <f>E38</f>
        <v>144.9</v>
      </c>
      <c r="F37" s="111">
        <f>F38</f>
        <v>44.2</v>
      </c>
      <c r="G37" s="112">
        <f t="shared" si="2"/>
        <v>0.27453416149068327</v>
      </c>
      <c r="H37" s="112">
        <f t="shared" si="3"/>
        <v>0.30503795721187027</v>
      </c>
    </row>
    <row r="38" spans="1:8" ht="38.25">
      <c r="A38" s="68" t="s">
        <v>113</v>
      </c>
      <c r="B38" s="55" t="s">
        <v>171</v>
      </c>
      <c r="C38" s="68" t="s">
        <v>272</v>
      </c>
      <c r="D38" s="56">
        <v>161</v>
      </c>
      <c r="E38" s="56">
        <v>144.9</v>
      </c>
      <c r="F38" s="56">
        <v>44.2</v>
      </c>
      <c r="G38" s="112">
        <f t="shared" si="2"/>
        <v>0.27453416149068327</v>
      </c>
      <c r="H38" s="112">
        <f t="shared" si="3"/>
        <v>0.30503795721187027</v>
      </c>
    </row>
    <row r="39" spans="1:8" ht="25.5" hidden="1">
      <c r="A39" s="62" t="s">
        <v>76</v>
      </c>
      <c r="B39" s="57" t="s">
        <v>39</v>
      </c>
      <c r="C39" s="62"/>
      <c r="D39" s="111">
        <f aca="true" t="shared" si="4" ref="D39:F40">D40</f>
        <v>0</v>
      </c>
      <c r="E39" s="111">
        <f t="shared" si="4"/>
        <v>0</v>
      </c>
      <c r="F39" s="111">
        <f t="shared" si="4"/>
        <v>0</v>
      </c>
      <c r="G39" s="112" t="e">
        <f t="shared" si="2"/>
        <v>#DIV/0!</v>
      </c>
      <c r="H39" s="112" t="e">
        <f t="shared" si="3"/>
        <v>#DIV/0!</v>
      </c>
    </row>
    <row r="40" spans="1:8" ht="12.75" hidden="1">
      <c r="A40" s="68" t="s">
        <v>114</v>
      </c>
      <c r="B40" s="55" t="s">
        <v>107</v>
      </c>
      <c r="C40" s="68"/>
      <c r="D40" s="56">
        <f t="shared" si="4"/>
        <v>0</v>
      </c>
      <c r="E40" s="56">
        <f t="shared" si="4"/>
        <v>0</v>
      </c>
      <c r="F40" s="56">
        <f t="shared" si="4"/>
        <v>0</v>
      </c>
      <c r="G40" s="112" t="e">
        <f t="shared" si="2"/>
        <v>#DIV/0!</v>
      </c>
      <c r="H40" s="112" t="e">
        <f t="shared" si="3"/>
        <v>#DIV/0!</v>
      </c>
    </row>
    <row r="41" spans="1:9" s="16" customFormat="1" ht="38.25" hidden="1">
      <c r="A41" s="113"/>
      <c r="B41" s="76" t="s">
        <v>116</v>
      </c>
      <c r="C41" s="113" t="s">
        <v>208</v>
      </c>
      <c r="D41" s="114">
        <v>0</v>
      </c>
      <c r="E41" s="114">
        <v>0</v>
      </c>
      <c r="F41" s="114">
        <v>0</v>
      </c>
      <c r="G41" s="112" t="e">
        <f t="shared" si="2"/>
        <v>#DIV/0!</v>
      </c>
      <c r="H41" s="112" t="e">
        <f t="shared" si="3"/>
        <v>#DIV/0!</v>
      </c>
      <c r="I41" s="39"/>
    </row>
    <row r="42" spans="1:9" s="16" customFormat="1" ht="12.75" hidden="1">
      <c r="A42" s="62" t="s">
        <v>77</v>
      </c>
      <c r="B42" s="57" t="s">
        <v>41</v>
      </c>
      <c r="C42" s="62"/>
      <c r="D42" s="111">
        <f aca="true" t="shared" si="5" ref="D42:F43">D43</f>
        <v>0</v>
      </c>
      <c r="E42" s="111">
        <f t="shared" si="5"/>
        <v>0</v>
      </c>
      <c r="F42" s="111">
        <f t="shared" si="5"/>
        <v>0</v>
      </c>
      <c r="G42" s="112" t="e">
        <f t="shared" si="2"/>
        <v>#DIV/0!</v>
      </c>
      <c r="H42" s="112" t="e">
        <f t="shared" si="3"/>
        <v>#DIV/0!</v>
      </c>
      <c r="I42" s="39"/>
    </row>
    <row r="43" spans="1:9" s="16" customFormat="1" ht="31.5" customHeight="1" hidden="1">
      <c r="A43" s="115" t="s">
        <v>78</v>
      </c>
      <c r="B43" s="87" t="s">
        <v>127</v>
      </c>
      <c r="C43" s="68"/>
      <c r="D43" s="56">
        <f t="shared" si="5"/>
        <v>0</v>
      </c>
      <c r="E43" s="56">
        <f t="shared" si="5"/>
        <v>0</v>
      </c>
      <c r="F43" s="56">
        <f t="shared" si="5"/>
        <v>0</v>
      </c>
      <c r="G43" s="112" t="e">
        <f t="shared" si="2"/>
        <v>#DIV/0!</v>
      </c>
      <c r="H43" s="112" t="e">
        <f t="shared" si="3"/>
        <v>#DIV/0!</v>
      </c>
      <c r="I43" s="39"/>
    </row>
    <row r="44" spans="1:9" s="16" customFormat="1" ht="33" customHeight="1" hidden="1">
      <c r="A44" s="113"/>
      <c r="B44" s="79" t="s">
        <v>127</v>
      </c>
      <c r="C44" s="113" t="s">
        <v>285</v>
      </c>
      <c r="D44" s="114">
        <f>0</f>
        <v>0</v>
      </c>
      <c r="E44" s="114">
        <f>0</f>
        <v>0</v>
      </c>
      <c r="F44" s="114">
        <f>0</f>
        <v>0</v>
      </c>
      <c r="G44" s="112" t="e">
        <f t="shared" si="2"/>
        <v>#DIV/0!</v>
      </c>
      <c r="H44" s="112" t="e">
        <f t="shared" si="3"/>
        <v>#DIV/0!</v>
      </c>
      <c r="I44" s="39"/>
    </row>
    <row r="45" spans="1:8" ht="25.5">
      <c r="A45" s="62" t="s">
        <v>79</v>
      </c>
      <c r="B45" s="57" t="s">
        <v>42</v>
      </c>
      <c r="C45" s="62"/>
      <c r="D45" s="111">
        <f>D46</f>
        <v>303</v>
      </c>
      <c r="E45" s="111">
        <f>E46</f>
        <v>200</v>
      </c>
      <c r="F45" s="111">
        <f>F46</f>
        <v>160.1</v>
      </c>
      <c r="G45" s="112">
        <f t="shared" si="2"/>
        <v>0.5283828382838284</v>
      </c>
      <c r="H45" s="112">
        <f t="shared" si="3"/>
        <v>0.8005</v>
      </c>
    </row>
    <row r="46" spans="1:8" ht="12.75">
      <c r="A46" s="68" t="s">
        <v>45</v>
      </c>
      <c r="B46" s="55" t="s">
        <v>46</v>
      </c>
      <c r="C46" s="68"/>
      <c r="D46" s="56">
        <f>D47+D48+D50+D49</f>
        <v>303</v>
      </c>
      <c r="E46" s="56">
        <f>E47+E48+E50+E49</f>
        <v>200</v>
      </c>
      <c r="F46" s="56">
        <f>F47+F48+F50+F49</f>
        <v>160.1</v>
      </c>
      <c r="G46" s="112">
        <f t="shared" si="2"/>
        <v>0.5283828382838284</v>
      </c>
      <c r="H46" s="112">
        <f t="shared" si="3"/>
        <v>0.8005</v>
      </c>
    </row>
    <row r="47" spans="1:9" s="16" customFormat="1" ht="12.75">
      <c r="A47" s="113"/>
      <c r="B47" s="76" t="s">
        <v>100</v>
      </c>
      <c r="C47" s="113" t="s">
        <v>261</v>
      </c>
      <c r="D47" s="114">
        <v>260</v>
      </c>
      <c r="E47" s="114">
        <v>160</v>
      </c>
      <c r="F47" s="114">
        <v>135.1</v>
      </c>
      <c r="G47" s="112">
        <f t="shared" si="2"/>
        <v>0.5196153846153846</v>
      </c>
      <c r="H47" s="112">
        <f t="shared" si="3"/>
        <v>0.844375</v>
      </c>
      <c r="I47" s="39"/>
    </row>
    <row r="48" spans="1:9" s="16" customFormat="1" ht="22.5" customHeight="1">
      <c r="A48" s="113"/>
      <c r="B48" s="76" t="s">
        <v>266</v>
      </c>
      <c r="C48" s="113" t="s">
        <v>262</v>
      </c>
      <c r="D48" s="114">
        <v>10</v>
      </c>
      <c r="E48" s="114">
        <v>10</v>
      </c>
      <c r="F48" s="114">
        <v>0</v>
      </c>
      <c r="G48" s="112">
        <f t="shared" si="2"/>
        <v>0</v>
      </c>
      <c r="H48" s="112">
        <v>0</v>
      </c>
      <c r="I48" s="39"/>
    </row>
    <row r="49" spans="1:9" s="16" customFormat="1" ht="22.5" customHeight="1">
      <c r="A49" s="113"/>
      <c r="B49" s="76" t="s">
        <v>376</v>
      </c>
      <c r="C49" s="113" t="s">
        <v>375</v>
      </c>
      <c r="D49" s="114">
        <v>3</v>
      </c>
      <c r="E49" s="114">
        <v>0</v>
      </c>
      <c r="F49" s="114">
        <v>0</v>
      </c>
      <c r="G49" s="112">
        <f t="shared" si="2"/>
        <v>0</v>
      </c>
      <c r="H49" s="112">
        <v>0</v>
      </c>
      <c r="I49" s="39"/>
    </row>
    <row r="50" spans="1:9" s="16" customFormat="1" ht="29.25" customHeight="1">
      <c r="A50" s="113"/>
      <c r="B50" s="76" t="s">
        <v>183</v>
      </c>
      <c r="C50" s="113" t="s">
        <v>267</v>
      </c>
      <c r="D50" s="114">
        <v>30</v>
      </c>
      <c r="E50" s="114">
        <v>30</v>
      </c>
      <c r="F50" s="114">
        <v>25</v>
      </c>
      <c r="G50" s="112">
        <f t="shared" si="2"/>
        <v>0.8333333333333334</v>
      </c>
      <c r="H50" s="112">
        <f t="shared" si="3"/>
        <v>0.8333333333333334</v>
      </c>
      <c r="I50" s="39"/>
    </row>
    <row r="51" spans="1:8" ht="27" customHeight="1">
      <c r="A51" s="80" t="s">
        <v>130</v>
      </c>
      <c r="B51" s="81" t="s">
        <v>128</v>
      </c>
      <c r="C51" s="80"/>
      <c r="D51" s="56">
        <f aca="true" t="shared" si="6" ref="D51:F52">D52</f>
        <v>1.1</v>
      </c>
      <c r="E51" s="56">
        <f t="shared" si="6"/>
        <v>1.1</v>
      </c>
      <c r="F51" s="56">
        <f t="shared" si="6"/>
        <v>1.1</v>
      </c>
      <c r="G51" s="112">
        <f t="shared" si="2"/>
        <v>1</v>
      </c>
      <c r="H51" s="112">
        <f t="shared" si="3"/>
        <v>1</v>
      </c>
    </row>
    <row r="52" spans="1:8" ht="29.25" customHeight="1">
      <c r="A52" s="115" t="s">
        <v>124</v>
      </c>
      <c r="B52" s="87" t="s">
        <v>131</v>
      </c>
      <c r="C52" s="115"/>
      <c r="D52" s="56">
        <f t="shared" si="6"/>
        <v>1.1</v>
      </c>
      <c r="E52" s="56">
        <f t="shared" si="6"/>
        <v>1.1</v>
      </c>
      <c r="F52" s="56">
        <f t="shared" si="6"/>
        <v>1.1</v>
      </c>
      <c r="G52" s="112">
        <f t="shared" si="2"/>
        <v>1</v>
      </c>
      <c r="H52" s="112">
        <f t="shared" si="3"/>
        <v>1</v>
      </c>
    </row>
    <row r="53" spans="1:9" s="16" customFormat="1" ht="30.75" customHeight="1">
      <c r="A53" s="113"/>
      <c r="B53" s="76" t="s">
        <v>275</v>
      </c>
      <c r="C53" s="113" t="s">
        <v>268</v>
      </c>
      <c r="D53" s="114">
        <v>1.1</v>
      </c>
      <c r="E53" s="114">
        <v>1.1</v>
      </c>
      <c r="F53" s="114">
        <v>1.1</v>
      </c>
      <c r="G53" s="112">
        <f t="shared" si="2"/>
        <v>1</v>
      </c>
      <c r="H53" s="112">
        <f t="shared" si="3"/>
        <v>1</v>
      </c>
      <c r="I53" s="39"/>
    </row>
    <row r="54" spans="1:8" ht="17.25" customHeight="1" hidden="1">
      <c r="A54" s="62" t="s">
        <v>47</v>
      </c>
      <c r="B54" s="57" t="s">
        <v>48</v>
      </c>
      <c r="C54" s="62"/>
      <c r="D54" s="111">
        <f aca="true" t="shared" si="7" ref="D54:F55">D55</f>
        <v>0</v>
      </c>
      <c r="E54" s="111">
        <f t="shared" si="7"/>
        <v>0</v>
      </c>
      <c r="F54" s="111">
        <f t="shared" si="7"/>
        <v>0</v>
      </c>
      <c r="G54" s="112" t="e">
        <f t="shared" si="2"/>
        <v>#DIV/0!</v>
      </c>
      <c r="H54" s="112" t="e">
        <f t="shared" si="3"/>
        <v>#DIV/0!</v>
      </c>
    </row>
    <row r="55" spans="1:8" ht="18" customHeight="1" hidden="1">
      <c r="A55" s="68" t="s">
        <v>52</v>
      </c>
      <c r="B55" s="55" t="s">
        <v>53</v>
      </c>
      <c r="C55" s="68"/>
      <c r="D55" s="56">
        <f t="shared" si="7"/>
        <v>0</v>
      </c>
      <c r="E55" s="56">
        <f t="shared" si="7"/>
        <v>0</v>
      </c>
      <c r="F55" s="56">
        <f t="shared" si="7"/>
        <v>0</v>
      </c>
      <c r="G55" s="112" t="e">
        <f t="shared" si="2"/>
        <v>#DIV/0!</v>
      </c>
      <c r="H55" s="112" t="e">
        <f t="shared" si="3"/>
        <v>#DIV/0!</v>
      </c>
    </row>
    <row r="56" spans="1:9" s="16" customFormat="1" ht="30.75" customHeight="1" hidden="1">
      <c r="A56" s="113"/>
      <c r="B56" s="76" t="s">
        <v>269</v>
      </c>
      <c r="C56" s="113" t="s">
        <v>270</v>
      </c>
      <c r="D56" s="114">
        <v>0</v>
      </c>
      <c r="E56" s="114">
        <v>0</v>
      </c>
      <c r="F56" s="114">
        <v>0</v>
      </c>
      <c r="G56" s="112" t="e">
        <f t="shared" si="2"/>
        <v>#DIV/0!</v>
      </c>
      <c r="H56" s="112" t="e">
        <f t="shared" si="3"/>
        <v>#DIV/0!</v>
      </c>
      <c r="I56" s="39"/>
    </row>
    <row r="57" spans="1:9" s="16" customFormat="1" ht="24" customHeight="1">
      <c r="A57" s="62">
        <v>1001</v>
      </c>
      <c r="B57" s="57" t="s">
        <v>186</v>
      </c>
      <c r="C57" s="68" t="s">
        <v>359</v>
      </c>
      <c r="D57" s="56">
        <v>36</v>
      </c>
      <c r="E57" s="56">
        <v>20.9</v>
      </c>
      <c r="F57" s="56">
        <v>16.6</v>
      </c>
      <c r="G57" s="112">
        <f t="shared" si="2"/>
        <v>0.46111111111111114</v>
      </c>
      <c r="H57" s="112">
        <f t="shared" si="3"/>
        <v>0.7942583732057418</v>
      </c>
      <c r="I57" s="39"/>
    </row>
    <row r="58" spans="1:8" ht="12.75">
      <c r="A58" s="62"/>
      <c r="B58" s="57" t="s">
        <v>101</v>
      </c>
      <c r="C58" s="62"/>
      <c r="D58" s="111">
        <f>D59</f>
        <v>951.1</v>
      </c>
      <c r="E58" s="111">
        <f>E59</f>
        <v>549.5</v>
      </c>
      <c r="F58" s="111">
        <f>F59</f>
        <v>290</v>
      </c>
      <c r="G58" s="112">
        <f t="shared" si="2"/>
        <v>0.304910104090001</v>
      </c>
      <c r="H58" s="112">
        <f t="shared" si="3"/>
        <v>0.5277525022747953</v>
      </c>
    </row>
    <row r="59" spans="1:9" s="16" customFormat="1" ht="25.5">
      <c r="A59" s="113"/>
      <c r="B59" s="76" t="s">
        <v>102</v>
      </c>
      <c r="C59" s="113" t="s">
        <v>202</v>
      </c>
      <c r="D59" s="114">
        <v>951.1</v>
      </c>
      <c r="E59" s="114">
        <v>549.5</v>
      </c>
      <c r="F59" s="114">
        <v>290</v>
      </c>
      <c r="G59" s="112">
        <f t="shared" si="2"/>
        <v>0.304910104090001</v>
      </c>
      <c r="H59" s="112">
        <f t="shared" si="3"/>
        <v>0.5277525022747953</v>
      </c>
      <c r="I59" s="39"/>
    </row>
    <row r="60" spans="1:8" ht="22.5" customHeight="1">
      <c r="A60" s="68"/>
      <c r="B60" s="88" t="s">
        <v>69</v>
      </c>
      <c r="C60" s="116"/>
      <c r="D60" s="117">
        <f>D31+D37+D39+D45+D51+D54+D58+D57</f>
        <v>3489.8999999999996</v>
      </c>
      <c r="E60" s="117">
        <f>E31+E37+E39+E45+E51+E54+E58+E57</f>
        <v>2024.4</v>
      </c>
      <c r="F60" s="117">
        <f>F31+F37+F39+F45+F51+F54+F58+F57</f>
        <v>1180.9</v>
      </c>
      <c r="G60" s="112">
        <f t="shared" si="2"/>
        <v>0.3383764577781599</v>
      </c>
      <c r="H60" s="112">
        <f t="shared" si="3"/>
        <v>0.5833333333333334</v>
      </c>
    </row>
    <row r="61" spans="1:8" ht="15">
      <c r="A61" s="118"/>
      <c r="B61" s="55" t="s">
        <v>84</v>
      </c>
      <c r="C61" s="68"/>
      <c r="D61" s="119">
        <f>D58</f>
        <v>951.1</v>
      </c>
      <c r="E61" s="119">
        <f>E58</f>
        <v>549.5</v>
      </c>
      <c r="F61" s="119">
        <f>F58</f>
        <v>290</v>
      </c>
      <c r="G61" s="112">
        <f t="shared" si="2"/>
        <v>0.304910104090001</v>
      </c>
      <c r="H61" s="112">
        <f t="shared" si="3"/>
        <v>0.5277525022747953</v>
      </c>
    </row>
    <row r="64" spans="2:6" ht="15">
      <c r="B64" s="96" t="s">
        <v>94</v>
      </c>
      <c r="C64" s="120"/>
      <c r="F64" s="91">
        <v>115.1</v>
      </c>
    </row>
    <row r="65" spans="2:3" ht="15">
      <c r="B65" s="96"/>
      <c r="C65" s="120"/>
    </row>
    <row r="66" spans="2:3" ht="15">
      <c r="B66" s="96" t="s">
        <v>85</v>
      </c>
      <c r="C66" s="120"/>
    </row>
    <row r="67" spans="2:3" ht="15">
      <c r="B67" s="96" t="s">
        <v>86</v>
      </c>
      <c r="C67" s="120"/>
    </row>
    <row r="68" spans="2:3" ht="15">
      <c r="B68" s="96"/>
      <c r="C68" s="120"/>
    </row>
    <row r="69" spans="2:3" ht="15">
      <c r="B69" s="96" t="s">
        <v>87</v>
      </c>
      <c r="C69" s="120"/>
    </row>
    <row r="70" spans="2:3" ht="15">
      <c r="B70" s="96" t="s">
        <v>88</v>
      </c>
      <c r="C70" s="120"/>
    </row>
    <row r="71" spans="2:3" ht="15">
      <c r="B71" s="96"/>
      <c r="C71" s="120"/>
    </row>
    <row r="72" spans="2:3" ht="15">
      <c r="B72" s="96" t="s">
        <v>89</v>
      </c>
      <c r="C72" s="120"/>
    </row>
    <row r="73" spans="2:3" ht="15">
      <c r="B73" s="96" t="s">
        <v>90</v>
      </c>
      <c r="C73" s="120"/>
    </row>
    <row r="74" spans="2:3" ht="15">
      <c r="B74" s="96"/>
      <c r="C74" s="120"/>
    </row>
    <row r="75" spans="2:3" ht="15">
      <c r="B75" s="96" t="s">
        <v>91</v>
      </c>
      <c r="C75" s="120"/>
    </row>
    <row r="76" spans="2:3" ht="15">
      <c r="B76" s="96" t="s">
        <v>92</v>
      </c>
      <c r="C76" s="120"/>
    </row>
    <row r="79" spans="2:8" ht="15">
      <c r="B79" s="96" t="s">
        <v>93</v>
      </c>
      <c r="C79" s="120"/>
      <c r="F79" s="92">
        <f>F64+F26-F60</f>
        <v>52.49999999999977</v>
      </c>
      <c r="H79" s="92"/>
    </row>
    <row r="82" spans="2:3" ht="15">
      <c r="B82" s="96" t="s">
        <v>95</v>
      </c>
      <c r="C82" s="120"/>
    </row>
    <row r="83" spans="2:3" ht="15">
      <c r="B83" s="96" t="s">
        <v>96</v>
      </c>
      <c r="C83" s="120"/>
    </row>
    <row r="84" spans="2:3" ht="15">
      <c r="B84" s="96" t="s">
        <v>97</v>
      </c>
      <c r="C84" s="120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8"/>
  <sheetViews>
    <sheetView tabSelected="1" zoomScalePageLayoutView="0" workbookViewId="0" topLeftCell="A121">
      <selection activeCell="D132" sqref="D132"/>
    </sheetView>
  </sheetViews>
  <sheetFormatPr defaultColWidth="9.140625" defaultRowHeight="12.75"/>
  <cols>
    <col min="1" max="1" width="5.8515625" style="90" customWidth="1"/>
    <col min="2" max="2" width="44.00390625" style="91" customWidth="1"/>
    <col min="3" max="3" width="14.00390625" style="91" customWidth="1"/>
    <col min="4" max="4" width="14.421875" style="91" customWidth="1"/>
    <col min="5" max="5" width="13.7109375" style="91" customWidth="1"/>
    <col min="6" max="6" width="14.28125" style="94" customWidth="1"/>
    <col min="7" max="7" width="11.00390625" style="94" customWidth="1"/>
    <col min="8" max="16384" width="9.140625" style="32" customWidth="1"/>
  </cols>
  <sheetData>
    <row r="1" spans="1:7" s="34" customFormat="1" ht="57.75" customHeight="1">
      <c r="A1" s="172" t="s">
        <v>402</v>
      </c>
      <c r="B1" s="172"/>
      <c r="C1" s="172"/>
      <c r="D1" s="172"/>
      <c r="E1" s="172"/>
      <c r="F1" s="172"/>
      <c r="G1" s="172"/>
    </row>
    <row r="2" spans="1:7" ht="15" customHeight="1">
      <c r="A2" s="215"/>
      <c r="B2" s="178" t="s">
        <v>3</v>
      </c>
      <c r="C2" s="171" t="s">
        <v>4</v>
      </c>
      <c r="D2" s="174" t="s">
        <v>386</v>
      </c>
      <c r="E2" s="171" t="s">
        <v>5</v>
      </c>
      <c r="F2" s="174" t="s">
        <v>149</v>
      </c>
      <c r="G2" s="174" t="s">
        <v>387</v>
      </c>
    </row>
    <row r="3" spans="1:7" ht="18" customHeight="1">
      <c r="A3" s="216"/>
      <c r="B3" s="178"/>
      <c r="C3" s="171"/>
      <c r="D3" s="175"/>
      <c r="E3" s="171"/>
      <c r="F3" s="175"/>
      <c r="G3" s="175"/>
    </row>
    <row r="4" spans="1:7" ht="15">
      <c r="A4" s="51"/>
      <c r="B4" s="52" t="s">
        <v>83</v>
      </c>
      <c r="C4" s="53">
        <f>C5+C6+C7+C8+C9+C10+C11+C12+C13+C14+C15+C16+C17+C18+C19+C20+C21+C23</f>
        <v>224714.3</v>
      </c>
      <c r="D4" s="53">
        <f>D5+D6+D7+D8+D9+D10+D11+D12+D13+D14+D15+D16+D17+D18+D19+D20+D21+D23</f>
        <v>109039.5</v>
      </c>
      <c r="E4" s="53">
        <f>E5+E6+E7+E8+E9+E10+E11+E12+E13+E14+E15+E16+E17+E18+E19+E20+E21+E23</f>
        <v>98549.70000000001</v>
      </c>
      <c r="F4" s="54">
        <f>E4/C4</f>
        <v>0.4385555347389998</v>
      </c>
      <c r="G4" s="54">
        <f>E4/D4</f>
        <v>0.9037981648852023</v>
      </c>
    </row>
    <row r="5" spans="1:7" ht="15">
      <c r="A5" s="51"/>
      <c r="B5" s="55" t="s">
        <v>7</v>
      </c>
      <c r="C5" s="56">
        <v>144100</v>
      </c>
      <c r="D5" s="56">
        <v>69048</v>
      </c>
      <c r="E5" s="56">
        <v>56955.4</v>
      </c>
      <c r="F5" s="54">
        <f aca="true" t="shared" si="0" ref="F5:F36">E5/C5</f>
        <v>0.39524913254684246</v>
      </c>
      <c r="G5" s="54">
        <f aca="true" t="shared" si="1" ref="G5:G36">E5/D5</f>
        <v>0.8248667593558104</v>
      </c>
    </row>
    <row r="6" spans="1:7" ht="15">
      <c r="A6" s="51"/>
      <c r="B6" s="55" t="s">
        <v>8</v>
      </c>
      <c r="C6" s="56">
        <v>19500</v>
      </c>
      <c r="D6" s="56">
        <v>10000</v>
      </c>
      <c r="E6" s="56">
        <v>10157.4</v>
      </c>
      <c r="F6" s="54">
        <f t="shared" si="0"/>
        <v>0.5208923076923077</v>
      </c>
      <c r="G6" s="54">
        <f t="shared" si="1"/>
        <v>1.0157399999999999</v>
      </c>
    </row>
    <row r="7" spans="1:7" ht="15">
      <c r="A7" s="51"/>
      <c r="B7" s="55" t="s">
        <v>9</v>
      </c>
      <c r="C7" s="56">
        <v>5200</v>
      </c>
      <c r="D7" s="56">
        <v>3305</v>
      </c>
      <c r="E7" s="56">
        <v>5024.2</v>
      </c>
      <c r="F7" s="54">
        <f t="shared" si="0"/>
        <v>0.9661923076923077</v>
      </c>
      <c r="G7" s="54">
        <f t="shared" si="1"/>
        <v>1.52018154311649</v>
      </c>
    </row>
    <row r="8" spans="1:7" ht="15">
      <c r="A8" s="51"/>
      <c r="B8" s="55" t="s">
        <v>300</v>
      </c>
      <c r="C8" s="56">
        <v>11415.9</v>
      </c>
      <c r="D8" s="56">
        <v>5664</v>
      </c>
      <c r="E8" s="56">
        <v>6777.8</v>
      </c>
      <c r="F8" s="54">
        <f t="shared" si="0"/>
        <v>0.5937157823737069</v>
      </c>
      <c r="G8" s="54">
        <f t="shared" si="1"/>
        <v>1.1966454802259887</v>
      </c>
    </row>
    <row r="9" spans="1:7" ht="15">
      <c r="A9" s="51"/>
      <c r="B9" s="55" t="s">
        <v>10</v>
      </c>
      <c r="C9" s="56">
        <v>6300</v>
      </c>
      <c r="D9" s="56">
        <v>820</v>
      </c>
      <c r="E9" s="56">
        <v>751.1</v>
      </c>
      <c r="F9" s="54">
        <f t="shared" si="0"/>
        <v>0.11922222222222223</v>
      </c>
      <c r="G9" s="54">
        <f t="shared" si="1"/>
        <v>0.9159756097560976</v>
      </c>
    </row>
    <row r="10" spans="1:7" ht="15">
      <c r="A10" s="51"/>
      <c r="B10" s="55" t="s">
        <v>11</v>
      </c>
      <c r="C10" s="56">
        <v>21400</v>
      </c>
      <c r="D10" s="56">
        <v>9631</v>
      </c>
      <c r="E10" s="56">
        <v>8638.7</v>
      </c>
      <c r="F10" s="54">
        <f t="shared" si="0"/>
        <v>0.403677570093458</v>
      </c>
      <c r="G10" s="54">
        <f t="shared" si="1"/>
        <v>0.8969681237670024</v>
      </c>
    </row>
    <row r="11" spans="1:7" ht="15">
      <c r="A11" s="51"/>
      <c r="B11" s="55" t="s">
        <v>108</v>
      </c>
      <c r="C11" s="56">
        <v>3485</v>
      </c>
      <c r="D11" s="56">
        <v>1679</v>
      </c>
      <c r="E11" s="56">
        <v>1650.8</v>
      </c>
      <c r="F11" s="54">
        <f t="shared" si="0"/>
        <v>0.47368723098995696</v>
      </c>
      <c r="G11" s="54">
        <f t="shared" si="1"/>
        <v>0.9832042882668255</v>
      </c>
    </row>
    <row r="12" spans="1:7" ht="15">
      <c r="A12" s="51"/>
      <c r="B12" s="55" t="s">
        <v>12</v>
      </c>
      <c r="C12" s="56">
        <v>0</v>
      </c>
      <c r="D12" s="56">
        <v>0</v>
      </c>
      <c r="E12" s="56">
        <v>0</v>
      </c>
      <c r="F12" s="54">
        <v>0</v>
      </c>
      <c r="G12" s="54">
        <v>0</v>
      </c>
    </row>
    <row r="13" spans="1:7" ht="15">
      <c r="A13" s="51"/>
      <c r="B13" s="55" t="s">
        <v>13</v>
      </c>
      <c r="C13" s="56">
        <v>7900</v>
      </c>
      <c r="D13" s="56">
        <v>5700</v>
      </c>
      <c r="E13" s="56">
        <v>4941.5</v>
      </c>
      <c r="F13" s="54">
        <f t="shared" si="0"/>
        <v>0.625506329113924</v>
      </c>
      <c r="G13" s="54">
        <f t="shared" si="1"/>
        <v>0.8669298245614036</v>
      </c>
    </row>
    <row r="14" spans="1:7" ht="15">
      <c r="A14" s="51"/>
      <c r="B14" s="55" t="s">
        <v>14</v>
      </c>
      <c r="C14" s="56">
        <v>1100</v>
      </c>
      <c r="D14" s="56">
        <v>770</v>
      </c>
      <c r="E14" s="56">
        <v>965.5</v>
      </c>
      <c r="F14" s="54">
        <f t="shared" si="0"/>
        <v>0.8777272727272727</v>
      </c>
      <c r="G14" s="54">
        <f t="shared" si="1"/>
        <v>1.2538961038961038</v>
      </c>
    </row>
    <row r="15" spans="1:7" ht="15">
      <c r="A15" s="51"/>
      <c r="B15" s="55" t="s">
        <v>15</v>
      </c>
      <c r="C15" s="56">
        <v>0</v>
      </c>
      <c r="D15" s="56">
        <v>0</v>
      </c>
      <c r="E15" s="56">
        <v>30.8</v>
      </c>
      <c r="F15" s="54">
        <v>0</v>
      </c>
      <c r="G15" s="54">
        <v>0</v>
      </c>
    </row>
    <row r="16" spans="1:7" ht="15">
      <c r="A16" s="51"/>
      <c r="B16" s="55" t="s">
        <v>16</v>
      </c>
      <c r="C16" s="56">
        <v>400</v>
      </c>
      <c r="D16" s="56">
        <v>200</v>
      </c>
      <c r="E16" s="56">
        <v>164.1</v>
      </c>
      <c r="F16" s="54">
        <f t="shared" si="0"/>
        <v>0.41025</v>
      </c>
      <c r="G16" s="54">
        <f t="shared" si="1"/>
        <v>0.8205</v>
      </c>
    </row>
    <row r="17" spans="1:7" ht="15">
      <c r="A17" s="51"/>
      <c r="B17" s="55" t="s">
        <v>17</v>
      </c>
      <c r="C17" s="56">
        <v>1139.9</v>
      </c>
      <c r="D17" s="56">
        <v>500</v>
      </c>
      <c r="E17" s="56">
        <v>481.4</v>
      </c>
      <c r="F17" s="54">
        <f t="shared" si="0"/>
        <v>0.4223177471708044</v>
      </c>
      <c r="G17" s="54">
        <f t="shared" si="1"/>
        <v>0.9628</v>
      </c>
    </row>
    <row r="18" spans="1:7" ht="15" hidden="1">
      <c r="A18" s="51"/>
      <c r="B18" s="55" t="s">
        <v>18</v>
      </c>
      <c r="C18" s="56"/>
      <c r="D18" s="56"/>
      <c r="E18" s="56"/>
      <c r="F18" s="54">
        <v>0</v>
      </c>
      <c r="G18" s="54">
        <v>0</v>
      </c>
    </row>
    <row r="19" spans="1:7" ht="15">
      <c r="A19" s="51"/>
      <c r="B19" s="55" t="s">
        <v>19</v>
      </c>
      <c r="C19" s="56">
        <v>82.5</v>
      </c>
      <c r="D19" s="56">
        <v>82.5</v>
      </c>
      <c r="E19" s="56">
        <v>307.6</v>
      </c>
      <c r="F19" s="54">
        <v>0</v>
      </c>
      <c r="G19" s="54">
        <v>0</v>
      </c>
    </row>
    <row r="20" spans="1:7" ht="15">
      <c r="A20" s="51"/>
      <c r="B20" s="55" t="s">
        <v>348</v>
      </c>
      <c r="C20" s="56">
        <v>806</v>
      </c>
      <c r="D20" s="56">
        <v>806</v>
      </c>
      <c r="E20" s="56">
        <v>679.3</v>
      </c>
      <c r="F20" s="54">
        <f t="shared" si="0"/>
        <v>0.842803970223325</v>
      </c>
      <c r="G20" s="54">
        <f t="shared" si="1"/>
        <v>0.842803970223325</v>
      </c>
    </row>
    <row r="21" spans="1:7" ht="15">
      <c r="A21" s="51"/>
      <c r="B21" s="55" t="s">
        <v>21</v>
      </c>
      <c r="C21" s="56">
        <v>1885</v>
      </c>
      <c r="D21" s="56">
        <v>834</v>
      </c>
      <c r="E21" s="56">
        <v>1023.9</v>
      </c>
      <c r="F21" s="54">
        <f t="shared" si="0"/>
        <v>0.543183023872679</v>
      </c>
      <c r="G21" s="54">
        <f t="shared" si="1"/>
        <v>1.2276978417266187</v>
      </c>
    </row>
    <row r="22" spans="1:7" ht="15">
      <c r="A22" s="51"/>
      <c r="B22" s="55" t="s">
        <v>22</v>
      </c>
      <c r="C22" s="56">
        <v>710</v>
      </c>
      <c r="D22" s="56">
        <v>355</v>
      </c>
      <c r="E22" s="56">
        <v>249.3</v>
      </c>
      <c r="F22" s="54">
        <f t="shared" si="0"/>
        <v>0.3511267605633803</v>
      </c>
      <c r="G22" s="54">
        <f t="shared" si="1"/>
        <v>0.7022535211267606</v>
      </c>
    </row>
    <row r="23" spans="1:7" ht="15">
      <c r="A23" s="51"/>
      <c r="B23" s="55" t="s">
        <v>23</v>
      </c>
      <c r="C23" s="56">
        <f>МР!D23+'МО г.Ртищево'!D19+'Кр-звезда'!D19+Макарово!D20+Октябрьский!D19+Салтыковка!D19+Урусово!D20+'Ш-Голицыно'!D19</f>
        <v>0</v>
      </c>
      <c r="D23" s="56">
        <v>0</v>
      </c>
      <c r="E23" s="56">
        <v>0.2</v>
      </c>
      <c r="F23" s="54">
        <v>0</v>
      </c>
      <c r="G23" s="54">
        <v>0</v>
      </c>
    </row>
    <row r="24" spans="1:7" ht="25.5">
      <c r="A24" s="51"/>
      <c r="B24" s="57" t="s">
        <v>82</v>
      </c>
      <c r="C24" s="56">
        <f>C25+C26+C28+C31+C29+C32+C30</f>
        <v>489346.79999999993</v>
      </c>
      <c r="D24" s="56">
        <f>D25+D26+D28+D31+D29+D32+D30</f>
        <v>246411.10000000003</v>
      </c>
      <c r="E24" s="56">
        <f>E25+E26+E28+E31+E29+E32+E30</f>
        <v>181635.9</v>
      </c>
      <c r="F24" s="54">
        <f t="shared" si="0"/>
        <v>0.3711803162910231</v>
      </c>
      <c r="G24" s="54">
        <f t="shared" si="1"/>
        <v>0.7371254785194334</v>
      </c>
    </row>
    <row r="25" spans="1:7" ht="21" customHeight="1">
      <c r="A25" s="51"/>
      <c r="B25" s="55" t="s">
        <v>25</v>
      </c>
      <c r="C25" s="56">
        <f>МР!D25+'МО г.Ртищево'!D21+'Кр-звезда'!D21+Макарово!D22+Октябрьский!D21+Салтыковка!D21+Урусово!D22+'Ш-Голицыно'!D21</f>
        <v>87010.80000000002</v>
      </c>
      <c r="D25" s="56">
        <f>МР!E25+'МО г.Ртищево'!E21+'Кр-звезда'!E21+Макарово!E22+Октябрьский!E21+Салтыковка!E21+Урусово!E22+'Ш-Голицыно'!E21</f>
        <v>43505.49999999999</v>
      </c>
      <c r="E25" s="56">
        <f>МР!F25+'МО г.Ртищево'!F21+'Кр-звезда'!F21+Макарово!F22+Октябрьский!F21+Салтыковка!F21+Урусово!F22+'Ш-Голицыно'!F21</f>
        <v>35134</v>
      </c>
      <c r="F25" s="54">
        <f t="shared" si="0"/>
        <v>0.4037889549343299</v>
      </c>
      <c r="G25" s="54">
        <f t="shared" si="1"/>
        <v>0.8075760536024182</v>
      </c>
    </row>
    <row r="26" spans="1:7" ht="23.25" customHeight="1">
      <c r="A26" s="51"/>
      <c r="B26" s="55" t="s">
        <v>26</v>
      </c>
      <c r="C26" s="56">
        <f>МР!D26+C27</f>
        <v>362479.3</v>
      </c>
      <c r="D26" s="56">
        <f>МР!E26+D27</f>
        <v>181239.7</v>
      </c>
      <c r="E26" s="56">
        <f>МР!F26+E27</f>
        <v>140282.19999999998</v>
      </c>
      <c r="F26" s="54">
        <f t="shared" si="0"/>
        <v>0.38700747877189123</v>
      </c>
      <c r="G26" s="54">
        <f t="shared" si="1"/>
        <v>0.7740147440102801</v>
      </c>
    </row>
    <row r="27" spans="1:7" ht="23.25" customHeight="1">
      <c r="A27" s="51"/>
      <c r="B27" s="55" t="s">
        <v>162</v>
      </c>
      <c r="C27" s="56">
        <f>'Кр-звезда'!D23+Макарово!D23+Октябрьский!D22+Салтыковка!D22+Урусово!D23+'Ш-Голицыно'!D22</f>
        <v>966</v>
      </c>
      <c r="D27" s="56">
        <f>'Кр-звезда'!E23+Макарово!E23+Октябрьский!E22+Салтыковка!E22+Урусово!E23+'Ш-Голицыно'!E22</f>
        <v>483</v>
      </c>
      <c r="E27" s="56">
        <f>'Кр-звезда'!F23+Макарово!F23+Октябрьский!F22+Салтыковка!F22+Урусово!F23+'Ш-Голицыно'!F22</f>
        <v>279.8</v>
      </c>
      <c r="F27" s="54">
        <f t="shared" si="0"/>
        <v>0.289648033126294</v>
      </c>
      <c r="G27" s="54">
        <f t="shared" si="1"/>
        <v>0.579296066252588</v>
      </c>
    </row>
    <row r="28" spans="1:7" ht="22.5" customHeight="1">
      <c r="A28" s="51"/>
      <c r="B28" s="55" t="s">
        <v>27</v>
      </c>
      <c r="C28" s="56">
        <f>МР!D27+'МО г.Ртищево'!D22+'МО г.Ртищево'!D23</f>
        <v>19097.2</v>
      </c>
      <c r="D28" s="56">
        <f>МР!E27+'МО г.Ртищево'!E22+'МО г.Ртищево'!E23</f>
        <v>6563.2</v>
      </c>
      <c r="E28" s="56">
        <f>МР!F27+'МО г.Ртищево'!F22+'МО г.Ртищево'!F23</f>
        <v>0</v>
      </c>
      <c r="F28" s="54">
        <f t="shared" si="0"/>
        <v>0</v>
      </c>
      <c r="G28" s="54">
        <v>0</v>
      </c>
    </row>
    <row r="29" spans="1:7" ht="15.75" customHeight="1">
      <c r="A29" s="51"/>
      <c r="B29" s="55" t="s">
        <v>68</v>
      </c>
      <c r="C29" s="56">
        <f>МР!D29+'МО г.Ртищево'!D24+'Кр-звезда'!D22+Макарово!D24+Октябрьский!D23+Салтыковка!D23+Урусово!D24+'Ш-Голицыно'!D23+МР!D31+МР!D30</f>
        <v>14999.800000000001</v>
      </c>
      <c r="D29" s="56">
        <f>МР!E29+'МО г.Ртищево'!E24+'Кр-звезда'!E22+Макарово!E24+Октябрьский!E23+Салтыковка!E23+Урусово!E24+'Ш-Голицыно'!E23+МР!E31+МР!E30</f>
        <v>9343</v>
      </c>
      <c r="E29" s="56">
        <f>МР!F29+'МО г.Ртищево'!F24+'Кр-звезда'!F22+Макарово!F24+Октябрьский!F23+Салтыковка!F23+Урусово!F24+'Ш-Голицыно'!F23+МР!F31+МР!F30</f>
        <v>4719.2</v>
      </c>
      <c r="F29" s="54">
        <f t="shared" si="0"/>
        <v>0.31461752823370975</v>
      </c>
      <c r="G29" s="54">
        <f t="shared" si="1"/>
        <v>0.5051054265225302</v>
      </c>
    </row>
    <row r="30" spans="1:7" ht="77.25" customHeight="1">
      <c r="A30" s="51"/>
      <c r="B30" s="55" t="s">
        <v>381</v>
      </c>
      <c r="C30" s="56">
        <f>МР!D32</f>
        <v>7000</v>
      </c>
      <c r="D30" s="56">
        <f>МР!E32</f>
        <v>7000</v>
      </c>
      <c r="E30" s="56">
        <f>МР!F32</f>
        <v>2736</v>
      </c>
      <c r="F30" s="54">
        <f t="shared" si="0"/>
        <v>0.39085714285714285</v>
      </c>
      <c r="G30" s="54">
        <f t="shared" si="1"/>
        <v>0.39085714285714285</v>
      </c>
    </row>
    <row r="31" spans="1:7" ht="28.5" customHeight="1">
      <c r="A31" s="51"/>
      <c r="B31" s="55" t="s">
        <v>378</v>
      </c>
      <c r="C31" s="56">
        <f>МР!D33</f>
        <v>1.6</v>
      </c>
      <c r="D31" s="56">
        <f>МР!E33</f>
        <v>1.6</v>
      </c>
      <c r="E31" s="56">
        <f>МР!F33</f>
        <v>6.4</v>
      </c>
      <c r="F31" s="54">
        <f t="shared" si="0"/>
        <v>4</v>
      </c>
      <c r="G31" s="54">
        <f t="shared" si="1"/>
        <v>4</v>
      </c>
    </row>
    <row r="32" spans="1:7" ht="33" customHeight="1" thickBot="1">
      <c r="A32" s="51"/>
      <c r="B32" s="58" t="s">
        <v>157</v>
      </c>
      <c r="C32" s="56">
        <f>МР!D34+'Кр-звезда'!D25+Макарово!D26+Октябрьский!D25+Салтыковка!D25+Урусово!D25+'Ш-Голицыно'!D24</f>
        <v>-1241.9</v>
      </c>
      <c r="D32" s="56">
        <f>МР!E34+'Кр-звезда'!E25+Макарово!E26+Октябрьский!E25+Салтыковка!E25+Урусово!E25+'Ш-Голицыно'!E24</f>
        <v>-1241.9</v>
      </c>
      <c r="E32" s="56">
        <f>МР!F34+'Кр-звезда'!F25+Макарово!F26+Октябрьский!F25+Салтыковка!F25+Урусово!F25+'Ш-Голицыно'!F24</f>
        <v>-1241.9</v>
      </c>
      <c r="F32" s="54">
        <f t="shared" si="0"/>
        <v>1</v>
      </c>
      <c r="G32" s="54">
        <f t="shared" si="1"/>
        <v>1</v>
      </c>
    </row>
    <row r="33" spans="1:7" ht="18.75">
      <c r="A33" s="51"/>
      <c r="B33" s="59" t="s">
        <v>29</v>
      </c>
      <c r="C33" s="53">
        <f>C4+C24</f>
        <v>714061.0999999999</v>
      </c>
      <c r="D33" s="53">
        <f>D4+D24</f>
        <v>355450.60000000003</v>
      </c>
      <c r="E33" s="53">
        <f>E4+E24</f>
        <v>280185.6</v>
      </c>
      <c r="F33" s="54">
        <f t="shared" si="0"/>
        <v>0.392383228830138</v>
      </c>
      <c r="G33" s="54">
        <f t="shared" si="1"/>
        <v>0.7882546829292171</v>
      </c>
    </row>
    <row r="34" spans="1:7" ht="15.75">
      <c r="A34" s="51"/>
      <c r="B34" s="60" t="s">
        <v>283</v>
      </c>
      <c r="C34" s="53">
        <v>19779.8</v>
      </c>
      <c r="D34" s="56">
        <v>11790.4</v>
      </c>
      <c r="E34" s="53">
        <v>5600.5</v>
      </c>
      <c r="F34" s="54">
        <f t="shared" si="0"/>
        <v>0.2831423977997755</v>
      </c>
      <c r="G34" s="54">
        <f t="shared" si="1"/>
        <v>0.4750050888858733</v>
      </c>
    </row>
    <row r="35" spans="1:7" ht="37.5">
      <c r="A35" s="51"/>
      <c r="B35" s="61" t="s">
        <v>284</v>
      </c>
      <c r="C35" s="53">
        <f>C33-C34</f>
        <v>694281.2999999998</v>
      </c>
      <c r="D35" s="53">
        <f>D33-D34</f>
        <v>343660.2</v>
      </c>
      <c r="E35" s="53">
        <f>E33-E34</f>
        <v>274585.1</v>
      </c>
      <c r="F35" s="54">
        <f t="shared" si="0"/>
        <v>0.395495456956712</v>
      </c>
      <c r="G35" s="54">
        <f t="shared" si="1"/>
        <v>0.7990017464926109</v>
      </c>
    </row>
    <row r="36" spans="1:7" ht="15">
      <c r="A36" s="51"/>
      <c r="B36" s="55" t="s">
        <v>109</v>
      </c>
      <c r="C36" s="56">
        <f>C4</f>
        <v>224714.3</v>
      </c>
      <c r="D36" s="56">
        <f>D4</f>
        <v>109039.5</v>
      </c>
      <c r="E36" s="56">
        <f>E4</f>
        <v>98549.70000000001</v>
      </c>
      <c r="F36" s="54">
        <f t="shared" si="0"/>
        <v>0.4385555347389998</v>
      </c>
      <c r="G36" s="54">
        <f t="shared" si="1"/>
        <v>0.9037981648852023</v>
      </c>
    </row>
    <row r="37" spans="1:7" ht="12.75">
      <c r="A37" s="217"/>
      <c r="B37" s="201"/>
      <c r="C37" s="201"/>
      <c r="D37" s="201"/>
      <c r="E37" s="201"/>
      <c r="F37" s="201"/>
      <c r="G37" s="202"/>
    </row>
    <row r="38" spans="1:7" ht="15" customHeight="1">
      <c r="A38" s="209" t="s">
        <v>161</v>
      </c>
      <c r="B38" s="178" t="s">
        <v>30</v>
      </c>
      <c r="C38" s="176" t="s">
        <v>4</v>
      </c>
      <c r="D38" s="174" t="s">
        <v>386</v>
      </c>
      <c r="E38" s="176" t="s">
        <v>5</v>
      </c>
      <c r="F38" s="174" t="s">
        <v>149</v>
      </c>
      <c r="G38" s="174" t="s">
        <v>387</v>
      </c>
    </row>
    <row r="39" spans="1:7" ht="13.5" customHeight="1">
      <c r="A39" s="209"/>
      <c r="B39" s="178"/>
      <c r="C39" s="176"/>
      <c r="D39" s="175"/>
      <c r="E39" s="176"/>
      <c r="F39" s="175"/>
      <c r="G39" s="175"/>
    </row>
    <row r="40" spans="1:7" ht="21" customHeight="1">
      <c r="A40" s="62" t="s">
        <v>70</v>
      </c>
      <c r="B40" s="57" t="s">
        <v>31</v>
      </c>
      <c r="C40" s="63">
        <f>C41+C42+C44+C46+C47+C45+C43</f>
        <v>59900.899999999994</v>
      </c>
      <c r="D40" s="63">
        <f>D41+D42+D44+D46+D47+D45+D43</f>
        <v>37711.3</v>
      </c>
      <c r="E40" s="63">
        <f>E41+E42+E44+E46+E47+E45+E43</f>
        <v>26918.899999999994</v>
      </c>
      <c r="F40" s="64">
        <f>E40/C40</f>
        <v>0.4493905767692972</v>
      </c>
      <c r="G40" s="64">
        <f>E40/D40</f>
        <v>0.7138152224929926</v>
      </c>
    </row>
    <row r="41" spans="1:7" s="35" customFormat="1" ht="13.5">
      <c r="A41" s="65" t="s">
        <v>72</v>
      </c>
      <c r="B41" s="66" t="s">
        <v>32</v>
      </c>
      <c r="C41" s="67">
        <f>МР!D41+'МО г.Ртищево'!D33</f>
        <v>1474.5</v>
      </c>
      <c r="D41" s="67">
        <f>МР!E41+'МО г.Ртищево'!E33</f>
        <v>853.2</v>
      </c>
      <c r="E41" s="67">
        <f>МР!F41+'МО г.Ртищево'!F33</f>
        <v>690.3</v>
      </c>
      <c r="F41" s="64">
        <f aca="true" t="shared" si="2" ref="F41:F111">E41/C41</f>
        <v>0.4681586978636826</v>
      </c>
      <c r="G41" s="64">
        <f aca="true" t="shared" si="3" ref="G41:G111">E41/D41</f>
        <v>0.8090717299578059</v>
      </c>
    </row>
    <row r="42" spans="1:7" s="35" customFormat="1" ht="13.5">
      <c r="A42" s="65" t="s">
        <v>73</v>
      </c>
      <c r="B42" s="66" t="s">
        <v>33</v>
      </c>
      <c r="C42" s="67">
        <f>МР!D42+'Кр-звезда'!D33+Макарово!D33+Октябрьский!D32+Салтыковка!D32+Урусово!D33+'Ш-Голицыно'!D32+'МО г.Ртищево'!D34</f>
        <v>32038.1</v>
      </c>
      <c r="D42" s="67">
        <f>МР!E42+'Кр-звезда'!E33+Макарово!E33+Октябрьский!E32+Салтыковка!E32+Урусово!E33+'Ш-Голицыно'!E32+'МО г.Ртищево'!E34</f>
        <v>18214.600000000002</v>
      </c>
      <c r="E42" s="67">
        <f>МР!F42+'Кр-звезда'!F33+Макарово!F33+Октябрьский!F32+Салтыковка!F32+Урусово!F33+'Ш-Голицыно'!F32+'МО г.Ртищево'!F34</f>
        <v>14422</v>
      </c>
      <c r="F42" s="64">
        <f t="shared" si="2"/>
        <v>0.4501515383246822</v>
      </c>
      <c r="G42" s="64">
        <f t="shared" si="3"/>
        <v>0.7917824163034048</v>
      </c>
    </row>
    <row r="43" spans="1:7" s="35" customFormat="1" ht="13.5">
      <c r="A43" s="65" t="s">
        <v>328</v>
      </c>
      <c r="B43" s="66" t="s">
        <v>334</v>
      </c>
      <c r="C43" s="67">
        <f>МР!D44</f>
        <v>0</v>
      </c>
      <c r="D43" s="67">
        <f>МР!E44</f>
        <v>0</v>
      </c>
      <c r="E43" s="67">
        <f>МР!F44</f>
        <v>0</v>
      </c>
      <c r="F43" s="64">
        <v>0</v>
      </c>
      <c r="G43" s="64">
        <v>0</v>
      </c>
    </row>
    <row r="44" spans="1:7" s="35" customFormat="1" ht="13.5">
      <c r="A44" s="65" t="s">
        <v>74</v>
      </c>
      <c r="B44" s="66" t="s">
        <v>35</v>
      </c>
      <c r="C44" s="67">
        <f>МР!D45</f>
        <v>6460.5</v>
      </c>
      <c r="D44" s="67">
        <f>МР!E45</f>
        <v>3353.1</v>
      </c>
      <c r="E44" s="67">
        <f>МР!F45</f>
        <v>2608.1</v>
      </c>
      <c r="F44" s="64">
        <f t="shared" si="2"/>
        <v>0.40369940407089233</v>
      </c>
      <c r="G44" s="64">
        <f t="shared" si="3"/>
        <v>0.7778175419760819</v>
      </c>
    </row>
    <row r="45" spans="1:7" ht="25.5" hidden="1">
      <c r="A45" s="68" t="s">
        <v>209</v>
      </c>
      <c r="B45" s="55" t="s">
        <v>210</v>
      </c>
      <c r="C45" s="69">
        <f>МР!D46</f>
        <v>0</v>
      </c>
      <c r="D45" s="69">
        <f>МР!E46</f>
        <v>0</v>
      </c>
      <c r="E45" s="69">
        <f>МР!F46</f>
        <v>0</v>
      </c>
      <c r="F45" s="64" t="e">
        <f t="shared" si="2"/>
        <v>#DIV/0!</v>
      </c>
      <c r="G45" s="64" t="e">
        <f t="shared" si="3"/>
        <v>#DIV/0!</v>
      </c>
    </row>
    <row r="46" spans="1:7" s="35" customFormat="1" ht="13.5">
      <c r="A46" s="65" t="s">
        <v>75</v>
      </c>
      <c r="B46" s="66" t="s">
        <v>36</v>
      </c>
      <c r="C46" s="67">
        <f>МР!D47+'МО г.Ртищево'!D35+'Кр-звезда'!D34+Макарово!D34+Октябрьский!D33+Салтыковка!D33+Урусово!D34+'Ш-Голицыно'!D33</f>
        <v>360</v>
      </c>
      <c r="D46" s="67">
        <f>МР!E47+'МО г.Ртищево'!E35+'Кр-звезда'!E34+Макарово!E34+Октябрьский!E33+Салтыковка!E33+Урусово!E34+'Ш-Голицыно'!E33</f>
        <v>180</v>
      </c>
      <c r="E46" s="67">
        <f>МР!F47+'МО г.Ртищево'!F35+'Кр-звезда'!F34+Макарово!F34+Октябрьский!F33+Салтыковка!F33+Урусово!F34+'Ш-Голицыно'!F33</f>
        <v>0</v>
      </c>
      <c r="F46" s="64">
        <f t="shared" si="2"/>
        <v>0</v>
      </c>
      <c r="G46" s="64">
        <f t="shared" si="3"/>
        <v>0</v>
      </c>
    </row>
    <row r="47" spans="1:7" s="35" customFormat="1" ht="13.5">
      <c r="A47" s="65" t="s">
        <v>132</v>
      </c>
      <c r="B47" s="66" t="s">
        <v>37</v>
      </c>
      <c r="C47" s="67">
        <f>C48++C49+C50+C51+C52+C53+C54+C55</f>
        <v>19567.8</v>
      </c>
      <c r="D47" s="67">
        <f>D48++D49+D50+D51+D52+D53+D54+D55</f>
        <v>15110.4</v>
      </c>
      <c r="E47" s="67">
        <f>E48++E49+E50+E51+E52+E53+E54+E55</f>
        <v>9198.499999999998</v>
      </c>
      <c r="F47" s="64">
        <f t="shared" si="2"/>
        <v>0.4700835045329571</v>
      </c>
      <c r="G47" s="64">
        <f t="shared" si="3"/>
        <v>0.6087529119017364</v>
      </c>
    </row>
    <row r="48" spans="1:7" ht="12.75">
      <c r="A48" s="68"/>
      <c r="B48" s="55" t="s">
        <v>154</v>
      </c>
      <c r="C48" s="69">
        <f>МР!D49+'МО г.Ртищево'!D37</f>
        <v>6780.2</v>
      </c>
      <c r="D48" s="69">
        <f>МР!E49+'МО г.Ртищево'!E37</f>
        <v>3825.6</v>
      </c>
      <c r="E48" s="69">
        <f>МР!F49+'МО г.Ртищево'!F37</f>
        <v>3667.5</v>
      </c>
      <c r="F48" s="64">
        <f t="shared" si="2"/>
        <v>0.540913247396832</v>
      </c>
      <c r="G48" s="64">
        <f t="shared" si="3"/>
        <v>0.9586731493099122</v>
      </c>
    </row>
    <row r="49" spans="1:7" ht="12.75">
      <c r="A49" s="68"/>
      <c r="B49" s="55" t="s">
        <v>38</v>
      </c>
      <c r="C49" s="69">
        <f>'Кр-звезда'!D36+Макарово!D36+Октябрьский!D35+Салтыковка!D35+Урусово!D36+'Ш-Голицыно'!D35+МР!D51+'МО г.Ртищево'!D41</f>
        <v>28.1</v>
      </c>
      <c r="D49" s="69">
        <f>'Кр-звезда'!E36+Макарово!E36+Октябрьский!E35+Салтыковка!E35+Урусово!E36+'Ш-Голицыно'!E35+МР!E51+'МО г.Ртищево'!E41</f>
        <v>28.1</v>
      </c>
      <c r="E49" s="69">
        <f>'Кр-звезда'!F36+Макарово!F36+Октябрьский!F35+Салтыковка!F35+Урусово!F36+'Ш-Голицыно'!F35+МР!F51+'МО г.Ртищево'!F41</f>
        <v>0</v>
      </c>
      <c r="F49" s="64">
        <f t="shared" si="2"/>
        <v>0</v>
      </c>
      <c r="G49" s="64">
        <f t="shared" si="3"/>
        <v>0</v>
      </c>
    </row>
    <row r="50" spans="1:7" ht="12.75">
      <c r="A50" s="68"/>
      <c r="B50" s="55" t="s">
        <v>110</v>
      </c>
      <c r="C50" s="69">
        <f>МР!D52</f>
        <v>155</v>
      </c>
      <c r="D50" s="69">
        <f>МР!E52</f>
        <v>95</v>
      </c>
      <c r="E50" s="69">
        <f>МР!F52</f>
        <v>6</v>
      </c>
      <c r="F50" s="64">
        <f t="shared" si="2"/>
        <v>0.03870967741935484</v>
      </c>
      <c r="G50" s="64">
        <f t="shared" si="3"/>
        <v>0.06315789473684211</v>
      </c>
    </row>
    <row r="51" spans="1:7" ht="25.5">
      <c r="A51" s="68"/>
      <c r="B51" s="55" t="s">
        <v>290</v>
      </c>
      <c r="C51" s="69">
        <f>МР!D53+'МО г.Ртищево'!D43</f>
        <v>10026.8</v>
      </c>
      <c r="D51" s="69">
        <f>МР!E53+'МО г.Ртищево'!E43</f>
        <v>8671</v>
      </c>
      <c r="E51" s="69">
        <f>МР!F53+'МО г.Ртищево'!F43</f>
        <v>4163.799999999999</v>
      </c>
      <c r="F51" s="64">
        <f t="shared" si="2"/>
        <v>0.41526708421430564</v>
      </c>
      <c r="G51" s="64">
        <f t="shared" si="3"/>
        <v>0.4801983623572828</v>
      </c>
    </row>
    <row r="52" spans="1:7" ht="20.25" customHeight="1">
      <c r="A52" s="68"/>
      <c r="B52" s="55" t="s">
        <v>289</v>
      </c>
      <c r="C52" s="70">
        <f>'МО г.Ртищево'!D44</f>
        <v>180</v>
      </c>
      <c r="D52" s="70">
        <f>'МО г.Ртищево'!E44</f>
        <v>93</v>
      </c>
      <c r="E52" s="70">
        <f>'МО г.Ртищево'!F44</f>
        <v>80.4</v>
      </c>
      <c r="F52" s="64">
        <f t="shared" si="2"/>
        <v>0.4466666666666667</v>
      </c>
      <c r="G52" s="64">
        <f t="shared" si="3"/>
        <v>0.8645161290322582</v>
      </c>
    </row>
    <row r="53" spans="1:7" ht="26.25" customHeight="1">
      <c r="A53" s="68"/>
      <c r="B53" s="71" t="s">
        <v>291</v>
      </c>
      <c r="C53" s="70">
        <f>МР!D55+'МО г.Ртищево'!D42</f>
        <v>935.3</v>
      </c>
      <c r="D53" s="70">
        <f>МР!E55+'МО г.Ртищево'!E42</f>
        <v>935.3</v>
      </c>
      <c r="E53" s="70">
        <f>МР!F55+'МО г.Ртищево'!F42</f>
        <v>718.5</v>
      </c>
      <c r="F53" s="64">
        <f t="shared" si="2"/>
        <v>0.7682027157061906</v>
      </c>
      <c r="G53" s="64">
        <f t="shared" si="3"/>
        <v>0.7682027157061906</v>
      </c>
    </row>
    <row r="54" spans="1:7" ht="26.25" customHeight="1">
      <c r="A54" s="68"/>
      <c r="B54" s="71" t="s">
        <v>358</v>
      </c>
      <c r="C54" s="70">
        <f>МР!D56+Макарово!D37</f>
        <v>1267.4</v>
      </c>
      <c r="D54" s="70">
        <f>МР!E56+Макарово!E37</f>
        <v>1267.4</v>
      </c>
      <c r="E54" s="70">
        <f>МР!F56+Макарово!F37</f>
        <v>367.3</v>
      </c>
      <c r="F54" s="64">
        <f t="shared" si="2"/>
        <v>0.2898059018462995</v>
      </c>
      <c r="G54" s="64">
        <f t="shared" si="3"/>
        <v>0.2898059018462995</v>
      </c>
    </row>
    <row r="55" spans="1:7" ht="60.75" customHeight="1">
      <c r="A55" s="72"/>
      <c r="B55" s="71" t="s">
        <v>389</v>
      </c>
      <c r="C55" s="73">
        <f>'МО г.Ртищево'!D45</f>
        <v>195</v>
      </c>
      <c r="D55" s="73">
        <f>'МО г.Ртищево'!E45</f>
        <v>195</v>
      </c>
      <c r="E55" s="73">
        <f>'МО г.Ртищево'!F45</f>
        <v>195</v>
      </c>
      <c r="F55" s="64">
        <f t="shared" si="2"/>
        <v>1</v>
      </c>
      <c r="G55" s="64">
        <f t="shared" si="3"/>
        <v>1</v>
      </c>
    </row>
    <row r="56" spans="1:7" ht="21" customHeight="1">
      <c r="A56" s="74" t="s">
        <v>112</v>
      </c>
      <c r="B56" s="57" t="s">
        <v>105</v>
      </c>
      <c r="C56" s="75">
        <f>C57</f>
        <v>966</v>
      </c>
      <c r="D56" s="75">
        <f>D57</f>
        <v>869.4</v>
      </c>
      <c r="E56" s="75">
        <f>E57</f>
        <v>279.8</v>
      </c>
      <c r="F56" s="64">
        <f t="shared" si="2"/>
        <v>0.289648033126294</v>
      </c>
      <c r="G56" s="64">
        <f t="shared" si="3"/>
        <v>0.32183114791810447</v>
      </c>
    </row>
    <row r="57" spans="1:7" s="35" customFormat="1" ht="27">
      <c r="A57" s="65" t="s">
        <v>113</v>
      </c>
      <c r="B57" s="66" t="s">
        <v>106</v>
      </c>
      <c r="C57" s="67">
        <f>'Кр-звезда'!D38+Макарово!D39+Октябрьский!D37+Салтыковка!D37+Урусово!D39+'Ш-Голицыно'!D38</f>
        <v>966</v>
      </c>
      <c r="D57" s="67">
        <f>'Кр-звезда'!E38+Макарово!E39+Октябрьский!E37+Салтыковка!E37+Урусово!E39+'Ш-Голицыно'!E38</f>
        <v>869.4</v>
      </c>
      <c r="E57" s="67">
        <f>'Кр-звезда'!F38+Макарово!F39+Октябрьский!F37+Салтыковка!F37+Урусово!F39+'Ш-Голицыно'!F38</f>
        <v>279.8</v>
      </c>
      <c r="F57" s="64">
        <f t="shared" si="2"/>
        <v>0.289648033126294</v>
      </c>
      <c r="G57" s="64">
        <f t="shared" si="3"/>
        <v>0.32183114791810447</v>
      </c>
    </row>
    <row r="58" spans="1:7" ht="21" customHeight="1">
      <c r="A58" s="62" t="s">
        <v>76</v>
      </c>
      <c r="B58" s="57" t="s">
        <v>39</v>
      </c>
      <c r="C58" s="75">
        <f>C59</f>
        <v>831.2</v>
      </c>
      <c r="D58" s="75">
        <f>D59</f>
        <v>521.8</v>
      </c>
      <c r="E58" s="75">
        <f>E59</f>
        <v>214.5</v>
      </c>
      <c r="F58" s="64">
        <f t="shared" si="2"/>
        <v>0.258060635226179</v>
      </c>
      <c r="G58" s="64">
        <f t="shared" si="3"/>
        <v>0.41107704101188197</v>
      </c>
    </row>
    <row r="59" spans="1:7" s="35" customFormat="1" ht="30" customHeight="1">
      <c r="A59" s="65" t="s">
        <v>160</v>
      </c>
      <c r="B59" s="66" t="s">
        <v>194</v>
      </c>
      <c r="C59" s="67">
        <f>C60+C61+C62+C63+C64</f>
        <v>831.2</v>
      </c>
      <c r="D59" s="67">
        <f>D60+D61+D62+D63+D64</f>
        <v>521.8</v>
      </c>
      <c r="E59" s="67">
        <f>E60+E61+E62+E63+E64</f>
        <v>214.5</v>
      </c>
      <c r="F59" s="64">
        <f t="shared" si="2"/>
        <v>0.258060635226179</v>
      </c>
      <c r="G59" s="64">
        <f t="shared" si="3"/>
        <v>0.41107704101188197</v>
      </c>
    </row>
    <row r="60" spans="1:7" ht="53.25" customHeight="1">
      <c r="A60" s="68"/>
      <c r="B60" s="76" t="s">
        <v>248</v>
      </c>
      <c r="C60" s="69">
        <f>'МО г.Ртищево'!D50</f>
        <v>10</v>
      </c>
      <c r="D60" s="69">
        <f>'МО г.Ртищево'!E50</f>
        <v>5</v>
      </c>
      <c r="E60" s="69">
        <f>'МО г.Ртищево'!F50</f>
        <v>0</v>
      </c>
      <c r="F60" s="64">
        <f t="shared" si="2"/>
        <v>0</v>
      </c>
      <c r="G60" s="64">
        <v>0</v>
      </c>
    </row>
    <row r="61" spans="1:7" ht="53.25" customHeight="1">
      <c r="A61" s="68"/>
      <c r="B61" s="76" t="s">
        <v>243</v>
      </c>
      <c r="C61" s="69">
        <f>'МО г.Ртищево'!D48</f>
        <v>100</v>
      </c>
      <c r="D61" s="69">
        <f>'МО г.Ртищево'!E48</f>
        <v>50</v>
      </c>
      <c r="E61" s="69">
        <f>'МО г.Ртищево'!F48</f>
        <v>0</v>
      </c>
      <c r="F61" s="64">
        <f t="shared" si="2"/>
        <v>0</v>
      </c>
      <c r="G61" s="64">
        <v>0</v>
      </c>
    </row>
    <row r="62" spans="1:7" ht="50.25" customHeight="1">
      <c r="A62" s="68"/>
      <c r="B62" s="76" t="s">
        <v>246</v>
      </c>
      <c r="C62" s="69">
        <f>'МО г.Ртищево'!D49</f>
        <v>521.2</v>
      </c>
      <c r="D62" s="69">
        <f>'МО г.Ртищево'!E49</f>
        <v>266.8</v>
      </c>
      <c r="E62" s="69">
        <f>'МО г.Ртищево'!F49</f>
        <v>214.5</v>
      </c>
      <c r="F62" s="64">
        <f t="shared" si="2"/>
        <v>0.4115502686108979</v>
      </c>
      <c r="G62" s="64">
        <f t="shared" si="3"/>
        <v>0.8039730134932533</v>
      </c>
    </row>
    <row r="63" spans="1:7" ht="49.5" customHeight="1">
      <c r="A63" s="68"/>
      <c r="B63" s="76" t="s">
        <v>305</v>
      </c>
      <c r="C63" s="69">
        <f>МР!D61</f>
        <v>140</v>
      </c>
      <c r="D63" s="69">
        <f>МР!E61</f>
        <v>140</v>
      </c>
      <c r="E63" s="69">
        <f>МР!F61</f>
        <v>0</v>
      </c>
      <c r="F63" s="64">
        <f t="shared" si="2"/>
        <v>0</v>
      </c>
      <c r="G63" s="64">
        <f t="shared" si="3"/>
        <v>0</v>
      </c>
    </row>
    <row r="64" spans="1:7" ht="41.25" customHeight="1">
      <c r="A64" s="68"/>
      <c r="B64" s="76" t="s">
        <v>336</v>
      </c>
      <c r="C64" s="69">
        <f>МР!D62</f>
        <v>60</v>
      </c>
      <c r="D64" s="69">
        <f>МР!E62</f>
        <v>60</v>
      </c>
      <c r="E64" s="69">
        <f>МР!F62</f>
        <v>0</v>
      </c>
      <c r="F64" s="64">
        <f t="shared" si="2"/>
        <v>0</v>
      </c>
      <c r="G64" s="64">
        <f t="shared" si="3"/>
        <v>0</v>
      </c>
    </row>
    <row r="65" spans="1:7" ht="22.5" customHeight="1">
      <c r="A65" s="62" t="s">
        <v>77</v>
      </c>
      <c r="B65" s="57" t="s">
        <v>41</v>
      </c>
      <c r="C65" s="75">
        <f>C66+C73</f>
        <v>30739.800000000003</v>
      </c>
      <c r="D65" s="75">
        <f>D66+D73</f>
        <v>20300.4</v>
      </c>
      <c r="E65" s="75">
        <f>E66+E73</f>
        <v>3456.1</v>
      </c>
      <c r="F65" s="64">
        <f t="shared" si="2"/>
        <v>0.11243079005068346</v>
      </c>
      <c r="G65" s="64">
        <f t="shared" si="3"/>
        <v>0.17024787688912532</v>
      </c>
    </row>
    <row r="66" spans="1:7" s="35" customFormat="1" ht="26.25" customHeight="1">
      <c r="A66" s="65" t="s">
        <v>123</v>
      </c>
      <c r="B66" s="66" t="s">
        <v>293</v>
      </c>
      <c r="C66" s="67">
        <f>C67+C68+C70+C71+C69+C72</f>
        <v>30532.4</v>
      </c>
      <c r="D66" s="67">
        <f>D67+D68+D70+D71+D69+D72</f>
        <v>20093</v>
      </c>
      <c r="E66" s="67">
        <f>E67+E68+E70+E71+E69+E72</f>
        <v>3350</v>
      </c>
      <c r="F66" s="64">
        <f t="shared" si="2"/>
        <v>0.1097195110767578</v>
      </c>
      <c r="G66" s="64">
        <f t="shared" si="3"/>
        <v>0.16672473000547455</v>
      </c>
    </row>
    <row r="67" spans="1:7" ht="89.25" customHeight="1">
      <c r="A67" s="68"/>
      <c r="B67" s="77" t="s">
        <v>222</v>
      </c>
      <c r="C67" s="69">
        <f>МР!D68</f>
        <v>12534</v>
      </c>
      <c r="D67" s="69">
        <f>МР!E68</f>
        <v>3902</v>
      </c>
      <c r="E67" s="69">
        <f>МР!F68</f>
        <v>0</v>
      </c>
      <c r="F67" s="64">
        <f t="shared" si="2"/>
        <v>0</v>
      </c>
      <c r="G67" s="64">
        <v>0</v>
      </c>
    </row>
    <row r="68" spans="1:7" ht="42" customHeight="1">
      <c r="A68" s="62"/>
      <c r="B68" s="77" t="s">
        <v>250</v>
      </c>
      <c r="C68" s="69">
        <f>'МО г.Ртищево'!D55</f>
        <v>900</v>
      </c>
      <c r="D68" s="69">
        <f>'МО г.Ртищево'!E55</f>
        <v>900</v>
      </c>
      <c r="E68" s="69">
        <f>'МО г.Ртищево'!F55</f>
        <v>900</v>
      </c>
      <c r="F68" s="64">
        <f t="shared" si="2"/>
        <v>1</v>
      </c>
      <c r="G68" s="64">
        <f t="shared" si="3"/>
        <v>1</v>
      </c>
    </row>
    <row r="69" spans="1:7" ht="42" customHeight="1">
      <c r="A69" s="62"/>
      <c r="B69" s="77" t="s">
        <v>380</v>
      </c>
      <c r="C69" s="69">
        <f>МР!D69</f>
        <v>1670</v>
      </c>
      <c r="D69" s="69">
        <f>МР!E69</f>
        <v>1670</v>
      </c>
      <c r="E69" s="69">
        <f>МР!F69</f>
        <v>1670</v>
      </c>
      <c r="F69" s="64">
        <f t="shared" si="2"/>
        <v>1</v>
      </c>
      <c r="G69" s="64">
        <f t="shared" si="3"/>
        <v>1</v>
      </c>
    </row>
    <row r="70" spans="1:7" ht="42" customHeight="1">
      <c r="A70" s="62"/>
      <c r="B70" s="77" t="s">
        <v>364</v>
      </c>
      <c r="C70" s="69">
        <f>МР!D71+'МО г.Ртищево'!D56</f>
        <v>7393.4</v>
      </c>
      <c r="D70" s="69">
        <f>МР!E71+'МО г.Ртищево'!E56</f>
        <v>5586</v>
      </c>
      <c r="E70" s="69">
        <f>МР!F71+'МО г.Ртищево'!F56</f>
        <v>500</v>
      </c>
      <c r="F70" s="64">
        <f t="shared" si="2"/>
        <v>0.06762788432926664</v>
      </c>
      <c r="G70" s="64">
        <f t="shared" si="3"/>
        <v>0.08950948800572861</v>
      </c>
    </row>
    <row r="71" spans="1:7" ht="48.75" customHeight="1">
      <c r="A71" s="62"/>
      <c r="B71" s="76" t="s">
        <v>362</v>
      </c>
      <c r="C71" s="69">
        <f>МР!D72</f>
        <v>7755</v>
      </c>
      <c r="D71" s="69">
        <f>МР!E72</f>
        <v>7755</v>
      </c>
      <c r="E71" s="69">
        <f>МР!F72</f>
        <v>0</v>
      </c>
      <c r="F71" s="64">
        <f t="shared" si="2"/>
        <v>0</v>
      </c>
      <c r="G71" s="64">
        <f t="shared" si="3"/>
        <v>0</v>
      </c>
    </row>
    <row r="72" spans="1:7" ht="48.75" customHeight="1">
      <c r="A72" s="62"/>
      <c r="B72" s="76" t="s">
        <v>392</v>
      </c>
      <c r="C72" s="69">
        <f>'МО г.Ртищево'!D54</f>
        <v>280</v>
      </c>
      <c r="D72" s="69">
        <f>'МО г.Ртищево'!E54</f>
        <v>280</v>
      </c>
      <c r="E72" s="69">
        <f>'МО г.Ртищево'!F54</f>
        <v>280</v>
      </c>
      <c r="F72" s="64">
        <f t="shared" si="2"/>
        <v>1</v>
      </c>
      <c r="G72" s="64">
        <f t="shared" si="3"/>
        <v>1</v>
      </c>
    </row>
    <row r="73" spans="1:7" s="35" customFormat="1" ht="28.5" customHeight="1">
      <c r="A73" s="65" t="s">
        <v>78</v>
      </c>
      <c r="B73" s="78" t="s">
        <v>211</v>
      </c>
      <c r="C73" s="67">
        <f>C74+C75</f>
        <v>207.39999999999998</v>
      </c>
      <c r="D73" s="67">
        <f>D74+D75</f>
        <v>207.39999999999998</v>
      </c>
      <c r="E73" s="67">
        <f>E74+E75</f>
        <v>106.1</v>
      </c>
      <c r="F73" s="64">
        <f t="shared" si="2"/>
        <v>0.5115718418514947</v>
      </c>
      <c r="G73" s="64">
        <f t="shared" si="3"/>
        <v>0.5115718418514947</v>
      </c>
    </row>
    <row r="74" spans="1:7" ht="22.5" customHeight="1">
      <c r="A74" s="62"/>
      <c r="B74" s="79" t="s">
        <v>127</v>
      </c>
      <c r="C74" s="69">
        <f>МР!D75+'Кр-звезда'!D44+Макарово!D45+Октябрьский!D43+Салтыковка!D43+Урусово!D45+'Ш-Голицыно'!D44</f>
        <v>107.6</v>
      </c>
      <c r="D74" s="69">
        <f>МР!E75+'Кр-звезда'!E44+Макарово!E45+Октябрьский!E43+Салтыковка!E43+Урусово!E45+'Ш-Голицыно'!E44</f>
        <v>107.6</v>
      </c>
      <c r="E74" s="69">
        <f>МР!F75+'Кр-звезда'!F44+Макарово!F45+Октябрьский!F43+Салтыковка!F43+Урусово!F45+'Ш-Голицыно'!F44</f>
        <v>6.3</v>
      </c>
      <c r="F74" s="64">
        <f t="shared" si="2"/>
        <v>0.05855018587360595</v>
      </c>
      <c r="G74" s="64">
        <f t="shared" si="3"/>
        <v>0.05855018587360595</v>
      </c>
    </row>
    <row r="75" spans="1:7" ht="46.5" customHeight="1">
      <c r="A75" s="62"/>
      <c r="B75" s="79" t="s">
        <v>367</v>
      </c>
      <c r="C75" s="69">
        <f>МР!D76</f>
        <v>99.8</v>
      </c>
      <c r="D75" s="69">
        <f>МР!E76</f>
        <v>99.8</v>
      </c>
      <c r="E75" s="69">
        <f>МР!F76</f>
        <v>99.8</v>
      </c>
      <c r="F75" s="64">
        <f t="shared" si="2"/>
        <v>1</v>
      </c>
      <c r="G75" s="64">
        <f t="shared" si="3"/>
        <v>1</v>
      </c>
    </row>
    <row r="76" spans="1:7" ht="27" customHeight="1">
      <c r="A76" s="80" t="s">
        <v>79</v>
      </c>
      <c r="B76" s="81" t="s">
        <v>42</v>
      </c>
      <c r="C76" s="75">
        <f>C77+C81+C87</f>
        <v>34339.3</v>
      </c>
      <c r="D76" s="75">
        <f>D77+D81+D87</f>
        <v>23132.199999999997</v>
      </c>
      <c r="E76" s="75">
        <f>E77+E81+E87</f>
        <v>15801.8</v>
      </c>
      <c r="F76" s="64">
        <f t="shared" si="2"/>
        <v>0.46016663123593077</v>
      </c>
      <c r="G76" s="64">
        <f t="shared" si="3"/>
        <v>0.6831083943593779</v>
      </c>
    </row>
    <row r="77" spans="1:7" s="35" customFormat="1" ht="13.5">
      <c r="A77" s="65" t="s">
        <v>80</v>
      </c>
      <c r="B77" s="66" t="s">
        <v>43</v>
      </c>
      <c r="C77" s="67">
        <f>C78+C79+C80</f>
        <v>5136.6</v>
      </c>
      <c r="D77" s="67">
        <f>D78+D79+D80</f>
        <v>3142.2</v>
      </c>
      <c r="E77" s="67">
        <f>E78+E79+E80</f>
        <v>1902.3</v>
      </c>
      <c r="F77" s="64">
        <f t="shared" si="2"/>
        <v>0.3703422497371802</v>
      </c>
      <c r="G77" s="64">
        <f t="shared" si="3"/>
        <v>0.6054038571701356</v>
      </c>
    </row>
    <row r="78" spans="1:7" ht="27.75" customHeight="1">
      <c r="A78" s="68"/>
      <c r="B78" s="55" t="s">
        <v>179</v>
      </c>
      <c r="C78" s="69">
        <f>МР!D83+'МО г.Ртищево'!D66</f>
        <v>3829.8</v>
      </c>
      <c r="D78" s="69">
        <f>МР!E83+'МО г.Ртищево'!E66</f>
        <v>1835.4</v>
      </c>
      <c r="E78" s="69">
        <f>МР!F83+'МО г.Ртищево'!F66</f>
        <v>595.5</v>
      </c>
      <c r="F78" s="64">
        <f t="shared" si="2"/>
        <v>0.15549114836283878</v>
      </c>
      <c r="G78" s="64">
        <f t="shared" si="3"/>
        <v>0.3244524354364171</v>
      </c>
    </row>
    <row r="79" spans="1:7" ht="42.75" customHeight="1">
      <c r="A79" s="68"/>
      <c r="B79" s="55" t="s">
        <v>315</v>
      </c>
      <c r="C79" s="69">
        <f>'МО г.Ртищево'!D61</f>
        <v>680.6</v>
      </c>
      <c r="D79" s="69">
        <f>'МО г.Ртищево'!E61</f>
        <v>680.6</v>
      </c>
      <c r="E79" s="69">
        <f>'МО г.Ртищево'!F61</f>
        <v>680.6</v>
      </c>
      <c r="F79" s="64">
        <f t="shared" si="2"/>
        <v>1</v>
      </c>
      <c r="G79" s="64">
        <f t="shared" si="3"/>
        <v>1</v>
      </c>
    </row>
    <row r="80" spans="1:7" ht="42.75" customHeight="1">
      <c r="A80" s="68"/>
      <c r="B80" s="55" t="s">
        <v>238</v>
      </c>
      <c r="C80" s="69">
        <f>'МО г.Ртищево'!D67</f>
        <v>626.2</v>
      </c>
      <c r="D80" s="69">
        <f>'МО г.Ртищево'!E67</f>
        <v>626.2</v>
      </c>
      <c r="E80" s="69">
        <f>'МО г.Ртищево'!F67</f>
        <v>626.2</v>
      </c>
      <c r="F80" s="64">
        <f t="shared" si="2"/>
        <v>1</v>
      </c>
      <c r="G80" s="64">
        <f t="shared" si="3"/>
        <v>1</v>
      </c>
    </row>
    <row r="81" spans="1:7" s="35" customFormat="1" ht="21" customHeight="1">
      <c r="A81" s="65" t="s">
        <v>81</v>
      </c>
      <c r="B81" s="66" t="s">
        <v>294</v>
      </c>
      <c r="C81" s="67">
        <f>C84+C82+C85+C86</f>
        <v>4534</v>
      </c>
      <c r="D81" s="67">
        <f>D84+D82+D85+D86</f>
        <v>4285.4</v>
      </c>
      <c r="E81" s="67">
        <f>E84+E82+E85+E86</f>
        <v>1549.7</v>
      </c>
      <c r="F81" s="64">
        <f t="shared" si="2"/>
        <v>0.3417953242170269</v>
      </c>
      <c r="G81" s="64">
        <f t="shared" si="3"/>
        <v>0.36162318570028473</v>
      </c>
    </row>
    <row r="82" spans="1:7" s="35" customFormat="1" ht="29.25" customHeight="1">
      <c r="A82" s="65"/>
      <c r="B82" s="55" t="s">
        <v>280</v>
      </c>
      <c r="C82" s="69">
        <f>МР!D85</f>
        <v>3100</v>
      </c>
      <c r="D82" s="69">
        <f>МР!E85</f>
        <v>2851.4</v>
      </c>
      <c r="E82" s="69">
        <f>МР!F85</f>
        <v>851.5</v>
      </c>
      <c r="F82" s="64">
        <f t="shared" si="2"/>
        <v>0.2746774193548387</v>
      </c>
      <c r="G82" s="64">
        <f t="shared" si="3"/>
        <v>0.29862523672581887</v>
      </c>
    </row>
    <row r="83" spans="1:7" ht="60" customHeight="1">
      <c r="A83" s="68"/>
      <c r="B83" s="82" t="s">
        <v>357</v>
      </c>
      <c r="C83" s="69">
        <f>МР!D86</f>
        <v>3100</v>
      </c>
      <c r="D83" s="69">
        <f>МР!E86</f>
        <v>2851.4</v>
      </c>
      <c r="E83" s="69">
        <f>МР!F86</f>
        <v>851.5</v>
      </c>
      <c r="F83" s="64">
        <f t="shared" si="2"/>
        <v>0.2746774193548387</v>
      </c>
      <c r="G83" s="64">
        <f t="shared" si="3"/>
        <v>0.29862523672581887</v>
      </c>
    </row>
    <row r="84" spans="1:7" ht="32.25" customHeight="1">
      <c r="A84" s="68"/>
      <c r="B84" s="55" t="s">
        <v>309</v>
      </c>
      <c r="C84" s="69">
        <f>МР!D87</f>
        <v>804</v>
      </c>
      <c r="D84" s="69">
        <f>МР!E87</f>
        <v>804</v>
      </c>
      <c r="E84" s="69">
        <f>МР!F87</f>
        <v>698.2</v>
      </c>
      <c r="F84" s="64">
        <f t="shared" si="2"/>
        <v>0.868407960199005</v>
      </c>
      <c r="G84" s="64">
        <f t="shared" si="3"/>
        <v>0.868407960199005</v>
      </c>
    </row>
    <row r="85" spans="1:7" ht="49.5" customHeight="1">
      <c r="A85" s="68"/>
      <c r="B85" s="55" t="s">
        <v>384</v>
      </c>
      <c r="C85" s="69">
        <f>МР!D88</f>
        <v>30</v>
      </c>
      <c r="D85" s="69">
        <f>МР!E88</f>
        <v>30</v>
      </c>
      <c r="E85" s="69">
        <f>МР!F88</f>
        <v>0</v>
      </c>
      <c r="F85" s="64">
        <f t="shared" si="2"/>
        <v>0</v>
      </c>
      <c r="G85" s="64">
        <f t="shared" si="3"/>
        <v>0</v>
      </c>
    </row>
    <row r="86" spans="1:7" ht="25.5" customHeight="1">
      <c r="A86" s="68"/>
      <c r="B86" s="55" t="s">
        <v>405</v>
      </c>
      <c r="C86" s="69">
        <f>'МО г.Ртищево'!D68</f>
        <v>600</v>
      </c>
      <c r="D86" s="69">
        <f>'МО г.Ртищево'!E68</f>
        <v>600</v>
      </c>
      <c r="E86" s="69">
        <f>'МО г.Ртищево'!F68</f>
        <v>0</v>
      </c>
      <c r="F86" s="64">
        <v>0</v>
      </c>
      <c r="G86" s="64">
        <v>0</v>
      </c>
    </row>
    <row r="87" spans="1:7" s="35" customFormat="1" ht="21" customHeight="1">
      <c r="A87" s="65" t="s">
        <v>45</v>
      </c>
      <c r="B87" s="83" t="s">
        <v>282</v>
      </c>
      <c r="C87" s="67">
        <f>C88+C95+C97+C98+C96</f>
        <v>24668.7</v>
      </c>
      <c r="D87" s="67">
        <f>D88+D95+D97+D98+D96</f>
        <v>15704.599999999999</v>
      </c>
      <c r="E87" s="67">
        <f>E88+E95+E97+E98+E96</f>
        <v>12349.8</v>
      </c>
      <c r="F87" s="64">
        <f t="shared" si="2"/>
        <v>0.5006262997239417</v>
      </c>
      <c r="G87" s="64">
        <f t="shared" si="3"/>
        <v>0.7863810603262739</v>
      </c>
    </row>
    <row r="88" spans="1:7" ht="30.75" customHeight="1">
      <c r="A88" s="68"/>
      <c r="B88" s="84" t="s">
        <v>281</v>
      </c>
      <c r="C88" s="69">
        <f>C89+C91+C92+C93+C94+C90</f>
        <v>900</v>
      </c>
      <c r="D88" s="69">
        <f>D89+D91+D92+D93+D94+D90</f>
        <v>800</v>
      </c>
      <c r="E88" s="69">
        <f>E89+E91+E92+E93+E94+E90</f>
        <v>261.9</v>
      </c>
      <c r="F88" s="64">
        <f t="shared" si="2"/>
        <v>0.291</v>
      </c>
      <c r="G88" s="64">
        <f t="shared" si="3"/>
        <v>0.32737499999999997</v>
      </c>
    </row>
    <row r="89" spans="1:7" ht="23.25" customHeight="1">
      <c r="A89" s="68"/>
      <c r="B89" s="82" t="s">
        <v>295</v>
      </c>
      <c r="C89" s="69">
        <f>'МО г.Ртищево'!D70</f>
        <v>250</v>
      </c>
      <c r="D89" s="69">
        <f>'МО г.Ртищево'!E70</f>
        <v>250</v>
      </c>
      <c r="E89" s="69">
        <f>'МО г.Ртищево'!F70</f>
        <v>162.9</v>
      </c>
      <c r="F89" s="64">
        <f t="shared" si="2"/>
        <v>0.6516000000000001</v>
      </c>
      <c r="G89" s="64">
        <v>0</v>
      </c>
    </row>
    <row r="90" spans="1:7" ht="30" customHeight="1">
      <c r="A90" s="68"/>
      <c r="B90" s="82" t="s">
        <v>374</v>
      </c>
      <c r="C90" s="69">
        <f>'МО г.Ртищево'!D71</f>
        <v>250</v>
      </c>
      <c r="D90" s="69">
        <f>'МО г.Ртищево'!E71</f>
        <v>250</v>
      </c>
      <c r="E90" s="69">
        <f>'МО г.Ртищево'!F71</f>
        <v>0</v>
      </c>
      <c r="F90" s="64">
        <f t="shared" si="2"/>
        <v>0</v>
      </c>
      <c r="G90" s="64">
        <v>0</v>
      </c>
    </row>
    <row r="91" spans="1:7" ht="23.25" customHeight="1">
      <c r="A91" s="68"/>
      <c r="B91" s="82" t="s">
        <v>296</v>
      </c>
      <c r="C91" s="69">
        <f>'МО г.Ртищево'!D72</f>
        <v>50</v>
      </c>
      <c r="D91" s="69">
        <f>'МО г.Ртищево'!E72</f>
        <v>50</v>
      </c>
      <c r="E91" s="69">
        <f>'МО г.Ртищево'!F72</f>
        <v>0</v>
      </c>
      <c r="F91" s="64">
        <f t="shared" si="2"/>
        <v>0</v>
      </c>
      <c r="G91" s="64">
        <v>0</v>
      </c>
    </row>
    <row r="92" spans="1:7" ht="30.75" customHeight="1">
      <c r="A92" s="68"/>
      <c r="B92" s="82" t="s">
        <v>297</v>
      </c>
      <c r="C92" s="69">
        <f>'МО г.Ртищево'!D73</f>
        <v>100</v>
      </c>
      <c r="D92" s="69">
        <f>'МО г.Ртищево'!E73</f>
        <v>100</v>
      </c>
      <c r="E92" s="69">
        <f>'МО г.Ртищево'!F73</f>
        <v>99</v>
      </c>
      <c r="F92" s="64">
        <f t="shared" si="2"/>
        <v>0.99</v>
      </c>
      <c r="G92" s="64">
        <v>0</v>
      </c>
    </row>
    <row r="93" spans="1:7" ht="20.25" customHeight="1">
      <c r="A93" s="68"/>
      <c r="B93" s="82" t="s">
        <v>298</v>
      </c>
      <c r="C93" s="69">
        <f>'МО г.Ртищево'!D74</f>
        <v>200</v>
      </c>
      <c r="D93" s="69">
        <f>'МО г.Ртищево'!E74</f>
        <v>100</v>
      </c>
      <c r="E93" s="69">
        <f>'МО г.Ртищево'!F74</f>
        <v>0</v>
      </c>
      <c r="F93" s="64">
        <f t="shared" si="2"/>
        <v>0</v>
      </c>
      <c r="G93" s="64">
        <v>0</v>
      </c>
    </row>
    <row r="94" spans="1:7" ht="19.5" customHeight="1">
      <c r="A94" s="68"/>
      <c r="B94" s="82" t="s">
        <v>299</v>
      </c>
      <c r="C94" s="69">
        <f>'МО г.Ртищево'!D75</f>
        <v>50</v>
      </c>
      <c r="D94" s="69">
        <f>'МО г.Ртищево'!E75</f>
        <v>50</v>
      </c>
      <c r="E94" s="69">
        <f>'МО г.Ртищево'!F75</f>
        <v>0</v>
      </c>
      <c r="F94" s="64">
        <f t="shared" si="2"/>
        <v>0</v>
      </c>
      <c r="G94" s="64">
        <f t="shared" si="3"/>
        <v>0</v>
      </c>
    </row>
    <row r="95" spans="1:7" ht="21" customHeight="1">
      <c r="A95" s="68"/>
      <c r="B95" s="84" t="s">
        <v>181</v>
      </c>
      <c r="C95" s="69">
        <f>'МО г.Ртищево'!D76+'Кр-звезда'!D47+Макарово!D48+Октябрьский!D46+Салтыковка!D46+Урусово!D48+'Ш-Голицыно'!D47</f>
        <v>11309.7</v>
      </c>
      <c r="D95" s="69">
        <f>'МО г.Ртищево'!E76+'Кр-звезда'!E47+Макарово!E48+Октябрьский!E46+Салтыковка!E46+Урусово!E48+'Ш-Голицыно'!E47</f>
        <v>7759.8</v>
      </c>
      <c r="E95" s="69">
        <f>'МО г.Ртищево'!F76+'Кр-звезда'!F47+Макарово!F48+Октябрьский!F46+Салтыковка!F46+Урусово!F48+'Ш-Голицыно'!F47</f>
        <v>6000.1</v>
      </c>
      <c r="F95" s="64">
        <f t="shared" si="2"/>
        <v>0.5305268928441957</v>
      </c>
      <c r="G95" s="64">
        <f t="shared" si="3"/>
        <v>0.7732286914611202</v>
      </c>
    </row>
    <row r="96" spans="1:7" ht="21" customHeight="1">
      <c r="A96" s="68"/>
      <c r="B96" s="84" t="s">
        <v>376</v>
      </c>
      <c r="C96" s="69">
        <f>'Кр-звезда'!D49+Макарово!D50+Октябрьский!D48+Салтыковка!D48+Урусово!D50+'Ш-Голицыно'!D49</f>
        <v>49.2</v>
      </c>
      <c r="D96" s="69">
        <f>'Кр-звезда'!E49+Макарово!E50+Октябрьский!E48+Салтыковка!E48+Урусово!E50+'Ш-Голицыно'!E49</f>
        <v>25</v>
      </c>
      <c r="E96" s="69">
        <f>'Кр-звезда'!F49+Макарово!F50+Октябрьский!F48+Салтыковка!F48+Урусово!F50+'Ш-Голицыно'!F49</f>
        <v>0</v>
      </c>
      <c r="F96" s="64">
        <f t="shared" si="2"/>
        <v>0</v>
      </c>
      <c r="G96" s="64">
        <v>0</v>
      </c>
    </row>
    <row r="97" spans="1:7" ht="21" customHeight="1">
      <c r="A97" s="68"/>
      <c r="B97" s="84" t="s">
        <v>266</v>
      </c>
      <c r="C97" s="69">
        <f>'Кр-звезда'!D48+Макарово!D49+Октябрьский!D47+Салтыковка!D47+Урусово!D49+'Ш-Голицыно'!D48</f>
        <v>86.8</v>
      </c>
      <c r="D97" s="69">
        <f>'Кр-звезда'!E48+Макарово!E49+Октябрьский!E47+Салтыковка!E47+Урусово!E49+'Ш-Голицыно'!E48</f>
        <v>86.8</v>
      </c>
      <c r="E97" s="69">
        <f>'Кр-звезда'!F48+Макарово!F49+Октябрьский!F47+Салтыковка!F47+Урусово!F49+'Ш-Голицыно'!F48</f>
        <v>0</v>
      </c>
      <c r="F97" s="64">
        <f t="shared" si="2"/>
        <v>0</v>
      </c>
      <c r="G97" s="64">
        <v>0</v>
      </c>
    </row>
    <row r="98" spans="1:7" ht="21" customHeight="1">
      <c r="A98" s="68"/>
      <c r="B98" s="84" t="s">
        <v>183</v>
      </c>
      <c r="C98" s="69">
        <f>'МО г.Ртищево'!D77+'Кр-звезда'!D50+Макарово!D51+Октябрьский!D49+Салтыковка!D49+Урусово!D51+'Ш-Голицыно'!D50</f>
        <v>12323</v>
      </c>
      <c r="D98" s="69">
        <f>'МО г.Ртищево'!E77+'Кр-звезда'!E50+Макарово!E51+Октябрьский!E49+Салтыковка!E49+Урусово!E51+'Ш-Голицыно'!E50</f>
        <v>7033</v>
      </c>
      <c r="E98" s="69">
        <f>'МО г.Ртищево'!F77+'Кр-звезда'!F50+Макарово!F51+Октябрьский!F49+Салтыковка!F49+Урусово!F51+'Ш-Голицыно'!F50</f>
        <v>6087.799999999999</v>
      </c>
      <c r="F98" s="64">
        <f t="shared" si="2"/>
        <v>0.49401931347886063</v>
      </c>
      <c r="G98" s="64">
        <f t="shared" si="3"/>
        <v>0.865605004976539</v>
      </c>
    </row>
    <row r="99" spans="1:7" ht="21.75" customHeight="1">
      <c r="A99" s="80" t="s">
        <v>130</v>
      </c>
      <c r="B99" s="81" t="s">
        <v>128</v>
      </c>
      <c r="C99" s="75">
        <f>C100</f>
        <v>6.1</v>
      </c>
      <c r="D99" s="75">
        <f>D100</f>
        <v>6.1</v>
      </c>
      <c r="E99" s="75">
        <f>E100</f>
        <v>3.5000000000000004</v>
      </c>
      <c r="F99" s="64">
        <f t="shared" si="2"/>
        <v>0.5737704918032788</v>
      </c>
      <c r="G99" s="64">
        <f t="shared" si="3"/>
        <v>0.5737704918032788</v>
      </c>
    </row>
    <row r="100" spans="1:7" ht="25.5" customHeight="1">
      <c r="A100" s="85" t="s">
        <v>124</v>
      </c>
      <c r="B100" s="86" t="s">
        <v>275</v>
      </c>
      <c r="C100" s="69">
        <f>'Кр-звезда'!D52+Макарово!D53+Октябрьский!D52+Салтыковка!D51+Урусово!D53+'Ш-Голицыно'!D52</f>
        <v>6.1</v>
      </c>
      <c r="D100" s="69">
        <f>'Кр-звезда'!E52+Макарово!E53+Октябрьский!E52+Салтыковка!E51+Урусово!E53+'Ш-Голицыно'!E52</f>
        <v>6.1</v>
      </c>
      <c r="E100" s="69">
        <f>'Кр-звезда'!F52+Макарово!F53+Октябрьский!F52+Салтыковка!F51+Урусово!F53+'Ш-Голицыно'!F52</f>
        <v>3.5000000000000004</v>
      </c>
      <c r="F100" s="64">
        <f t="shared" si="2"/>
        <v>0.5737704918032788</v>
      </c>
      <c r="G100" s="64">
        <f t="shared" si="3"/>
        <v>0.5737704918032788</v>
      </c>
    </row>
    <row r="101" spans="1:7" ht="18" customHeight="1">
      <c r="A101" s="62" t="s">
        <v>47</v>
      </c>
      <c r="B101" s="57" t="s">
        <v>48</v>
      </c>
      <c r="C101" s="75">
        <f>C102+C103+C104+C105</f>
        <v>467475.6</v>
      </c>
      <c r="D101" s="75">
        <f>D102+D103+D104+D105</f>
        <v>284538.6</v>
      </c>
      <c r="E101" s="75">
        <f>E102+E103+E104+E105</f>
        <v>179408.4</v>
      </c>
      <c r="F101" s="64">
        <f t="shared" si="2"/>
        <v>0.38378131393381815</v>
      </c>
      <c r="G101" s="64">
        <f t="shared" si="3"/>
        <v>0.6305239429729393</v>
      </c>
    </row>
    <row r="102" spans="1:7" ht="12.75">
      <c r="A102" s="68" t="s">
        <v>49</v>
      </c>
      <c r="B102" s="55" t="s">
        <v>50</v>
      </c>
      <c r="C102" s="69">
        <f>МР!D95</f>
        <v>143988.6</v>
      </c>
      <c r="D102" s="69">
        <f>МР!E95</f>
        <v>81698.4</v>
      </c>
      <c r="E102" s="69">
        <f>МР!F95</f>
        <v>50760.1</v>
      </c>
      <c r="F102" s="64">
        <f t="shared" si="2"/>
        <v>0.3525286029588453</v>
      </c>
      <c r="G102" s="64">
        <f t="shared" si="3"/>
        <v>0.6213108212645535</v>
      </c>
    </row>
    <row r="103" spans="1:7" ht="12.75">
      <c r="A103" s="68" t="s">
        <v>51</v>
      </c>
      <c r="B103" s="55" t="s">
        <v>153</v>
      </c>
      <c r="C103" s="69">
        <f>МР!D97+'МО г.Ртищево'!D79</f>
        <v>299728.1</v>
      </c>
      <c r="D103" s="69">
        <f>МР!E97+'МО г.Ртищево'!E79</f>
        <v>187881.2</v>
      </c>
      <c r="E103" s="69">
        <f>МР!F97+'МО г.Ртищево'!F79</f>
        <v>119362.2</v>
      </c>
      <c r="F103" s="64">
        <f t="shared" si="2"/>
        <v>0.39823493359481477</v>
      </c>
      <c r="G103" s="64">
        <f t="shared" si="3"/>
        <v>0.6353067789645797</v>
      </c>
    </row>
    <row r="104" spans="1:7" ht="12.75">
      <c r="A104" s="68" t="s">
        <v>52</v>
      </c>
      <c r="B104" s="55" t="s">
        <v>53</v>
      </c>
      <c r="C104" s="69">
        <f>МР!D98+'Кр-звезда'!D56+Макарово!D57+Октябрьский!D56+Салтыковка!D55+Урусово!D57+'Ш-Голицыно'!D56</f>
        <v>4401.7</v>
      </c>
      <c r="D104" s="69">
        <f>МР!E98+'Кр-звезда'!E56+Макарово!E57+Октябрьский!E56+Салтыковка!E55+Урусово!E57+'Ш-Голицыно'!E56</f>
        <v>2534.5</v>
      </c>
      <c r="E104" s="69">
        <f>МР!F98+'Кр-звезда'!F56+Макарово!F57+Октябрьский!F56+Салтыковка!F55+Урусово!F57+'Ш-Голицыно'!F56</f>
        <v>556.2</v>
      </c>
      <c r="F104" s="64">
        <f t="shared" si="2"/>
        <v>0.12636026989572213</v>
      </c>
      <c r="G104" s="64">
        <f t="shared" si="3"/>
        <v>0.21945156835667787</v>
      </c>
    </row>
    <row r="105" spans="1:7" ht="12.75">
      <c r="A105" s="68" t="s">
        <v>54</v>
      </c>
      <c r="B105" s="55" t="s">
        <v>55</v>
      </c>
      <c r="C105" s="69">
        <f>МР!D100</f>
        <v>19357.2</v>
      </c>
      <c r="D105" s="69">
        <f>МР!E100</f>
        <v>12424.5</v>
      </c>
      <c r="E105" s="69">
        <f>МР!F100</f>
        <v>8729.9</v>
      </c>
      <c r="F105" s="64">
        <f t="shared" si="2"/>
        <v>0.450989812576199</v>
      </c>
      <c r="G105" s="64">
        <f t="shared" si="3"/>
        <v>0.7026359209626142</v>
      </c>
    </row>
    <row r="106" spans="1:7" ht="12.75">
      <c r="A106" s="68"/>
      <c r="B106" s="55" t="s">
        <v>56</v>
      </c>
      <c r="C106" s="69">
        <f>МР!D101</f>
        <v>500</v>
      </c>
      <c r="D106" s="69">
        <f>МР!E101</f>
        <v>374</v>
      </c>
      <c r="E106" s="69">
        <f>МР!F101</f>
        <v>155.7</v>
      </c>
      <c r="F106" s="64">
        <f t="shared" si="2"/>
        <v>0.31139999999999995</v>
      </c>
      <c r="G106" s="64">
        <f t="shared" si="3"/>
        <v>0.41631016042780744</v>
      </c>
    </row>
    <row r="107" spans="1:7" ht="12.75">
      <c r="A107" s="62" t="s">
        <v>57</v>
      </c>
      <c r="B107" s="57" t="s">
        <v>158</v>
      </c>
      <c r="C107" s="75">
        <f>C108+C109</f>
        <v>62922.8</v>
      </c>
      <c r="D107" s="75">
        <f>D108+D109</f>
        <v>38527.600000000006</v>
      </c>
      <c r="E107" s="75">
        <f>E108+E109</f>
        <v>29732.1</v>
      </c>
      <c r="F107" s="64">
        <f t="shared" si="2"/>
        <v>0.47251711621224735</v>
      </c>
      <c r="G107" s="64">
        <f t="shared" si="3"/>
        <v>0.7717091124284927</v>
      </c>
    </row>
    <row r="108" spans="1:7" ht="12.75">
      <c r="A108" s="68" t="s">
        <v>58</v>
      </c>
      <c r="B108" s="55" t="s">
        <v>59</v>
      </c>
      <c r="C108" s="69">
        <f>МР!D103</f>
        <v>59762.4</v>
      </c>
      <c r="D108" s="69">
        <f>МР!E103</f>
        <v>36639.3</v>
      </c>
      <c r="E108" s="69">
        <f>МР!F103</f>
        <v>28467.8</v>
      </c>
      <c r="F108" s="64">
        <f t="shared" si="2"/>
        <v>0.47634967805844475</v>
      </c>
      <c r="G108" s="64">
        <f t="shared" si="3"/>
        <v>0.776974450931104</v>
      </c>
    </row>
    <row r="109" spans="1:7" ht="12.75">
      <c r="A109" s="68" t="s">
        <v>60</v>
      </c>
      <c r="B109" s="55" t="s">
        <v>111</v>
      </c>
      <c r="C109" s="69">
        <f>МР!D104</f>
        <v>3160.4</v>
      </c>
      <c r="D109" s="69">
        <f>МР!E104</f>
        <v>1888.3</v>
      </c>
      <c r="E109" s="69">
        <f>МР!F104</f>
        <v>1264.3</v>
      </c>
      <c r="F109" s="64">
        <f t="shared" si="2"/>
        <v>0.4000442981901025</v>
      </c>
      <c r="G109" s="64">
        <f t="shared" si="3"/>
        <v>0.669544034316581</v>
      </c>
    </row>
    <row r="110" spans="1:7" ht="16.5" customHeight="1">
      <c r="A110" s="62" t="s">
        <v>61</v>
      </c>
      <c r="B110" s="57" t="s">
        <v>62</v>
      </c>
      <c r="C110" s="75">
        <f>C111+C112+C113+C115+C114+C116+C117</f>
        <v>16860.3</v>
      </c>
      <c r="D110" s="75">
        <f>D111+D112+D113+D115+D114+D116+D117</f>
        <v>11097.1</v>
      </c>
      <c r="E110" s="75">
        <f>E111+E112+E113+E115+E114+E116+E117</f>
        <v>8684.699999999999</v>
      </c>
      <c r="F110" s="64">
        <f t="shared" si="2"/>
        <v>0.5150975961281827</v>
      </c>
      <c r="G110" s="64">
        <f t="shared" si="3"/>
        <v>0.7826098710473907</v>
      </c>
    </row>
    <row r="111" spans="1:7" ht="12.75">
      <c r="A111" s="68" t="s">
        <v>63</v>
      </c>
      <c r="B111" s="87" t="s">
        <v>227</v>
      </c>
      <c r="C111" s="69">
        <f>МР!D107+'МО г.Ртищево'!D81+'Кр-звезда'!D58+Октябрьский!D58+Салтыковка!D57+Урусово!D59+'Ш-Голицыно'!D57</f>
        <v>1380.9</v>
      </c>
      <c r="D111" s="69">
        <f>МР!E107+'МО г.Ртищево'!E81+'Кр-звезда'!E58+Октябрьский!E58+Салтыковка!E57+Урусово!E59+'Ш-Голицыно'!E57</f>
        <v>876.0999999999999</v>
      </c>
      <c r="E111" s="69">
        <f>МР!F107+'МО г.Ртищево'!F81+'Кр-звезда'!F58+Октябрьский!F58+Салтыковка!F57+Урусово!F59+'Ш-Голицыно'!F57</f>
        <v>608.3000000000001</v>
      </c>
      <c r="F111" s="64">
        <f t="shared" si="2"/>
        <v>0.4405098124411616</v>
      </c>
      <c r="G111" s="64">
        <f t="shared" si="3"/>
        <v>0.6943271316059813</v>
      </c>
    </row>
    <row r="112" spans="1:7" ht="38.25">
      <c r="A112" s="68" t="s">
        <v>64</v>
      </c>
      <c r="B112" s="87" t="s">
        <v>187</v>
      </c>
      <c r="C112" s="69">
        <f>МР!D109</f>
        <v>11749.3</v>
      </c>
      <c r="D112" s="69">
        <f>МР!E109</f>
        <v>8049</v>
      </c>
      <c r="E112" s="69">
        <f>МР!F109</f>
        <v>6686.2</v>
      </c>
      <c r="F112" s="64">
        <f aca="true" t="shared" si="4" ref="F112:F125">E112/C112</f>
        <v>0.5690722000459602</v>
      </c>
      <c r="G112" s="64">
        <f aca="true" t="shared" si="5" ref="G112:G125">E112/D112</f>
        <v>0.8306870418685551</v>
      </c>
    </row>
    <row r="113" spans="1:7" ht="63.75">
      <c r="A113" s="68"/>
      <c r="B113" s="55" t="s">
        <v>188</v>
      </c>
      <c r="C113" s="69">
        <f>МР!D108</f>
        <v>80</v>
      </c>
      <c r="D113" s="69">
        <f>МР!E108</f>
        <v>65.1</v>
      </c>
      <c r="E113" s="69">
        <f>МР!F108</f>
        <v>64.9</v>
      </c>
      <c r="F113" s="64">
        <f t="shared" si="4"/>
        <v>0.81125</v>
      </c>
      <c r="G113" s="64">
        <f t="shared" si="5"/>
        <v>0.9969278033794164</v>
      </c>
    </row>
    <row r="114" spans="1:7" ht="27.75" customHeight="1">
      <c r="A114" s="68"/>
      <c r="B114" s="55" t="s">
        <v>310</v>
      </c>
      <c r="C114" s="69">
        <f>МР!D112</f>
        <v>60</v>
      </c>
      <c r="D114" s="69">
        <f>МР!E112</f>
        <v>60</v>
      </c>
      <c r="E114" s="69">
        <f>МР!F112</f>
        <v>0</v>
      </c>
      <c r="F114" s="64">
        <f t="shared" si="4"/>
        <v>0</v>
      </c>
      <c r="G114" s="64">
        <f t="shared" si="5"/>
        <v>0</v>
      </c>
    </row>
    <row r="115" spans="1:7" ht="51">
      <c r="A115" s="68" t="s">
        <v>65</v>
      </c>
      <c r="B115" s="55" t="s">
        <v>117</v>
      </c>
      <c r="C115" s="69">
        <f>МР!D115</f>
        <v>3183.9</v>
      </c>
      <c r="D115" s="69">
        <f>МР!E115</f>
        <v>1640.7</v>
      </c>
      <c r="E115" s="69">
        <f>МР!F115</f>
        <v>1325.3</v>
      </c>
      <c r="F115" s="64">
        <f t="shared" si="4"/>
        <v>0.4162505103803511</v>
      </c>
      <c r="G115" s="64">
        <f t="shared" si="5"/>
        <v>0.8077649783628938</v>
      </c>
    </row>
    <row r="116" spans="1:7" ht="38.25">
      <c r="A116" s="68"/>
      <c r="B116" s="55" t="s">
        <v>403</v>
      </c>
      <c r="C116" s="69">
        <f>МР!D113</f>
        <v>132.3</v>
      </c>
      <c r="D116" s="69">
        <f>МР!E113</f>
        <v>132.3</v>
      </c>
      <c r="E116" s="69">
        <f>МР!F113</f>
        <v>0</v>
      </c>
      <c r="F116" s="64">
        <f t="shared" si="4"/>
        <v>0</v>
      </c>
      <c r="G116" s="64">
        <f t="shared" si="5"/>
        <v>0</v>
      </c>
    </row>
    <row r="117" spans="1:7" ht="51">
      <c r="A117" s="68"/>
      <c r="B117" s="55" t="s">
        <v>324</v>
      </c>
      <c r="C117" s="69">
        <f>МР!D114</f>
        <v>273.9</v>
      </c>
      <c r="D117" s="69">
        <f>МР!E114</f>
        <v>273.9</v>
      </c>
      <c r="E117" s="69">
        <f>МР!F114</f>
        <v>0</v>
      </c>
      <c r="F117" s="64">
        <f t="shared" si="4"/>
        <v>0</v>
      </c>
      <c r="G117" s="64">
        <f t="shared" si="5"/>
        <v>0</v>
      </c>
    </row>
    <row r="118" spans="1:7" ht="21" customHeight="1">
      <c r="A118" s="80" t="s">
        <v>66</v>
      </c>
      <c r="B118" s="81" t="s">
        <v>133</v>
      </c>
      <c r="C118" s="75">
        <f>C119+C120</f>
        <v>27101.1</v>
      </c>
      <c r="D118" s="75">
        <f>D119+D120</f>
        <v>16379.2</v>
      </c>
      <c r="E118" s="75">
        <f>E119+E120</f>
        <v>9130.800000000001</v>
      </c>
      <c r="F118" s="64">
        <f t="shared" si="4"/>
        <v>0.33691621373302194</v>
      </c>
      <c r="G118" s="64">
        <f t="shared" si="5"/>
        <v>0.5574631239620983</v>
      </c>
    </row>
    <row r="119" spans="1:7" ht="15.75" customHeight="1">
      <c r="A119" s="68" t="s">
        <v>67</v>
      </c>
      <c r="B119" s="55" t="s">
        <v>134</v>
      </c>
      <c r="C119" s="69">
        <f>'МО г.Ртищево'!D83</f>
        <v>26520</v>
      </c>
      <c r="D119" s="69">
        <f>'МО г.Ртищево'!E83</f>
        <v>16079.7</v>
      </c>
      <c r="E119" s="69">
        <f>'МО г.Ртищево'!F83</f>
        <v>8949.7</v>
      </c>
      <c r="F119" s="64">
        <f t="shared" si="4"/>
        <v>0.33746983408748116</v>
      </c>
      <c r="G119" s="64">
        <f t="shared" si="5"/>
        <v>0.556583767110083</v>
      </c>
    </row>
    <row r="120" spans="1:7" ht="18.75" customHeight="1">
      <c r="A120" s="68" t="s">
        <v>135</v>
      </c>
      <c r="B120" s="55" t="s">
        <v>136</v>
      </c>
      <c r="C120" s="69">
        <f>МР!D118</f>
        <v>581.1</v>
      </c>
      <c r="D120" s="69">
        <f>МР!E118</f>
        <v>299.5</v>
      </c>
      <c r="E120" s="69">
        <f>МР!F118</f>
        <v>181.1</v>
      </c>
      <c r="F120" s="64">
        <f t="shared" si="4"/>
        <v>0.31165031836172774</v>
      </c>
      <c r="G120" s="64">
        <f t="shared" si="5"/>
        <v>0.6046744574290484</v>
      </c>
    </row>
    <row r="121" spans="1:7" ht="21.75" customHeight="1">
      <c r="A121" s="80" t="s">
        <v>137</v>
      </c>
      <c r="B121" s="81" t="s">
        <v>138</v>
      </c>
      <c r="C121" s="75">
        <f>C122</f>
        <v>326.1</v>
      </c>
      <c r="D121" s="75">
        <f>D122</f>
        <v>164.1</v>
      </c>
      <c r="E121" s="75">
        <f>E122</f>
        <v>113.10000000000001</v>
      </c>
      <c r="F121" s="64">
        <f t="shared" si="4"/>
        <v>0.3468261269549218</v>
      </c>
      <c r="G121" s="64">
        <f t="shared" si="5"/>
        <v>0.6892138939670933</v>
      </c>
    </row>
    <row r="122" spans="1:7" ht="12.75">
      <c r="A122" s="68" t="s">
        <v>139</v>
      </c>
      <c r="B122" s="55" t="s">
        <v>140</v>
      </c>
      <c r="C122" s="69">
        <f>МР!D121+'МО г.Ртищево'!D85</f>
        <v>326.1</v>
      </c>
      <c r="D122" s="69">
        <f>МР!E121+'МО г.Ртищево'!E85</f>
        <v>164.1</v>
      </c>
      <c r="E122" s="69">
        <f>МР!F121+'МО г.Ртищево'!F85</f>
        <v>113.10000000000001</v>
      </c>
      <c r="F122" s="64">
        <f t="shared" si="4"/>
        <v>0.3468261269549218</v>
      </c>
      <c r="G122" s="64">
        <f t="shared" si="5"/>
        <v>0.6892138939670933</v>
      </c>
    </row>
    <row r="123" spans="1:7" ht="32.25" customHeight="1">
      <c r="A123" s="80" t="s">
        <v>141</v>
      </c>
      <c r="B123" s="81" t="s">
        <v>142</v>
      </c>
      <c r="C123" s="75">
        <f>C124</f>
        <v>800</v>
      </c>
      <c r="D123" s="75">
        <f>D124</f>
        <v>487.5</v>
      </c>
      <c r="E123" s="75">
        <f>E124</f>
        <v>487.5</v>
      </c>
      <c r="F123" s="64">
        <f t="shared" si="4"/>
        <v>0.609375</v>
      </c>
      <c r="G123" s="64">
        <f t="shared" si="5"/>
        <v>1</v>
      </c>
    </row>
    <row r="124" spans="1:7" ht="15" customHeight="1">
      <c r="A124" s="68" t="s">
        <v>144</v>
      </c>
      <c r="B124" s="55" t="s">
        <v>143</v>
      </c>
      <c r="C124" s="69">
        <f>МР!D123</f>
        <v>800</v>
      </c>
      <c r="D124" s="69">
        <f>МР!E123</f>
        <v>487.5</v>
      </c>
      <c r="E124" s="69">
        <f>МР!F123</f>
        <v>487.5</v>
      </c>
      <c r="F124" s="64">
        <f t="shared" si="4"/>
        <v>0.609375</v>
      </c>
      <c r="G124" s="64">
        <f t="shared" si="5"/>
        <v>1</v>
      </c>
    </row>
    <row r="125" spans="1:7" ht="22.5" customHeight="1">
      <c r="A125" s="68"/>
      <c r="B125" s="88" t="s">
        <v>69</v>
      </c>
      <c r="C125" s="89">
        <f>C40+C99+C56+C58+C65+C76+C101+C107+C110+C118+C121+C123</f>
        <v>702269.2000000001</v>
      </c>
      <c r="D125" s="89">
        <f>D40+D99+D56+D58+D65+D76+D101+D107+D110+D118+D121+D123</f>
        <v>433735.3</v>
      </c>
      <c r="E125" s="89">
        <f>E40+E99+E56+E58+E65+E76+E101+E107+E110+E118+E121+E123</f>
        <v>274231.19999999995</v>
      </c>
      <c r="F125" s="64">
        <f t="shared" si="4"/>
        <v>0.3904929904372852</v>
      </c>
      <c r="G125" s="64">
        <f t="shared" si="5"/>
        <v>0.6322547415439784</v>
      </c>
    </row>
    <row r="126" spans="3:6" ht="12.75">
      <c r="C126" s="92"/>
      <c r="D126" s="92"/>
      <c r="E126" s="92"/>
      <c r="F126" s="93"/>
    </row>
    <row r="127" spans="3:6" ht="12.75">
      <c r="C127" s="92"/>
      <c r="D127" s="92"/>
      <c r="E127" s="92"/>
      <c r="F127" s="95"/>
    </row>
    <row r="128" spans="2:6" ht="15">
      <c r="B128" s="96" t="s">
        <v>94</v>
      </c>
      <c r="C128" s="92"/>
      <c r="D128" s="92"/>
      <c r="E128" s="92">
        <v>10032.6</v>
      </c>
      <c r="F128" s="97"/>
    </row>
    <row r="129" spans="2:6" ht="15">
      <c r="B129" s="96"/>
      <c r="C129" s="92"/>
      <c r="D129" s="92"/>
      <c r="E129" s="92"/>
      <c r="F129" s="97"/>
    </row>
    <row r="130" spans="2:6" ht="15">
      <c r="B130" s="96" t="s">
        <v>85</v>
      </c>
      <c r="C130" s="92"/>
      <c r="D130" s="92"/>
      <c r="E130" s="92"/>
      <c r="F130" s="97"/>
    </row>
    <row r="131" spans="2:7" ht="15">
      <c r="B131" s="96" t="s">
        <v>86</v>
      </c>
      <c r="C131" s="92"/>
      <c r="D131" s="92"/>
      <c r="E131" s="92"/>
      <c r="F131" s="97"/>
      <c r="G131" s="98"/>
    </row>
    <row r="132" spans="2:6" ht="15">
      <c r="B132" s="96"/>
      <c r="C132" s="92"/>
      <c r="D132" s="92"/>
      <c r="E132" s="92"/>
      <c r="F132" s="97"/>
    </row>
    <row r="133" spans="2:6" ht="15">
      <c r="B133" s="96" t="s">
        <v>87</v>
      </c>
      <c r="C133" s="92"/>
      <c r="D133" s="92"/>
      <c r="E133" s="92"/>
      <c r="F133" s="97"/>
    </row>
    <row r="134" spans="2:7" ht="15">
      <c r="B134" s="96" t="s">
        <v>88</v>
      </c>
      <c r="C134" s="92"/>
      <c r="D134" s="92"/>
      <c r="E134" s="92"/>
      <c r="F134" s="97"/>
      <c r="G134" s="99"/>
    </row>
    <row r="135" spans="2:6" ht="15">
      <c r="B135" s="96"/>
      <c r="C135" s="92"/>
      <c r="D135" s="92"/>
      <c r="E135" s="92"/>
      <c r="F135" s="97"/>
    </row>
    <row r="136" spans="2:6" ht="15">
      <c r="B136" s="96" t="s">
        <v>89</v>
      </c>
      <c r="C136" s="92"/>
      <c r="D136" s="92"/>
      <c r="E136" s="92"/>
      <c r="F136" s="97"/>
    </row>
    <row r="137" spans="2:7" ht="15">
      <c r="B137" s="96" t="s">
        <v>90</v>
      </c>
      <c r="C137" s="92"/>
      <c r="D137" s="92"/>
      <c r="E137" s="92"/>
      <c r="F137" s="97"/>
      <c r="G137" s="100"/>
    </row>
    <row r="138" spans="2:6" ht="15">
      <c r="B138" s="96"/>
      <c r="C138" s="92"/>
      <c r="D138" s="92"/>
      <c r="E138" s="92"/>
      <c r="F138" s="97"/>
    </row>
    <row r="139" spans="2:6" ht="15">
      <c r="B139" s="96" t="s">
        <v>91</v>
      </c>
      <c r="C139" s="92"/>
      <c r="D139" s="92"/>
      <c r="E139" s="92"/>
      <c r="F139" s="97"/>
    </row>
    <row r="140" spans="1:7" ht="15">
      <c r="A140" s="91"/>
      <c r="B140" s="96" t="s">
        <v>92</v>
      </c>
      <c r="C140" s="92"/>
      <c r="D140" s="92"/>
      <c r="E140" s="92">
        <v>4000</v>
      </c>
      <c r="F140" s="97"/>
      <c r="G140" s="101"/>
    </row>
    <row r="141" spans="1:6" ht="12" customHeight="1" hidden="1">
      <c r="A141" s="91"/>
      <c r="B141" s="96"/>
      <c r="C141" s="92"/>
      <c r="D141" s="92"/>
      <c r="E141" s="92"/>
      <c r="F141" s="97"/>
    </row>
    <row r="142" spans="1:6" ht="5.25" customHeight="1" hidden="1">
      <c r="A142" s="91"/>
      <c r="B142" s="96"/>
      <c r="C142" s="92"/>
      <c r="D142" s="92"/>
      <c r="E142" s="92"/>
      <c r="F142" s="97"/>
    </row>
    <row r="143" spans="1:7" ht="45" customHeight="1">
      <c r="A143" s="91"/>
      <c r="B143" s="96" t="s">
        <v>93</v>
      </c>
      <c r="C143" s="92"/>
      <c r="D143" s="92"/>
      <c r="E143" s="92">
        <f>E128+E35-E125-E140</f>
        <v>6386.5</v>
      </c>
      <c r="F143" s="97"/>
      <c r="G143" s="102"/>
    </row>
    <row r="144" spans="1:6" ht="12.75">
      <c r="A144" s="91"/>
      <c r="C144" s="92"/>
      <c r="D144" s="92"/>
      <c r="E144" s="92"/>
      <c r="F144" s="97"/>
    </row>
    <row r="145" spans="1:6" ht="12.75" hidden="1">
      <c r="A145" s="91"/>
      <c r="C145" s="92"/>
      <c r="D145" s="92"/>
      <c r="E145" s="92"/>
      <c r="F145" s="97"/>
    </row>
    <row r="146" spans="1:6" ht="15">
      <c r="A146" s="91"/>
      <c r="B146" s="96" t="s">
        <v>95</v>
      </c>
      <c r="C146" s="92"/>
      <c r="D146" s="92"/>
      <c r="E146" s="92"/>
      <c r="F146" s="97"/>
    </row>
    <row r="147" spans="1:6" ht="15">
      <c r="A147" s="91"/>
      <c r="B147" s="96" t="s">
        <v>96</v>
      </c>
      <c r="C147" s="92"/>
      <c r="D147" s="92"/>
      <c r="E147" s="92"/>
      <c r="F147" s="97"/>
    </row>
    <row r="148" spans="1:6" ht="15">
      <c r="A148" s="91"/>
      <c r="B148" s="96" t="s">
        <v>97</v>
      </c>
      <c r="C148" s="92"/>
      <c r="D148" s="92"/>
      <c r="E148" s="92"/>
      <c r="F148" s="97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2015-06-15T10:57:50Z</cp:lastPrinted>
  <dcterms:created xsi:type="dcterms:W3CDTF">1996-10-08T23:32:33Z</dcterms:created>
  <dcterms:modified xsi:type="dcterms:W3CDTF">2016-07-14T11:35:05Z</dcterms:modified>
  <cp:category/>
  <cp:version/>
  <cp:contentType/>
  <cp:contentStatus/>
</cp:coreProperties>
</file>