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<sst xmlns="http://schemas.openxmlformats.org/spreadsheetml/2006/main" count="1267" uniqueCount="370">
  <si>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</si>
  <si>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</si>
  <si>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</si>
  <si>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</si>
  <si>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</si>
  <si>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</si>
  <si>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</si>
  <si>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</si>
  <si>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</si>
  <si>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</si>
  <si>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</si>
  <si>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</si>
  <si>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</si>
  <si>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</si>
  <si>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</si>
  <si>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</si>
  <si>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</si>
  <si>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</si>
  <si>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</si>
  <si>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</si>
  <si>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</si>
  <si>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</si>
  <si>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</si>
  <si>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</si>
  <si>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</si>
  <si>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</si>
  <si>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</si>
  <si>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</si>
  <si>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</si>
  <si>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</si>
  <si>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</si>
  <si>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</si>
  <si>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</si>
  <si>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</si>
  <si>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</si>
  <si>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</si>
  <si>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</si>
  <si>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</si>
  <si>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</si>
  <si>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</si>
  <si>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</si>
  <si>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</si>
  <si>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</si>
  <si>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</si>
  <si>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</si>
  <si>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</si>
  <si>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</si>
  <si>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</si>
  <si>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</si>
  <si>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</si>
  <si>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</si>
  <si>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</si>
  <si>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</si>
  <si>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</si>
  <si>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</si>
  <si>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</si>
  <si>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</si>
  <si>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</si>
  <si>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</si>
  <si>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</si>
  <si>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</si>
  <si>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</si>
  <si>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</si>
  <si>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</si>
  <si>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</si>
  <si>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</si>
  <si>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</si>
  <si>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</si>
  <si>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</si>
  <si>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</si>
  <si>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</si>
  <si>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</si>
  <si>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</si>
  <si>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</si>
  <si>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</si>
  <si>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</si>
  <si>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</si>
  <si>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</si>
  <si>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</si>
  <si>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</si>
  <si>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</si>
  <si>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</si>
  <si>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</si>
  <si>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</si>
  <si>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</si>
  <si>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</si>
  <si>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</si>
  <si>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</si>
  <si>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</si>
  <si>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</si>
  <si>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</si>
  <si>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</si>
  <si>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</si>
  <si>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</si>
  <si>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</si>
  <si>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</si>
  <si>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</si>
  <si>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</si>
  <si>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</si>
  <si>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</si>
  <si>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</si>
  <si>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</si>
  <si>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</si>
  <si>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</si>
  <si>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</si>
  <si>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</si>
  <si>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</si>
  <si>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</si>
  <si>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</si>
  <si>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</si>
  <si>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</si>
  <si>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</si>
  <si>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</si>
  <si>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</si>
  <si>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</si>
  <si>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</si>
  <si>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</si>
  <si>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</si>
  <si>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</si>
  <si>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</si>
  <si>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</si>
  <si>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</si>
  <si>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</si>
  <si>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</si>
  <si>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</si>
  <si>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</si>
  <si>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</si>
  <si>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</si>
  <si>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</si>
  <si>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</si>
  <si>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</si>
  <si>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</si>
  <si>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</si>
  <si>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</si>
  <si>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</si>
  <si>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</si>
  <si>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</si>
  <si>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</si>
  <si>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</si>
  <si>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</si>
  <si>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</si>
  <si>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</si>
  <si>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</si>
  <si>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</si>
  <si>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</si>
  <si>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</si>
  <si>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</si>
  <si>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</si>
  <si>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</si>
  <si>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</si>
  <si>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</si>
  <si>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</si>
  <si>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</si>
  <si>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</si>
  <si>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</si>
  <si>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</si>
  <si>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</si>
  <si>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</si>
  <si>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</si>
  <si>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</si>
  <si>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</si>
  <si>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</si>
  <si>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</si>
  <si>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</si>
  <si>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</si>
  <si>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</si>
  <si>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</si>
  <si>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</si>
  <si>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</si>
  <si>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</si>
  <si>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</si>
  <si>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</si>
  <si>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(ген. план поселений)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</si>
  <si>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</si>
  <si>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</si>
  <si>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</si>
  <si>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</si>
  <si>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</si>
  <si>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</si>
  <si>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</si>
  <si>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</si>
  <si>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</si>
  <si>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</si>
  <si>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</si>
  <si>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</si>
  <si>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</si>
  <si>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</si>
  <si>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</si>
  <si>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</si>
  <si>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</si>
  <si>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</si>
  <si>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</si>
  <si>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</si>
  <si>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</si>
  <si>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</si>
  <si>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</si>
  <si>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</si>
  <si>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</si>
  <si>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</si>
  <si>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</si>
  <si>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</si>
  <si>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</si>
  <si>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</si>
  <si>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</si>
  <si>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</si>
  <si>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</si>
  <si>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</si>
  <si>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</si>
  <si>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</si>
  <si>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</si>
  <si>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</si>
  <si>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</si>
  <si>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</si>
  <si>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</si>
  <si>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</si>
  <si>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</si>
  <si>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</si>
  <si>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</si>
  <si>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</si>
  <si>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</si>
  <si>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</si>
  <si>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</si>
  <si>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</si>
  <si>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</si>
  <si>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</si>
  <si>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</si>
  <si>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</si>
  <si>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</si>
  <si>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</si>
  <si>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</si>
  <si>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</si>
  <si>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</si>
  <si>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</si>
  <si>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</si>
  <si>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</si>
  <si>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</si>
  <si>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</si>
  <si>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</si>
  <si>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</si>
  <si>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</si>
  <si>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</si>
  <si>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</si>
  <si>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</si>
  <si>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</si>
  <si>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</si>
  <si>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</si>
  <si>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</si>
  <si>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</si>
  <si>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</si>
  <si>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</si>
  <si>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</si>
  <si>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</si>
  <si>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</si>
  <si>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</si>
  <si>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</si>
  <si>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</si>
  <si>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</si>
  <si>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</si>
  <si>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</si>
  <si>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</si>
  <si>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</si>
  <si>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</si>
  <si>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</si>
  <si>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</si>
  <si>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</si>
  <si>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</si>
  <si>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</si>
  <si>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</si>
  <si>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</si>
  <si>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</si>
  <si>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</si>
  <si>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</si>
  <si>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</si>
  <si>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</si>
  <si>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</si>
  <si>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</si>
  <si>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</si>
  <si>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</si>
  <si>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</si>
  <si>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</si>
  <si>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</si>
  <si>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</si>
  <si>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</si>
  <si>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</si>
  <si>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</si>
  <si>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</si>
  <si>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</si>
  <si>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</si>
  <si>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</si>
  <si>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</si>
  <si>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</si>
  <si>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</si>
  <si>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</si>
  <si>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</si>
  <si>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</si>
  <si>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</si>
  <si>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</si>
  <si>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</si>
  <si>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</si>
  <si>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</si>
  <si>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</si>
  <si>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</si>
  <si>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</si>
  <si>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</si>
  <si>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</si>
  <si>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</si>
  <si>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</si>
  <si>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</si>
  <si>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</si>
  <si>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</si>
  <si>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</si>
  <si>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</si>
  <si>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</si>
  <si>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</si>
  <si>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</si>
  <si>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</si>
  <si>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</si>
  <si>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Обеспечение мероприятий по переселению граждан из аварийного жилищного фонда (остатки 2013 года) за счет средств фонда и обл. бюджета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</si>
  <si>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</si>
  <si>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</si>
  <si>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</si>
  <si>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</si>
  <si>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</si>
  <si>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</si>
  <si>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</si>
  <si>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</si>
  <si>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</si>
  <si>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</si>
  <si>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</si>
  <si>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</si>
  <si>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</si>
  <si>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</si>
  <si>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</si>
  <si>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</si>
  <si>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</si>
  <si>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</si>
  <si>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</si>
  <si>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</si>
  <si>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</si>
  <si>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</si>
  <si>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</si>
  <si>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 xml:space="preserve">СПРАВКА
об исполнении бюджета Ртищевского района
на 01.05.2014 г.
</t>
  </si>
  <si>
    <t xml:space="preserve">СПРАВКА
об исполнении бюджета МО г. Ртищево
на 01.05.2014г.
</t>
  </si>
  <si>
    <t xml:space="preserve">СПРАВКА
об исполнении бюджета Краснозвездинского МО
на 01.05.2014г.
</t>
  </si>
  <si>
    <t xml:space="preserve">СПРАВКА
об исполнении бюджета Макаровского МО
на 01.05.2014г.
</t>
  </si>
  <si>
    <t xml:space="preserve">СПРАВКА
об исполнении бюджета Октябрьского МО
на 01.05.2014г.
</t>
  </si>
  <si>
    <t xml:space="preserve">СПРАВКА
об исполнении бюджета Салтыковского МО
на 01.05.2014г.
</t>
  </si>
  <si>
    <t xml:space="preserve">СПРАВКА
об исполнении бюджета Урусовского МО
на 01.05.2014г.
</t>
  </si>
  <si>
    <t xml:space="preserve">СПРАВКА
об исполнении бюджета Шило-Голицинского МО
на 01.05.2014г.
</t>
  </si>
  <si>
    <t xml:space="preserve">СПРАВКА
об исполнении бюджета Ртищевского района (консолидация)
на 01.05.2014г.
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</si>
  <si>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</si>
  <si>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</si>
  <si>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</si>
  <si>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</si>
  <si>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</si>
  <si>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</si>
  <si>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</si>
  <si>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</si>
  <si>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</si>
  <si>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</si>
  <si>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</si>
  <si>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</si>
  <si>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</si>
  <si>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</si>
  <si>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</si>
  <si>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</si>
  <si>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28,8</t>
  </si>
  <si>
    <t>план на 6 месяцев</t>
  </si>
  <si>
    <t>% к плану 6 месяцев</t>
  </si>
  <si>
    <t>% к плану 6 месяцев.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</si>
</sst>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workbookViewId="0" topLeftCell="A1">
      <selection activeCell="B126" sqref="B126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3" customWidth="1"/>
    <col min="8" max="8" width="12.57421875" style="13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5" t="s">
        <v>341</v>
      </c>
      <c r="B1" s="165"/>
      <c r="C1" s="165"/>
      <c r="D1" s="165"/>
      <c r="E1" s="165"/>
      <c r="F1" s="165"/>
      <c r="G1" s="165"/>
      <c r="H1" s="165"/>
      <c r="I1" s="12"/>
    </row>
    <row r="2" spans="1:9" ht="12.75" customHeight="1">
      <c r="A2" s="154"/>
      <c r="B2" s="167" t="s">
        <v>10</v>
      </c>
      <c r="C2" s="160" t="s">
        <v>176</v>
      </c>
      <c r="D2" s="152" t="s">
        <v>11</v>
      </c>
      <c r="E2" s="150" t="s">
        <v>367</v>
      </c>
      <c r="F2" s="152" t="s">
        <v>12</v>
      </c>
      <c r="G2" s="153" t="s">
        <v>13</v>
      </c>
      <c r="H2" s="150" t="s">
        <v>368</v>
      </c>
      <c r="I2" s="13"/>
    </row>
    <row r="3" spans="1:9" ht="21" customHeight="1">
      <c r="A3" s="155"/>
      <c r="B3" s="167"/>
      <c r="C3" s="161"/>
      <c r="D3" s="152"/>
      <c r="E3" s="151"/>
      <c r="F3" s="152"/>
      <c r="G3" s="153"/>
      <c r="H3" s="151"/>
      <c r="I3" s="13"/>
    </row>
    <row r="4" spans="1:9" ht="15" customHeight="1">
      <c r="A4" s="141"/>
      <c r="B4" s="144" t="s">
        <v>90</v>
      </c>
      <c r="C4" s="147"/>
      <c r="D4" s="142">
        <f>D5+D6+D7+D8+D9+D10+D11+D12+D13+D14+D15+D16+D17+D18+D19+D20+D21+D23</f>
        <v>136532.2</v>
      </c>
      <c r="E4" s="142">
        <f>E5+E6+E7+E8+E9+E10+E11+E12+E13+E14+E15+E16+E17+E18+E19+E20+E21+E23</f>
        <v>68067</v>
      </c>
      <c r="F4" s="142">
        <f>F5+F6+F7+F8+F9+F10+F11+F12+F13+F14+F15+F16+F17+F18+F19+F20+F21+F23</f>
        <v>49166.40000000001</v>
      </c>
      <c r="G4" s="112">
        <f>F4/D4</f>
        <v>0.3601084579315356</v>
      </c>
      <c r="H4" s="112">
        <f>F4/E4</f>
        <v>0.7223235929304951</v>
      </c>
      <c r="I4" s="14"/>
    </row>
    <row r="5" spans="1:9" ht="15">
      <c r="A5" s="141"/>
      <c r="B5" s="143" t="s">
        <v>14</v>
      </c>
      <c r="C5" s="148"/>
      <c r="D5" s="32">
        <v>97630</v>
      </c>
      <c r="E5" s="32">
        <v>46500</v>
      </c>
      <c r="F5" s="32">
        <v>29957.4</v>
      </c>
      <c r="G5" s="112">
        <f aca="true" t="shared" si="0" ref="G5:G33">F5/D5</f>
        <v>0.3068462562736864</v>
      </c>
      <c r="H5" s="112">
        <f aca="true" t="shared" si="1" ref="H5:H33">F5/E5</f>
        <v>0.6442451612903226</v>
      </c>
      <c r="I5" s="14"/>
    </row>
    <row r="6" spans="1:9" ht="15">
      <c r="A6" s="141"/>
      <c r="B6" s="143" t="s">
        <v>15</v>
      </c>
      <c r="C6" s="148"/>
      <c r="D6" s="32">
        <v>18000</v>
      </c>
      <c r="E6" s="32">
        <v>8500</v>
      </c>
      <c r="F6" s="32">
        <v>8652.3</v>
      </c>
      <c r="G6" s="112">
        <f t="shared" si="0"/>
        <v>0.4806833333333333</v>
      </c>
      <c r="H6" s="112">
        <f t="shared" si="1"/>
        <v>1.0179176470588234</v>
      </c>
      <c r="I6" s="14"/>
    </row>
    <row r="7" spans="1:9" ht="15">
      <c r="A7" s="141"/>
      <c r="B7" s="143" t="s">
        <v>16</v>
      </c>
      <c r="C7" s="148"/>
      <c r="D7" s="32">
        <v>2600</v>
      </c>
      <c r="E7" s="32">
        <v>1558</v>
      </c>
      <c r="F7" s="32">
        <v>160.9</v>
      </c>
      <c r="G7" s="112">
        <f t="shared" si="0"/>
        <v>0.061884615384615385</v>
      </c>
      <c r="H7" s="112">
        <f t="shared" si="1"/>
        <v>0.10327342747111681</v>
      </c>
      <c r="I7" s="14"/>
    </row>
    <row r="8" spans="1:9" ht="15">
      <c r="A8" s="141"/>
      <c r="B8" s="143" t="s">
        <v>17</v>
      </c>
      <c r="C8" s="148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1"/>
      <c r="B9" s="143" t="s">
        <v>334</v>
      </c>
      <c r="C9" s="148"/>
      <c r="D9" s="32">
        <v>3607.4</v>
      </c>
      <c r="E9" s="32">
        <v>1800</v>
      </c>
      <c r="F9" s="32">
        <v>1293.1</v>
      </c>
      <c r="G9" s="112">
        <f t="shared" si="0"/>
        <v>0.35845761490269995</v>
      </c>
      <c r="H9" s="112">
        <f t="shared" si="1"/>
        <v>0.7183888888888889</v>
      </c>
      <c r="I9" s="14"/>
    </row>
    <row r="10" spans="1:9" ht="15">
      <c r="A10" s="141"/>
      <c r="B10" s="143" t="s">
        <v>18</v>
      </c>
      <c r="C10" s="148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1"/>
      <c r="B11" s="143" t="s">
        <v>115</v>
      </c>
      <c r="C11" s="148"/>
      <c r="D11" s="32">
        <v>2140</v>
      </c>
      <c r="E11" s="32">
        <v>1000</v>
      </c>
      <c r="F11" s="32">
        <v>875.9</v>
      </c>
      <c r="G11" s="112">
        <f t="shared" si="0"/>
        <v>0.4092990654205607</v>
      </c>
      <c r="H11" s="112">
        <f t="shared" si="1"/>
        <v>0.8759</v>
      </c>
      <c r="I11" s="14"/>
    </row>
    <row r="12" spans="1:9" ht="15">
      <c r="A12" s="141"/>
      <c r="B12" s="143" t="s">
        <v>19</v>
      </c>
      <c r="C12" s="148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1"/>
      <c r="B13" s="143" t="s">
        <v>20</v>
      </c>
      <c r="C13" s="148"/>
      <c r="D13" s="32">
        <v>2500</v>
      </c>
      <c r="E13" s="32">
        <v>1100</v>
      </c>
      <c r="F13" s="32">
        <v>897.3</v>
      </c>
      <c r="G13" s="112">
        <f t="shared" si="0"/>
        <v>0.35891999999999996</v>
      </c>
      <c r="H13" s="112">
        <f t="shared" si="1"/>
        <v>0.8157272727272726</v>
      </c>
      <c r="I13" s="14"/>
    </row>
    <row r="14" spans="1:9" ht="15">
      <c r="A14" s="141"/>
      <c r="B14" s="143" t="s">
        <v>21</v>
      </c>
      <c r="C14" s="148"/>
      <c r="D14" s="32">
        <v>400</v>
      </c>
      <c r="E14" s="32">
        <v>300</v>
      </c>
      <c r="F14" s="32">
        <v>281.3</v>
      </c>
      <c r="G14" s="112">
        <f t="shared" si="0"/>
        <v>0.70325</v>
      </c>
      <c r="H14" s="112">
        <f t="shared" si="1"/>
        <v>0.9376666666666668</v>
      </c>
      <c r="I14" s="14"/>
    </row>
    <row r="15" spans="1:9" ht="15">
      <c r="A15" s="141"/>
      <c r="B15" s="143" t="s">
        <v>22</v>
      </c>
      <c r="C15" s="148"/>
      <c r="D15" s="32">
        <v>0</v>
      </c>
      <c r="E15" s="32">
        <v>0</v>
      </c>
      <c r="F15" s="32">
        <v>50.3</v>
      </c>
      <c r="G15" s="112">
        <v>0</v>
      </c>
      <c r="H15" s="112">
        <v>0</v>
      </c>
      <c r="I15" s="14"/>
    </row>
    <row r="16" spans="1:9" ht="15">
      <c r="A16" s="141"/>
      <c r="B16" s="143" t="s">
        <v>23</v>
      </c>
      <c r="C16" s="148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1"/>
      <c r="B17" s="143" t="s">
        <v>24</v>
      </c>
      <c r="C17" s="148"/>
      <c r="D17" s="32">
        <v>860</v>
      </c>
      <c r="E17" s="32">
        <v>430</v>
      </c>
      <c r="F17" s="32">
        <v>308.4</v>
      </c>
      <c r="G17" s="112">
        <f t="shared" si="0"/>
        <v>0.35860465116279067</v>
      </c>
      <c r="H17" s="112">
        <f t="shared" si="1"/>
        <v>0.7172093023255813</v>
      </c>
      <c r="I17" s="14"/>
    </row>
    <row r="18" spans="1:9" ht="15">
      <c r="A18" s="141"/>
      <c r="B18" s="143"/>
      <c r="C18" s="148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1"/>
      <c r="B19" s="143" t="s">
        <v>26</v>
      </c>
      <c r="C19" s="148"/>
      <c r="D19" s="32">
        <v>0</v>
      </c>
      <c r="E19" s="32">
        <v>0</v>
      </c>
      <c r="F19" s="32">
        <v>114.7</v>
      </c>
      <c r="G19" s="112">
        <v>0</v>
      </c>
      <c r="H19" s="112">
        <v>0</v>
      </c>
      <c r="I19" s="14"/>
    </row>
    <row r="20" spans="1:9" ht="15">
      <c r="A20" s="141"/>
      <c r="B20" s="143" t="s">
        <v>27</v>
      </c>
      <c r="C20" s="148"/>
      <c r="D20" s="32">
        <v>6914.1</v>
      </c>
      <c r="E20" s="32">
        <v>5950</v>
      </c>
      <c r="F20" s="32">
        <v>5869.4</v>
      </c>
      <c r="G20" s="112">
        <f t="shared" si="0"/>
        <v>0.84890296640199</v>
      </c>
      <c r="H20" s="112">
        <f t="shared" si="1"/>
        <v>0.986453781512605</v>
      </c>
      <c r="I20" s="14"/>
    </row>
    <row r="21" spans="1:9" ht="15">
      <c r="A21" s="141"/>
      <c r="B21" s="143" t="s">
        <v>28</v>
      </c>
      <c r="C21" s="148"/>
      <c r="D21" s="32">
        <v>1880.7</v>
      </c>
      <c r="E21" s="32">
        <v>929</v>
      </c>
      <c r="F21" s="32">
        <v>705.4</v>
      </c>
      <c r="G21" s="112">
        <f t="shared" si="0"/>
        <v>0.37507311107566327</v>
      </c>
      <c r="H21" s="112">
        <f t="shared" si="1"/>
        <v>0.7593110871905274</v>
      </c>
      <c r="I21" s="14"/>
    </row>
    <row r="22" spans="1:9" ht="15">
      <c r="A22" s="141"/>
      <c r="B22" s="143" t="s">
        <v>29</v>
      </c>
      <c r="C22" s="148"/>
      <c r="D22" s="32">
        <v>852.8</v>
      </c>
      <c r="E22" s="32">
        <v>422</v>
      </c>
      <c r="F22" s="32">
        <v>232.6</v>
      </c>
      <c r="G22" s="112">
        <f t="shared" si="0"/>
        <v>0.2727485928705441</v>
      </c>
      <c r="H22" s="112">
        <f t="shared" si="1"/>
        <v>0.5511848341232227</v>
      </c>
      <c r="I22" s="14"/>
    </row>
    <row r="23" spans="1:9" ht="15">
      <c r="A23" s="141"/>
      <c r="B23" s="143" t="s">
        <v>30</v>
      </c>
      <c r="C23" s="148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1"/>
      <c r="B24" s="45" t="s">
        <v>89</v>
      </c>
      <c r="C24" s="50"/>
      <c r="D24" s="32">
        <f>D25+D26+D27+D28+D29+D30+D31</f>
        <v>483647.4</v>
      </c>
      <c r="E24" s="32">
        <f>E25+E26+E27+E28+E29+E30+E31</f>
        <v>244603.59999999998</v>
      </c>
      <c r="F24" s="32">
        <f>F25+F26+F27+F28+F29+F30+F31</f>
        <v>160685.59999999998</v>
      </c>
      <c r="G24" s="112">
        <f t="shared" si="0"/>
        <v>0.33223708015384756</v>
      </c>
      <c r="H24" s="112">
        <f t="shared" si="1"/>
        <v>0.6569224655728697</v>
      </c>
      <c r="I24" s="14"/>
    </row>
    <row r="25" spans="1:9" ht="15">
      <c r="A25" s="141"/>
      <c r="B25" s="143" t="s">
        <v>32</v>
      </c>
      <c r="C25" s="148"/>
      <c r="D25" s="32">
        <v>108376.4</v>
      </c>
      <c r="E25" s="32">
        <v>54188.2</v>
      </c>
      <c r="F25" s="32">
        <v>44253.7</v>
      </c>
      <c r="G25" s="112">
        <f t="shared" si="0"/>
        <v>0.408333364090337</v>
      </c>
      <c r="H25" s="112">
        <f t="shared" si="1"/>
        <v>0.816666728180674</v>
      </c>
      <c r="I25" s="14"/>
    </row>
    <row r="26" spans="1:9" ht="15">
      <c r="A26" s="141"/>
      <c r="B26" s="143" t="s">
        <v>33</v>
      </c>
      <c r="C26" s="148"/>
      <c r="D26" s="32">
        <v>350058.4</v>
      </c>
      <c r="E26" s="32">
        <v>177487.9</v>
      </c>
      <c r="F26" s="32">
        <v>111475.4</v>
      </c>
      <c r="G26" s="112">
        <f t="shared" si="0"/>
        <v>0.3184480075324574</v>
      </c>
      <c r="H26" s="112">
        <f t="shared" si="1"/>
        <v>0.628073237668596</v>
      </c>
      <c r="I26" s="14"/>
    </row>
    <row r="27" spans="1:9" ht="15">
      <c r="A27" s="141"/>
      <c r="B27" s="143" t="s">
        <v>34</v>
      </c>
      <c r="C27" s="148"/>
      <c r="D27" s="32">
        <v>11725</v>
      </c>
      <c r="E27" s="32">
        <v>5900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1"/>
      <c r="B28" s="143" t="s">
        <v>237</v>
      </c>
      <c r="C28" s="148"/>
      <c r="D28" s="32">
        <v>7.6</v>
      </c>
      <c r="E28" s="32">
        <v>7.6</v>
      </c>
      <c r="F28" s="32">
        <v>0</v>
      </c>
      <c r="G28" s="112">
        <f t="shared" si="0"/>
        <v>0</v>
      </c>
      <c r="H28" s="112">
        <f t="shared" si="1"/>
        <v>0</v>
      </c>
      <c r="I28" s="14"/>
    </row>
    <row r="29" spans="1:9" ht="26.25" customHeight="1">
      <c r="A29" s="141"/>
      <c r="B29" s="45" t="s">
        <v>162</v>
      </c>
      <c r="C29" s="50"/>
      <c r="D29" s="32">
        <v>13920.1</v>
      </c>
      <c r="E29" s="32">
        <v>7460</v>
      </c>
      <c r="F29" s="32">
        <v>5396.6</v>
      </c>
      <c r="G29" s="112">
        <f t="shared" si="0"/>
        <v>0.3876839965230135</v>
      </c>
      <c r="H29" s="112">
        <f t="shared" si="1"/>
        <v>0.7234048257372655</v>
      </c>
      <c r="I29" s="14"/>
    </row>
    <row r="30" spans="1:9" ht="17.25" customHeight="1">
      <c r="A30" s="141"/>
      <c r="B30" s="143" t="s">
        <v>35</v>
      </c>
      <c r="C30" s="148"/>
      <c r="D30" s="32">
        <v>0</v>
      </c>
      <c r="E30" s="32">
        <v>0</v>
      </c>
      <c r="F30" s="32">
        <v>0</v>
      </c>
      <c r="G30" s="112">
        <v>0</v>
      </c>
      <c r="H30" s="112">
        <v>0</v>
      </c>
      <c r="I30" s="14"/>
    </row>
    <row r="31" spans="1:9" ht="25.5" customHeight="1" thickBot="1">
      <c r="A31" s="141"/>
      <c r="B31" s="113" t="s">
        <v>170</v>
      </c>
      <c r="C31" s="114"/>
      <c r="D31" s="32">
        <v>-440.1</v>
      </c>
      <c r="E31" s="32">
        <v>-440.1</v>
      </c>
      <c r="F31" s="32">
        <v>-440.1</v>
      </c>
      <c r="G31" s="112">
        <f t="shared" si="0"/>
        <v>1</v>
      </c>
      <c r="H31" s="112">
        <f t="shared" si="1"/>
        <v>1</v>
      </c>
      <c r="I31" s="14"/>
    </row>
    <row r="32" spans="1:9" ht="18.75">
      <c r="A32" s="141"/>
      <c r="B32" s="47" t="s">
        <v>36</v>
      </c>
      <c r="C32" s="84"/>
      <c r="D32" s="142">
        <f>D4+D24</f>
        <v>620179.6000000001</v>
      </c>
      <c r="E32" s="142">
        <f>E4+E24</f>
        <v>312670.6</v>
      </c>
      <c r="F32" s="142">
        <f>F4+F24</f>
        <v>209852</v>
      </c>
      <c r="G32" s="112">
        <f t="shared" si="0"/>
        <v>0.33837294873936513</v>
      </c>
      <c r="H32" s="112">
        <f t="shared" si="1"/>
        <v>0.6711600003326185</v>
      </c>
      <c r="I32" s="14"/>
    </row>
    <row r="33" spans="1:9" ht="15">
      <c r="A33" s="141"/>
      <c r="B33" s="143" t="s">
        <v>116</v>
      </c>
      <c r="C33" s="148"/>
      <c r="D33" s="32">
        <f>D4</f>
        <v>136532.2</v>
      </c>
      <c r="E33" s="32">
        <f>E4</f>
        <v>68067</v>
      </c>
      <c r="F33" s="32">
        <f>F4</f>
        <v>49166.40000000001</v>
      </c>
      <c r="G33" s="112">
        <f t="shared" si="0"/>
        <v>0.3601084579315356</v>
      </c>
      <c r="H33" s="112">
        <f t="shared" si="1"/>
        <v>0.7223235929304951</v>
      </c>
      <c r="I33" s="14"/>
    </row>
    <row r="34" spans="1:9" ht="12.75">
      <c r="A34" s="162"/>
      <c r="B34" s="163"/>
      <c r="C34" s="163"/>
      <c r="D34" s="163"/>
      <c r="E34" s="163"/>
      <c r="F34" s="163"/>
      <c r="G34" s="163"/>
      <c r="H34" s="164"/>
      <c r="I34" s="10"/>
    </row>
    <row r="35" spans="1:9" ht="15" customHeight="1">
      <c r="A35" s="166" t="s">
        <v>174</v>
      </c>
      <c r="B35" s="152" t="s">
        <v>37</v>
      </c>
      <c r="C35" s="160" t="s">
        <v>176</v>
      </c>
      <c r="D35" s="157" t="s">
        <v>11</v>
      </c>
      <c r="E35" s="150" t="s">
        <v>367</v>
      </c>
      <c r="F35" s="157" t="s">
        <v>12</v>
      </c>
      <c r="G35" s="153" t="s">
        <v>13</v>
      </c>
      <c r="H35" s="150" t="s">
        <v>368</v>
      </c>
      <c r="I35" s="13"/>
    </row>
    <row r="36" spans="1:9" ht="13.5" customHeight="1">
      <c r="A36" s="166"/>
      <c r="B36" s="152"/>
      <c r="C36" s="161"/>
      <c r="D36" s="157"/>
      <c r="E36" s="151"/>
      <c r="F36" s="157"/>
      <c r="G36" s="153"/>
      <c r="H36" s="151"/>
      <c r="I36" s="13"/>
    </row>
    <row r="37" spans="1:9" ht="19.5" customHeight="1">
      <c r="A37" s="50" t="s">
        <v>77</v>
      </c>
      <c r="B37" s="45" t="s">
        <v>38</v>
      </c>
      <c r="C37" s="50"/>
      <c r="D37" s="85">
        <f>D38+D39+D43+D44+D41+D42</f>
        <v>44038.7</v>
      </c>
      <c r="E37" s="85">
        <f>E38+E39+E43+E44+E41+E42</f>
        <v>25119</v>
      </c>
      <c r="F37" s="85">
        <f>F38+F39+F43+F44+F41+F42</f>
        <v>16283.8</v>
      </c>
      <c r="G37" s="112">
        <f aca="true" t="shared" si="2" ref="G37:G100">F37/D37</f>
        <v>0.3697611419047338</v>
      </c>
      <c r="H37" s="112">
        <f>F37/E37</f>
        <v>0.6482662526374458</v>
      </c>
      <c r="I37" s="17"/>
    </row>
    <row r="38" spans="1:9" ht="43.5" customHeight="1">
      <c r="A38" s="148" t="s">
        <v>79</v>
      </c>
      <c r="B38" s="143" t="s">
        <v>177</v>
      </c>
      <c r="C38" s="148" t="s">
        <v>239</v>
      </c>
      <c r="D38" s="32">
        <v>636.6</v>
      </c>
      <c r="E38" s="32">
        <v>395.5</v>
      </c>
      <c r="F38" s="32">
        <v>307.3</v>
      </c>
      <c r="G38" s="112">
        <f t="shared" si="2"/>
        <v>0.48272070373861137</v>
      </c>
      <c r="H38" s="112">
        <f aca="true" t="shared" si="3" ref="H38:H101">F38/E38</f>
        <v>0.7769911504424779</v>
      </c>
      <c r="I38" s="15"/>
    </row>
    <row r="39" spans="1:14" ht="42.75" customHeight="1">
      <c r="A39" s="148" t="s">
        <v>80</v>
      </c>
      <c r="B39" s="143" t="s">
        <v>178</v>
      </c>
      <c r="C39" s="148" t="s">
        <v>80</v>
      </c>
      <c r="D39" s="32">
        <f>D40</f>
        <v>19316</v>
      </c>
      <c r="E39" s="32">
        <f>E40</f>
        <v>11328.7</v>
      </c>
      <c r="F39" s="32">
        <f>F40</f>
        <v>7593.4</v>
      </c>
      <c r="G39" s="112">
        <f t="shared" si="2"/>
        <v>0.3931145164630358</v>
      </c>
      <c r="H39" s="112">
        <f t="shared" si="3"/>
        <v>0.6702799085508486</v>
      </c>
      <c r="I39" s="18"/>
      <c r="J39" s="158"/>
      <c r="K39" s="158"/>
      <c r="L39" s="156"/>
      <c r="M39" s="156"/>
      <c r="N39" s="156"/>
    </row>
    <row r="40" spans="1:14" s="16" customFormat="1" ht="15">
      <c r="A40" s="87"/>
      <c r="B40" s="60" t="s">
        <v>41</v>
      </c>
      <c r="C40" s="87" t="s">
        <v>80</v>
      </c>
      <c r="D40" s="88">
        <v>19316</v>
      </c>
      <c r="E40" s="88">
        <v>11328.7</v>
      </c>
      <c r="F40" s="88">
        <v>7593.4</v>
      </c>
      <c r="G40" s="112">
        <f t="shared" si="2"/>
        <v>0.3931145164630358</v>
      </c>
      <c r="H40" s="112">
        <f t="shared" si="3"/>
        <v>0.6702799085508486</v>
      </c>
      <c r="I40" s="19"/>
      <c r="J40" s="159"/>
      <c r="K40" s="159"/>
      <c r="L40" s="156"/>
      <c r="M40" s="156"/>
      <c r="N40" s="156"/>
    </row>
    <row r="41" spans="1:14" s="31" customFormat="1" ht="30" customHeight="1">
      <c r="A41" s="148" t="s">
        <v>81</v>
      </c>
      <c r="B41" s="143" t="s">
        <v>179</v>
      </c>
      <c r="C41" s="148" t="s">
        <v>81</v>
      </c>
      <c r="D41" s="32">
        <v>8577.6</v>
      </c>
      <c r="E41" s="32">
        <v>4394.9</v>
      </c>
      <c r="F41" s="32">
        <v>2422.8</v>
      </c>
      <c r="G41" s="112">
        <f t="shared" si="2"/>
        <v>0.2824566312255176</v>
      </c>
      <c r="H41" s="112">
        <f t="shared" si="3"/>
        <v>0.5512753418735353</v>
      </c>
      <c r="I41" s="15"/>
      <c r="J41" s="29"/>
      <c r="K41" s="29"/>
      <c r="L41" s="30"/>
      <c r="M41" s="30"/>
      <c r="N41" s="30"/>
    </row>
    <row r="42" spans="1:14" s="31" customFormat="1" ht="30" customHeight="1" hidden="1">
      <c r="A42" s="148" t="s">
        <v>231</v>
      </c>
      <c r="B42" s="143" t="s">
        <v>232</v>
      </c>
      <c r="C42" s="148" t="s">
        <v>231</v>
      </c>
      <c r="D42" s="32">
        <v>0</v>
      </c>
      <c r="E42" s="32">
        <v>0</v>
      </c>
      <c r="F42" s="32">
        <v>0</v>
      </c>
      <c r="G42" s="112" t="e">
        <f t="shared" si="2"/>
        <v>#DIV/0!</v>
      </c>
      <c r="H42" s="112" t="e">
        <f t="shared" si="3"/>
        <v>#DIV/0!</v>
      </c>
      <c r="I42" s="15"/>
      <c r="J42" s="29"/>
      <c r="K42" s="29"/>
      <c r="L42" s="30"/>
      <c r="M42" s="30"/>
      <c r="N42" s="30"/>
    </row>
    <row r="43" spans="1:9" ht="17.25" customHeight="1">
      <c r="A43" s="148" t="s">
        <v>82</v>
      </c>
      <c r="B43" s="143" t="s">
        <v>180</v>
      </c>
      <c r="C43" s="148" t="s">
        <v>82</v>
      </c>
      <c r="D43" s="32">
        <v>500</v>
      </c>
      <c r="E43" s="32">
        <v>250</v>
      </c>
      <c r="F43" s="32">
        <v>0</v>
      </c>
      <c r="G43" s="112">
        <f t="shared" si="2"/>
        <v>0</v>
      </c>
      <c r="H43" s="112">
        <f t="shared" si="3"/>
        <v>0</v>
      </c>
      <c r="I43" s="15"/>
    </row>
    <row r="44" spans="1:9" ht="18" customHeight="1">
      <c r="A44" s="115" t="s">
        <v>141</v>
      </c>
      <c r="B44" s="116" t="s">
        <v>44</v>
      </c>
      <c r="C44" s="115"/>
      <c r="D44" s="32">
        <f>D45+D46+D47+D48+D49+D50+D51</f>
        <v>15008.5</v>
      </c>
      <c r="E44" s="32">
        <f>E45+E46+E47+E48+E49+E50+E51</f>
        <v>8749.9</v>
      </c>
      <c r="F44" s="32">
        <f>F45+F46+F47+F48+F49+F50+F51</f>
        <v>5960.299999999999</v>
      </c>
      <c r="G44" s="112">
        <f t="shared" si="2"/>
        <v>0.39712829396675214</v>
      </c>
      <c r="H44" s="112">
        <f t="shared" si="3"/>
        <v>0.6811849278277465</v>
      </c>
      <c r="I44" s="15"/>
    </row>
    <row r="45" spans="1:9" s="16" customFormat="1" ht="30" customHeight="1">
      <c r="A45" s="117"/>
      <c r="B45" s="58" t="s">
        <v>245</v>
      </c>
      <c r="C45" s="117" t="s">
        <v>246</v>
      </c>
      <c r="D45" s="88">
        <v>8828.3</v>
      </c>
      <c r="E45" s="88">
        <v>4503.9</v>
      </c>
      <c r="F45" s="88">
        <v>3019.8</v>
      </c>
      <c r="G45" s="112">
        <f t="shared" si="2"/>
        <v>0.34205906006818987</v>
      </c>
      <c r="H45" s="112">
        <f t="shared" si="3"/>
        <v>0.670485579164724</v>
      </c>
      <c r="I45" s="20"/>
    </row>
    <row r="46" spans="1:9" s="16" customFormat="1" ht="25.5" customHeight="1" hidden="1">
      <c r="A46" s="117"/>
      <c r="B46" s="58" t="s">
        <v>160</v>
      </c>
      <c r="C46" s="117"/>
      <c r="D46" s="88">
        <v>0</v>
      </c>
      <c r="E46" s="88">
        <v>0</v>
      </c>
      <c r="F46" s="88">
        <v>0</v>
      </c>
      <c r="G46" s="112" t="e">
        <f t="shared" si="2"/>
        <v>#DIV/0!</v>
      </c>
      <c r="H46" s="112" t="e">
        <f t="shared" si="3"/>
        <v>#DIV/0!</v>
      </c>
      <c r="I46" s="20"/>
    </row>
    <row r="47" spans="1:9" s="16" customFormat="1" ht="15">
      <c r="A47" s="117"/>
      <c r="B47" s="58" t="s">
        <v>241</v>
      </c>
      <c r="C47" s="117" t="s">
        <v>242</v>
      </c>
      <c r="D47" s="88">
        <v>30</v>
      </c>
      <c r="E47" s="88">
        <v>15</v>
      </c>
      <c r="F47" s="88">
        <v>0</v>
      </c>
      <c r="G47" s="112">
        <f t="shared" si="2"/>
        <v>0</v>
      </c>
      <c r="H47" s="112">
        <f t="shared" si="3"/>
        <v>0</v>
      </c>
      <c r="I47" s="20"/>
    </row>
    <row r="48" spans="1:9" s="16" customFormat="1" ht="25.5">
      <c r="A48" s="117"/>
      <c r="B48" s="58" t="s">
        <v>240</v>
      </c>
      <c r="C48" s="117" t="s">
        <v>243</v>
      </c>
      <c r="D48" s="88">
        <v>220</v>
      </c>
      <c r="E48" s="88">
        <v>215</v>
      </c>
      <c r="F48" s="88">
        <v>85</v>
      </c>
      <c r="G48" s="112">
        <f t="shared" si="2"/>
        <v>0.38636363636363635</v>
      </c>
      <c r="H48" s="112">
        <f t="shared" si="3"/>
        <v>0.3953488372093023</v>
      </c>
      <c r="I48" s="20"/>
    </row>
    <row r="49" spans="1:9" s="16" customFormat="1" ht="15">
      <c r="A49" s="117"/>
      <c r="B49" s="58" t="s">
        <v>183</v>
      </c>
      <c r="C49" s="117" t="s">
        <v>244</v>
      </c>
      <c r="D49" s="88">
        <v>4170.1</v>
      </c>
      <c r="E49" s="88">
        <v>2255.9</v>
      </c>
      <c r="F49" s="88">
        <v>1100.1</v>
      </c>
      <c r="G49" s="112">
        <f t="shared" si="2"/>
        <v>0.2638066233423658</v>
      </c>
      <c r="H49" s="112">
        <f t="shared" si="3"/>
        <v>0.4876545946185557</v>
      </c>
      <c r="I49" s="20"/>
    </row>
    <row r="50" spans="1:9" s="16" customFormat="1" ht="39" customHeight="1" hidden="1">
      <c r="A50" s="117"/>
      <c r="B50" s="58" t="s">
        <v>184</v>
      </c>
      <c r="C50" s="117" t="s">
        <v>233</v>
      </c>
      <c r="D50" s="88">
        <v>0</v>
      </c>
      <c r="E50" s="88">
        <v>0</v>
      </c>
      <c r="F50" s="88">
        <v>0</v>
      </c>
      <c r="G50" s="112" t="e">
        <f t="shared" si="2"/>
        <v>#DIV/0!</v>
      </c>
      <c r="H50" s="112" t="e">
        <f t="shared" si="3"/>
        <v>#DIV/0!</v>
      </c>
      <c r="I50" s="20"/>
    </row>
    <row r="51" spans="1:9" s="16" customFormat="1" ht="39" customHeight="1">
      <c r="A51" s="117"/>
      <c r="B51" s="58" t="s">
        <v>324</v>
      </c>
      <c r="C51" s="117" t="s">
        <v>325</v>
      </c>
      <c r="D51" s="88">
        <v>1760.1</v>
      </c>
      <c r="E51" s="88">
        <v>1760.1</v>
      </c>
      <c r="F51" s="88">
        <v>1755.4</v>
      </c>
      <c r="G51" s="112">
        <f t="shared" si="2"/>
        <v>0.9973296971762969</v>
      </c>
      <c r="H51" s="112">
        <f t="shared" si="3"/>
        <v>0.9973296971762969</v>
      </c>
      <c r="I51" s="20"/>
    </row>
    <row r="52" spans="1:9" ht="15">
      <c r="A52" s="50" t="s">
        <v>120</v>
      </c>
      <c r="B52" s="45" t="s">
        <v>112</v>
      </c>
      <c r="C52" s="50"/>
      <c r="D52" s="85">
        <f>D53</f>
        <v>924</v>
      </c>
      <c r="E52" s="85">
        <f>E53</f>
        <v>461.9</v>
      </c>
      <c r="F52" s="85">
        <f>F53</f>
        <v>306</v>
      </c>
      <c r="G52" s="112">
        <f t="shared" si="2"/>
        <v>0.33116883116883117</v>
      </c>
      <c r="H52" s="112">
        <f t="shared" si="3"/>
        <v>0.6624810565057372</v>
      </c>
      <c r="I52" s="15"/>
    </row>
    <row r="53" spans="1:9" ht="27.75" customHeight="1">
      <c r="A53" s="148" t="s">
        <v>121</v>
      </c>
      <c r="B53" s="143" t="s">
        <v>185</v>
      </c>
      <c r="C53" s="148" t="s">
        <v>247</v>
      </c>
      <c r="D53" s="32">
        <v>924</v>
      </c>
      <c r="E53" s="32">
        <v>461.9</v>
      </c>
      <c r="F53" s="32">
        <v>306</v>
      </c>
      <c r="G53" s="112">
        <f t="shared" si="2"/>
        <v>0.33116883116883117</v>
      </c>
      <c r="H53" s="112">
        <f t="shared" si="3"/>
        <v>0.6624810565057372</v>
      </c>
      <c r="I53" s="15"/>
    </row>
    <row r="54" spans="1:9" ht="20.25" customHeight="1">
      <c r="A54" s="50" t="s">
        <v>83</v>
      </c>
      <c r="B54" s="45" t="s">
        <v>186</v>
      </c>
      <c r="C54" s="50"/>
      <c r="D54" s="85">
        <f>D55</f>
        <v>100</v>
      </c>
      <c r="E54" s="85">
        <f>E55</f>
        <v>100</v>
      </c>
      <c r="F54" s="85">
        <f>F55</f>
        <v>0</v>
      </c>
      <c r="G54" s="112">
        <f t="shared" si="2"/>
        <v>0</v>
      </c>
      <c r="H54" s="112">
        <f t="shared" si="3"/>
        <v>0</v>
      </c>
      <c r="I54" s="15"/>
    </row>
    <row r="55" spans="1:9" ht="34.5" customHeight="1">
      <c r="A55" s="148" t="s">
        <v>173</v>
      </c>
      <c r="B55" s="143" t="s">
        <v>187</v>
      </c>
      <c r="C55" s="148"/>
      <c r="D55" s="32">
        <f>D56+D58</f>
        <v>100</v>
      </c>
      <c r="E55" s="32">
        <f>E56+E58</f>
        <v>100</v>
      </c>
      <c r="F55" s="32">
        <v>0</v>
      </c>
      <c r="G55" s="112">
        <f t="shared" si="2"/>
        <v>0</v>
      </c>
      <c r="H55" s="112">
        <f t="shared" si="3"/>
        <v>0</v>
      </c>
      <c r="I55" s="15"/>
    </row>
    <row r="56" spans="1:9" s="16" customFormat="1" ht="27.75" customHeight="1">
      <c r="A56" s="87"/>
      <c r="B56" s="60" t="s">
        <v>350</v>
      </c>
      <c r="C56" s="87" t="s">
        <v>351</v>
      </c>
      <c r="D56" s="88">
        <v>100</v>
      </c>
      <c r="E56" s="88">
        <v>100</v>
      </c>
      <c r="F56" s="88">
        <v>0</v>
      </c>
      <c r="G56" s="112">
        <f t="shared" si="2"/>
        <v>0</v>
      </c>
      <c r="H56" s="112">
        <f t="shared" si="3"/>
        <v>0</v>
      </c>
      <c r="I56" s="20"/>
    </row>
    <row r="57" spans="1:9" s="16" customFormat="1" ht="28.5" customHeight="1" hidden="1">
      <c r="A57" s="87"/>
      <c r="B57" s="60" t="s">
        <v>118</v>
      </c>
      <c r="C57" s="87"/>
      <c r="D57" s="88">
        <v>0</v>
      </c>
      <c r="E57" s="88">
        <v>0</v>
      </c>
      <c r="F57" s="88">
        <v>0</v>
      </c>
      <c r="G57" s="112" t="e">
        <f t="shared" si="2"/>
        <v>#DIV/0!</v>
      </c>
      <c r="H57" s="112" t="e">
        <f t="shared" si="3"/>
        <v>#DIV/0!</v>
      </c>
      <c r="I57" s="20"/>
    </row>
    <row r="58" spans="1:9" s="16" customFormat="1" ht="30" customHeight="1" hidden="1">
      <c r="A58" s="87"/>
      <c r="B58" s="60" t="s">
        <v>189</v>
      </c>
      <c r="C58" s="87" t="s">
        <v>188</v>
      </c>
      <c r="D58" s="88">
        <v>0</v>
      </c>
      <c r="E58" s="88">
        <v>0</v>
      </c>
      <c r="F58" s="88">
        <v>0</v>
      </c>
      <c r="G58" s="112" t="e">
        <f t="shared" si="2"/>
        <v>#DIV/0!</v>
      </c>
      <c r="H58" s="112" t="e">
        <f t="shared" si="3"/>
        <v>#DIV/0!</v>
      </c>
      <c r="I58" s="20"/>
    </row>
    <row r="59" spans="1:9" ht="19.5" customHeight="1">
      <c r="A59" s="50" t="s">
        <v>84</v>
      </c>
      <c r="B59" s="45" t="s">
        <v>48</v>
      </c>
      <c r="C59" s="50"/>
      <c r="D59" s="85">
        <f>D62+D63+D67+D60+D61</f>
        <v>22572.7</v>
      </c>
      <c r="E59" s="85">
        <f>E62+E63+E67+E60+E61</f>
        <v>14837.9</v>
      </c>
      <c r="F59" s="85">
        <f>F62+F63+F67+F60+F61</f>
        <v>1707.9</v>
      </c>
      <c r="G59" s="112">
        <f t="shared" si="2"/>
        <v>0.07566219371187319</v>
      </c>
      <c r="H59" s="112">
        <f t="shared" si="3"/>
        <v>0.11510388936439793</v>
      </c>
      <c r="I59" s="15"/>
    </row>
    <row r="60" spans="1:9" ht="33" customHeight="1">
      <c r="A60" s="148" t="s">
        <v>263</v>
      </c>
      <c r="B60" s="143" t="s">
        <v>264</v>
      </c>
      <c r="C60" s="148" t="s">
        <v>265</v>
      </c>
      <c r="D60" s="32">
        <v>1672.5</v>
      </c>
      <c r="E60" s="32">
        <v>1672.5</v>
      </c>
      <c r="F60" s="32">
        <v>1672.5</v>
      </c>
      <c r="G60" s="112">
        <f t="shared" si="2"/>
        <v>1</v>
      </c>
      <c r="H60" s="112">
        <f t="shared" si="3"/>
        <v>1</v>
      </c>
      <c r="I60" s="15"/>
    </row>
    <row r="61" spans="1:9" ht="33" customHeight="1">
      <c r="A61" s="148" t="s">
        <v>263</v>
      </c>
      <c r="B61" s="143" t="s">
        <v>353</v>
      </c>
      <c r="C61" s="148" t="s">
        <v>352</v>
      </c>
      <c r="D61" s="32">
        <v>35.4</v>
      </c>
      <c r="E61" s="32">
        <v>35.4</v>
      </c>
      <c r="F61" s="32">
        <v>35.4</v>
      </c>
      <c r="G61" s="112">
        <f t="shared" si="2"/>
        <v>1</v>
      </c>
      <c r="H61" s="112">
        <f t="shared" si="3"/>
        <v>1</v>
      </c>
      <c r="I61" s="15"/>
    </row>
    <row r="62" spans="1:9" s="22" customFormat="1" ht="89.25" customHeight="1">
      <c r="A62" s="145" t="s">
        <v>131</v>
      </c>
      <c r="B62" s="61" t="s">
        <v>248</v>
      </c>
      <c r="C62" s="118" t="s">
        <v>249</v>
      </c>
      <c r="D62" s="119">
        <f>11725+680</f>
        <v>12405</v>
      </c>
      <c r="E62" s="119">
        <v>6580</v>
      </c>
      <c r="F62" s="119">
        <v>0</v>
      </c>
      <c r="G62" s="112">
        <f t="shared" si="2"/>
        <v>0</v>
      </c>
      <c r="H62" s="112">
        <f t="shared" si="3"/>
        <v>0</v>
      </c>
      <c r="I62" s="21"/>
    </row>
    <row r="63" spans="1:9" s="22" customFormat="1" ht="41.25" customHeight="1">
      <c r="A63" s="145" t="s">
        <v>131</v>
      </c>
      <c r="B63" s="61" t="s">
        <v>194</v>
      </c>
      <c r="C63" s="118"/>
      <c r="D63" s="119">
        <f>D64+D65+D66</f>
        <v>8409.8</v>
      </c>
      <c r="E63" s="119">
        <f>E64+E65+E66</f>
        <v>6500</v>
      </c>
      <c r="F63" s="119">
        <f>F64+F65+F66</f>
        <v>0</v>
      </c>
      <c r="G63" s="112">
        <f t="shared" si="2"/>
        <v>0</v>
      </c>
      <c r="H63" s="112">
        <f t="shared" si="3"/>
        <v>0</v>
      </c>
      <c r="I63" s="21"/>
    </row>
    <row r="64" spans="1:9" s="24" customFormat="1" ht="39" customHeight="1">
      <c r="A64" s="120"/>
      <c r="B64" s="121" t="s">
        <v>250</v>
      </c>
      <c r="C64" s="122" t="s">
        <v>251</v>
      </c>
      <c r="D64" s="123">
        <v>8409.8</v>
      </c>
      <c r="E64" s="123">
        <v>6500</v>
      </c>
      <c r="F64" s="123">
        <v>0</v>
      </c>
      <c r="G64" s="112">
        <f t="shared" si="2"/>
        <v>0</v>
      </c>
      <c r="H64" s="112">
        <f t="shared" si="3"/>
        <v>0</v>
      </c>
      <c r="I64" s="23"/>
    </row>
    <row r="65" spans="1:9" s="24" customFormat="1" ht="66.75" customHeight="1" hidden="1">
      <c r="A65" s="120"/>
      <c r="B65" s="121" t="s">
        <v>195</v>
      </c>
      <c r="C65" s="122" t="s">
        <v>191</v>
      </c>
      <c r="D65" s="123">
        <v>0</v>
      </c>
      <c r="E65" s="123">
        <v>0</v>
      </c>
      <c r="F65" s="123">
        <v>0</v>
      </c>
      <c r="G65" s="112" t="e">
        <f t="shared" si="2"/>
        <v>#DIV/0!</v>
      </c>
      <c r="H65" s="112" t="e">
        <f t="shared" si="3"/>
        <v>#DIV/0!</v>
      </c>
      <c r="I65" s="23"/>
    </row>
    <row r="66" spans="1:9" s="24" customFormat="1" ht="41.25" customHeight="1" hidden="1">
      <c r="A66" s="120"/>
      <c r="B66" s="124" t="s">
        <v>192</v>
      </c>
      <c r="C66" s="125" t="s">
        <v>193</v>
      </c>
      <c r="D66" s="123">
        <v>0</v>
      </c>
      <c r="E66" s="123">
        <v>0</v>
      </c>
      <c r="F66" s="123">
        <v>0</v>
      </c>
      <c r="G66" s="112" t="e">
        <f t="shared" si="2"/>
        <v>#DIV/0!</v>
      </c>
      <c r="H66" s="112" t="e">
        <f t="shared" si="3"/>
        <v>#DIV/0!</v>
      </c>
      <c r="I66" s="23"/>
    </row>
    <row r="67" spans="1:9" s="22" customFormat="1" ht="30.75" customHeight="1">
      <c r="A67" s="145" t="s">
        <v>85</v>
      </c>
      <c r="B67" s="61" t="s">
        <v>235</v>
      </c>
      <c r="C67" s="118"/>
      <c r="D67" s="119">
        <f>D68+D69</f>
        <v>50</v>
      </c>
      <c r="E67" s="119">
        <f>E68+E69</f>
        <v>50</v>
      </c>
      <c r="F67" s="119">
        <f>F68+F69</f>
        <v>0</v>
      </c>
      <c r="G67" s="112">
        <f t="shared" si="2"/>
        <v>0</v>
      </c>
      <c r="H67" s="112">
        <f t="shared" si="3"/>
        <v>0</v>
      </c>
      <c r="I67" s="25"/>
    </row>
    <row r="68" spans="1:9" s="24" customFormat="1" ht="29.25" customHeight="1">
      <c r="A68" s="120" t="s">
        <v>85</v>
      </c>
      <c r="B68" s="63" t="s">
        <v>136</v>
      </c>
      <c r="C68" s="120" t="s">
        <v>340</v>
      </c>
      <c r="D68" s="123">
        <v>50</v>
      </c>
      <c r="E68" s="123">
        <v>50</v>
      </c>
      <c r="F68" s="123">
        <v>0</v>
      </c>
      <c r="G68" s="112">
        <f t="shared" si="2"/>
        <v>0</v>
      </c>
      <c r="H68" s="112">
        <f t="shared" si="3"/>
        <v>0</v>
      </c>
      <c r="I68" s="23"/>
    </row>
    <row r="69" spans="1:9" s="24" customFormat="1" ht="29.25" customHeight="1" hidden="1">
      <c r="A69" s="120" t="s">
        <v>85</v>
      </c>
      <c r="B69" s="63" t="s">
        <v>234</v>
      </c>
      <c r="C69" s="120" t="s">
        <v>236</v>
      </c>
      <c r="D69" s="123">
        <v>0</v>
      </c>
      <c r="E69" s="123">
        <v>0</v>
      </c>
      <c r="F69" s="123">
        <v>0</v>
      </c>
      <c r="G69" s="112" t="e">
        <f t="shared" si="2"/>
        <v>#DIV/0!</v>
      </c>
      <c r="H69" s="112" t="e">
        <f t="shared" si="3"/>
        <v>#DIV/0!</v>
      </c>
      <c r="I69" s="23"/>
    </row>
    <row r="70" spans="1:9" ht="21" customHeight="1">
      <c r="A70" s="50" t="s">
        <v>86</v>
      </c>
      <c r="B70" s="45" t="s">
        <v>49</v>
      </c>
      <c r="C70" s="50"/>
      <c r="D70" s="85">
        <f>D71+D74</f>
        <v>6488.2</v>
      </c>
      <c r="E70" s="85">
        <f>E71+E74</f>
        <v>6398.2</v>
      </c>
      <c r="F70" s="85">
        <f>F71+F74</f>
        <v>3284.6</v>
      </c>
      <c r="G70" s="112">
        <f t="shared" si="2"/>
        <v>0.5062421010449739</v>
      </c>
      <c r="H70" s="112">
        <f t="shared" si="3"/>
        <v>0.5133631333812635</v>
      </c>
      <c r="I70" s="15"/>
    </row>
    <row r="71" spans="1:9" ht="18.75" customHeight="1">
      <c r="A71" s="148" t="s">
        <v>87</v>
      </c>
      <c r="B71" s="45" t="s">
        <v>50</v>
      </c>
      <c r="C71" s="50"/>
      <c r="D71" s="32">
        <f>D73+D72</f>
        <v>180</v>
      </c>
      <c r="E71" s="32">
        <f>E73+E72</f>
        <v>90</v>
      </c>
      <c r="F71" s="32">
        <v>0</v>
      </c>
      <c r="G71" s="112">
        <f t="shared" si="2"/>
        <v>0</v>
      </c>
      <c r="H71" s="112">
        <f t="shared" si="3"/>
        <v>0</v>
      </c>
      <c r="I71" s="15"/>
    </row>
    <row r="72" spans="1:9" ht="30" customHeight="1" hidden="1">
      <c r="A72" s="148"/>
      <c r="B72" s="143" t="s">
        <v>268</v>
      </c>
      <c r="C72" s="148" t="s">
        <v>266</v>
      </c>
      <c r="D72" s="32">
        <v>0</v>
      </c>
      <c r="E72" s="32">
        <v>0</v>
      </c>
      <c r="F72" s="32">
        <v>0</v>
      </c>
      <c r="G72" s="112" t="e">
        <f t="shared" si="2"/>
        <v>#DIV/0!</v>
      </c>
      <c r="H72" s="112" t="e">
        <f t="shared" si="3"/>
        <v>#DIV/0!</v>
      </c>
      <c r="I72" s="15"/>
    </row>
    <row r="73" spans="1:9" ht="18.75" customHeight="1">
      <c r="A73" s="148"/>
      <c r="B73" s="143" t="s">
        <v>196</v>
      </c>
      <c r="C73" s="148" t="s">
        <v>252</v>
      </c>
      <c r="D73" s="32">
        <v>180</v>
      </c>
      <c r="E73" s="32">
        <v>90</v>
      </c>
      <c r="F73" s="32">
        <v>0</v>
      </c>
      <c r="G73" s="112">
        <f t="shared" si="2"/>
        <v>0</v>
      </c>
      <c r="H73" s="112">
        <f t="shared" si="3"/>
        <v>0</v>
      </c>
      <c r="I73" s="15"/>
    </row>
    <row r="74" spans="1:9" ht="15">
      <c r="A74" s="50" t="s">
        <v>88</v>
      </c>
      <c r="B74" s="45" t="s">
        <v>51</v>
      </c>
      <c r="C74" s="50"/>
      <c r="D74" s="85">
        <f>D75+D80+D77+D78</f>
        <v>6308.2</v>
      </c>
      <c r="E74" s="85">
        <f>E75+E80+E77+E78</f>
        <v>6308.2</v>
      </c>
      <c r="F74" s="85">
        <f>F75+F80+F77+F78</f>
        <v>3284.6</v>
      </c>
      <c r="G74" s="112">
        <f t="shared" si="2"/>
        <v>0.5206873593101043</v>
      </c>
      <c r="H74" s="112">
        <f t="shared" si="3"/>
        <v>0.5206873593101043</v>
      </c>
      <c r="I74" s="15"/>
    </row>
    <row r="75" spans="1:9" ht="41.25" customHeight="1">
      <c r="A75" s="50"/>
      <c r="B75" s="65" t="s">
        <v>197</v>
      </c>
      <c r="C75" s="126"/>
      <c r="D75" s="32">
        <f>D76</f>
        <v>5748.2</v>
      </c>
      <c r="E75" s="32">
        <f>E76</f>
        <v>5748.2</v>
      </c>
      <c r="F75" s="32">
        <f>F76</f>
        <v>2784.6</v>
      </c>
      <c r="G75" s="112">
        <f t="shared" si="2"/>
        <v>0.4844299084930935</v>
      </c>
      <c r="H75" s="112">
        <f t="shared" si="3"/>
        <v>0.4844299084930935</v>
      </c>
      <c r="I75" s="15"/>
    </row>
    <row r="76" spans="1:9" s="16" customFormat="1" ht="31.5" customHeight="1">
      <c r="A76" s="87"/>
      <c r="B76" s="66" t="s">
        <v>310</v>
      </c>
      <c r="C76" s="127" t="s">
        <v>253</v>
      </c>
      <c r="D76" s="88">
        <v>5748.2</v>
      </c>
      <c r="E76" s="88">
        <v>5748.2</v>
      </c>
      <c r="F76" s="88">
        <v>2784.6</v>
      </c>
      <c r="G76" s="112">
        <f t="shared" si="2"/>
        <v>0.4844299084930935</v>
      </c>
      <c r="H76" s="112">
        <f t="shared" si="3"/>
        <v>0.4844299084930935</v>
      </c>
      <c r="I76" s="20"/>
    </row>
    <row r="77" spans="1:9" s="16" customFormat="1" ht="17.25" customHeight="1">
      <c r="A77" s="87"/>
      <c r="B77" s="143" t="s">
        <v>355</v>
      </c>
      <c r="C77" s="127" t="s">
        <v>354</v>
      </c>
      <c r="D77" s="88">
        <v>60</v>
      </c>
      <c r="E77" s="88">
        <v>60</v>
      </c>
      <c r="F77" s="88">
        <v>0</v>
      </c>
      <c r="G77" s="112">
        <f t="shared" si="2"/>
        <v>0</v>
      </c>
      <c r="H77" s="112">
        <f t="shared" si="3"/>
        <v>0</v>
      </c>
      <c r="I77" s="20"/>
    </row>
    <row r="78" spans="1:9" s="16" customFormat="1" ht="16.5" customHeight="1">
      <c r="A78" s="87"/>
      <c r="B78" s="143" t="s">
        <v>357</v>
      </c>
      <c r="C78" s="127" t="s">
        <v>356</v>
      </c>
      <c r="D78" s="88">
        <v>500</v>
      </c>
      <c r="E78" s="88">
        <v>500</v>
      </c>
      <c r="F78" s="88">
        <v>500</v>
      </c>
      <c r="G78" s="112">
        <f t="shared" si="2"/>
        <v>1</v>
      </c>
      <c r="H78" s="112">
        <f t="shared" si="3"/>
        <v>1</v>
      </c>
      <c r="I78" s="20"/>
    </row>
    <row r="79" spans="1:9" s="16" customFormat="1" ht="16.5" customHeight="1" hidden="1">
      <c r="A79" s="87"/>
      <c r="B79" s="143" t="s">
        <v>0</v>
      </c>
      <c r="C79" s="127" t="s">
        <v>1</v>
      </c>
      <c r="D79" s="88"/>
      <c r="E79" s="88"/>
      <c r="F79" s="88"/>
      <c r="G79" s="112" t="e">
        <f t="shared" si="2"/>
        <v>#DIV/0!</v>
      </c>
      <c r="H79" s="112" t="e">
        <f t="shared" si="3"/>
        <v>#DIV/0!</v>
      </c>
      <c r="I79" s="20"/>
    </row>
    <row r="80" spans="1:9" ht="55.5" customHeight="1" hidden="1">
      <c r="A80" s="148" t="s">
        <v>52</v>
      </c>
      <c r="B80" s="65" t="s">
        <v>198</v>
      </c>
      <c r="C80" s="126"/>
      <c r="D80" s="32">
        <f>D81+D82+D83</f>
        <v>0</v>
      </c>
      <c r="E80" s="32">
        <f>E81+E82+E83</f>
        <v>0</v>
      </c>
      <c r="F80" s="32">
        <f>F81+F82+F83</f>
        <v>0</v>
      </c>
      <c r="G80" s="112" t="e">
        <f t="shared" si="2"/>
        <v>#DIV/0!</v>
      </c>
      <c r="H80" s="112" t="e">
        <f t="shared" si="3"/>
        <v>#DIV/0!</v>
      </c>
      <c r="I80" s="15"/>
    </row>
    <row r="81" spans="1:9" s="16" customFormat="1" ht="16.5" customHeight="1" hidden="1">
      <c r="A81" s="87"/>
      <c r="B81" s="66" t="s">
        <v>199</v>
      </c>
      <c r="C81" s="127" t="s">
        <v>200</v>
      </c>
      <c r="D81" s="88">
        <v>0</v>
      </c>
      <c r="E81" s="88">
        <v>0</v>
      </c>
      <c r="F81" s="88">
        <v>0</v>
      </c>
      <c r="G81" s="112" t="e">
        <f t="shared" si="2"/>
        <v>#DIV/0!</v>
      </c>
      <c r="H81" s="112" t="e">
        <f t="shared" si="3"/>
        <v>#DIV/0!</v>
      </c>
      <c r="I81" s="20"/>
    </row>
    <row r="82" spans="1:9" s="16" customFormat="1" ht="19.5" customHeight="1" hidden="1">
      <c r="A82" s="87"/>
      <c r="B82" s="66" t="s">
        <v>201</v>
      </c>
      <c r="C82" s="127" t="s">
        <v>202</v>
      </c>
      <c r="D82" s="88">
        <v>0</v>
      </c>
      <c r="E82" s="88">
        <v>0</v>
      </c>
      <c r="F82" s="88">
        <v>0</v>
      </c>
      <c r="G82" s="112" t="e">
        <f t="shared" si="2"/>
        <v>#DIV/0!</v>
      </c>
      <c r="H82" s="112" t="e">
        <f t="shared" si="3"/>
        <v>#DIV/0!</v>
      </c>
      <c r="I82" s="20"/>
    </row>
    <row r="83" spans="1:9" s="16" customFormat="1" ht="19.5" customHeight="1" hidden="1">
      <c r="A83" s="87"/>
      <c r="B83" s="66" t="s">
        <v>167</v>
      </c>
      <c r="C83" s="127" t="s">
        <v>203</v>
      </c>
      <c r="D83" s="88">
        <v>0</v>
      </c>
      <c r="E83" s="88">
        <v>0</v>
      </c>
      <c r="F83" s="88">
        <v>0</v>
      </c>
      <c r="G83" s="112" t="e">
        <f t="shared" si="2"/>
        <v>#DIV/0!</v>
      </c>
      <c r="H83" s="112" t="e">
        <f t="shared" si="3"/>
        <v>#DIV/0!</v>
      </c>
      <c r="I83" s="20"/>
    </row>
    <row r="84" spans="1:9" ht="14.25" customHeight="1">
      <c r="A84" s="50" t="s">
        <v>54</v>
      </c>
      <c r="B84" s="45" t="s">
        <v>55</v>
      </c>
      <c r="C84" s="50"/>
      <c r="D84" s="85">
        <f>D85+D87+D88+D90</f>
        <v>447899.9</v>
      </c>
      <c r="E84" s="85">
        <f>E85+E87+E88+E90</f>
        <v>256190.09999999998</v>
      </c>
      <c r="F84" s="85">
        <f>F85+F87+F88+F90</f>
        <v>132057.2</v>
      </c>
      <c r="G84" s="112">
        <f t="shared" si="2"/>
        <v>0.29483641322536575</v>
      </c>
      <c r="H84" s="112">
        <f t="shared" si="3"/>
        <v>0.5154656639737446</v>
      </c>
      <c r="I84" s="15"/>
    </row>
    <row r="85" spans="1:9" ht="14.25" customHeight="1">
      <c r="A85" s="148" t="s">
        <v>56</v>
      </c>
      <c r="B85" s="143" t="s">
        <v>163</v>
      </c>
      <c r="C85" s="148" t="s">
        <v>56</v>
      </c>
      <c r="D85" s="32">
        <v>130573.6</v>
      </c>
      <c r="E85" s="32">
        <v>72049.5</v>
      </c>
      <c r="F85" s="32">
        <v>41761</v>
      </c>
      <c r="G85" s="112">
        <f t="shared" si="2"/>
        <v>0.31982728514799313</v>
      </c>
      <c r="H85" s="112">
        <f t="shared" si="3"/>
        <v>0.5796154032991208</v>
      </c>
      <c r="I85" s="15"/>
    </row>
    <row r="86" spans="1:9" s="16" customFormat="1" ht="25.5">
      <c r="A86" s="87"/>
      <c r="B86" s="60" t="s">
        <v>254</v>
      </c>
      <c r="C86" s="87" t="s">
        <v>255</v>
      </c>
      <c r="D86" s="88">
        <v>5500</v>
      </c>
      <c r="E86" s="88">
        <v>5500</v>
      </c>
      <c r="F86" s="88">
        <v>3200</v>
      </c>
      <c r="G86" s="112">
        <f t="shared" si="2"/>
        <v>0.5818181818181818</v>
      </c>
      <c r="H86" s="112">
        <f t="shared" si="3"/>
        <v>0.5818181818181818</v>
      </c>
      <c r="I86" s="20"/>
    </row>
    <row r="87" spans="1:9" ht="16.5" customHeight="1">
      <c r="A87" s="148" t="s">
        <v>58</v>
      </c>
      <c r="B87" s="143" t="s">
        <v>164</v>
      </c>
      <c r="C87" s="148" t="s">
        <v>58</v>
      </c>
      <c r="D87" s="32">
        <v>291469.3</v>
      </c>
      <c r="E87" s="32">
        <v>169516.3</v>
      </c>
      <c r="F87" s="32">
        <v>82597.7</v>
      </c>
      <c r="G87" s="112">
        <f t="shared" si="2"/>
        <v>0.28338387610633436</v>
      </c>
      <c r="H87" s="112">
        <f t="shared" si="3"/>
        <v>0.48725520790626037</v>
      </c>
      <c r="I87" s="15"/>
    </row>
    <row r="88" spans="1:9" ht="15.75" customHeight="1">
      <c r="A88" s="148" t="s">
        <v>59</v>
      </c>
      <c r="B88" s="143" t="s">
        <v>204</v>
      </c>
      <c r="C88" s="148" t="s">
        <v>59</v>
      </c>
      <c r="D88" s="32">
        <v>4049.6</v>
      </c>
      <c r="E88" s="32">
        <v>1937.4</v>
      </c>
      <c r="F88" s="32">
        <v>157</v>
      </c>
      <c r="G88" s="112">
        <f t="shared" si="2"/>
        <v>0.03876926116159621</v>
      </c>
      <c r="H88" s="112">
        <f t="shared" si="3"/>
        <v>0.08103644059048208</v>
      </c>
      <c r="I88" s="15"/>
    </row>
    <row r="89" spans="1:9" s="16" customFormat="1" ht="15" customHeight="1" hidden="1">
      <c r="A89" s="87"/>
      <c r="B89" s="60" t="s">
        <v>47</v>
      </c>
      <c r="C89" s="87"/>
      <c r="D89" s="88">
        <v>0</v>
      </c>
      <c r="E89" s="88">
        <v>0</v>
      </c>
      <c r="F89" s="88">
        <v>0</v>
      </c>
      <c r="G89" s="112" t="e">
        <f t="shared" si="2"/>
        <v>#DIV/0!</v>
      </c>
      <c r="H89" s="112" t="e">
        <f t="shared" si="3"/>
        <v>#DIV/0!</v>
      </c>
      <c r="I89" s="20"/>
    </row>
    <row r="90" spans="1:9" ht="15">
      <c r="A90" s="148" t="s">
        <v>61</v>
      </c>
      <c r="B90" s="143" t="s">
        <v>62</v>
      </c>
      <c r="C90" s="148" t="s">
        <v>61</v>
      </c>
      <c r="D90" s="32">
        <v>21807.4</v>
      </c>
      <c r="E90" s="32">
        <v>12686.9</v>
      </c>
      <c r="F90" s="32">
        <v>7541.5</v>
      </c>
      <c r="G90" s="112">
        <f t="shared" si="2"/>
        <v>0.3458229775213918</v>
      </c>
      <c r="H90" s="112">
        <f t="shared" si="3"/>
        <v>0.5944320519591074</v>
      </c>
      <c r="I90" s="15"/>
    </row>
    <row r="91" spans="1:9" s="16" customFormat="1" ht="15">
      <c r="A91" s="87"/>
      <c r="B91" s="60" t="s">
        <v>63</v>
      </c>
      <c r="C91" s="87"/>
      <c r="D91" s="88">
        <v>500</v>
      </c>
      <c r="E91" s="88">
        <v>359.5</v>
      </c>
      <c r="F91" s="88">
        <v>27.7</v>
      </c>
      <c r="G91" s="112">
        <f t="shared" si="2"/>
        <v>0.0554</v>
      </c>
      <c r="H91" s="112">
        <f t="shared" si="3"/>
        <v>0.07705146036161335</v>
      </c>
      <c r="I91" s="20"/>
    </row>
    <row r="92" spans="1:9" ht="17.25" customHeight="1">
      <c r="A92" s="50" t="s">
        <v>64</v>
      </c>
      <c r="B92" s="45" t="s">
        <v>166</v>
      </c>
      <c r="C92" s="50"/>
      <c r="D92" s="85">
        <f>D93++D94</f>
        <v>71685.5</v>
      </c>
      <c r="E92" s="85">
        <f>E93++E94</f>
        <v>40227</v>
      </c>
      <c r="F92" s="85">
        <f>F93++F94</f>
        <v>27148.5</v>
      </c>
      <c r="G92" s="112">
        <f t="shared" si="2"/>
        <v>0.37871675582928205</v>
      </c>
      <c r="H92" s="112">
        <f t="shared" si="3"/>
        <v>0.674882541576553</v>
      </c>
      <c r="I92" s="15"/>
    </row>
    <row r="93" spans="1:9" ht="15">
      <c r="A93" s="148" t="s">
        <v>65</v>
      </c>
      <c r="B93" s="143" t="s">
        <v>66</v>
      </c>
      <c r="C93" s="148" t="s">
        <v>65</v>
      </c>
      <c r="D93" s="32">
        <v>67633.2</v>
      </c>
      <c r="E93" s="32">
        <v>37980.4</v>
      </c>
      <c r="F93" s="32">
        <v>25657.2</v>
      </c>
      <c r="G93" s="112">
        <f t="shared" si="2"/>
        <v>0.37935806674828343</v>
      </c>
      <c r="H93" s="112">
        <f t="shared" si="3"/>
        <v>0.6755379090267611</v>
      </c>
      <c r="I93" s="15"/>
    </row>
    <row r="94" spans="1:9" ht="15">
      <c r="A94" s="148" t="s">
        <v>67</v>
      </c>
      <c r="B94" s="143" t="s">
        <v>119</v>
      </c>
      <c r="C94" s="148" t="s">
        <v>67</v>
      </c>
      <c r="D94" s="32">
        <v>4052.3</v>
      </c>
      <c r="E94" s="32">
        <v>2246.6</v>
      </c>
      <c r="F94" s="32">
        <v>1491.3</v>
      </c>
      <c r="G94" s="112">
        <f t="shared" si="2"/>
        <v>0.3680132270562396</v>
      </c>
      <c r="H94" s="112">
        <f t="shared" si="3"/>
        <v>0.6638030802100953</v>
      </c>
      <c r="I94" s="15"/>
    </row>
    <row r="95" spans="1:9" s="16" customFormat="1" ht="15" hidden="1">
      <c r="A95" s="87"/>
      <c r="B95" s="60" t="s">
        <v>47</v>
      </c>
      <c r="C95" s="87"/>
      <c r="D95" s="88">
        <v>0</v>
      </c>
      <c r="E95" s="88">
        <v>0</v>
      </c>
      <c r="F95" s="88">
        <v>0</v>
      </c>
      <c r="G95" s="112" t="e">
        <f t="shared" si="2"/>
        <v>#DIV/0!</v>
      </c>
      <c r="H95" s="112" t="e">
        <f t="shared" si="3"/>
        <v>#DIV/0!</v>
      </c>
      <c r="I95" s="20"/>
    </row>
    <row r="96" spans="1:9" ht="23.25" customHeight="1">
      <c r="A96" s="64" t="s">
        <v>68</v>
      </c>
      <c r="B96" s="146" t="s">
        <v>69</v>
      </c>
      <c r="C96" s="64"/>
      <c r="D96" s="51">
        <f>D97+D99+D100+D101+D104+D102+D103+D98</f>
        <v>17206.7</v>
      </c>
      <c r="E96" s="51">
        <f>E97+E99+E100+E101+E104+E102+E103+E98</f>
        <v>8934.5</v>
      </c>
      <c r="F96" s="51">
        <f>F97+F99+F100+F101+F104+F102+F103+F98</f>
        <v>4514</v>
      </c>
      <c r="G96" s="112">
        <f t="shared" si="2"/>
        <v>0.26233967001226266</v>
      </c>
      <c r="H96" s="112">
        <f t="shared" si="3"/>
        <v>0.5052325256029996</v>
      </c>
      <c r="I96" s="15"/>
    </row>
    <row r="97" spans="1:9" ht="30" customHeight="1">
      <c r="A97" s="145" t="s">
        <v>70</v>
      </c>
      <c r="B97" s="70" t="s">
        <v>256</v>
      </c>
      <c r="C97" s="145" t="s">
        <v>70</v>
      </c>
      <c r="D97" s="119">
        <v>967.3</v>
      </c>
      <c r="E97" s="119">
        <v>527.3</v>
      </c>
      <c r="F97" s="119">
        <v>275.4</v>
      </c>
      <c r="G97" s="112">
        <f t="shared" si="2"/>
        <v>0.28471001757469244</v>
      </c>
      <c r="H97" s="112">
        <f t="shared" si="3"/>
        <v>0.5222833301725773</v>
      </c>
      <c r="I97" s="15"/>
    </row>
    <row r="98" spans="1:9" ht="44.25" customHeight="1">
      <c r="A98" s="145" t="s">
        <v>71</v>
      </c>
      <c r="B98" s="70" t="s">
        <v>269</v>
      </c>
      <c r="C98" s="145" t="s">
        <v>270</v>
      </c>
      <c r="D98" s="119">
        <v>73.7</v>
      </c>
      <c r="E98" s="119">
        <v>73.7</v>
      </c>
      <c r="F98" s="119">
        <v>45.8</v>
      </c>
      <c r="G98" s="112">
        <f t="shared" si="2"/>
        <v>0.621438263229308</v>
      </c>
      <c r="H98" s="112">
        <f t="shared" si="3"/>
        <v>0.621438263229308</v>
      </c>
      <c r="I98" s="15"/>
    </row>
    <row r="99" spans="1:9" ht="36" customHeight="1">
      <c r="A99" s="145" t="s">
        <v>71</v>
      </c>
      <c r="B99" s="70" t="s">
        <v>206</v>
      </c>
      <c r="C99" s="145" t="s">
        <v>257</v>
      </c>
      <c r="D99" s="119">
        <v>11483.4</v>
      </c>
      <c r="E99" s="119">
        <v>5965.2</v>
      </c>
      <c r="F99" s="119">
        <v>3401.5</v>
      </c>
      <c r="G99" s="112">
        <f t="shared" si="2"/>
        <v>0.29621018165351726</v>
      </c>
      <c r="H99" s="112">
        <f t="shared" si="3"/>
        <v>0.5702239656675384</v>
      </c>
      <c r="I99" s="15"/>
    </row>
    <row r="100" spans="1:9" s="26" customFormat="1" ht="22.5" customHeight="1">
      <c r="A100" s="128" t="s">
        <v>71</v>
      </c>
      <c r="B100" s="143" t="s">
        <v>358</v>
      </c>
      <c r="C100" s="148" t="s">
        <v>359</v>
      </c>
      <c r="D100" s="32">
        <v>50</v>
      </c>
      <c r="E100" s="32">
        <v>50</v>
      </c>
      <c r="F100" s="32">
        <v>0</v>
      </c>
      <c r="G100" s="112">
        <f t="shared" si="2"/>
        <v>0</v>
      </c>
      <c r="H100" s="112">
        <f t="shared" si="3"/>
        <v>0</v>
      </c>
      <c r="I100" s="15"/>
    </row>
    <row r="101" spans="1:9" s="26" customFormat="1" ht="35.25" customHeight="1" hidden="1">
      <c r="A101" s="128" t="s">
        <v>71</v>
      </c>
      <c r="B101" s="143" t="s">
        <v>208</v>
      </c>
      <c r="C101" s="148" t="s">
        <v>209</v>
      </c>
      <c r="D101" s="119">
        <v>0</v>
      </c>
      <c r="E101" s="119">
        <v>0</v>
      </c>
      <c r="F101" s="119">
        <v>0</v>
      </c>
      <c r="G101" s="112" t="e">
        <f aca="true" t="shared" si="4" ref="G101:G118">F101/D101</f>
        <v>#DIV/0!</v>
      </c>
      <c r="H101" s="112" t="e">
        <f t="shared" si="3"/>
        <v>#DIV/0!</v>
      </c>
      <c r="I101" s="15"/>
    </row>
    <row r="102" spans="1:9" s="26" customFormat="1" ht="21.75" customHeight="1" hidden="1">
      <c r="A102" s="128" t="s">
        <v>71</v>
      </c>
      <c r="B102" s="143" t="s">
        <v>3</v>
      </c>
      <c r="C102" s="148" t="s">
        <v>2</v>
      </c>
      <c r="D102" s="119">
        <v>0</v>
      </c>
      <c r="E102" s="119">
        <v>0</v>
      </c>
      <c r="F102" s="119">
        <v>0</v>
      </c>
      <c r="G102" s="112" t="e">
        <f t="shared" si="4"/>
        <v>#DIV/0!</v>
      </c>
      <c r="H102" s="112" t="e">
        <f aca="true" t="shared" si="5" ref="H102:H118">F102/E102</f>
        <v>#DIV/0!</v>
      </c>
      <c r="I102" s="15"/>
    </row>
    <row r="103" spans="1:9" s="26" customFormat="1" ht="18.75" customHeight="1" hidden="1">
      <c r="A103" s="128" t="s">
        <v>71</v>
      </c>
      <c r="B103" s="143" t="s">
        <v>4</v>
      </c>
      <c r="C103" s="148" t="s">
        <v>5</v>
      </c>
      <c r="D103" s="119">
        <v>0</v>
      </c>
      <c r="E103" s="119">
        <v>0</v>
      </c>
      <c r="F103" s="119">
        <v>0</v>
      </c>
      <c r="G103" s="112" t="e">
        <f t="shared" si="4"/>
        <v>#DIV/0!</v>
      </c>
      <c r="H103" s="112" t="e">
        <f t="shared" si="5"/>
        <v>#DIV/0!</v>
      </c>
      <c r="I103" s="15"/>
    </row>
    <row r="104" spans="1:9" ht="45" customHeight="1">
      <c r="A104" s="148" t="s">
        <v>72</v>
      </c>
      <c r="B104" s="143" t="s">
        <v>125</v>
      </c>
      <c r="C104" s="148" t="s">
        <v>259</v>
      </c>
      <c r="D104" s="32">
        <v>4632.3</v>
      </c>
      <c r="E104" s="32">
        <v>2318.3</v>
      </c>
      <c r="F104" s="32">
        <v>791.3</v>
      </c>
      <c r="G104" s="112">
        <f t="shared" si="4"/>
        <v>0.17082226971482847</v>
      </c>
      <c r="H104" s="112">
        <f t="shared" si="5"/>
        <v>0.3413276970193676</v>
      </c>
      <c r="I104" s="15"/>
    </row>
    <row r="105" spans="1:9" ht="26.25" customHeight="1">
      <c r="A105" s="50" t="s">
        <v>73</v>
      </c>
      <c r="B105" s="45" t="s">
        <v>142</v>
      </c>
      <c r="C105" s="50"/>
      <c r="D105" s="85">
        <f>D106+D107</f>
        <v>453</v>
      </c>
      <c r="E105" s="85">
        <f>E106+E107</f>
        <v>453</v>
      </c>
      <c r="F105" s="85">
        <f>F106+F107</f>
        <v>262.7</v>
      </c>
      <c r="G105" s="112">
        <f t="shared" si="4"/>
        <v>0.5799116997792494</v>
      </c>
      <c r="H105" s="112">
        <f t="shared" si="5"/>
        <v>0.5799116997792494</v>
      </c>
      <c r="I105" s="15"/>
    </row>
    <row r="106" spans="1:9" ht="23.25" customHeight="1" hidden="1">
      <c r="A106" s="148" t="s">
        <v>74</v>
      </c>
      <c r="B106" s="143" t="s">
        <v>143</v>
      </c>
      <c r="C106" s="148" t="s">
        <v>74</v>
      </c>
      <c r="D106" s="32">
        <v>0</v>
      </c>
      <c r="E106" s="32">
        <v>0</v>
      </c>
      <c r="F106" s="32">
        <v>0</v>
      </c>
      <c r="G106" s="112" t="e">
        <f t="shared" si="4"/>
        <v>#DIV/0!</v>
      </c>
      <c r="H106" s="112" t="e">
        <f t="shared" si="5"/>
        <v>#DIV/0!</v>
      </c>
      <c r="I106" s="15"/>
    </row>
    <row r="107" spans="1:9" ht="26.25" customHeight="1">
      <c r="A107" s="148" t="s">
        <v>144</v>
      </c>
      <c r="B107" s="143" t="s">
        <v>145</v>
      </c>
      <c r="C107" s="148" t="s">
        <v>144</v>
      </c>
      <c r="D107" s="32">
        <v>453</v>
      </c>
      <c r="E107" s="32">
        <v>453</v>
      </c>
      <c r="F107" s="32">
        <v>262.7</v>
      </c>
      <c r="G107" s="112">
        <f t="shared" si="4"/>
        <v>0.5799116997792494</v>
      </c>
      <c r="H107" s="112">
        <f t="shared" si="5"/>
        <v>0.5799116997792494</v>
      </c>
      <c r="I107" s="15"/>
    </row>
    <row r="108" spans="1:9" ht="26.25" customHeight="1" hidden="1">
      <c r="A108" s="148"/>
      <c r="B108" s="60" t="s">
        <v>47</v>
      </c>
      <c r="C108" s="148"/>
      <c r="D108" s="32">
        <v>0</v>
      </c>
      <c r="E108" s="32">
        <v>0</v>
      </c>
      <c r="F108" s="32">
        <v>0</v>
      </c>
      <c r="G108" s="112" t="e">
        <f t="shared" si="4"/>
        <v>#DIV/0!</v>
      </c>
      <c r="H108" s="112" t="e">
        <f t="shared" si="5"/>
        <v>#DIV/0!</v>
      </c>
      <c r="I108" s="15"/>
    </row>
    <row r="109" spans="1:9" ht="27" customHeight="1">
      <c r="A109" s="50" t="s">
        <v>146</v>
      </c>
      <c r="B109" s="45" t="s">
        <v>147</v>
      </c>
      <c r="C109" s="50"/>
      <c r="D109" s="85">
        <f>D110</f>
        <v>205.5</v>
      </c>
      <c r="E109" s="85">
        <f>E110</f>
        <v>120</v>
      </c>
      <c r="F109" s="85">
        <f>F110</f>
        <v>63.5</v>
      </c>
      <c r="G109" s="112">
        <f t="shared" si="4"/>
        <v>0.30900243309002434</v>
      </c>
      <c r="H109" s="112">
        <f t="shared" si="5"/>
        <v>0.5291666666666667</v>
      </c>
      <c r="I109" s="15"/>
    </row>
    <row r="110" spans="1:9" ht="17.25" customHeight="1">
      <c r="A110" s="148" t="s">
        <v>148</v>
      </c>
      <c r="B110" s="143" t="s">
        <v>149</v>
      </c>
      <c r="C110" s="148" t="s">
        <v>148</v>
      </c>
      <c r="D110" s="32">
        <v>205.5</v>
      </c>
      <c r="E110" s="32">
        <v>120</v>
      </c>
      <c r="F110" s="32">
        <v>63.5</v>
      </c>
      <c r="G110" s="112">
        <f t="shared" si="4"/>
        <v>0.30900243309002434</v>
      </c>
      <c r="H110" s="112">
        <f t="shared" si="5"/>
        <v>0.5291666666666667</v>
      </c>
      <c r="I110" s="15"/>
    </row>
    <row r="111" spans="1:9" ht="39.75" customHeight="1">
      <c r="A111" s="50" t="s">
        <v>150</v>
      </c>
      <c r="B111" s="45" t="s">
        <v>151</v>
      </c>
      <c r="C111" s="50"/>
      <c r="D111" s="85">
        <f>D112</f>
        <v>800</v>
      </c>
      <c r="E111" s="85">
        <f>E112</f>
        <v>400</v>
      </c>
      <c r="F111" s="85">
        <f>F112</f>
        <v>313.1</v>
      </c>
      <c r="G111" s="112">
        <f t="shared" si="4"/>
        <v>0.39137500000000003</v>
      </c>
      <c r="H111" s="112">
        <f t="shared" si="5"/>
        <v>0.7827500000000001</v>
      </c>
      <c r="I111" s="15"/>
    </row>
    <row r="112" spans="1:9" ht="17.25" customHeight="1">
      <c r="A112" s="148" t="s">
        <v>153</v>
      </c>
      <c r="B112" s="143" t="s">
        <v>210</v>
      </c>
      <c r="C112" s="148" t="s">
        <v>153</v>
      </c>
      <c r="D112" s="32">
        <v>800</v>
      </c>
      <c r="E112" s="32">
        <v>400</v>
      </c>
      <c r="F112" s="32">
        <v>313.1</v>
      </c>
      <c r="G112" s="112">
        <f t="shared" si="4"/>
        <v>0.39137500000000003</v>
      </c>
      <c r="H112" s="112">
        <f t="shared" si="5"/>
        <v>0.7827500000000001</v>
      </c>
      <c r="I112" s="15"/>
    </row>
    <row r="113" spans="1:9" ht="26.25" customHeight="1">
      <c r="A113" s="50" t="s">
        <v>154</v>
      </c>
      <c r="B113" s="45" t="s">
        <v>157</v>
      </c>
      <c r="C113" s="50"/>
      <c r="D113" s="85">
        <f>D114+D116+D115</f>
        <v>12903.1</v>
      </c>
      <c r="E113" s="85">
        <f>E114+E116+E115</f>
        <v>8964.2</v>
      </c>
      <c r="F113" s="85">
        <f>F114+F116+F115</f>
        <v>4974.3</v>
      </c>
      <c r="G113" s="112">
        <f t="shared" si="4"/>
        <v>0.38551200874208524</v>
      </c>
      <c r="H113" s="112">
        <f t="shared" si="5"/>
        <v>0.5549072979183864</v>
      </c>
      <c r="I113" s="15"/>
    </row>
    <row r="114" spans="1:9" ht="27.75" customHeight="1">
      <c r="A114" s="148" t="s">
        <v>155</v>
      </c>
      <c r="B114" s="143" t="s">
        <v>211</v>
      </c>
      <c r="C114" s="148" t="s">
        <v>258</v>
      </c>
      <c r="D114" s="32">
        <v>2052.6</v>
      </c>
      <c r="E114" s="32">
        <v>1026.4</v>
      </c>
      <c r="F114" s="32">
        <v>684.3</v>
      </c>
      <c r="G114" s="112">
        <f t="shared" si="4"/>
        <v>0.33338205203156973</v>
      </c>
      <c r="H114" s="112">
        <f t="shared" si="5"/>
        <v>0.6666991426344504</v>
      </c>
      <c r="I114" s="15"/>
    </row>
    <row r="115" spans="1:9" ht="27.75" customHeight="1">
      <c r="A115" s="148" t="s">
        <v>155</v>
      </c>
      <c r="B115" s="143" t="s">
        <v>212</v>
      </c>
      <c r="C115" s="148" t="s">
        <v>261</v>
      </c>
      <c r="D115" s="32">
        <v>2289.9</v>
      </c>
      <c r="E115" s="32">
        <v>1145</v>
      </c>
      <c r="F115" s="32">
        <v>0</v>
      </c>
      <c r="G115" s="112">
        <f t="shared" si="4"/>
        <v>0</v>
      </c>
      <c r="H115" s="112">
        <f t="shared" si="5"/>
        <v>0</v>
      </c>
      <c r="I115" s="15"/>
    </row>
    <row r="116" spans="1:9" ht="30.75" customHeight="1">
      <c r="A116" s="148" t="s">
        <v>156</v>
      </c>
      <c r="B116" s="143" t="s">
        <v>260</v>
      </c>
      <c r="C116" s="148" t="s">
        <v>262</v>
      </c>
      <c r="D116" s="32">
        <v>8560.6</v>
      </c>
      <c r="E116" s="32">
        <v>6792.8</v>
      </c>
      <c r="F116" s="32">
        <v>4290</v>
      </c>
      <c r="G116" s="112">
        <f t="shared" si="4"/>
        <v>0.5011330981473261</v>
      </c>
      <c r="H116" s="112">
        <f t="shared" si="5"/>
        <v>0.6315510540572371</v>
      </c>
      <c r="I116" s="15"/>
    </row>
    <row r="117" spans="1:9" ht="26.25" customHeight="1">
      <c r="A117" s="64"/>
      <c r="B117" s="129" t="s">
        <v>76</v>
      </c>
      <c r="C117" s="130"/>
      <c r="D117" s="131">
        <f>D37+D52+D54+D59+D70+D84+D92+D96+D105+D109+D111+D113</f>
        <v>625277.2999999999</v>
      </c>
      <c r="E117" s="131">
        <f>E37+E52+E54+E59+E70+E84+E92+E96+E105+E109+E111+E113</f>
        <v>362205.8</v>
      </c>
      <c r="F117" s="131">
        <f>F37+F52+F54+F59+F70+F84+F92+F96+F105+F109+F111+F113</f>
        <v>190915.6</v>
      </c>
      <c r="G117" s="112">
        <f t="shared" si="4"/>
        <v>0.3053294914112507</v>
      </c>
      <c r="H117" s="112">
        <f t="shared" si="5"/>
        <v>0.5270915043326198</v>
      </c>
      <c r="I117" s="15"/>
    </row>
    <row r="118" spans="1:9" ht="19.5" customHeight="1">
      <c r="A118" s="141"/>
      <c r="B118" s="143" t="s">
        <v>91</v>
      </c>
      <c r="C118" s="148"/>
      <c r="D118" s="93">
        <f>D113+D53</f>
        <v>13827.1</v>
      </c>
      <c r="E118" s="93">
        <f>E113+E53</f>
        <v>9426.1</v>
      </c>
      <c r="F118" s="93">
        <f>F113+F53</f>
        <v>5280.3</v>
      </c>
      <c r="G118" s="112">
        <f t="shared" si="4"/>
        <v>0.3818805100129456</v>
      </c>
      <c r="H118" s="112">
        <f t="shared" si="5"/>
        <v>0.560178652889318</v>
      </c>
      <c r="I118" s="15"/>
    </row>
    <row r="119" spans="4:7" ht="12.75">
      <c r="D119" s="43"/>
      <c r="E119" s="43"/>
      <c r="F119" s="43"/>
      <c r="G119" s="132"/>
    </row>
    <row r="120" spans="4:7" ht="12.75">
      <c r="D120" s="43"/>
      <c r="E120" s="43"/>
      <c r="F120" s="43"/>
      <c r="G120" s="132"/>
    </row>
    <row r="121" spans="2:8" ht="15">
      <c r="B121" s="38" t="s">
        <v>101</v>
      </c>
      <c r="C121" s="39"/>
      <c r="D121" s="43"/>
      <c r="E121" s="43"/>
      <c r="F121" s="43"/>
      <c r="G121" s="132"/>
      <c r="H121" s="133">
        <v>10826.5</v>
      </c>
    </row>
    <row r="122" spans="2:7" ht="15">
      <c r="B122" s="38"/>
      <c r="C122" s="39"/>
      <c r="D122" s="43"/>
      <c r="E122" s="43"/>
      <c r="F122" s="43"/>
      <c r="G122" s="132"/>
    </row>
    <row r="123" spans="2:7" ht="15">
      <c r="B123" s="38" t="s">
        <v>92</v>
      </c>
      <c r="C123" s="39"/>
      <c r="D123" s="43"/>
      <c r="E123" s="43"/>
      <c r="F123" s="43"/>
      <c r="G123" s="132"/>
    </row>
    <row r="124" spans="2:9" ht="15">
      <c r="B124" s="38" t="s">
        <v>93</v>
      </c>
      <c r="C124" s="39"/>
      <c r="D124" s="43"/>
      <c r="E124" s="43"/>
      <c r="F124" s="43"/>
      <c r="G124" s="132"/>
      <c r="H124" s="134" t="s">
        <v>158</v>
      </c>
      <c r="I124" s="6"/>
    </row>
    <row r="125" spans="2:7" ht="15">
      <c r="B125" s="38"/>
      <c r="C125" s="39"/>
      <c r="D125" s="43"/>
      <c r="E125" s="43"/>
      <c r="F125" s="43"/>
      <c r="G125" s="132"/>
    </row>
    <row r="126" spans="2:7" ht="15">
      <c r="B126" s="38" t="s">
        <v>94</v>
      </c>
      <c r="C126" s="39"/>
      <c r="D126" s="43"/>
      <c r="E126" s="43"/>
      <c r="F126" s="43"/>
      <c r="G126" s="132"/>
    </row>
    <row r="127" spans="2:9" ht="15">
      <c r="B127" s="38" t="s">
        <v>95</v>
      </c>
      <c r="C127" s="39"/>
      <c r="D127" s="43"/>
      <c r="E127" s="43"/>
      <c r="F127" s="43"/>
      <c r="G127" s="132"/>
      <c r="H127" s="134" t="s">
        <v>158</v>
      </c>
      <c r="I127" s="6"/>
    </row>
    <row r="128" spans="2:7" ht="15">
      <c r="B128" s="38"/>
      <c r="C128" s="39"/>
      <c r="D128" s="43"/>
      <c r="E128" s="43"/>
      <c r="F128" s="43"/>
      <c r="G128" s="132"/>
    </row>
    <row r="129" spans="2:7" ht="15">
      <c r="B129" s="38" t="s">
        <v>96</v>
      </c>
      <c r="C129" s="39"/>
      <c r="D129" s="43"/>
      <c r="E129" s="43"/>
      <c r="F129" s="43"/>
      <c r="G129" s="132"/>
    </row>
    <row r="130" spans="2:9" ht="15">
      <c r="B130" s="38" t="s">
        <v>97</v>
      </c>
      <c r="C130" s="39"/>
      <c r="D130" s="43"/>
      <c r="E130" s="43"/>
      <c r="F130" s="43"/>
      <c r="G130" s="132"/>
      <c r="H130" s="135">
        <v>0</v>
      </c>
      <c r="I130" s="3"/>
    </row>
    <row r="131" spans="2:7" ht="15">
      <c r="B131" s="38"/>
      <c r="C131" s="39"/>
      <c r="D131" s="43"/>
      <c r="E131" s="43"/>
      <c r="F131" s="43"/>
      <c r="G131" s="132"/>
    </row>
    <row r="132" spans="2:7" ht="15">
      <c r="B132" s="38" t="s">
        <v>98</v>
      </c>
      <c r="C132" s="39"/>
      <c r="D132" s="43"/>
      <c r="E132" s="43"/>
      <c r="F132" s="43"/>
      <c r="G132" s="132"/>
    </row>
    <row r="133" spans="2:9" ht="15">
      <c r="B133" s="38" t="s">
        <v>99</v>
      </c>
      <c r="C133" s="39"/>
      <c r="D133" s="43"/>
      <c r="E133" s="43"/>
      <c r="F133" s="43"/>
      <c r="G133" s="132"/>
      <c r="H133" s="136">
        <v>3000</v>
      </c>
      <c r="I133" s="3"/>
    </row>
    <row r="134" spans="2:7" ht="15">
      <c r="B134" s="38"/>
      <c r="C134" s="39"/>
      <c r="D134" s="43"/>
      <c r="E134" s="43"/>
      <c r="F134" s="43"/>
      <c r="G134" s="132"/>
    </row>
    <row r="135" spans="2:7" ht="15">
      <c r="B135" s="38"/>
      <c r="C135" s="39"/>
      <c r="D135" s="43"/>
      <c r="E135" s="43"/>
      <c r="F135" s="43"/>
      <c r="G135" s="132"/>
    </row>
    <row r="136" spans="2:9" ht="15">
      <c r="B136" s="38" t="s">
        <v>100</v>
      </c>
      <c r="C136" s="39"/>
      <c r="D136" s="43"/>
      <c r="E136" s="43"/>
      <c r="F136" s="43"/>
      <c r="G136" s="132"/>
      <c r="H136" s="137">
        <f>H121+F32+H124+H127-F117-H130-H133</f>
        <v>26762.899999999994</v>
      </c>
      <c r="I136" s="9"/>
    </row>
    <row r="137" spans="4:7" ht="12.75">
      <c r="D137" s="43"/>
      <c r="E137" s="43"/>
      <c r="F137" s="43"/>
      <c r="G137" s="132"/>
    </row>
    <row r="138" spans="4:7" ht="12.75">
      <c r="D138" s="43"/>
      <c r="E138" s="43"/>
      <c r="F138" s="43"/>
      <c r="G138" s="132"/>
    </row>
    <row r="139" spans="2:7" ht="15">
      <c r="B139" s="38" t="s">
        <v>102</v>
      </c>
      <c r="C139" s="39"/>
      <c r="D139" s="43"/>
      <c r="E139" s="43"/>
      <c r="F139" s="43"/>
      <c r="G139" s="132"/>
    </row>
    <row r="140" spans="2:7" ht="15">
      <c r="B140" s="38" t="s">
        <v>103</v>
      </c>
      <c r="C140" s="39"/>
      <c r="D140" s="43"/>
      <c r="E140" s="43"/>
      <c r="F140" s="43"/>
      <c r="G140" s="132"/>
    </row>
    <row r="141" spans="2:7" ht="15">
      <c r="B141" s="38" t="s">
        <v>104</v>
      </c>
      <c r="C141" s="39"/>
      <c r="D141" s="43"/>
      <c r="E141" s="43"/>
      <c r="F141" s="43"/>
      <c r="G141" s="132"/>
    </row>
  </sheetData>
  <sheetProtection/>
  <mergeCells count="21">
    <mergeCell ref="B2:B3"/>
    <mergeCell ref="E2:E3"/>
    <mergeCell ref="C35:C36"/>
    <mergeCell ref="C2:C3"/>
    <mergeCell ref="A34:H34"/>
    <mergeCell ref="A1:H1"/>
    <mergeCell ref="A35:A36"/>
    <mergeCell ref="H35:H36"/>
    <mergeCell ref="B35:B36"/>
    <mergeCell ref="D35:D36"/>
    <mergeCell ref="G35:G36"/>
    <mergeCell ref="E35:E36"/>
    <mergeCell ref="D2:D3"/>
    <mergeCell ref="G2:G3"/>
    <mergeCell ref="F2:F3"/>
    <mergeCell ref="A2:A3"/>
    <mergeCell ref="L39:N40"/>
    <mergeCell ref="F35:F36"/>
    <mergeCell ref="J39:K39"/>
    <mergeCell ref="H2:H3"/>
    <mergeCell ref="J40:K40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5"/>
  <sheetViews>
    <sheetView zoomScalePageLayoutView="0" workbookViewId="0" topLeftCell="A62">
      <selection activeCell="D41" sqref="D41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65" t="s">
        <v>342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140"/>
      <c r="B2" s="167" t="s">
        <v>10</v>
      </c>
      <c r="C2" s="41"/>
      <c r="D2" s="152" t="s">
        <v>11</v>
      </c>
      <c r="E2" s="150" t="s">
        <v>367</v>
      </c>
      <c r="F2" s="152" t="s">
        <v>12</v>
      </c>
      <c r="G2" s="152" t="s">
        <v>13</v>
      </c>
      <c r="H2" s="150" t="s">
        <v>368</v>
      </c>
    </row>
    <row r="3" spans="1:8" ht="18" customHeight="1">
      <c r="A3" s="141"/>
      <c r="B3" s="167"/>
      <c r="C3" s="41"/>
      <c r="D3" s="152"/>
      <c r="E3" s="151"/>
      <c r="F3" s="152"/>
      <c r="G3" s="152"/>
      <c r="H3" s="151"/>
    </row>
    <row r="4" spans="1:8" ht="15">
      <c r="A4" s="141"/>
      <c r="B4" s="144" t="s">
        <v>90</v>
      </c>
      <c r="C4" s="147"/>
      <c r="D4" s="142">
        <f>D5+D6+D7+D8+D9+D10+D11+D12+D13+D14+D15+D16+D17+D18+D19</f>
        <v>60839.3</v>
      </c>
      <c r="E4" s="142">
        <f>E5+E6+E7+E8+E9+E10+E11+E12+E13+E14+E15+E16+E17+E18+E19</f>
        <v>26206.4</v>
      </c>
      <c r="F4" s="142">
        <f>F5+F6+F7+F8+F9+F10+F11+F12+F13+F14+F15+F16+F17+F18+F19</f>
        <v>19273.100000000002</v>
      </c>
      <c r="G4" s="34">
        <f aca="true" t="shared" si="0" ref="G4:G28">F4/D4</f>
        <v>0.3167870110274116</v>
      </c>
      <c r="H4" s="34">
        <f>F4/E4</f>
        <v>0.7354348556077905</v>
      </c>
    </row>
    <row r="5" spans="1:8" ht="15">
      <c r="A5" s="141"/>
      <c r="B5" s="143" t="s">
        <v>14</v>
      </c>
      <c r="C5" s="148"/>
      <c r="D5" s="32">
        <v>37080</v>
      </c>
      <c r="E5" s="32">
        <v>18057</v>
      </c>
      <c r="F5" s="32">
        <v>11372.7</v>
      </c>
      <c r="G5" s="34">
        <f t="shared" si="0"/>
        <v>0.3067071197411003</v>
      </c>
      <c r="H5" s="34">
        <f aca="true" t="shared" si="1" ref="H5:H28">F5/E5</f>
        <v>0.6298222296062469</v>
      </c>
    </row>
    <row r="6" spans="1:8" ht="15">
      <c r="A6" s="141"/>
      <c r="B6" s="143" t="s">
        <v>334</v>
      </c>
      <c r="C6" s="148"/>
      <c r="D6" s="32">
        <v>2849.9</v>
      </c>
      <c r="E6" s="32">
        <v>1400</v>
      </c>
      <c r="F6" s="32">
        <v>1021.5</v>
      </c>
      <c r="G6" s="34">
        <f t="shared" si="0"/>
        <v>0.3584336292501491</v>
      </c>
      <c r="H6" s="34">
        <f t="shared" si="1"/>
        <v>0.7296428571428571</v>
      </c>
    </row>
    <row r="7" spans="1:8" ht="15">
      <c r="A7" s="141"/>
      <c r="B7" s="143" t="s">
        <v>16</v>
      </c>
      <c r="C7" s="148"/>
      <c r="D7" s="32">
        <v>370</v>
      </c>
      <c r="E7" s="32">
        <v>350</v>
      </c>
      <c r="F7" s="32">
        <v>380.3</v>
      </c>
      <c r="G7" s="34">
        <f t="shared" si="0"/>
        <v>1.0278378378378379</v>
      </c>
      <c r="H7" s="34">
        <f t="shared" si="1"/>
        <v>1.0865714285714285</v>
      </c>
    </row>
    <row r="8" spans="1:8" ht="15">
      <c r="A8" s="141"/>
      <c r="B8" s="143" t="s">
        <v>17</v>
      </c>
      <c r="C8" s="148"/>
      <c r="D8" s="32">
        <v>5100</v>
      </c>
      <c r="E8" s="32">
        <v>400</v>
      </c>
      <c r="F8" s="32">
        <v>644.4</v>
      </c>
      <c r="G8" s="34">
        <f t="shared" si="0"/>
        <v>0.12635294117647058</v>
      </c>
      <c r="H8" s="34">
        <f t="shared" si="1"/>
        <v>1.611</v>
      </c>
    </row>
    <row r="9" spans="1:8" ht="15">
      <c r="A9" s="141"/>
      <c r="B9" s="143" t="s">
        <v>18</v>
      </c>
      <c r="C9" s="148"/>
      <c r="D9" s="32">
        <v>12200</v>
      </c>
      <c r="E9" s="32">
        <v>4400</v>
      </c>
      <c r="F9" s="32">
        <v>4471.5</v>
      </c>
      <c r="G9" s="34">
        <f t="shared" si="0"/>
        <v>0.36651639344262293</v>
      </c>
      <c r="H9" s="34">
        <f t="shared" si="1"/>
        <v>1.01625</v>
      </c>
    </row>
    <row r="10" spans="1:8" ht="15">
      <c r="A10" s="141"/>
      <c r="B10" s="143" t="s">
        <v>115</v>
      </c>
      <c r="C10" s="148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1"/>
      <c r="B11" s="143" t="s">
        <v>105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3" t="s">
        <v>20</v>
      </c>
      <c r="C12" s="148"/>
      <c r="D12" s="32">
        <v>1900</v>
      </c>
      <c r="E12" s="32">
        <v>800</v>
      </c>
      <c r="F12" s="32">
        <v>592.4</v>
      </c>
      <c r="G12" s="34">
        <f t="shared" si="0"/>
        <v>0.3117894736842105</v>
      </c>
      <c r="H12" s="34">
        <f t="shared" si="1"/>
        <v>0.7404999999999999</v>
      </c>
    </row>
    <row r="13" spans="1:8" ht="15">
      <c r="A13" s="141"/>
      <c r="B13" s="143" t="s">
        <v>21</v>
      </c>
      <c r="C13" s="148"/>
      <c r="D13" s="32">
        <v>836.4</v>
      </c>
      <c r="E13" s="32">
        <v>556.4</v>
      </c>
      <c r="F13" s="32">
        <v>557.8</v>
      </c>
      <c r="G13" s="34">
        <f t="shared" si="0"/>
        <v>0.6669057867049258</v>
      </c>
      <c r="H13" s="34">
        <f t="shared" si="1"/>
        <v>1.0025161754133716</v>
      </c>
    </row>
    <row r="14" spans="1:8" ht="15">
      <c r="A14" s="141"/>
      <c r="B14" s="143" t="s">
        <v>106</v>
      </c>
      <c r="C14" s="148"/>
      <c r="D14" s="32">
        <v>400</v>
      </c>
      <c r="E14" s="32">
        <v>200</v>
      </c>
      <c r="F14" s="32">
        <v>137.6</v>
      </c>
      <c r="G14" s="34">
        <f t="shared" si="0"/>
        <v>0.344</v>
      </c>
      <c r="H14" s="34">
        <f t="shared" si="1"/>
        <v>0.688</v>
      </c>
    </row>
    <row r="15" spans="1:8" ht="15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1"/>
      <c r="B16" s="143" t="s">
        <v>135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3" t="s">
        <v>132</v>
      </c>
      <c r="C17" s="148"/>
      <c r="D17" s="32">
        <v>100</v>
      </c>
      <c r="E17" s="32">
        <v>40</v>
      </c>
      <c r="F17" s="32">
        <v>94.9</v>
      </c>
      <c r="G17" s="34">
        <f t="shared" si="0"/>
        <v>0.9490000000000001</v>
      </c>
      <c r="H17" s="34">
        <f t="shared" si="1"/>
        <v>2.3725</v>
      </c>
    </row>
    <row r="18" spans="1:8" ht="15">
      <c r="A18" s="141"/>
      <c r="B18" s="143" t="s">
        <v>130</v>
      </c>
      <c r="C18" s="148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1"/>
      <c r="B19" s="143" t="s">
        <v>30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1"/>
      <c r="B20" s="45" t="s">
        <v>89</v>
      </c>
      <c r="C20" s="50"/>
      <c r="D20" s="32">
        <f>D21+D22+D24+D25+D23+D26</f>
        <v>14719.5</v>
      </c>
      <c r="E20" s="32">
        <f>E21+E22+E24+E25+E23+E26</f>
        <v>12189.2</v>
      </c>
      <c r="F20" s="32">
        <f>F21+F22+F24+F25+F23+F26</f>
        <v>4774.4</v>
      </c>
      <c r="G20" s="34">
        <f t="shared" si="0"/>
        <v>0.3243588437107238</v>
      </c>
      <c r="H20" s="34">
        <f t="shared" si="1"/>
        <v>0.3916910051521018</v>
      </c>
    </row>
    <row r="21" spans="1:8" ht="15">
      <c r="A21" s="141"/>
      <c r="B21" s="143" t="s">
        <v>32</v>
      </c>
      <c r="C21" s="148"/>
      <c r="D21" s="32">
        <v>1453.2</v>
      </c>
      <c r="E21" s="32">
        <v>726.6</v>
      </c>
      <c r="F21" s="32">
        <v>484.4</v>
      </c>
      <c r="G21" s="34">
        <f t="shared" si="0"/>
        <v>0.3333333333333333</v>
      </c>
      <c r="H21" s="34">
        <f t="shared" si="1"/>
        <v>0.6666666666666666</v>
      </c>
    </row>
    <row r="22" spans="1:8" ht="15">
      <c r="A22" s="141"/>
      <c r="B22" s="143" t="s">
        <v>365</v>
      </c>
      <c r="C22" s="148"/>
      <c r="D22" s="32">
        <v>8976.3</v>
      </c>
      <c r="E22" s="32">
        <v>8976.3</v>
      </c>
      <c r="F22" s="32">
        <v>0</v>
      </c>
      <c r="G22" s="34">
        <f t="shared" si="0"/>
        <v>0</v>
      </c>
      <c r="H22" s="34">
        <f t="shared" si="1"/>
        <v>0</v>
      </c>
    </row>
    <row r="23" spans="1:8" ht="15" hidden="1">
      <c r="A23" s="141"/>
      <c r="B23" s="107" t="s">
        <v>172</v>
      </c>
      <c r="C23" s="108"/>
      <c r="D23" s="32">
        <v>0</v>
      </c>
      <c r="E23" s="32">
        <v>0</v>
      </c>
      <c r="F23" s="32">
        <v>0</v>
      </c>
      <c r="G23" s="34" t="e">
        <f t="shared" si="0"/>
        <v>#DIV/0!</v>
      </c>
      <c r="H23" s="34" t="e">
        <f t="shared" si="1"/>
        <v>#DIV/0!</v>
      </c>
    </row>
    <row r="24" spans="1:8" ht="15">
      <c r="A24" s="141"/>
      <c r="B24" s="143" t="s">
        <v>75</v>
      </c>
      <c r="C24" s="148"/>
      <c r="D24" s="32">
        <v>4290</v>
      </c>
      <c r="E24" s="32">
        <v>2486.3</v>
      </c>
      <c r="F24" s="32">
        <v>4290</v>
      </c>
      <c r="G24" s="34">
        <f t="shared" si="0"/>
        <v>1</v>
      </c>
      <c r="H24" s="34">
        <f t="shared" si="1"/>
        <v>1.7254554961187305</v>
      </c>
    </row>
    <row r="25" spans="1:8" ht="29.25" customHeight="1">
      <c r="A25" s="141"/>
      <c r="B25" s="143" t="s">
        <v>35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1"/>
      <c r="B26" s="109" t="s">
        <v>168</v>
      </c>
      <c r="C26" s="148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1"/>
      <c r="B27" s="47" t="s">
        <v>36</v>
      </c>
      <c r="C27" s="84"/>
      <c r="D27" s="142">
        <f>D4+D20</f>
        <v>75558.8</v>
      </c>
      <c r="E27" s="142">
        <f>E4+E20</f>
        <v>38395.600000000006</v>
      </c>
      <c r="F27" s="142">
        <f>F4+F20</f>
        <v>24047.5</v>
      </c>
      <c r="G27" s="34">
        <f t="shared" si="0"/>
        <v>0.3182620687464597</v>
      </c>
      <c r="H27" s="34">
        <f t="shared" si="1"/>
        <v>0.6263087437102167</v>
      </c>
    </row>
    <row r="28" spans="1:8" ht="15">
      <c r="A28" s="141"/>
      <c r="B28" s="143" t="s">
        <v>116</v>
      </c>
      <c r="C28" s="148"/>
      <c r="D28" s="32">
        <f>D4</f>
        <v>60839.3</v>
      </c>
      <c r="E28" s="32">
        <f>E4</f>
        <v>26206.4</v>
      </c>
      <c r="F28" s="32">
        <f>F4</f>
        <v>19273.100000000002</v>
      </c>
      <c r="G28" s="34">
        <f t="shared" si="0"/>
        <v>0.3167870110274116</v>
      </c>
      <c r="H28" s="34">
        <f t="shared" si="1"/>
        <v>0.7354348556077905</v>
      </c>
    </row>
    <row r="29" spans="1:8" ht="12.75">
      <c r="A29" s="162"/>
      <c r="B29" s="172"/>
      <c r="C29" s="172"/>
      <c r="D29" s="172"/>
      <c r="E29" s="172"/>
      <c r="F29" s="172"/>
      <c r="G29" s="172"/>
      <c r="H29" s="173"/>
    </row>
    <row r="30" spans="1:8" ht="15" customHeight="1">
      <c r="A30" s="168" t="s">
        <v>174</v>
      </c>
      <c r="B30" s="169" t="s">
        <v>37</v>
      </c>
      <c r="C30" s="170" t="s">
        <v>176</v>
      </c>
      <c r="D30" s="157" t="s">
        <v>11</v>
      </c>
      <c r="E30" s="150" t="s">
        <v>367</v>
      </c>
      <c r="F30" s="152" t="s">
        <v>12</v>
      </c>
      <c r="G30" s="152" t="s">
        <v>13</v>
      </c>
      <c r="H30" s="150" t="s">
        <v>369</v>
      </c>
    </row>
    <row r="31" spans="1:8" ht="15" customHeight="1">
      <c r="A31" s="168"/>
      <c r="B31" s="169"/>
      <c r="C31" s="171"/>
      <c r="D31" s="157"/>
      <c r="E31" s="151"/>
      <c r="F31" s="152"/>
      <c r="G31" s="152"/>
      <c r="H31" s="151"/>
    </row>
    <row r="32" spans="1:8" ht="12.75">
      <c r="A32" s="50" t="s">
        <v>77</v>
      </c>
      <c r="B32" s="45" t="s">
        <v>38</v>
      </c>
      <c r="C32" s="50"/>
      <c r="D32" s="85">
        <f>D33+D34+D35+D36</f>
        <v>2475.3999999999996</v>
      </c>
      <c r="E32" s="85">
        <f>E33+E34+E35+E36</f>
        <v>1817.2</v>
      </c>
      <c r="F32" s="85">
        <f>F33+F34+F35+F36</f>
        <v>1567.6999999999998</v>
      </c>
      <c r="G32" s="102">
        <f>F32/D32</f>
        <v>0.6333117879938596</v>
      </c>
      <c r="H32" s="102">
        <f>F32/E32</f>
        <v>0.8627008584635703</v>
      </c>
    </row>
    <row r="33" spans="1:8" ht="31.5" customHeight="1">
      <c r="A33" s="148" t="s">
        <v>79</v>
      </c>
      <c r="B33" s="143" t="s">
        <v>271</v>
      </c>
      <c r="C33" s="148" t="s">
        <v>79</v>
      </c>
      <c r="D33" s="32">
        <v>910.8</v>
      </c>
      <c r="E33" s="32">
        <v>484.3</v>
      </c>
      <c r="F33" s="32">
        <v>276.9</v>
      </c>
      <c r="G33" s="102">
        <f aca="true" t="shared" si="2" ref="G33:G81">F33/D33</f>
        <v>0.30401844532279315</v>
      </c>
      <c r="H33" s="102">
        <f aca="true" t="shared" si="3" ref="H33:H81">F33/E33</f>
        <v>0.5717530456328721</v>
      </c>
    </row>
    <row r="34" spans="1:8" ht="53.25" customHeight="1" hidden="1">
      <c r="A34" s="148" t="s">
        <v>80</v>
      </c>
      <c r="B34" s="143" t="s">
        <v>178</v>
      </c>
      <c r="C34" s="148" t="s">
        <v>80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48" t="s">
        <v>82</v>
      </c>
      <c r="B35" s="143" t="s">
        <v>213</v>
      </c>
      <c r="C35" s="148" t="s">
        <v>82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48" t="s">
        <v>141</v>
      </c>
      <c r="B36" s="143" t="s">
        <v>128</v>
      </c>
      <c r="C36" s="148"/>
      <c r="D36" s="32">
        <f>D37+D38+D39+D40+D42+D43+D41</f>
        <v>1564.6</v>
      </c>
      <c r="E36" s="32">
        <f>E37+E38+E39+E40+E42+E43+E41</f>
        <v>1332.9</v>
      </c>
      <c r="F36" s="32">
        <f>F37+F38+F39+F40+F42+F43+F41</f>
        <v>1290.8</v>
      </c>
      <c r="G36" s="102">
        <f t="shared" si="2"/>
        <v>0.8250031957049725</v>
      </c>
      <c r="H36" s="102">
        <f t="shared" si="3"/>
        <v>0.9684147347888062</v>
      </c>
      <c r="I36" s="27"/>
    </row>
    <row r="37" spans="1:9" s="16" customFormat="1" ht="34.5" customHeight="1">
      <c r="A37" s="87"/>
      <c r="B37" s="60" t="s">
        <v>245</v>
      </c>
      <c r="C37" s="87" t="s">
        <v>318</v>
      </c>
      <c r="D37" s="88">
        <v>325.6</v>
      </c>
      <c r="E37" s="88">
        <v>183.9</v>
      </c>
      <c r="F37" s="88">
        <v>183.8</v>
      </c>
      <c r="G37" s="102">
        <f t="shared" si="2"/>
        <v>0.5644963144963145</v>
      </c>
      <c r="H37" s="102">
        <f t="shared" si="3"/>
        <v>0.9994562262098967</v>
      </c>
      <c r="I37" s="28"/>
    </row>
    <row r="38" spans="1:9" s="16" customFormat="1" ht="12.75" hidden="1">
      <c r="A38" s="87"/>
      <c r="B38" s="60" t="s">
        <v>117</v>
      </c>
      <c r="C38" s="87" t="s">
        <v>182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218</v>
      </c>
      <c r="C39" s="87" t="s">
        <v>214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126</v>
      </c>
      <c r="C40" s="87" t="s">
        <v>181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335</v>
      </c>
      <c r="C41" s="87" t="s">
        <v>325</v>
      </c>
      <c r="D41" s="88">
        <v>969.5</v>
      </c>
      <c r="E41" s="88">
        <v>969.5</v>
      </c>
      <c r="F41" s="88">
        <v>969.4</v>
      </c>
      <c r="G41" s="102">
        <f t="shared" si="2"/>
        <v>0.9998968540484786</v>
      </c>
      <c r="H41" s="102">
        <f t="shared" si="3"/>
        <v>0.9998968540484786</v>
      </c>
      <c r="I41" s="28"/>
    </row>
    <row r="42" spans="1:9" s="16" customFormat="1" ht="25.5">
      <c r="A42" s="87"/>
      <c r="B42" s="60" t="s">
        <v>322</v>
      </c>
      <c r="C42" s="87" t="s">
        <v>319</v>
      </c>
      <c r="D42" s="88">
        <v>89.5</v>
      </c>
      <c r="E42" s="88">
        <v>89.5</v>
      </c>
      <c r="F42" s="88">
        <v>89.5</v>
      </c>
      <c r="G42" s="102">
        <f t="shared" si="2"/>
        <v>1</v>
      </c>
      <c r="H42" s="102">
        <f t="shared" si="3"/>
        <v>1</v>
      </c>
      <c r="I42" s="28"/>
    </row>
    <row r="43" spans="1:9" s="16" customFormat="1" ht="12.75">
      <c r="A43" s="87"/>
      <c r="B43" s="60" t="s">
        <v>321</v>
      </c>
      <c r="C43" s="87" t="s">
        <v>320</v>
      </c>
      <c r="D43" s="88">
        <v>180</v>
      </c>
      <c r="E43" s="88">
        <v>90</v>
      </c>
      <c r="F43" s="88">
        <v>48.1</v>
      </c>
      <c r="G43" s="102">
        <f t="shared" si="2"/>
        <v>0.26722222222222225</v>
      </c>
      <c r="H43" s="102">
        <f t="shared" si="3"/>
        <v>0.5344444444444445</v>
      </c>
      <c r="I43" s="28"/>
    </row>
    <row r="44" spans="1:8" ht="18.75" customHeight="1">
      <c r="A44" s="64" t="s">
        <v>83</v>
      </c>
      <c r="B44" s="146" t="s">
        <v>46</v>
      </c>
      <c r="C44" s="64"/>
      <c r="D44" s="85">
        <f>D45</f>
        <v>800</v>
      </c>
      <c r="E44" s="85">
        <f>E45</f>
        <v>400</v>
      </c>
      <c r="F44" s="85">
        <f>F45</f>
        <v>165.3</v>
      </c>
      <c r="G44" s="102">
        <f t="shared" si="2"/>
        <v>0.206625</v>
      </c>
      <c r="H44" s="102">
        <f t="shared" si="3"/>
        <v>0.41325</v>
      </c>
    </row>
    <row r="45" spans="1:8" ht="33" customHeight="1">
      <c r="A45" s="148" t="s">
        <v>173</v>
      </c>
      <c r="B45" s="143" t="s">
        <v>215</v>
      </c>
      <c r="C45" s="148"/>
      <c r="D45" s="32">
        <f>D46+D47+D48</f>
        <v>800</v>
      </c>
      <c r="E45" s="32">
        <f>E46+E47+E48</f>
        <v>400</v>
      </c>
      <c r="F45" s="32">
        <f>F46+F47+F48</f>
        <v>165.3</v>
      </c>
      <c r="G45" s="102">
        <f t="shared" si="2"/>
        <v>0.206625</v>
      </c>
      <c r="H45" s="102">
        <f t="shared" si="3"/>
        <v>0.41325</v>
      </c>
    </row>
    <row r="46" spans="1:8" s="16" customFormat="1" ht="41.25" customHeight="1">
      <c r="A46" s="87"/>
      <c r="B46" s="60" t="s">
        <v>272</v>
      </c>
      <c r="C46" s="87" t="s">
        <v>273</v>
      </c>
      <c r="D46" s="88">
        <v>200</v>
      </c>
      <c r="E46" s="88">
        <v>100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275</v>
      </c>
      <c r="C47" s="87" t="s">
        <v>274</v>
      </c>
      <c r="D47" s="88">
        <v>580</v>
      </c>
      <c r="E47" s="88">
        <v>290</v>
      </c>
      <c r="F47" s="88">
        <v>165.3</v>
      </c>
      <c r="G47" s="102">
        <f t="shared" si="2"/>
        <v>0.28500000000000003</v>
      </c>
      <c r="H47" s="102">
        <f t="shared" si="3"/>
        <v>0.5700000000000001</v>
      </c>
    </row>
    <row r="48" spans="1:8" s="16" customFormat="1" ht="55.5" customHeight="1">
      <c r="A48" s="87"/>
      <c r="B48" s="60" t="s">
        <v>277</v>
      </c>
      <c r="C48" s="87" t="s">
        <v>276</v>
      </c>
      <c r="D48" s="88">
        <v>20</v>
      </c>
      <c r="E48" s="88">
        <v>10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84</v>
      </c>
      <c r="B49" s="45" t="s">
        <v>48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6100.3</v>
      </c>
      <c r="G49" s="102">
        <f t="shared" si="2"/>
        <v>0.4758461454457523</v>
      </c>
      <c r="H49" s="102">
        <f t="shared" si="3"/>
        <v>0.4758461454457523</v>
      </c>
    </row>
    <row r="50" spans="1:8" ht="22.5" customHeight="1">
      <c r="A50" s="50" t="s">
        <v>131</v>
      </c>
      <c r="B50" s="45" t="s">
        <v>216</v>
      </c>
      <c r="C50" s="50"/>
      <c r="D50" s="85">
        <f>D53+D52+D51</f>
        <v>12819.9</v>
      </c>
      <c r="E50" s="85">
        <f>E53+E52+E51</f>
        <v>12819.9</v>
      </c>
      <c r="F50" s="85">
        <f>F53+F52+F51</f>
        <v>6100.3</v>
      </c>
      <c r="G50" s="102">
        <f t="shared" si="2"/>
        <v>0.4758461454457523</v>
      </c>
      <c r="H50" s="102">
        <f t="shared" si="3"/>
        <v>0.4758461454457523</v>
      </c>
    </row>
    <row r="51" spans="1:8" ht="69" customHeight="1">
      <c r="A51" s="50"/>
      <c r="B51" s="143" t="s">
        <v>336</v>
      </c>
      <c r="C51" s="148" t="s">
        <v>337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3" t="s">
        <v>339</v>
      </c>
      <c r="C52" s="148" t="s">
        <v>338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48"/>
      <c r="B53" s="143" t="s">
        <v>279</v>
      </c>
      <c r="C53" s="148" t="s">
        <v>278</v>
      </c>
      <c r="D53" s="32">
        <v>12619.9</v>
      </c>
      <c r="E53" s="32">
        <v>12619.9</v>
      </c>
      <c r="F53" s="32">
        <v>5900.3</v>
      </c>
      <c r="G53" s="102">
        <f t="shared" si="2"/>
        <v>0.4675393624355185</v>
      </c>
      <c r="H53" s="102">
        <f t="shared" si="3"/>
        <v>0.4675393624355185</v>
      </c>
    </row>
    <row r="54" spans="1:8" ht="30.75" customHeight="1">
      <c r="A54" s="50" t="s">
        <v>86</v>
      </c>
      <c r="B54" s="45" t="s">
        <v>49</v>
      </c>
      <c r="C54" s="50"/>
      <c r="D54" s="85">
        <f>D55+D61</f>
        <v>31173.799999999996</v>
      </c>
      <c r="E54" s="85">
        <f>E55+E61</f>
        <v>22337</v>
      </c>
      <c r="F54" s="85">
        <f>F55+F61</f>
        <v>9402.8</v>
      </c>
      <c r="G54" s="102">
        <f t="shared" si="2"/>
        <v>0.3016250826014153</v>
      </c>
      <c r="H54" s="102">
        <f t="shared" si="3"/>
        <v>0.42095178403545686</v>
      </c>
    </row>
    <row r="55" spans="1:8" ht="21.75" customHeight="1">
      <c r="A55" s="50" t="s">
        <v>87</v>
      </c>
      <c r="B55" s="45" t="s">
        <v>50</v>
      </c>
      <c r="C55" s="50"/>
      <c r="D55" s="32">
        <f>D56+D60+D59+D57+D58</f>
        <v>11609.699999999999</v>
      </c>
      <c r="E55" s="32">
        <f>E56+E60+E59+E57+E58</f>
        <v>10470.699999999999</v>
      </c>
      <c r="F55" s="32">
        <f>F56+F60+F59+F57+F58</f>
        <v>1281.5</v>
      </c>
      <c r="G55" s="102">
        <f t="shared" si="2"/>
        <v>0.11038183587861874</v>
      </c>
      <c r="H55" s="102">
        <f t="shared" si="3"/>
        <v>0.12238914303723726</v>
      </c>
    </row>
    <row r="56" spans="1:8" ht="42" customHeight="1">
      <c r="A56" s="148"/>
      <c r="B56" s="143" t="s">
        <v>360</v>
      </c>
      <c r="C56" s="148" t="s">
        <v>316</v>
      </c>
      <c r="D56" s="32">
        <v>353.4</v>
      </c>
      <c r="E56" s="32">
        <v>353.4</v>
      </c>
      <c r="F56" s="32">
        <v>353.4</v>
      </c>
      <c r="G56" s="102">
        <f t="shared" si="2"/>
        <v>1</v>
      </c>
      <c r="H56" s="102">
        <f t="shared" si="3"/>
        <v>1</v>
      </c>
    </row>
    <row r="57" spans="1:8" ht="42" customHeight="1">
      <c r="A57" s="148"/>
      <c r="B57" s="143" t="s">
        <v>364</v>
      </c>
      <c r="C57" s="148" t="s">
        <v>361</v>
      </c>
      <c r="D57" s="32">
        <v>8962.9</v>
      </c>
      <c r="E57" s="32">
        <v>8962.9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" customHeight="1">
      <c r="A58" s="148"/>
      <c r="B58" s="143" t="s">
        <v>363</v>
      </c>
      <c r="C58" s="148" t="s">
        <v>362</v>
      </c>
      <c r="D58" s="32">
        <v>13.4</v>
      </c>
      <c r="E58" s="32">
        <v>13.4</v>
      </c>
      <c r="F58" s="32">
        <v>0</v>
      </c>
      <c r="G58" s="102">
        <f t="shared" si="2"/>
        <v>0</v>
      </c>
      <c r="H58" s="102">
        <f t="shared" si="3"/>
        <v>0</v>
      </c>
    </row>
    <row r="59" spans="1:8" ht="29.25" customHeight="1">
      <c r="A59" s="50"/>
      <c r="B59" s="143" t="s">
        <v>196</v>
      </c>
      <c r="C59" s="148" t="s">
        <v>252</v>
      </c>
      <c r="D59" s="32">
        <v>1280</v>
      </c>
      <c r="E59" s="32">
        <v>141</v>
      </c>
      <c r="F59" s="32">
        <v>0</v>
      </c>
      <c r="G59" s="102">
        <f t="shared" si="2"/>
        <v>0</v>
      </c>
      <c r="H59" s="102">
        <f t="shared" si="3"/>
        <v>0</v>
      </c>
    </row>
    <row r="60" spans="1:8" s="16" customFormat="1" ht="34.5" customHeight="1">
      <c r="A60" s="87"/>
      <c r="B60" s="60" t="s">
        <v>267</v>
      </c>
      <c r="C60" s="87" t="s">
        <v>266</v>
      </c>
      <c r="D60" s="88">
        <v>1000</v>
      </c>
      <c r="E60" s="88">
        <v>1000</v>
      </c>
      <c r="F60" s="88">
        <v>928.1</v>
      </c>
      <c r="G60" s="102">
        <f t="shared" si="2"/>
        <v>0.9281</v>
      </c>
      <c r="H60" s="102">
        <f t="shared" si="3"/>
        <v>0.9281</v>
      </c>
    </row>
    <row r="61" spans="1:8" s="16" customFormat="1" ht="21.75" customHeight="1">
      <c r="A61" s="50" t="s">
        <v>52</v>
      </c>
      <c r="B61" s="45" t="s">
        <v>6</v>
      </c>
      <c r="C61" s="50"/>
      <c r="D61" s="85">
        <f>D62+D63+D64++D65+D66+D67+D68</f>
        <v>19564.1</v>
      </c>
      <c r="E61" s="85">
        <f>E62+E63+E64++E65+E66+E67+E68</f>
        <v>11866.3</v>
      </c>
      <c r="F61" s="85">
        <f>F62+F63+F64++F65+F66+F67+F68</f>
        <v>8121.299999999999</v>
      </c>
      <c r="G61" s="102">
        <f t="shared" si="2"/>
        <v>0.41511237419559294</v>
      </c>
      <c r="H61" s="102">
        <f t="shared" si="3"/>
        <v>0.6844003606853021</v>
      </c>
    </row>
    <row r="62" spans="1:8" s="16" customFormat="1" ht="30.75" customHeight="1">
      <c r="A62" s="87"/>
      <c r="B62" s="60" t="s">
        <v>281</v>
      </c>
      <c r="C62" s="87" t="s">
        <v>280</v>
      </c>
      <c r="D62" s="88">
        <v>400</v>
      </c>
      <c r="E62" s="88">
        <v>400</v>
      </c>
      <c r="F62" s="88">
        <v>0</v>
      </c>
      <c r="G62" s="102">
        <f t="shared" si="2"/>
        <v>0</v>
      </c>
      <c r="H62" s="102">
        <f t="shared" si="3"/>
        <v>0</v>
      </c>
    </row>
    <row r="63" spans="1:8" s="16" customFormat="1" ht="21.75" customHeight="1">
      <c r="A63" s="87"/>
      <c r="B63" s="60" t="s">
        <v>283</v>
      </c>
      <c r="C63" s="87" t="s">
        <v>282</v>
      </c>
      <c r="D63" s="88">
        <v>50</v>
      </c>
      <c r="E63" s="88">
        <v>50</v>
      </c>
      <c r="F63" s="88">
        <v>0</v>
      </c>
      <c r="G63" s="102">
        <f t="shared" si="2"/>
        <v>0</v>
      </c>
      <c r="H63" s="102">
        <f t="shared" si="3"/>
        <v>0</v>
      </c>
    </row>
    <row r="64" spans="1:8" s="16" customFormat="1" ht="30.75" customHeight="1">
      <c r="A64" s="87"/>
      <c r="B64" s="60" t="s">
        <v>285</v>
      </c>
      <c r="C64" s="87" t="s">
        <v>284</v>
      </c>
      <c r="D64" s="88">
        <v>50</v>
      </c>
      <c r="E64" s="88">
        <v>50</v>
      </c>
      <c r="F64" s="88">
        <v>0</v>
      </c>
      <c r="G64" s="102">
        <f t="shared" si="2"/>
        <v>0</v>
      </c>
      <c r="H64" s="102">
        <f t="shared" si="3"/>
        <v>0</v>
      </c>
    </row>
    <row r="65" spans="1:8" s="16" customFormat="1" ht="21.75" customHeight="1">
      <c r="A65" s="87"/>
      <c r="B65" s="60" t="s">
        <v>287</v>
      </c>
      <c r="C65" s="87" t="s">
        <v>286</v>
      </c>
      <c r="D65" s="88">
        <v>750</v>
      </c>
      <c r="E65" s="88">
        <v>450</v>
      </c>
      <c r="F65" s="88">
        <v>0</v>
      </c>
      <c r="G65" s="102">
        <f t="shared" si="2"/>
        <v>0</v>
      </c>
      <c r="H65" s="102">
        <f t="shared" si="3"/>
        <v>0</v>
      </c>
    </row>
    <row r="66" spans="1:8" s="16" customFormat="1" ht="21.75" customHeight="1">
      <c r="A66" s="87"/>
      <c r="B66" s="60" t="s">
        <v>289</v>
      </c>
      <c r="C66" s="87" t="s">
        <v>288</v>
      </c>
      <c r="D66" s="88">
        <v>50</v>
      </c>
      <c r="E66" s="88">
        <v>50</v>
      </c>
      <c r="F66" s="88">
        <v>50</v>
      </c>
      <c r="G66" s="102">
        <f t="shared" si="2"/>
        <v>1</v>
      </c>
      <c r="H66" s="102">
        <f t="shared" si="3"/>
        <v>1</v>
      </c>
    </row>
    <row r="67" spans="1:8" s="16" customFormat="1" ht="21.75" customHeight="1">
      <c r="A67" s="87"/>
      <c r="B67" s="60" t="s">
        <v>199</v>
      </c>
      <c r="C67" s="87" t="s">
        <v>290</v>
      </c>
      <c r="D67" s="88">
        <v>8014.1</v>
      </c>
      <c r="E67" s="88">
        <v>4718</v>
      </c>
      <c r="F67" s="88">
        <v>3958.6</v>
      </c>
      <c r="G67" s="102">
        <f t="shared" si="2"/>
        <v>0.493954405360552</v>
      </c>
      <c r="H67" s="102">
        <f t="shared" si="3"/>
        <v>0.839041966935142</v>
      </c>
    </row>
    <row r="68" spans="1:8" s="16" customFormat="1" ht="21.75" customHeight="1">
      <c r="A68" s="87"/>
      <c r="B68" s="60" t="s">
        <v>201</v>
      </c>
      <c r="C68" s="87" t="s">
        <v>296</v>
      </c>
      <c r="D68" s="88">
        <v>10250</v>
      </c>
      <c r="E68" s="88">
        <v>6148.3</v>
      </c>
      <c r="F68" s="88">
        <v>4112.7</v>
      </c>
      <c r="G68" s="102">
        <f t="shared" si="2"/>
        <v>0.4012390243902439</v>
      </c>
      <c r="H68" s="102">
        <f t="shared" si="3"/>
        <v>0.66891661109575</v>
      </c>
    </row>
    <row r="69" spans="1:8" s="11" customFormat="1" ht="21.75" customHeight="1">
      <c r="A69" s="50" t="s">
        <v>54</v>
      </c>
      <c r="B69" s="45" t="s">
        <v>55</v>
      </c>
      <c r="C69" s="50" t="s">
        <v>292</v>
      </c>
      <c r="D69" s="85">
        <f>D70</f>
        <v>3930.1</v>
      </c>
      <c r="E69" s="85">
        <f>E70</f>
        <v>2732.3</v>
      </c>
      <c r="F69" s="85">
        <f>F70</f>
        <v>1282</v>
      </c>
      <c r="G69" s="102">
        <f t="shared" si="2"/>
        <v>0.3262003511361034</v>
      </c>
      <c r="H69" s="102">
        <f t="shared" si="3"/>
        <v>0.4692017714013834</v>
      </c>
    </row>
    <row r="70" spans="1:8" s="16" customFormat="1" ht="29.25" customHeight="1">
      <c r="A70" s="87" t="s">
        <v>58</v>
      </c>
      <c r="B70" s="60" t="s">
        <v>293</v>
      </c>
      <c r="C70" s="87" t="s">
        <v>292</v>
      </c>
      <c r="D70" s="88">
        <v>3930.1</v>
      </c>
      <c r="E70" s="88">
        <v>2732.3</v>
      </c>
      <c r="F70" s="88">
        <v>1282</v>
      </c>
      <c r="G70" s="102">
        <f t="shared" si="2"/>
        <v>0.3262003511361034</v>
      </c>
      <c r="H70" s="102">
        <f t="shared" si="3"/>
        <v>0.4692017714013834</v>
      </c>
    </row>
    <row r="71" spans="1:8" ht="20.25" customHeight="1">
      <c r="A71" s="50">
        <v>1000</v>
      </c>
      <c r="B71" s="45" t="s">
        <v>69</v>
      </c>
      <c r="C71" s="50"/>
      <c r="D71" s="85">
        <f>D72</f>
        <v>130</v>
      </c>
      <c r="E71" s="85">
        <f>E72</f>
        <v>123.1</v>
      </c>
      <c r="F71" s="85">
        <f>F72</f>
        <v>101.3</v>
      </c>
      <c r="G71" s="102">
        <f t="shared" si="2"/>
        <v>0.7792307692307692</v>
      </c>
      <c r="H71" s="102">
        <f t="shared" si="3"/>
        <v>0.8229082047116166</v>
      </c>
    </row>
    <row r="72" spans="1:8" ht="29.25" customHeight="1">
      <c r="A72" s="148">
        <v>1001</v>
      </c>
      <c r="B72" s="143" t="s">
        <v>256</v>
      </c>
      <c r="C72" s="148" t="s">
        <v>70</v>
      </c>
      <c r="D72" s="32">
        <v>130</v>
      </c>
      <c r="E72" s="32">
        <v>123.1</v>
      </c>
      <c r="F72" s="32">
        <v>101.3</v>
      </c>
      <c r="G72" s="102">
        <f t="shared" si="2"/>
        <v>0.7792307692307692</v>
      </c>
      <c r="H72" s="102">
        <f t="shared" si="3"/>
        <v>0.8229082047116166</v>
      </c>
    </row>
    <row r="73" spans="1:8" ht="29.25" customHeight="1">
      <c r="A73" s="50" t="s">
        <v>73</v>
      </c>
      <c r="B73" s="45" t="s">
        <v>142</v>
      </c>
      <c r="C73" s="50"/>
      <c r="D73" s="85">
        <f>D74</f>
        <v>26283</v>
      </c>
      <c r="E73" s="85">
        <f>E74</f>
        <v>14705.2</v>
      </c>
      <c r="F73" s="85">
        <f>F74</f>
        <v>7593.5</v>
      </c>
      <c r="G73" s="102">
        <f t="shared" si="2"/>
        <v>0.2889129855800327</v>
      </c>
      <c r="H73" s="102">
        <f t="shared" si="3"/>
        <v>0.5163819601229497</v>
      </c>
    </row>
    <row r="74" spans="1:8" ht="29.25" customHeight="1">
      <c r="A74" s="148" t="s">
        <v>74</v>
      </c>
      <c r="B74" s="143" t="s">
        <v>294</v>
      </c>
      <c r="C74" s="148" t="s">
        <v>74</v>
      </c>
      <c r="D74" s="32">
        <v>26283</v>
      </c>
      <c r="E74" s="32">
        <v>14705.2</v>
      </c>
      <c r="F74" s="32">
        <v>7593.5</v>
      </c>
      <c r="G74" s="102">
        <f t="shared" si="2"/>
        <v>0.2889129855800327</v>
      </c>
      <c r="H74" s="102">
        <f t="shared" si="3"/>
        <v>0.5163819601229497</v>
      </c>
    </row>
    <row r="75" spans="1:8" ht="20.25" customHeight="1">
      <c r="A75" s="50" t="s">
        <v>146</v>
      </c>
      <c r="B75" s="45" t="s">
        <v>147</v>
      </c>
      <c r="C75" s="50"/>
      <c r="D75" s="85">
        <f>D76</f>
        <v>50</v>
      </c>
      <c r="E75" s="85">
        <f>E76</f>
        <v>20</v>
      </c>
      <c r="F75" s="85">
        <f>F76</f>
        <v>1.9</v>
      </c>
      <c r="G75" s="102">
        <f t="shared" si="2"/>
        <v>0.038</v>
      </c>
      <c r="H75" s="102">
        <f t="shared" si="3"/>
        <v>0.095</v>
      </c>
    </row>
    <row r="76" spans="1:8" ht="18.75" customHeight="1">
      <c r="A76" s="148" t="s">
        <v>148</v>
      </c>
      <c r="B76" s="143" t="s">
        <v>149</v>
      </c>
      <c r="C76" s="148" t="s">
        <v>148</v>
      </c>
      <c r="D76" s="32">
        <v>50</v>
      </c>
      <c r="E76" s="32">
        <v>20</v>
      </c>
      <c r="F76" s="32">
        <v>1.9</v>
      </c>
      <c r="G76" s="102">
        <f t="shared" si="2"/>
        <v>0.038</v>
      </c>
      <c r="H76" s="102">
        <f t="shared" si="3"/>
        <v>0.095</v>
      </c>
    </row>
    <row r="77" spans="1:8" ht="25.5" customHeight="1" hidden="1">
      <c r="A77" s="50"/>
      <c r="B77" s="45" t="s">
        <v>108</v>
      </c>
      <c r="C77" s="50"/>
      <c r="D77" s="85">
        <f>D78+D79+D80</f>
        <v>0</v>
      </c>
      <c r="E77" s="85">
        <f>E78+E79+E80</f>
        <v>0</v>
      </c>
      <c r="F77" s="85">
        <f>F78+F79+F80</f>
        <v>0</v>
      </c>
      <c r="G77" s="102" t="e">
        <f t="shared" si="2"/>
        <v>#DIV/0!</v>
      </c>
      <c r="H77" s="102" t="e">
        <f t="shared" si="3"/>
        <v>#DIV/0!</v>
      </c>
    </row>
    <row r="78" spans="1:8" s="16" customFormat="1" ht="30" customHeight="1" hidden="1">
      <c r="A78" s="87"/>
      <c r="B78" s="60" t="s">
        <v>109</v>
      </c>
      <c r="C78" s="87" t="s">
        <v>217</v>
      </c>
      <c r="D78" s="88">
        <v>0</v>
      </c>
      <c r="E78" s="88">
        <v>0</v>
      </c>
      <c r="F78" s="88">
        <v>0</v>
      </c>
      <c r="G78" s="102" t="e">
        <f t="shared" si="2"/>
        <v>#DIV/0!</v>
      </c>
      <c r="H78" s="102" t="e">
        <f t="shared" si="3"/>
        <v>#DIV/0!</v>
      </c>
    </row>
    <row r="79" spans="1:8" s="16" customFormat="1" ht="106.5" customHeight="1" hidden="1">
      <c r="A79" s="87"/>
      <c r="B79" s="111" t="s">
        <v>7</v>
      </c>
      <c r="C79" s="87" t="s">
        <v>190</v>
      </c>
      <c r="D79" s="88">
        <v>0</v>
      </c>
      <c r="E79" s="88">
        <v>0</v>
      </c>
      <c r="F79" s="88">
        <v>0</v>
      </c>
      <c r="G79" s="102" t="e">
        <f t="shared" si="2"/>
        <v>#DIV/0!</v>
      </c>
      <c r="H79" s="102" t="e">
        <f t="shared" si="3"/>
        <v>#DIV/0!</v>
      </c>
    </row>
    <row r="80" spans="1:8" s="16" customFormat="1" ht="91.5" customHeight="1" hidden="1">
      <c r="A80" s="87"/>
      <c r="B80" s="111" t="s">
        <v>8</v>
      </c>
      <c r="C80" s="87" t="s">
        <v>191</v>
      </c>
      <c r="D80" s="88">
        <v>0</v>
      </c>
      <c r="E80" s="88">
        <v>0</v>
      </c>
      <c r="F80" s="88">
        <v>0</v>
      </c>
      <c r="G80" s="102" t="e">
        <f t="shared" si="2"/>
        <v>#DIV/0!</v>
      </c>
      <c r="H80" s="102" t="e">
        <f t="shared" si="3"/>
        <v>#DIV/0!</v>
      </c>
    </row>
    <row r="81" spans="1:8" ht="27" customHeight="1">
      <c r="A81" s="148"/>
      <c r="B81" s="71" t="s">
        <v>76</v>
      </c>
      <c r="C81" s="89"/>
      <c r="D81" s="90">
        <f>D32+D44+D49+D54+D71+D75+D77+D69+D73</f>
        <v>77662.19999999998</v>
      </c>
      <c r="E81" s="90">
        <f>E32+E44+E49+E54+E71+E75+E77+E69+E73</f>
        <v>54954.7</v>
      </c>
      <c r="F81" s="90">
        <f>F32+F44+F49+F54+F71+F75+F77+F69+F73</f>
        <v>26214.8</v>
      </c>
      <c r="G81" s="102">
        <f t="shared" si="2"/>
        <v>0.33754902642469575</v>
      </c>
      <c r="H81" s="102">
        <f t="shared" si="3"/>
        <v>0.4770256229221523</v>
      </c>
    </row>
    <row r="82" spans="1:8" ht="12.75">
      <c r="A82" s="149"/>
      <c r="B82" s="143" t="s">
        <v>91</v>
      </c>
      <c r="C82" s="148"/>
      <c r="D82" s="93">
        <f>D77</f>
        <v>0</v>
      </c>
      <c r="E82" s="93">
        <f>E77</f>
        <v>0</v>
      </c>
      <c r="F82" s="93">
        <f>F77</f>
        <v>0</v>
      </c>
      <c r="G82" s="102">
        <v>0</v>
      </c>
      <c r="H82" s="102">
        <v>0</v>
      </c>
    </row>
    <row r="85" spans="2:8" ht="15">
      <c r="B85" s="38" t="s">
        <v>101</v>
      </c>
      <c r="C85" s="39"/>
      <c r="H85" s="36">
        <v>2054.6</v>
      </c>
    </row>
    <row r="86" spans="2:3" ht="15">
      <c r="B86" s="38"/>
      <c r="C86" s="39"/>
    </row>
    <row r="87" spans="2:3" ht="15">
      <c r="B87" s="38" t="s">
        <v>92</v>
      </c>
      <c r="C87" s="39"/>
    </row>
    <row r="88" spans="2:3" ht="15">
      <c r="B88" s="38" t="s">
        <v>93</v>
      </c>
      <c r="C88" s="39"/>
    </row>
    <row r="89" spans="2:3" ht="15">
      <c r="B89" s="38"/>
      <c r="C89" s="39"/>
    </row>
    <row r="90" spans="2:3" ht="15">
      <c r="B90" s="38" t="s">
        <v>94</v>
      </c>
      <c r="C90" s="39"/>
    </row>
    <row r="91" spans="2:3" ht="15">
      <c r="B91" s="38" t="s">
        <v>95</v>
      </c>
      <c r="C91" s="39"/>
    </row>
    <row r="92" spans="2:3" ht="15">
      <c r="B92" s="38"/>
      <c r="C92" s="39"/>
    </row>
    <row r="93" spans="2:3" ht="15">
      <c r="B93" s="38" t="s">
        <v>96</v>
      </c>
      <c r="C93" s="39"/>
    </row>
    <row r="94" spans="2:3" ht="15">
      <c r="B94" s="38" t="s">
        <v>97</v>
      </c>
      <c r="C94" s="39"/>
    </row>
    <row r="95" spans="2:3" ht="15">
      <c r="B95" s="38"/>
      <c r="C95" s="39"/>
    </row>
    <row r="96" spans="2:3" ht="15">
      <c r="B96" s="38" t="s">
        <v>98</v>
      </c>
      <c r="C96" s="39"/>
    </row>
    <row r="97" spans="2:3" ht="15">
      <c r="B97" s="38" t="s">
        <v>99</v>
      </c>
      <c r="C97" s="39"/>
    </row>
    <row r="98" spans="2:3" ht="15">
      <c r="B98" s="38"/>
      <c r="C98" s="39"/>
    </row>
    <row r="99" spans="2:3" ht="15">
      <c r="B99" s="38"/>
      <c r="C99" s="39"/>
    </row>
    <row r="100" spans="2:8" ht="15">
      <c r="B100" s="38" t="s">
        <v>100</v>
      </c>
      <c r="C100" s="39"/>
      <c r="H100" s="43">
        <f>F27+H85-F81</f>
        <v>-112.70000000000073</v>
      </c>
    </row>
    <row r="103" spans="2:3" ht="15">
      <c r="B103" s="38" t="s">
        <v>102</v>
      </c>
      <c r="C103" s="39"/>
    </row>
    <row r="104" spans="2:3" ht="15">
      <c r="B104" s="38" t="s">
        <v>103</v>
      </c>
      <c r="C104" s="39"/>
    </row>
    <row r="105" spans="2:3" ht="15">
      <c r="B105" s="38" t="s">
        <v>104</v>
      </c>
      <c r="C105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zoomScalePageLayoutView="0" workbookViewId="0" topLeftCell="A28">
      <selection activeCell="B48" sqref="B48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65" t="s">
        <v>343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140"/>
      <c r="B2" s="176" t="s">
        <v>10</v>
      </c>
      <c r="C2" s="103"/>
      <c r="D2" s="152" t="s">
        <v>11</v>
      </c>
      <c r="E2" s="150" t="s">
        <v>367</v>
      </c>
      <c r="F2" s="152" t="s">
        <v>12</v>
      </c>
      <c r="G2" s="152" t="s">
        <v>13</v>
      </c>
      <c r="H2" s="150" t="s">
        <v>368</v>
      </c>
    </row>
    <row r="3" spans="1:8" ht="23.25" customHeight="1">
      <c r="A3" s="141"/>
      <c r="B3" s="177"/>
      <c r="C3" s="104"/>
      <c r="D3" s="152"/>
      <c r="E3" s="151"/>
      <c r="F3" s="152"/>
      <c r="G3" s="152"/>
      <c r="H3" s="151"/>
    </row>
    <row r="4" spans="1:8" ht="15">
      <c r="A4" s="141"/>
      <c r="B4" s="144" t="s">
        <v>90</v>
      </c>
      <c r="C4" s="147"/>
      <c r="D4" s="142">
        <f>D5+D6+D7+D8+D9+D10+D11+D12+D13+D14+D15+D16+D17+D18+D19</f>
        <v>3211.2</v>
      </c>
      <c r="E4" s="142">
        <f>E5+E6+E7+E8+E9+E10+E11+E12+E13+E14+E15+E16+E17+E18+E19</f>
        <v>1157</v>
      </c>
      <c r="F4" s="142">
        <f>F5+F6+F7+F8+F9+F10+F11+F12+F13+F14+F15+F16+F17+F18+F19</f>
        <v>761.2999999999998</v>
      </c>
      <c r="G4" s="34">
        <f>F4/D4</f>
        <v>0.23707648231190828</v>
      </c>
      <c r="H4" s="34">
        <f>F4/E4</f>
        <v>0.6579948141745893</v>
      </c>
    </row>
    <row r="5" spans="1:8" ht="15">
      <c r="A5" s="141"/>
      <c r="B5" s="143" t="s">
        <v>14</v>
      </c>
      <c r="C5" s="148"/>
      <c r="D5" s="32">
        <v>450</v>
      </c>
      <c r="E5" s="32">
        <v>210</v>
      </c>
      <c r="F5" s="32">
        <v>154.2</v>
      </c>
      <c r="G5" s="34">
        <f aca="true" t="shared" si="0" ref="G5:G27">F5/D5</f>
        <v>0.3426666666666666</v>
      </c>
      <c r="H5" s="34">
        <f aca="true" t="shared" si="1" ref="H5:H27">F5/E5</f>
        <v>0.7342857142857142</v>
      </c>
    </row>
    <row r="6" spans="1:8" ht="15">
      <c r="A6" s="141"/>
      <c r="B6" s="143" t="s">
        <v>334</v>
      </c>
      <c r="C6" s="148"/>
      <c r="D6" s="32">
        <v>941.2</v>
      </c>
      <c r="E6" s="32">
        <v>460</v>
      </c>
      <c r="F6" s="32">
        <v>337.4</v>
      </c>
      <c r="G6" s="34">
        <f t="shared" si="0"/>
        <v>0.35847853803654905</v>
      </c>
      <c r="H6" s="34">
        <f t="shared" si="1"/>
        <v>0.7334782608695651</v>
      </c>
    </row>
    <row r="7" spans="1:8" ht="15">
      <c r="A7" s="141"/>
      <c r="B7" s="143" t="s">
        <v>16</v>
      </c>
      <c r="C7" s="148"/>
      <c r="D7" s="32">
        <v>200</v>
      </c>
      <c r="E7" s="32">
        <v>100</v>
      </c>
      <c r="F7" s="32">
        <v>60.5</v>
      </c>
      <c r="G7" s="34">
        <f t="shared" si="0"/>
        <v>0.3025</v>
      </c>
      <c r="H7" s="34">
        <f t="shared" si="1"/>
        <v>0.605</v>
      </c>
    </row>
    <row r="8" spans="1:8" ht="15">
      <c r="A8" s="141"/>
      <c r="B8" s="143" t="s">
        <v>17</v>
      </c>
      <c r="C8" s="148"/>
      <c r="D8" s="32">
        <v>160</v>
      </c>
      <c r="E8" s="32">
        <v>20</v>
      </c>
      <c r="F8" s="32">
        <v>9.9</v>
      </c>
      <c r="G8" s="34">
        <f t="shared" si="0"/>
        <v>0.061875</v>
      </c>
      <c r="H8" s="34">
        <f t="shared" si="1"/>
        <v>0.495</v>
      </c>
    </row>
    <row r="9" spans="1:8" ht="15">
      <c r="A9" s="141"/>
      <c r="B9" s="143" t="s">
        <v>18</v>
      </c>
      <c r="C9" s="148"/>
      <c r="D9" s="32">
        <v>1400</v>
      </c>
      <c r="E9" s="32">
        <v>338</v>
      </c>
      <c r="F9" s="32">
        <v>168.2</v>
      </c>
      <c r="G9" s="34">
        <f t="shared" si="0"/>
        <v>0.12014285714285713</v>
      </c>
      <c r="H9" s="34">
        <f t="shared" si="1"/>
        <v>0.4976331360946745</v>
      </c>
    </row>
    <row r="10" spans="1:8" ht="15">
      <c r="A10" s="141"/>
      <c r="B10" s="143" t="s">
        <v>115</v>
      </c>
      <c r="C10" s="148"/>
      <c r="D10" s="32">
        <v>10</v>
      </c>
      <c r="E10" s="32">
        <v>5</v>
      </c>
      <c r="F10" s="32">
        <v>19.1</v>
      </c>
      <c r="G10" s="34">
        <f t="shared" si="0"/>
        <v>1.9100000000000001</v>
      </c>
      <c r="H10" s="34">
        <f t="shared" si="1"/>
        <v>3.8200000000000003</v>
      </c>
    </row>
    <row r="11" spans="1:8" ht="15">
      <c r="A11" s="141"/>
      <c r="B11" s="143" t="s">
        <v>19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3" t="s">
        <v>20</v>
      </c>
      <c r="C12" s="148"/>
      <c r="D12" s="32">
        <v>50</v>
      </c>
      <c r="E12" s="32">
        <v>24</v>
      </c>
      <c r="F12" s="32">
        <v>12</v>
      </c>
      <c r="G12" s="34">
        <f t="shared" si="0"/>
        <v>0.24</v>
      </c>
      <c r="H12" s="34">
        <f t="shared" si="1"/>
        <v>0.5</v>
      </c>
    </row>
    <row r="13" spans="1:8" ht="15">
      <c r="A13" s="141"/>
      <c r="B13" s="143" t="s">
        <v>21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1"/>
      <c r="B14" s="143" t="s">
        <v>23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1"/>
      <c r="B16" s="143" t="s">
        <v>25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3" t="s">
        <v>27</v>
      </c>
      <c r="C17" s="148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1"/>
      <c r="B18" s="143" t="s">
        <v>130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1"/>
      <c r="B19" s="143" t="s">
        <v>30</v>
      </c>
      <c r="C19" s="148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1"/>
      <c r="B20" s="45" t="s">
        <v>89</v>
      </c>
      <c r="C20" s="50"/>
      <c r="D20" s="32">
        <f>D21+D22+D23+D24+D25</f>
        <v>963</v>
      </c>
      <c r="E20" s="32">
        <f>E21+E22+E23+E24+E25</f>
        <v>481.4</v>
      </c>
      <c r="F20" s="32">
        <f>F21+F22+F23+F24+F25</f>
        <v>85.2</v>
      </c>
      <c r="G20" s="34">
        <f t="shared" si="0"/>
        <v>0.08847352024922119</v>
      </c>
      <c r="H20" s="34">
        <f t="shared" si="1"/>
        <v>0.1769837972579975</v>
      </c>
    </row>
    <row r="21" spans="1:8" ht="15">
      <c r="A21" s="141"/>
      <c r="B21" s="143" t="s">
        <v>32</v>
      </c>
      <c r="C21" s="148"/>
      <c r="D21" s="32">
        <v>809</v>
      </c>
      <c r="E21" s="32">
        <v>404.4</v>
      </c>
      <c r="F21" s="32">
        <v>34.2</v>
      </c>
      <c r="G21" s="34">
        <f t="shared" si="0"/>
        <v>0.04227441285537701</v>
      </c>
      <c r="H21" s="34">
        <f t="shared" si="1"/>
        <v>0.08456973293768547</v>
      </c>
    </row>
    <row r="22" spans="1:8" ht="15">
      <c r="A22" s="141"/>
      <c r="B22" s="143" t="s">
        <v>75</v>
      </c>
      <c r="C22" s="148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1"/>
      <c r="B23" s="143" t="s">
        <v>110</v>
      </c>
      <c r="C23" s="148"/>
      <c r="D23" s="32">
        <f>154.5-0.5</f>
        <v>154</v>
      </c>
      <c r="E23" s="32">
        <v>77</v>
      </c>
      <c r="F23" s="32">
        <v>51</v>
      </c>
      <c r="G23" s="34">
        <f t="shared" si="0"/>
        <v>0.33116883116883117</v>
      </c>
      <c r="H23" s="34">
        <f t="shared" si="1"/>
        <v>0.6623376623376623</v>
      </c>
    </row>
    <row r="24" spans="1:8" ht="25.5">
      <c r="A24" s="141"/>
      <c r="B24" s="143" t="s">
        <v>35</v>
      </c>
      <c r="C24" s="148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1"/>
      <c r="B25" s="82" t="s">
        <v>168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36</v>
      </c>
      <c r="C26" s="101"/>
      <c r="D26" s="142">
        <f>D4+D20</f>
        <v>4174.2</v>
      </c>
      <c r="E26" s="142">
        <f>E4+E20</f>
        <v>1638.4</v>
      </c>
      <c r="F26" s="142">
        <f>F4+F20</f>
        <v>846.4999999999999</v>
      </c>
      <c r="G26" s="34">
        <f t="shared" si="0"/>
        <v>0.20279334962388001</v>
      </c>
      <c r="H26" s="34">
        <f t="shared" si="1"/>
        <v>0.5166625976562499</v>
      </c>
    </row>
    <row r="27" spans="1:8" ht="15">
      <c r="A27" s="141"/>
      <c r="B27" s="143" t="s">
        <v>116</v>
      </c>
      <c r="C27" s="148"/>
      <c r="D27" s="32">
        <f>D4</f>
        <v>3211.2</v>
      </c>
      <c r="E27" s="32">
        <f>E4</f>
        <v>1157</v>
      </c>
      <c r="F27" s="32">
        <f>F4</f>
        <v>761.2999999999998</v>
      </c>
      <c r="G27" s="34">
        <f t="shared" si="0"/>
        <v>0.23707648231190828</v>
      </c>
      <c r="H27" s="34">
        <f t="shared" si="1"/>
        <v>0.6579948141745893</v>
      </c>
    </row>
    <row r="28" spans="1:8" ht="12.75">
      <c r="A28" s="162"/>
      <c r="B28" s="172"/>
      <c r="C28" s="172"/>
      <c r="D28" s="172"/>
      <c r="E28" s="172"/>
      <c r="F28" s="172"/>
      <c r="G28" s="172"/>
      <c r="H28" s="173"/>
    </row>
    <row r="29" spans="1:8" ht="15" customHeight="1">
      <c r="A29" s="174" t="s">
        <v>174</v>
      </c>
      <c r="B29" s="176" t="s">
        <v>37</v>
      </c>
      <c r="C29" s="178" t="s">
        <v>219</v>
      </c>
      <c r="D29" s="152" t="s">
        <v>11</v>
      </c>
      <c r="E29" s="150" t="s">
        <v>367</v>
      </c>
      <c r="F29" s="150" t="s">
        <v>12</v>
      </c>
      <c r="G29" s="152" t="s">
        <v>13</v>
      </c>
      <c r="H29" s="150" t="s">
        <v>368</v>
      </c>
    </row>
    <row r="30" spans="1:8" ht="15" customHeight="1">
      <c r="A30" s="175"/>
      <c r="B30" s="177"/>
      <c r="C30" s="179"/>
      <c r="D30" s="152"/>
      <c r="E30" s="151"/>
      <c r="F30" s="151"/>
      <c r="G30" s="152"/>
      <c r="H30" s="151"/>
    </row>
    <row r="31" spans="1:8" ht="12.75">
      <c r="A31" s="50" t="s">
        <v>77</v>
      </c>
      <c r="B31" s="45" t="s">
        <v>38</v>
      </c>
      <c r="C31" s="50"/>
      <c r="D31" s="85">
        <f>D32+D33+D34+D35</f>
        <v>2072.8</v>
      </c>
      <c r="E31" s="85">
        <f>E32+E33+E34+E35</f>
        <v>1084.6000000000001</v>
      </c>
      <c r="F31" s="85">
        <f>F32+F33+F34+F35</f>
        <v>672.1</v>
      </c>
      <c r="G31" s="102">
        <f>F31/D31</f>
        <v>0.3242473948282516</v>
      </c>
      <c r="H31" s="106">
        <f>F31/E31</f>
        <v>0.6196754563894523</v>
      </c>
    </row>
    <row r="32" spans="1:8" ht="12.75" hidden="1">
      <c r="A32" s="148" t="s">
        <v>78</v>
      </c>
      <c r="B32" s="143" t="s">
        <v>111</v>
      </c>
      <c r="C32" s="148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48" t="s">
        <v>80</v>
      </c>
      <c r="B33" s="143" t="s">
        <v>178</v>
      </c>
      <c r="C33" s="148" t="s">
        <v>80</v>
      </c>
      <c r="D33" s="32">
        <v>2058.4</v>
      </c>
      <c r="E33" s="32">
        <v>1075.2</v>
      </c>
      <c r="F33" s="32">
        <v>672.1</v>
      </c>
      <c r="G33" s="102">
        <f t="shared" si="2"/>
        <v>0.3265157403808783</v>
      </c>
      <c r="H33" s="106">
        <f t="shared" si="3"/>
        <v>0.6250930059523809</v>
      </c>
    </row>
    <row r="34" spans="1:8" ht="12.75">
      <c r="A34" s="148" t="s">
        <v>82</v>
      </c>
      <c r="B34" s="143" t="s">
        <v>43</v>
      </c>
      <c r="C34" s="148"/>
      <c r="D34" s="32">
        <v>10</v>
      </c>
      <c r="E34" s="32">
        <v>5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48" t="s">
        <v>141</v>
      </c>
      <c r="B35" s="143" t="s">
        <v>134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126</v>
      </c>
      <c r="C36" s="87" t="s">
        <v>242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120</v>
      </c>
      <c r="B37" s="45" t="s">
        <v>112</v>
      </c>
      <c r="C37" s="50"/>
      <c r="D37" s="32">
        <f>D38</f>
        <v>154</v>
      </c>
      <c r="E37" s="32">
        <f>E38</f>
        <v>77.5</v>
      </c>
      <c r="F37" s="32">
        <f>F38</f>
        <v>33.1</v>
      </c>
      <c r="G37" s="102">
        <f t="shared" si="2"/>
        <v>0.21493506493506495</v>
      </c>
      <c r="H37" s="106">
        <f t="shared" si="3"/>
        <v>0.4270967741935484</v>
      </c>
    </row>
    <row r="38" spans="1:8" ht="39.75" customHeight="1">
      <c r="A38" s="148" t="s">
        <v>121</v>
      </c>
      <c r="B38" s="143" t="s">
        <v>185</v>
      </c>
      <c r="C38" s="148" t="s">
        <v>301</v>
      </c>
      <c r="D38" s="32">
        <v>154</v>
      </c>
      <c r="E38" s="32">
        <v>77.5</v>
      </c>
      <c r="F38" s="32">
        <v>33.1</v>
      </c>
      <c r="G38" s="102">
        <f t="shared" si="2"/>
        <v>0.21493506493506495</v>
      </c>
      <c r="H38" s="106">
        <f t="shared" si="3"/>
        <v>0.4270967741935484</v>
      </c>
    </row>
    <row r="39" spans="1:8" ht="25.5" hidden="1">
      <c r="A39" s="50" t="s">
        <v>83</v>
      </c>
      <c r="B39" s="45" t="s">
        <v>46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48" t="s">
        <v>122</v>
      </c>
      <c r="B40" s="143" t="s">
        <v>114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221</v>
      </c>
      <c r="C41" s="87" t="s">
        <v>222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84</v>
      </c>
      <c r="B42" s="45" t="s">
        <v>48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5" t="s">
        <v>85</v>
      </c>
      <c r="B43" s="70" t="s">
        <v>136</v>
      </c>
      <c r="C43" s="148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136</v>
      </c>
      <c r="C44" s="87" t="s">
        <v>340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86</v>
      </c>
      <c r="B45" s="45" t="s">
        <v>49</v>
      </c>
      <c r="C45" s="50"/>
      <c r="D45" s="85">
        <f>D46</f>
        <v>285</v>
      </c>
      <c r="E45" s="85">
        <f>E46</f>
        <v>185.5</v>
      </c>
      <c r="F45" s="85">
        <f>F46</f>
        <v>103.5</v>
      </c>
      <c r="G45" s="102">
        <f t="shared" si="2"/>
        <v>0.3631578947368421</v>
      </c>
      <c r="H45" s="106">
        <f t="shared" si="3"/>
        <v>0.5579514824797843</v>
      </c>
    </row>
    <row r="46" spans="1:8" ht="12.75">
      <c r="A46" s="50" t="s">
        <v>52</v>
      </c>
      <c r="B46" s="45" t="s">
        <v>53</v>
      </c>
      <c r="C46" s="50"/>
      <c r="D46" s="85">
        <f>D47+D48+D49</f>
        <v>285</v>
      </c>
      <c r="E46" s="85">
        <f>E47+E48+E49</f>
        <v>185.5</v>
      </c>
      <c r="F46" s="85">
        <f>F47+F48+F49</f>
        <v>103.5</v>
      </c>
      <c r="G46" s="102">
        <f t="shared" si="2"/>
        <v>0.3631578947368421</v>
      </c>
      <c r="H46" s="106">
        <f t="shared" si="3"/>
        <v>0.5579514824797843</v>
      </c>
    </row>
    <row r="47" spans="1:8" ht="12.75">
      <c r="A47" s="148"/>
      <c r="B47" s="143" t="s">
        <v>107</v>
      </c>
      <c r="C47" s="148" t="s">
        <v>290</v>
      </c>
      <c r="D47" s="32">
        <v>180</v>
      </c>
      <c r="E47" s="32">
        <v>90</v>
      </c>
      <c r="F47" s="32">
        <v>48.3</v>
      </c>
      <c r="G47" s="102">
        <f t="shared" si="2"/>
        <v>0.2683333333333333</v>
      </c>
      <c r="H47" s="106">
        <f t="shared" si="3"/>
        <v>0.5366666666666666</v>
      </c>
    </row>
    <row r="48" spans="1:8" s="16" customFormat="1" ht="20.25" customHeight="1">
      <c r="A48" s="87"/>
      <c r="B48" s="143" t="s">
        <v>295</v>
      </c>
      <c r="C48" s="87" t="s">
        <v>291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3" t="s">
        <v>201</v>
      </c>
      <c r="C49" s="87" t="s">
        <v>296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139</v>
      </c>
      <c r="B50" s="146" t="s">
        <v>137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0.5</v>
      </c>
      <c r="G50" s="102">
        <f t="shared" si="2"/>
        <v>0.22727272727272727</v>
      </c>
      <c r="H50" s="106">
        <f t="shared" si="3"/>
        <v>0.22727272727272727</v>
      </c>
    </row>
    <row r="51" spans="1:8" ht="42.75" customHeight="1">
      <c r="A51" s="145" t="s">
        <v>133</v>
      </c>
      <c r="B51" s="70" t="s">
        <v>140</v>
      </c>
      <c r="C51" s="145"/>
      <c r="D51" s="32">
        <f t="shared" si="6"/>
        <v>2.2</v>
      </c>
      <c r="E51" s="32">
        <f t="shared" si="6"/>
        <v>2.2</v>
      </c>
      <c r="F51" s="32">
        <f t="shared" si="6"/>
        <v>0.5</v>
      </c>
      <c r="G51" s="102">
        <f t="shared" si="2"/>
        <v>0.22727272727272727</v>
      </c>
      <c r="H51" s="106">
        <f t="shared" si="3"/>
        <v>0.22727272727272727</v>
      </c>
    </row>
    <row r="52" spans="1:8" s="16" customFormat="1" ht="42" customHeight="1">
      <c r="A52" s="87"/>
      <c r="B52" s="60" t="s">
        <v>223</v>
      </c>
      <c r="C52" s="87" t="s">
        <v>297</v>
      </c>
      <c r="D52" s="88">
        <v>2.2</v>
      </c>
      <c r="E52" s="88">
        <f>2.2</f>
        <v>2.2</v>
      </c>
      <c r="F52" s="88">
        <v>0.5</v>
      </c>
      <c r="G52" s="102">
        <f t="shared" si="2"/>
        <v>0.22727272727272727</v>
      </c>
      <c r="H52" s="106">
        <f t="shared" si="3"/>
        <v>0.22727272727272727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48" t="s">
        <v>59</v>
      </c>
      <c r="B54" s="143" t="s">
        <v>60</v>
      </c>
      <c r="C54" s="148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298</v>
      </c>
      <c r="C55" s="87" t="s">
        <v>299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69</v>
      </c>
      <c r="C56" s="50"/>
      <c r="D56" s="85">
        <f>D57</f>
        <v>36</v>
      </c>
      <c r="E56" s="85">
        <f>E57</f>
        <v>18</v>
      </c>
      <c r="F56" s="85">
        <f>F57</f>
        <v>12</v>
      </c>
      <c r="G56" s="102">
        <f t="shared" si="2"/>
        <v>0.3333333333333333</v>
      </c>
      <c r="H56" s="106">
        <f t="shared" si="3"/>
        <v>0.6666666666666666</v>
      </c>
    </row>
    <row r="57" spans="1:8" ht="16.5" customHeight="1">
      <c r="A57" s="148">
        <v>1001</v>
      </c>
      <c r="B57" s="143" t="s">
        <v>205</v>
      </c>
      <c r="C57" s="148" t="s">
        <v>300</v>
      </c>
      <c r="D57" s="32">
        <v>36</v>
      </c>
      <c r="E57" s="32">
        <v>18</v>
      </c>
      <c r="F57" s="32">
        <v>12</v>
      </c>
      <c r="G57" s="102">
        <f t="shared" si="2"/>
        <v>0.3333333333333333</v>
      </c>
      <c r="H57" s="106">
        <f t="shared" si="3"/>
        <v>0.6666666666666666</v>
      </c>
    </row>
    <row r="58" spans="1:8" ht="30.75" customHeight="1">
      <c r="A58" s="50"/>
      <c r="B58" s="45" t="s">
        <v>108</v>
      </c>
      <c r="C58" s="50"/>
      <c r="D58" s="32">
        <f>D59</f>
        <v>1616.7</v>
      </c>
      <c r="E58" s="32">
        <f>E59</f>
        <v>950.5</v>
      </c>
      <c r="F58" s="32">
        <f>F59</f>
        <v>389.8</v>
      </c>
      <c r="G58" s="102">
        <f t="shared" si="2"/>
        <v>0.24110843075400507</v>
      </c>
      <c r="H58" s="106">
        <f t="shared" si="3"/>
        <v>0.41009994739610733</v>
      </c>
    </row>
    <row r="59" spans="1:8" s="16" customFormat="1" ht="25.5">
      <c r="A59" s="87"/>
      <c r="B59" s="60" t="s">
        <v>109</v>
      </c>
      <c r="C59" s="87" t="s">
        <v>224</v>
      </c>
      <c r="D59" s="88">
        <v>1616.7</v>
      </c>
      <c r="E59" s="88">
        <v>950.5</v>
      </c>
      <c r="F59" s="88">
        <v>389.8</v>
      </c>
      <c r="G59" s="102">
        <f t="shared" si="2"/>
        <v>0.24110843075400507</v>
      </c>
      <c r="H59" s="106">
        <f t="shared" si="3"/>
        <v>0.41009994739610733</v>
      </c>
    </row>
    <row r="60" spans="1:8" ht="15.75">
      <c r="A60" s="50"/>
      <c r="B60" s="71" t="s">
        <v>76</v>
      </c>
      <c r="C60" s="89"/>
      <c r="D60" s="90">
        <f>D31+D37+D39+D42+D45++D50+D53+D56+D58</f>
        <v>4174.2</v>
      </c>
      <c r="E60" s="90">
        <f>E31+E37+E39+E42+E45++E50+E53+E56+E58</f>
        <v>2322.8</v>
      </c>
      <c r="F60" s="90">
        <f>F31+F37+F39+F42+F45++F50+F53+F56+F58</f>
        <v>1215.5</v>
      </c>
      <c r="G60" s="102">
        <f t="shared" si="2"/>
        <v>0.2911935221120215</v>
      </c>
      <c r="H60" s="106">
        <f t="shared" si="3"/>
        <v>0.5232908558636128</v>
      </c>
    </row>
    <row r="61" spans="1:8" ht="15.75" customHeight="1">
      <c r="A61" s="149"/>
      <c r="B61" s="143" t="s">
        <v>91</v>
      </c>
      <c r="C61" s="148"/>
      <c r="D61" s="92">
        <f>D58</f>
        <v>1616.7</v>
      </c>
      <c r="E61" s="92">
        <f>E58</f>
        <v>950.5</v>
      </c>
      <c r="F61" s="92">
        <f>F58</f>
        <v>389.8</v>
      </c>
      <c r="G61" s="102">
        <f t="shared" si="2"/>
        <v>0.24110843075400507</v>
      </c>
      <c r="H61" s="106">
        <f t="shared" si="3"/>
        <v>0.41009994739610733</v>
      </c>
    </row>
    <row r="62" ht="12.75">
      <c r="A62" s="37"/>
    </row>
    <row r="63" spans="1:8" ht="15">
      <c r="A63" s="37"/>
      <c r="B63" s="38" t="s">
        <v>101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92</v>
      </c>
      <c r="C65" s="39"/>
    </row>
    <row r="66" spans="1:3" ht="15">
      <c r="A66" s="37"/>
      <c r="B66" s="38" t="s">
        <v>93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94</v>
      </c>
      <c r="C68" s="39"/>
    </row>
    <row r="69" spans="1:3" ht="15">
      <c r="A69" s="37"/>
      <c r="B69" s="38" t="s">
        <v>95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96</v>
      </c>
      <c r="C71" s="39"/>
    </row>
    <row r="72" spans="1:3" ht="15">
      <c r="A72" s="37"/>
      <c r="B72" s="38" t="s">
        <v>97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98</v>
      </c>
      <c r="C74" s="39"/>
    </row>
    <row r="75" spans="1:3" ht="15">
      <c r="A75" s="37"/>
      <c r="B75" s="38" t="s">
        <v>99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100</v>
      </c>
      <c r="C78" s="39"/>
      <c r="H78" s="43">
        <f>H63+F26-F60</f>
        <v>400.89999999999986</v>
      </c>
    </row>
    <row r="79" ht="12.75">
      <c r="A79" s="37"/>
    </row>
    <row r="80" ht="12.75">
      <c r="A80" s="37"/>
    </row>
    <row r="81" spans="1:3" ht="15">
      <c r="A81" s="37"/>
      <c r="B81" s="38" t="s">
        <v>102</v>
      </c>
      <c r="C81" s="39"/>
    </row>
    <row r="82" spans="1:3" ht="15">
      <c r="A82" s="37"/>
      <c r="B82" s="38" t="s">
        <v>103</v>
      </c>
      <c r="C82" s="39"/>
    </row>
    <row r="83" spans="1:3" ht="15">
      <c r="A83" s="37"/>
      <c r="B83" s="38" t="s">
        <v>104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23">
      <selection activeCell="G38" sqref="G38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65" t="s">
        <v>344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0"/>
      <c r="B2" s="167" t="s">
        <v>10</v>
      </c>
      <c r="C2" s="41"/>
      <c r="D2" s="152" t="s">
        <v>11</v>
      </c>
      <c r="E2" s="150" t="s">
        <v>367</v>
      </c>
      <c r="F2" s="152" t="s">
        <v>12</v>
      </c>
      <c r="G2" s="152" t="s">
        <v>13</v>
      </c>
      <c r="H2" s="150" t="s">
        <v>368</v>
      </c>
    </row>
    <row r="3" spans="1:8" ht="21.75" customHeight="1">
      <c r="A3" s="141"/>
      <c r="B3" s="167"/>
      <c r="C3" s="41"/>
      <c r="D3" s="152"/>
      <c r="E3" s="151"/>
      <c r="F3" s="152"/>
      <c r="G3" s="152"/>
      <c r="H3" s="151"/>
    </row>
    <row r="4" spans="1:8" ht="15">
      <c r="A4" s="141"/>
      <c r="B4" s="144" t="s">
        <v>90</v>
      </c>
      <c r="C4" s="147"/>
      <c r="D4" s="142">
        <f>D5+D6+D7+D8+D9+D10+D11+D12+D13+D14+D15+D16+D17+D18+D19+D20</f>
        <v>4133.5</v>
      </c>
      <c r="E4" s="142">
        <f>E5+E6+E7+E8+E9+E10+E11+E12+E13+E14+E15+E16+E17+E18+E19+E20</f>
        <v>1641</v>
      </c>
      <c r="F4" s="142">
        <f>F5+F6+F7+F8+F9+F10+F11+F12+F13+F14+F15+F16+F17+F18+F19+F20</f>
        <v>1472.1000000000001</v>
      </c>
      <c r="G4" s="34">
        <f>F4/D4</f>
        <v>0.35613886536833195</v>
      </c>
      <c r="H4" s="34">
        <f>F4/E4</f>
        <v>0.8970749542961609</v>
      </c>
    </row>
    <row r="5" spans="1:8" ht="15">
      <c r="A5" s="141"/>
      <c r="B5" s="143" t="s">
        <v>14</v>
      </c>
      <c r="C5" s="148"/>
      <c r="D5" s="32">
        <v>640</v>
      </c>
      <c r="E5" s="32">
        <v>300</v>
      </c>
      <c r="F5" s="32">
        <v>155.2</v>
      </c>
      <c r="G5" s="34">
        <f aca="true" t="shared" si="0" ref="G5:G28">F5/D5</f>
        <v>0.2425</v>
      </c>
      <c r="H5" s="34">
        <f aca="true" t="shared" si="1" ref="H5:H28">F5/E5</f>
        <v>0.5173333333333333</v>
      </c>
    </row>
    <row r="6" spans="1:8" ht="15">
      <c r="A6" s="141"/>
      <c r="B6" s="143" t="s">
        <v>334</v>
      </c>
      <c r="C6" s="148"/>
      <c r="D6" s="32">
        <v>1003.5</v>
      </c>
      <c r="E6" s="32">
        <v>500</v>
      </c>
      <c r="F6" s="32">
        <v>359.7</v>
      </c>
      <c r="G6" s="34">
        <f t="shared" si="0"/>
        <v>0.3584454409566517</v>
      </c>
      <c r="H6" s="34">
        <f t="shared" si="1"/>
        <v>0.7193999999999999</v>
      </c>
    </row>
    <row r="7" spans="1:8" ht="15">
      <c r="A7" s="141"/>
      <c r="B7" s="143" t="s">
        <v>16</v>
      </c>
      <c r="C7" s="148"/>
      <c r="D7" s="32">
        <v>800</v>
      </c>
      <c r="E7" s="32">
        <v>410</v>
      </c>
      <c r="F7" s="32">
        <v>503.7</v>
      </c>
      <c r="G7" s="34">
        <f t="shared" si="0"/>
        <v>0.629625</v>
      </c>
      <c r="H7" s="34">
        <f t="shared" si="1"/>
        <v>1.2285365853658536</v>
      </c>
    </row>
    <row r="8" spans="1:8" ht="15">
      <c r="A8" s="141"/>
      <c r="B8" s="143" t="s">
        <v>17</v>
      </c>
      <c r="C8" s="148"/>
      <c r="D8" s="32">
        <v>170</v>
      </c>
      <c r="E8" s="32">
        <v>20</v>
      </c>
      <c r="F8" s="32">
        <v>8.9</v>
      </c>
      <c r="G8" s="34">
        <f t="shared" si="0"/>
        <v>0.05235294117647059</v>
      </c>
      <c r="H8" s="34">
        <f t="shared" si="1"/>
        <v>0.445</v>
      </c>
    </row>
    <row r="9" spans="1:8" ht="15">
      <c r="A9" s="141"/>
      <c r="B9" s="143" t="s">
        <v>18</v>
      </c>
      <c r="C9" s="148"/>
      <c r="D9" s="32">
        <v>1400</v>
      </c>
      <c r="E9" s="32">
        <v>352</v>
      </c>
      <c r="F9" s="32">
        <v>395.7</v>
      </c>
      <c r="G9" s="34">
        <f t="shared" si="0"/>
        <v>0.28264285714285714</v>
      </c>
      <c r="H9" s="34">
        <f t="shared" si="1"/>
        <v>1.1241477272727272</v>
      </c>
    </row>
    <row r="10" spans="1:8" ht="15">
      <c r="A10" s="141"/>
      <c r="B10" s="143" t="s">
        <v>115</v>
      </c>
      <c r="C10" s="148"/>
      <c r="D10" s="32">
        <v>10</v>
      </c>
      <c r="E10" s="32">
        <v>5</v>
      </c>
      <c r="F10" s="32">
        <v>12.2</v>
      </c>
      <c r="G10" s="34">
        <f t="shared" si="0"/>
        <v>1.22</v>
      </c>
      <c r="H10" s="34">
        <f t="shared" si="1"/>
        <v>2.44</v>
      </c>
    </row>
    <row r="11" spans="1:8" ht="15">
      <c r="A11" s="141"/>
      <c r="B11" s="143" t="s">
        <v>19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3" t="s">
        <v>20</v>
      </c>
      <c r="C12" s="148"/>
      <c r="D12" s="32">
        <v>110</v>
      </c>
      <c r="E12" s="32">
        <v>54</v>
      </c>
      <c r="F12" s="32">
        <v>36.7</v>
      </c>
      <c r="G12" s="34">
        <f t="shared" si="0"/>
        <v>0.3336363636363637</v>
      </c>
      <c r="H12" s="34">
        <f t="shared" si="1"/>
        <v>0.6796296296296297</v>
      </c>
    </row>
    <row r="13" spans="1:8" ht="15">
      <c r="A13" s="141"/>
      <c r="B13" s="143" t="s">
        <v>21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1"/>
      <c r="B14" s="143" t="s">
        <v>23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1"/>
      <c r="B16" s="143" t="s">
        <v>25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3" t="s">
        <v>127</v>
      </c>
      <c r="C17" s="148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1"/>
      <c r="B18" s="143" t="s">
        <v>27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1"/>
      <c r="B19" s="143" t="s">
        <v>130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1"/>
      <c r="B20" s="143" t="s">
        <v>30</v>
      </c>
      <c r="C20" s="148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1"/>
      <c r="B21" s="45" t="s">
        <v>31</v>
      </c>
      <c r="C21" s="50"/>
      <c r="D21" s="32">
        <f>D22+D23+D24+D25+D26</f>
        <v>1304.2</v>
      </c>
      <c r="E21" s="32">
        <f>E22+E23+E24+E25+E26</f>
        <v>652.1</v>
      </c>
      <c r="F21" s="32">
        <f>F22+F23+F24+F25+F26</f>
        <v>81.8</v>
      </c>
      <c r="G21" s="34">
        <f t="shared" si="0"/>
        <v>0.06272044165005367</v>
      </c>
      <c r="H21" s="34">
        <f t="shared" si="1"/>
        <v>0.12544088330010733</v>
      </c>
    </row>
    <row r="22" spans="1:8" ht="15">
      <c r="A22" s="141"/>
      <c r="B22" s="143" t="s">
        <v>32</v>
      </c>
      <c r="C22" s="148"/>
      <c r="D22" s="32">
        <v>92.4</v>
      </c>
      <c r="E22" s="32">
        <v>46.2</v>
      </c>
      <c r="F22" s="32">
        <v>30.8</v>
      </c>
      <c r="G22" s="34">
        <f t="shared" si="0"/>
        <v>0.3333333333333333</v>
      </c>
      <c r="H22" s="34">
        <f t="shared" si="1"/>
        <v>0.6666666666666666</v>
      </c>
    </row>
    <row r="23" spans="1:8" ht="15">
      <c r="A23" s="141"/>
      <c r="B23" s="143" t="s">
        <v>110</v>
      </c>
      <c r="C23" s="148"/>
      <c r="D23" s="32">
        <f>154.5-0.5</f>
        <v>154</v>
      </c>
      <c r="E23" s="32">
        <v>77</v>
      </c>
      <c r="F23" s="32">
        <v>51</v>
      </c>
      <c r="G23" s="34">
        <f t="shared" si="0"/>
        <v>0.33116883116883117</v>
      </c>
      <c r="H23" s="34">
        <f t="shared" si="1"/>
        <v>0.6623376623376623</v>
      </c>
    </row>
    <row r="24" spans="1:8" ht="15">
      <c r="A24" s="141"/>
      <c r="B24" s="143" t="s">
        <v>75</v>
      </c>
      <c r="C24" s="148"/>
      <c r="D24" s="32">
        <v>1057.8</v>
      </c>
      <c r="E24" s="32">
        <v>528.9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1"/>
      <c r="B25" s="143" t="s">
        <v>35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1"/>
      <c r="B26" s="82" t="s">
        <v>168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1"/>
      <c r="B27" s="100" t="s">
        <v>36</v>
      </c>
      <c r="C27" s="101"/>
      <c r="D27" s="142">
        <f>D4+D21</f>
        <v>5437.7</v>
      </c>
      <c r="E27" s="142">
        <f>E4+E21</f>
        <v>2293.1</v>
      </c>
      <c r="F27" s="142">
        <f>F4+F21</f>
        <v>1553.9</v>
      </c>
      <c r="G27" s="34">
        <f t="shared" si="0"/>
        <v>0.2857642017764864</v>
      </c>
      <c r="H27" s="34">
        <f t="shared" si="1"/>
        <v>0.6776416205137151</v>
      </c>
    </row>
    <row r="28" spans="1:8" ht="15">
      <c r="A28" s="141"/>
      <c r="B28" s="143" t="s">
        <v>116</v>
      </c>
      <c r="C28" s="148"/>
      <c r="D28" s="32">
        <f>D4</f>
        <v>4133.5</v>
      </c>
      <c r="E28" s="32">
        <f>E4</f>
        <v>1641</v>
      </c>
      <c r="F28" s="32">
        <f>F4</f>
        <v>1472.1000000000001</v>
      </c>
      <c r="G28" s="34">
        <f t="shared" si="0"/>
        <v>0.35613886536833195</v>
      </c>
      <c r="H28" s="34">
        <f t="shared" si="1"/>
        <v>0.8970749542961609</v>
      </c>
    </row>
    <row r="29" spans="1:8" ht="12.75">
      <c r="A29" s="162"/>
      <c r="B29" s="172"/>
      <c r="C29" s="172"/>
      <c r="D29" s="172"/>
      <c r="E29" s="172"/>
      <c r="F29" s="172"/>
      <c r="G29" s="172"/>
      <c r="H29" s="173"/>
    </row>
    <row r="30" spans="1:8" ht="15" customHeight="1">
      <c r="A30" s="180" t="s">
        <v>174</v>
      </c>
      <c r="B30" s="167" t="s">
        <v>37</v>
      </c>
      <c r="C30" s="160" t="s">
        <v>219</v>
      </c>
      <c r="D30" s="152" t="s">
        <v>11</v>
      </c>
      <c r="E30" s="150" t="s">
        <v>367</v>
      </c>
      <c r="F30" s="150" t="s">
        <v>12</v>
      </c>
      <c r="G30" s="152" t="s">
        <v>13</v>
      </c>
      <c r="H30" s="150" t="s">
        <v>368</v>
      </c>
    </row>
    <row r="31" spans="1:8" ht="15" customHeight="1">
      <c r="A31" s="180"/>
      <c r="B31" s="167"/>
      <c r="C31" s="161"/>
      <c r="D31" s="152"/>
      <c r="E31" s="151"/>
      <c r="F31" s="151"/>
      <c r="G31" s="152"/>
      <c r="H31" s="151"/>
    </row>
    <row r="32" spans="1:8" ht="20.25" customHeight="1">
      <c r="A32" s="50" t="s">
        <v>77</v>
      </c>
      <c r="B32" s="45" t="s">
        <v>38</v>
      </c>
      <c r="C32" s="50"/>
      <c r="D32" s="85">
        <f>D33+D34+D35</f>
        <v>2332.6</v>
      </c>
      <c r="E32" s="85">
        <f>E33+E34+E35</f>
        <v>1309.6000000000001</v>
      </c>
      <c r="F32" s="85">
        <f>F33+F34+F35</f>
        <v>764.9</v>
      </c>
      <c r="G32" s="102">
        <f>F32/D32</f>
        <v>0.3279173454514276</v>
      </c>
      <c r="H32" s="102">
        <f>F32/E32</f>
        <v>0.5840714722052535</v>
      </c>
    </row>
    <row r="33" spans="1:8" ht="65.25" customHeight="1">
      <c r="A33" s="148" t="s">
        <v>80</v>
      </c>
      <c r="B33" s="143" t="s">
        <v>178</v>
      </c>
      <c r="C33" s="148" t="s">
        <v>80</v>
      </c>
      <c r="D33" s="32">
        <v>2318.2</v>
      </c>
      <c r="E33" s="32">
        <v>1300.2</v>
      </c>
      <c r="F33" s="32">
        <v>764.9</v>
      </c>
      <c r="G33" s="102">
        <f aca="true" t="shared" si="2" ref="G33:G59">F33/D33</f>
        <v>0.32995427486843243</v>
      </c>
      <c r="H33" s="102">
        <f aca="true" t="shared" si="3" ref="H33:H59">F33/E33</f>
        <v>0.588294108598677</v>
      </c>
    </row>
    <row r="34" spans="1:8" ht="12.75">
      <c r="A34" s="148" t="s">
        <v>82</v>
      </c>
      <c r="B34" s="143" t="s">
        <v>43</v>
      </c>
      <c r="C34" s="148" t="s">
        <v>82</v>
      </c>
      <c r="D34" s="32">
        <f>30-20</f>
        <v>10</v>
      </c>
      <c r="E34" s="32">
        <v>5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48" t="s">
        <v>141</v>
      </c>
      <c r="B35" s="143" t="s">
        <v>138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126</v>
      </c>
      <c r="C36" s="87" t="s">
        <v>242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120</v>
      </c>
      <c r="B37" s="45" t="s">
        <v>112</v>
      </c>
      <c r="C37" s="50"/>
      <c r="D37" s="85">
        <f>D38</f>
        <v>154</v>
      </c>
      <c r="E37" s="85">
        <f>E38</f>
        <v>77.5</v>
      </c>
      <c r="F37" s="85">
        <f>F38</f>
        <v>34.1</v>
      </c>
      <c r="G37" s="102">
        <f t="shared" si="2"/>
        <v>0.22142857142857145</v>
      </c>
      <c r="H37" s="102">
        <f t="shared" si="3"/>
        <v>0.44</v>
      </c>
    </row>
    <row r="38" spans="1:8" ht="38.25">
      <c r="A38" s="148" t="s">
        <v>121</v>
      </c>
      <c r="B38" s="143" t="s">
        <v>185</v>
      </c>
      <c r="C38" s="148" t="s">
        <v>301</v>
      </c>
      <c r="D38" s="32">
        <f>154.5-0.5</f>
        <v>154</v>
      </c>
      <c r="E38" s="32">
        <v>77.5</v>
      </c>
      <c r="F38" s="32">
        <v>34.1</v>
      </c>
      <c r="G38" s="102">
        <f t="shared" si="2"/>
        <v>0.22142857142857145</v>
      </c>
      <c r="H38" s="102">
        <f t="shared" si="3"/>
        <v>0.44</v>
      </c>
    </row>
    <row r="39" spans="1:9" ht="25.5">
      <c r="A39" s="50" t="s">
        <v>83</v>
      </c>
      <c r="B39" s="45" t="s">
        <v>46</v>
      </c>
      <c r="C39" s="50"/>
      <c r="D39" s="85">
        <f>D40</f>
        <v>100</v>
      </c>
      <c r="E39" s="85">
        <f>E40</f>
        <v>50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48" t="s">
        <v>122</v>
      </c>
      <c r="B40" s="143" t="s">
        <v>114</v>
      </c>
      <c r="C40" s="148"/>
      <c r="D40" s="32">
        <f>D41</f>
        <v>100</v>
      </c>
      <c r="E40" s="32">
        <f>E41</f>
        <v>50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303</v>
      </c>
      <c r="C41" s="87" t="s">
        <v>302</v>
      </c>
      <c r="D41" s="88">
        <v>100</v>
      </c>
      <c r="E41" s="88">
        <v>50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84</v>
      </c>
      <c r="B42" s="45" t="s">
        <v>48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5" t="s">
        <v>85</v>
      </c>
      <c r="B43" s="70" t="s">
        <v>136</v>
      </c>
      <c r="C43" s="148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136</v>
      </c>
      <c r="C44" s="87" t="s">
        <v>315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86</v>
      </c>
      <c r="B45" s="45" t="s">
        <v>49</v>
      </c>
      <c r="C45" s="50"/>
      <c r="D45" s="85">
        <f>D46</f>
        <v>445</v>
      </c>
      <c r="E45" s="85">
        <f>E46</f>
        <v>350.5</v>
      </c>
      <c r="F45" s="85">
        <f>F46</f>
        <v>181.5</v>
      </c>
      <c r="G45" s="102">
        <f t="shared" si="2"/>
        <v>0.40786516853932586</v>
      </c>
      <c r="H45" s="102">
        <f t="shared" si="3"/>
        <v>0.5178316690442225</v>
      </c>
    </row>
    <row r="46" spans="1:8" ht="12.75">
      <c r="A46" s="148" t="s">
        <v>52</v>
      </c>
      <c r="B46" s="143" t="s">
        <v>53</v>
      </c>
      <c r="C46" s="148"/>
      <c r="D46" s="32">
        <f>D47+D48+D49</f>
        <v>445</v>
      </c>
      <c r="E46" s="32">
        <f>E47+E48+E49</f>
        <v>350.5</v>
      </c>
      <c r="F46" s="32">
        <f>F47+F48+F49</f>
        <v>181.5</v>
      </c>
      <c r="G46" s="102">
        <f t="shared" si="2"/>
        <v>0.40786516853932586</v>
      </c>
      <c r="H46" s="102">
        <f t="shared" si="3"/>
        <v>0.5178316690442225</v>
      </c>
    </row>
    <row r="47" spans="1:8" s="16" customFormat="1" ht="12.75">
      <c r="A47" s="87"/>
      <c r="B47" s="60" t="s">
        <v>199</v>
      </c>
      <c r="C47" s="87" t="s">
        <v>290</v>
      </c>
      <c r="D47" s="88">
        <v>250</v>
      </c>
      <c r="E47" s="88">
        <v>155.5</v>
      </c>
      <c r="F47" s="88">
        <v>106.5</v>
      </c>
      <c r="G47" s="102">
        <f t="shared" si="2"/>
        <v>0.426</v>
      </c>
      <c r="H47" s="102">
        <f t="shared" si="3"/>
        <v>0.684887459807074</v>
      </c>
    </row>
    <row r="48" spans="1:8" s="16" customFormat="1" ht="18" customHeight="1">
      <c r="A48" s="87"/>
      <c r="B48" s="60" t="s">
        <v>295</v>
      </c>
      <c r="C48" s="87" t="s">
        <v>291</v>
      </c>
      <c r="D48" s="88">
        <v>25</v>
      </c>
      <c r="E48" s="88">
        <v>25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201</v>
      </c>
      <c r="C49" s="87" t="s">
        <v>296</v>
      </c>
      <c r="D49" s="88">
        <v>170</v>
      </c>
      <c r="E49" s="88">
        <v>170</v>
      </c>
      <c r="F49" s="88">
        <f>75</f>
        <v>75</v>
      </c>
      <c r="G49" s="102">
        <f t="shared" si="2"/>
        <v>0.4411764705882353</v>
      </c>
      <c r="H49" s="102">
        <f t="shared" si="3"/>
        <v>0.4411764705882353</v>
      </c>
    </row>
    <row r="50" spans="1:8" ht="29.25" customHeight="1">
      <c r="A50" s="64" t="s">
        <v>139</v>
      </c>
      <c r="B50" s="146" t="s">
        <v>137</v>
      </c>
      <c r="C50" s="64"/>
      <c r="D50" s="51">
        <f>D52</f>
        <v>1</v>
      </c>
      <c r="E50" s="51">
        <f>E52</f>
        <v>1</v>
      </c>
      <c r="F50" s="51">
        <f>F52</f>
        <v>0.4</v>
      </c>
      <c r="G50" s="102">
        <f t="shared" si="2"/>
        <v>0.4</v>
      </c>
      <c r="H50" s="102">
        <f t="shared" si="3"/>
        <v>0.4</v>
      </c>
    </row>
    <row r="51" spans="1:8" ht="29.25" customHeight="1">
      <c r="A51" s="145" t="s">
        <v>133</v>
      </c>
      <c r="B51" s="70" t="s">
        <v>140</v>
      </c>
      <c r="C51" s="145"/>
      <c r="D51" s="32">
        <f>D52</f>
        <v>1</v>
      </c>
      <c r="E51" s="32">
        <f>E52</f>
        <v>1</v>
      </c>
      <c r="F51" s="32">
        <f>F52</f>
        <v>0.4</v>
      </c>
      <c r="G51" s="102">
        <f t="shared" si="2"/>
        <v>0.4</v>
      </c>
      <c r="H51" s="102">
        <f t="shared" si="3"/>
        <v>0.4</v>
      </c>
    </row>
    <row r="52" spans="1:8" s="16" customFormat="1" ht="31.5" customHeight="1">
      <c r="A52" s="87"/>
      <c r="B52" s="60" t="s">
        <v>304</v>
      </c>
      <c r="C52" s="87" t="s">
        <v>297</v>
      </c>
      <c r="D52" s="88">
        <v>1</v>
      </c>
      <c r="E52" s="88">
        <f>1</f>
        <v>1</v>
      </c>
      <c r="F52" s="88">
        <v>0.4</v>
      </c>
      <c r="G52" s="102">
        <f t="shared" si="2"/>
        <v>0.4</v>
      </c>
      <c r="H52" s="102">
        <f t="shared" si="3"/>
        <v>0.4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48" t="s">
        <v>59</v>
      </c>
      <c r="B54" s="143" t="s">
        <v>60</v>
      </c>
      <c r="C54" s="148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108</v>
      </c>
      <c r="C56" s="50"/>
      <c r="D56" s="32">
        <f>D57</f>
        <v>2442.1</v>
      </c>
      <c r="E56" s="32">
        <f>E57</f>
        <v>1388.8</v>
      </c>
      <c r="F56" s="32">
        <f>F57</f>
        <v>791.1</v>
      </c>
      <c r="G56" s="102">
        <f t="shared" si="2"/>
        <v>0.3239425084967856</v>
      </c>
      <c r="H56" s="102">
        <f t="shared" si="3"/>
        <v>0.5696284562211982</v>
      </c>
    </row>
    <row r="57" spans="1:8" s="16" customFormat="1" ht="25.5">
      <c r="A57" s="87"/>
      <c r="B57" s="60" t="s">
        <v>109</v>
      </c>
      <c r="C57" s="87" t="s">
        <v>224</v>
      </c>
      <c r="D57" s="88">
        <v>2442.1</v>
      </c>
      <c r="E57" s="88">
        <v>1388.8</v>
      </c>
      <c r="F57" s="88">
        <v>791.1</v>
      </c>
      <c r="G57" s="102">
        <f t="shared" si="2"/>
        <v>0.3239425084967856</v>
      </c>
      <c r="H57" s="102">
        <f t="shared" si="3"/>
        <v>0.5696284562211982</v>
      </c>
    </row>
    <row r="58" spans="1:8" ht="24.75" customHeight="1">
      <c r="A58" s="148"/>
      <c r="B58" s="71" t="s">
        <v>76</v>
      </c>
      <c r="C58" s="89"/>
      <c r="D58" s="90">
        <f>D32+D37+D39+D42+D45+D50+D53+D56</f>
        <v>5477.7</v>
      </c>
      <c r="E58" s="90">
        <f>E32+E37+E39+E42+E45+E50+E53+E56</f>
        <v>3180.4</v>
      </c>
      <c r="F58" s="90">
        <f>F32+F37+F39+F42+F45+F50+F53+F56</f>
        <v>1772</v>
      </c>
      <c r="G58" s="102">
        <f t="shared" si="2"/>
        <v>0.32349343702648925</v>
      </c>
      <c r="H58" s="102">
        <f t="shared" si="3"/>
        <v>0.5571626210539554</v>
      </c>
    </row>
    <row r="59" spans="1:8" ht="15">
      <c r="A59" s="91"/>
      <c r="B59" s="143" t="s">
        <v>91</v>
      </c>
      <c r="C59" s="148"/>
      <c r="D59" s="92">
        <f>D56</f>
        <v>2442.1</v>
      </c>
      <c r="E59" s="92">
        <f>E56</f>
        <v>1388.8</v>
      </c>
      <c r="F59" s="92">
        <f>F56</f>
        <v>791.1</v>
      </c>
      <c r="G59" s="102">
        <f t="shared" si="2"/>
        <v>0.3239425084967856</v>
      </c>
      <c r="H59" s="102">
        <f t="shared" si="3"/>
        <v>0.5696284562211982</v>
      </c>
    </row>
    <row r="60" ht="15">
      <c r="A60" s="39"/>
    </row>
    <row r="61" ht="12.75">
      <c r="A61" s="37"/>
    </row>
    <row r="62" spans="1:8" ht="15">
      <c r="A62" s="37"/>
      <c r="B62" s="38" t="s">
        <v>101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92</v>
      </c>
      <c r="C64" s="39"/>
      <c r="F64" s="43"/>
    </row>
    <row r="65" spans="1:3" ht="15">
      <c r="A65" s="37"/>
      <c r="B65" s="38" t="s">
        <v>93</v>
      </c>
      <c r="C65" s="39"/>
    </row>
    <row r="66" spans="2:3" ht="15">
      <c r="B66" s="38"/>
      <c r="C66" s="39"/>
    </row>
    <row r="67" spans="2:3" ht="15">
      <c r="B67" s="38" t="s">
        <v>94</v>
      </c>
      <c r="C67" s="39"/>
    </row>
    <row r="68" spans="2:3" ht="15">
      <c r="B68" s="38" t="s">
        <v>95</v>
      </c>
      <c r="C68" s="39"/>
    </row>
    <row r="69" spans="2:3" ht="15">
      <c r="B69" s="38"/>
      <c r="C69" s="39"/>
    </row>
    <row r="70" spans="2:3" ht="15">
      <c r="B70" s="38" t="s">
        <v>96</v>
      </c>
      <c r="C70" s="39"/>
    </row>
    <row r="71" spans="2:3" ht="15">
      <c r="B71" s="38" t="s">
        <v>97</v>
      </c>
      <c r="C71" s="39"/>
    </row>
    <row r="72" spans="2:3" ht="15">
      <c r="B72" s="38"/>
      <c r="C72" s="39"/>
    </row>
    <row r="73" spans="2:3" ht="15">
      <c r="B73" s="38" t="s">
        <v>98</v>
      </c>
      <c r="C73" s="39"/>
    </row>
    <row r="74" spans="2:3" ht="15">
      <c r="B74" s="38" t="s">
        <v>99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100</v>
      </c>
      <c r="C77" s="39"/>
      <c r="H77" s="43">
        <f>H62+F27-F58</f>
        <v>2178.1</v>
      </c>
    </row>
    <row r="80" spans="2:3" ht="15">
      <c r="B80" s="38" t="s">
        <v>102</v>
      </c>
      <c r="C80" s="39"/>
    </row>
    <row r="81" spans="2:3" ht="15">
      <c r="B81" s="38" t="s">
        <v>103</v>
      </c>
      <c r="C81" s="39"/>
    </row>
    <row r="82" spans="2:3" ht="15">
      <c r="B82" s="38" t="s">
        <v>104</v>
      </c>
      <c r="C82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4"/>
  <sheetViews>
    <sheetView zoomScalePageLayoutView="0" workbookViewId="0" topLeftCell="A21">
      <selection activeCell="B44" sqref="B4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65" t="s">
        <v>345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0"/>
      <c r="B2" s="167" t="s">
        <v>10</v>
      </c>
      <c r="C2" s="41"/>
      <c r="D2" s="152" t="s">
        <v>11</v>
      </c>
      <c r="E2" s="150" t="s">
        <v>367</v>
      </c>
      <c r="F2" s="152" t="s">
        <v>12</v>
      </c>
      <c r="G2" s="181" t="s">
        <v>159</v>
      </c>
      <c r="H2" s="150" t="s">
        <v>368</v>
      </c>
    </row>
    <row r="3" spans="1:8" ht="24.75" customHeight="1">
      <c r="A3" s="141"/>
      <c r="B3" s="167"/>
      <c r="C3" s="41"/>
      <c r="D3" s="152"/>
      <c r="E3" s="151"/>
      <c r="F3" s="152"/>
      <c r="G3" s="182"/>
      <c r="H3" s="151"/>
    </row>
    <row r="4" spans="1:8" ht="30">
      <c r="A4" s="141"/>
      <c r="B4" s="144" t="s">
        <v>90</v>
      </c>
      <c r="C4" s="147"/>
      <c r="D4" s="142">
        <f>D5+D6+D7+D8+D9+D10+D11+D12+D13+D14+D15+D16+D17+D18+D19</f>
        <v>3040.1</v>
      </c>
      <c r="E4" s="142">
        <f>E5+E6+E7+E8+E9+E10+E11+E12+E13+E14+E15+E16+E17+E18+E19</f>
        <v>969</v>
      </c>
      <c r="F4" s="142">
        <f>F5+F6+F7+F8+F9+F10+F11+F12+F13+F14+F15+F16+F17+F18+F19</f>
        <v>1142.1</v>
      </c>
      <c r="G4" s="35">
        <f>F4/D4</f>
        <v>0.37567843163053843</v>
      </c>
      <c r="H4" s="35">
        <f>F4/E4</f>
        <v>1.1786377708978326</v>
      </c>
    </row>
    <row r="5" spans="1:8" ht="15">
      <c r="A5" s="141"/>
      <c r="B5" s="143" t="s">
        <v>14</v>
      </c>
      <c r="C5" s="148"/>
      <c r="D5" s="32">
        <v>1000</v>
      </c>
      <c r="E5" s="32">
        <v>340</v>
      </c>
      <c r="F5" s="32">
        <v>336.9</v>
      </c>
      <c r="G5" s="35">
        <f aca="true" t="shared" si="0" ref="G5:G27">F5/D5</f>
        <v>0.3369</v>
      </c>
      <c r="H5" s="35">
        <f aca="true" t="shared" si="1" ref="H5:H27">F5/E5</f>
        <v>0.9908823529411764</v>
      </c>
    </row>
    <row r="6" spans="1:8" ht="15">
      <c r="A6" s="141"/>
      <c r="B6" s="143" t="s">
        <v>334</v>
      </c>
      <c r="C6" s="148"/>
      <c r="D6" s="32">
        <v>400.1</v>
      </c>
      <c r="E6" s="32">
        <v>200</v>
      </c>
      <c r="F6" s="32">
        <v>143.4</v>
      </c>
      <c r="G6" s="35">
        <f t="shared" si="0"/>
        <v>0.35841039740064984</v>
      </c>
      <c r="H6" s="35">
        <f t="shared" si="1"/>
        <v>0.7170000000000001</v>
      </c>
    </row>
    <row r="7" spans="1:8" ht="15">
      <c r="A7" s="141"/>
      <c r="B7" s="143" t="s">
        <v>16</v>
      </c>
      <c r="C7" s="148"/>
      <c r="D7" s="32">
        <v>100</v>
      </c>
      <c r="E7" s="32">
        <v>50</v>
      </c>
      <c r="F7" s="32">
        <v>16.4</v>
      </c>
      <c r="G7" s="35">
        <f t="shared" si="0"/>
        <v>0.16399999999999998</v>
      </c>
      <c r="H7" s="35">
        <f t="shared" si="1"/>
        <v>0.32799999999999996</v>
      </c>
    </row>
    <row r="8" spans="1:8" ht="15">
      <c r="A8" s="141"/>
      <c r="B8" s="143" t="s">
        <v>17</v>
      </c>
      <c r="C8" s="148"/>
      <c r="D8" s="32">
        <v>120</v>
      </c>
      <c r="E8" s="32">
        <v>20</v>
      </c>
      <c r="F8" s="32">
        <v>8.7</v>
      </c>
      <c r="G8" s="35">
        <f t="shared" si="0"/>
        <v>0.0725</v>
      </c>
      <c r="H8" s="35">
        <f t="shared" si="1"/>
        <v>0.43499999999999994</v>
      </c>
    </row>
    <row r="9" spans="1:8" ht="15">
      <c r="A9" s="141"/>
      <c r="B9" s="143" t="s">
        <v>18</v>
      </c>
      <c r="C9" s="148"/>
      <c r="D9" s="32">
        <v>1300</v>
      </c>
      <c r="E9" s="32">
        <v>300</v>
      </c>
      <c r="F9" s="32">
        <v>581.9</v>
      </c>
      <c r="G9" s="35">
        <f t="shared" si="0"/>
        <v>0.4476153846153846</v>
      </c>
      <c r="H9" s="35">
        <f t="shared" si="1"/>
        <v>1.9396666666666667</v>
      </c>
    </row>
    <row r="10" spans="1:8" ht="15">
      <c r="A10" s="141"/>
      <c r="B10" s="143" t="s">
        <v>115</v>
      </c>
      <c r="C10" s="148"/>
      <c r="D10" s="32">
        <v>10</v>
      </c>
      <c r="E10" s="32">
        <v>5</v>
      </c>
      <c r="F10" s="32">
        <v>4.1</v>
      </c>
      <c r="G10" s="35">
        <f t="shared" si="0"/>
        <v>0.41</v>
      </c>
      <c r="H10" s="35">
        <f t="shared" si="1"/>
        <v>0.82</v>
      </c>
    </row>
    <row r="11" spans="1:8" ht="25.5">
      <c r="A11" s="141"/>
      <c r="B11" s="143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3" t="s">
        <v>20</v>
      </c>
      <c r="C12" s="148"/>
      <c r="D12" s="32">
        <v>110</v>
      </c>
      <c r="E12" s="32">
        <v>54</v>
      </c>
      <c r="F12" s="32">
        <v>50.7</v>
      </c>
      <c r="G12" s="35">
        <f t="shared" si="0"/>
        <v>0.46090909090909093</v>
      </c>
      <c r="H12" s="35">
        <f t="shared" si="1"/>
        <v>0.938888888888889</v>
      </c>
    </row>
    <row r="13" spans="1:8" ht="15">
      <c r="A13" s="141"/>
      <c r="B13" s="143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3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3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1"/>
      <c r="B17" s="143" t="s">
        <v>27</v>
      </c>
      <c r="C17" s="148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1"/>
      <c r="B18" s="143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3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89</v>
      </c>
      <c r="C20" s="50"/>
      <c r="D20" s="32">
        <f>D21+D22+D23+D24+D25</f>
        <v>1314.4</v>
      </c>
      <c r="E20" s="32">
        <f>E21+E22+E23+E24+E25</f>
        <v>657.2</v>
      </c>
      <c r="F20" s="32">
        <f>F21+F22+F23+F24+F25</f>
        <v>79.8</v>
      </c>
      <c r="G20" s="35">
        <f t="shared" si="0"/>
        <v>0.06071211199026171</v>
      </c>
      <c r="H20" s="35">
        <f t="shared" si="1"/>
        <v>0.12142422398052342</v>
      </c>
    </row>
    <row r="21" spans="1:8" ht="15">
      <c r="A21" s="141"/>
      <c r="B21" s="143" t="s">
        <v>32</v>
      </c>
      <c r="C21" s="148"/>
      <c r="D21" s="32">
        <v>86.2</v>
      </c>
      <c r="E21" s="32">
        <v>43.1</v>
      </c>
      <c r="F21" s="148" t="s">
        <v>366</v>
      </c>
      <c r="G21" s="35">
        <f t="shared" si="0"/>
        <v>0.33410672853828305</v>
      </c>
      <c r="H21" s="35">
        <f t="shared" si="1"/>
        <v>0.6682134570765661</v>
      </c>
    </row>
    <row r="22" spans="1:8" ht="15">
      <c r="A22" s="141"/>
      <c r="B22" s="143" t="s">
        <v>110</v>
      </c>
      <c r="C22" s="148"/>
      <c r="D22" s="32">
        <f>154.5-0.5</f>
        <v>154</v>
      </c>
      <c r="E22" s="32">
        <v>77</v>
      </c>
      <c r="F22" s="32">
        <v>51</v>
      </c>
      <c r="G22" s="35">
        <f t="shared" si="0"/>
        <v>0.33116883116883117</v>
      </c>
      <c r="H22" s="35">
        <f t="shared" si="1"/>
        <v>0.6623376623376623</v>
      </c>
    </row>
    <row r="23" spans="1:8" ht="15">
      <c r="A23" s="141"/>
      <c r="B23" s="143" t="s">
        <v>75</v>
      </c>
      <c r="C23" s="148"/>
      <c r="D23" s="32">
        <v>1074.2</v>
      </c>
      <c r="E23" s="32">
        <v>537.1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1"/>
      <c r="B24" s="143" t="s">
        <v>35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1"/>
      <c r="B25" s="82" t="s">
        <v>168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1"/>
      <c r="B26" s="100" t="s">
        <v>36</v>
      </c>
      <c r="C26" s="101"/>
      <c r="D26" s="142">
        <f>D4+D20</f>
        <v>4354.5</v>
      </c>
      <c r="E26" s="142">
        <f>E4+E20</f>
        <v>1626.2</v>
      </c>
      <c r="F26" s="142">
        <f>F4+F20</f>
        <v>1221.8999999999999</v>
      </c>
      <c r="G26" s="35">
        <f t="shared" si="0"/>
        <v>0.280606269376507</v>
      </c>
      <c r="H26" s="35">
        <f t="shared" si="1"/>
        <v>0.751383593653917</v>
      </c>
    </row>
    <row r="27" spans="1:8" ht="40.5" customHeight="1">
      <c r="A27" s="141"/>
      <c r="B27" s="143" t="s">
        <v>116</v>
      </c>
      <c r="C27" s="148"/>
      <c r="D27" s="32">
        <f>D4</f>
        <v>3040.1</v>
      </c>
      <c r="E27" s="32">
        <f>E4</f>
        <v>969</v>
      </c>
      <c r="F27" s="32">
        <f>F4</f>
        <v>1142.1</v>
      </c>
      <c r="G27" s="35">
        <f t="shared" si="0"/>
        <v>0.37567843163053843</v>
      </c>
      <c r="H27" s="35">
        <f t="shared" si="1"/>
        <v>1.1786377708978326</v>
      </c>
    </row>
    <row r="28" spans="1:8" ht="12.75">
      <c r="A28" s="162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0" t="s">
        <v>174</v>
      </c>
      <c r="B29" s="167" t="s">
        <v>37</v>
      </c>
      <c r="C29" s="160" t="s">
        <v>219</v>
      </c>
      <c r="D29" s="152" t="s">
        <v>11</v>
      </c>
      <c r="E29" s="150" t="s">
        <v>367</v>
      </c>
      <c r="F29" s="150" t="s">
        <v>12</v>
      </c>
      <c r="G29" s="181" t="s">
        <v>159</v>
      </c>
      <c r="H29" s="150" t="s">
        <v>368</v>
      </c>
    </row>
    <row r="30" spans="1:8" ht="15" customHeight="1">
      <c r="A30" s="180"/>
      <c r="B30" s="167"/>
      <c r="C30" s="161"/>
      <c r="D30" s="152"/>
      <c r="E30" s="151"/>
      <c r="F30" s="151"/>
      <c r="G30" s="182"/>
      <c r="H30" s="151"/>
    </row>
    <row r="31" spans="1:8" ht="25.5">
      <c r="A31" s="50" t="s">
        <v>77</v>
      </c>
      <c r="B31" s="45" t="s">
        <v>38</v>
      </c>
      <c r="C31" s="50"/>
      <c r="D31" s="85">
        <f>D32+D33+D34</f>
        <v>1704.4</v>
      </c>
      <c r="E31" s="85">
        <f>E32+E33+E34</f>
        <v>871.8</v>
      </c>
      <c r="F31" s="85">
        <f>F32+F33+F34</f>
        <v>513.8</v>
      </c>
      <c r="G31" s="86">
        <f>F31/D31</f>
        <v>0.3014550574982398</v>
      </c>
      <c r="H31" s="99">
        <f>F31/E31</f>
        <v>0.5893553567331956</v>
      </c>
    </row>
    <row r="32" spans="1:8" ht="77.25" customHeight="1">
      <c r="A32" s="148" t="s">
        <v>80</v>
      </c>
      <c r="B32" s="143" t="s">
        <v>178</v>
      </c>
      <c r="C32" s="148" t="s">
        <v>80</v>
      </c>
      <c r="D32" s="32">
        <v>1689.9</v>
      </c>
      <c r="E32" s="32">
        <v>862.3</v>
      </c>
      <c r="F32" s="32">
        <v>513.8</v>
      </c>
      <c r="G32" s="86">
        <f aca="true" t="shared" si="2" ref="G32:G61">F32/D32</f>
        <v>0.3040416592697792</v>
      </c>
      <c r="H32" s="99">
        <f aca="true" t="shared" si="3" ref="H32:H61">F32/E32</f>
        <v>0.5958483126522092</v>
      </c>
    </row>
    <row r="33" spans="1:8" ht="12.75">
      <c r="A33" s="148" t="s">
        <v>82</v>
      </c>
      <c r="B33" s="143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48" t="s">
        <v>141</v>
      </c>
      <c r="B34" s="143" t="s">
        <v>138</v>
      </c>
      <c r="C34" s="148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126</v>
      </c>
      <c r="C35" s="87" t="s">
        <v>242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120</v>
      </c>
      <c r="B36" s="45" t="s">
        <v>112</v>
      </c>
      <c r="C36" s="50"/>
      <c r="D36" s="85">
        <f>D37</f>
        <v>154</v>
      </c>
      <c r="E36" s="85">
        <f>E37</f>
        <v>77.5</v>
      </c>
      <c r="F36" s="85">
        <f>F37</f>
        <v>34.4</v>
      </c>
      <c r="G36" s="86">
        <f t="shared" si="2"/>
        <v>0.22337662337662337</v>
      </c>
      <c r="H36" s="99">
        <f t="shared" si="3"/>
        <v>0.44387096774193546</v>
      </c>
    </row>
    <row r="37" spans="1:8" ht="38.25">
      <c r="A37" s="148" t="s">
        <v>121</v>
      </c>
      <c r="B37" s="143" t="s">
        <v>185</v>
      </c>
      <c r="C37" s="148" t="s">
        <v>301</v>
      </c>
      <c r="D37" s="32">
        <f>154.5-0.5</f>
        <v>154</v>
      </c>
      <c r="E37" s="32">
        <v>77.5</v>
      </c>
      <c r="F37" s="32">
        <v>34.4</v>
      </c>
      <c r="G37" s="86">
        <f t="shared" si="2"/>
        <v>0.22337662337662337</v>
      </c>
      <c r="H37" s="99">
        <f t="shared" si="3"/>
        <v>0.44387096774193546</v>
      </c>
    </row>
    <row r="38" spans="1:8" ht="25.5" hidden="1">
      <c r="A38" s="50" t="s">
        <v>83</v>
      </c>
      <c r="B38" s="45" t="s">
        <v>46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48" t="s">
        <v>122</v>
      </c>
      <c r="B39" s="143" t="s">
        <v>114</v>
      </c>
      <c r="C39" s="148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226</v>
      </c>
      <c r="C40" s="87" t="s">
        <v>225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 hidden="1">
      <c r="A41" s="50" t="s">
        <v>84</v>
      </c>
      <c r="B41" s="45" t="s">
        <v>48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s="16" customFormat="1" ht="27" customHeight="1" hidden="1">
      <c r="A42" s="145" t="s">
        <v>85</v>
      </c>
      <c r="B42" s="70" t="s">
        <v>136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s="16" customFormat="1" ht="32.25" customHeight="1" hidden="1">
      <c r="A43" s="87"/>
      <c r="B43" s="63" t="s">
        <v>136</v>
      </c>
      <c r="C43" s="87" t="s">
        <v>315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86</v>
      </c>
      <c r="B44" s="45" t="s">
        <v>49</v>
      </c>
      <c r="C44" s="50"/>
      <c r="D44" s="85">
        <f>D45</f>
        <v>236</v>
      </c>
      <c r="E44" s="85">
        <f>E45</f>
        <v>138</v>
      </c>
      <c r="F44" s="85">
        <f>F45</f>
        <v>32</v>
      </c>
      <c r="G44" s="86">
        <f t="shared" si="2"/>
        <v>0.13559322033898305</v>
      </c>
      <c r="H44" s="99">
        <f t="shared" si="3"/>
        <v>0.2318840579710145</v>
      </c>
    </row>
    <row r="45" spans="1:8" ht="12.75">
      <c r="A45" s="148" t="s">
        <v>52</v>
      </c>
      <c r="B45" s="143" t="s">
        <v>53</v>
      </c>
      <c r="C45" s="148"/>
      <c r="D45" s="32">
        <f>D46+D47+D48</f>
        <v>236</v>
      </c>
      <c r="E45" s="32">
        <f>E46+E47+E48</f>
        <v>138</v>
      </c>
      <c r="F45" s="32">
        <f>F46+F47+F48</f>
        <v>32</v>
      </c>
      <c r="G45" s="86">
        <f t="shared" si="2"/>
        <v>0.13559322033898305</v>
      </c>
      <c r="H45" s="99">
        <f t="shared" si="3"/>
        <v>0.2318840579710145</v>
      </c>
    </row>
    <row r="46" spans="1:8" s="16" customFormat="1" ht="12.75">
      <c r="A46" s="87"/>
      <c r="B46" s="60" t="s">
        <v>199</v>
      </c>
      <c r="C46" s="87" t="s">
        <v>290</v>
      </c>
      <c r="D46" s="88">
        <v>96</v>
      </c>
      <c r="E46" s="88">
        <v>48</v>
      </c>
      <c r="F46" s="88">
        <v>32</v>
      </c>
      <c r="G46" s="86">
        <f t="shared" si="2"/>
        <v>0.3333333333333333</v>
      </c>
      <c r="H46" s="99">
        <f t="shared" si="3"/>
        <v>0.6666666666666666</v>
      </c>
    </row>
    <row r="47" spans="1:8" s="16" customFormat="1" ht="20.25" customHeight="1">
      <c r="A47" s="87"/>
      <c r="B47" s="60" t="s">
        <v>295</v>
      </c>
      <c r="C47" s="87" t="s">
        <v>291</v>
      </c>
      <c r="D47" s="88">
        <v>20</v>
      </c>
      <c r="E47" s="88">
        <v>20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201</v>
      </c>
      <c r="C48" s="87" t="s">
        <v>296</v>
      </c>
      <c r="D48" s="88">
        <v>120</v>
      </c>
      <c r="E48" s="88">
        <v>70</v>
      </c>
      <c r="F48" s="88">
        <v>0</v>
      </c>
      <c r="G48" s="86">
        <f t="shared" si="2"/>
        <v>0</v>
      </c>
      <c r="H48" s="99">
        <f t="shared" si="3"/>
        <v>0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139</v>
      </c>
      <c r="B50" s="45" t="s">
        <v>137</v>
      </c>
      <c r="C50" s="50"/>
      <c r="D50" s="85">
        <f>D52</f>
        <v>1</v>
      </c>
      <c r="E50" s="85">
        <f>E52</f>
        <v>0.6</v>
      </c>
      <c r="F50" s="85">
        <f>F52</f>
        <v>0</v>
      </c>
      <c r="G50" s="86">
        <f t="shared" si="2"/>
        <v>0</v>
      </c>
      <c r="H50" s="99">
        <f t="shared" si="3"/>
        <v>0</v>
      </c>
    </row>
    <row r="51" spans="1:8" ht="35.25" customHeight="1">
      <c r="A51" s="148" t="s">
        <v>133</v>
      </c>
      <c r="B51" s="143" t="s">
        <v>140</v>
      </c>
      <c r="C51" s="148"/>
      <c r="D51" s="32">
        <f>D52</f>
        <v>1</v>
      </c>
      <c r="E51" s="32">
        <f>E52</f>
        <v>0.6</v>
      </c>
      <c r="F51" s="32">
        <f>F52</f>
        <v>0</v>
      </c>
      <c r="G51" s="86">
        <f t="shared" si="2"/>
        <v>0</v>
      </c>
      <c r="H51" s="99">
        <f t="shared" si="3"/>
        <v>0</v>
      </c>
    </row>
    <row r="52" spans="1:8" s="16" customFormat="1" ht="31.5" customHeight="1">
      <c r="A52" s="53"/>
      <c r="B52" s="60" t="s">
        <v>304</v>
      </c>
      <c r="C52" s="87" t="s">
        <v>297</v>
      </c>
      <c r="D52" s="88">
        <v>1</v>
      </c>
      <c r="E52" s="88">
        <v>0.6</v>
      </c>
      <c r="F52" s="88">
        <v>0</v>
      </c>
      <c r="G52" s="86">
        <f t="shared" si="2"/>
        <v>0</v>
      </c>
      <c r="H52" s="99">
        <f t="shared" si="3"/>
        <v>0</v>
      </c>
    </row>
    <row r="53" spans="1:8" ht="12.75">
      <c r="A53" s="50" t="s">
        <v>54</v>
      </c>
      <c r="B53" s="45" t="s">
        <v>55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48" t="s">
        <v>59</v>
      </c>
      <c r="B54" s="143" t="s">
        <v>60</v>
      </c>
      <c r="C54" s="148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69</v>
      </c>
      <c r="C56" s="50"/>
      <c r="D56" s="85">
        <f>D57</f>
        <v>60</v>
      </c>
      <c r="E56" s="85">
        <f>E57</f>
        <v>30</v>
      </c>
      <c r="F56" s="85">
        <f>F57</f>
        <v>20</v>
      </c>
      <c r="G56" s="86">
        <f t="shared" si="2"/>
        <v>0.3333333333333333</v>
      </c>
      <c r="H56" s="99">
        <f t="shared" si="3"/>
        <v>0.6666666666666666</v>
      </c>
    </row>
    <row r="57" spans="1:8" ht="12.75">
      <c r="A57" s="148" t="s">
        <v>70</v>
      </c>
      <c r="B57" s="143" t="s">
        <v>205</v>
      </c>
      <c r="C57" s="148" t="s">
        <v>70</v>
      </c>
      <c r="D57" s="32">
        <v>60</v>
      </c>
      <c r="E57" s="32">
        <v>30</v>
      </c>
      <c r="F57" s="32">
        <v>20</v>
      </c>
      <c r="G57" s="86">
        <f t="shared" si="2"/>
        <v>0.3333333333333333</v>
      </c>
      <c r="H57" s="99">
        <f t="shared" si="3"/>
        <v>0.6666666666666666</v>
      </c>
    </row>
    <row r="58" spans="1:8" ht="12.75">
      <c r="A58" s="50"/>
      <c r="B58" s="45" t="s">
        <v>108</v>
      </c>
      <c r="C58" s="50"/>
      <c r="D58" s="32">
        <f>D59</f>
        <v>2696.1</v>
      </c>
      <c r="E58" s="32">
        <f>E59</f>
        <v>2417.5</v>
      </c>
      <c r="F58" s="32">
        <f>F59</f>
        <v>1876.9</v>
      </c>
      <c r="G58" s="86">
        <f t="shared" si="2"/>
        <v>0.6961537034976448</v>
      </c>
      <c r="H58" s="99">
        <f t="shared" si="3"/>
        <v>0.7763805584281283</v>
      </c>
    </row>
    <row r="59" spans="1:8" s="16" customFormat="1" ht="25.5">
      <c r="A59" s="87"/>
      <c r="B59" s="60" t="s">
        <v>109</v>
      </c>
      <c r="C59" s="87" t="s">
        <v>224</v>
      </c>
      <c r="D59" s="88">
        <v>2696.1</v>
      </c>
      <c r="E59" s="88">
        <v>2417.5</v>
      </c>
      <c r="F59" s="88">
        <v>1876.9</v>
      </c>
      <c r="G59" s="86">
        <f t="shared" si="2"/>
        <v>0.6961537034976448</v>
      </c>
      <c r="H59" s="99">
        <f t="shared" si="3"/>
        <v>0.7763805584281283</v>
      </c>
    </row>
    <row r="60" spans="1:8" ht="18" customHeight="1">
      <c r="A60" s="148"/>
      <c r="B60" s="71" t="s">
        <v>76</v>
      </c>
      <c r="C60" s="89"/>
      <c r="D60" s="90">
        <f>D31+D36+D38+D44+D52+D53+D56+D58</f>
        <v>4854.5</v>
      </c>
      <c r="E60" s="90">
        <f>E31+E36+E38+E44+E53+E56+E58+E50</f>
        <v>3538.4</v>
      </c>
      <c r="F60" s="90">
        <f>F31+F36+F38+F44+F52+F53+F56+F58+F50</f>
        <v>2480.1</v>
      </c>
      <c r="G60" s="86">
        <f t="shared" si="2"/>
        <v>0.5108868060562365</v>
      </c>
      <c r="H60" s="99">
        <f t="shared" si="3"/>
        <v>0.7009100158263621</v>
      </c>
    </row>
    <row r="61" spans="1:8" ht="12.75">
      <c r="A61" s="149"/>
      <c r="B61" s="143" t="s">
        <v>91</v>
      </c>
      <c r="C61" s="148"/>
      <c r="D61" s="92">
        <f>D58</f>
        <v>2696.1</v>
      </c>
      <c r="E61" s="92">
        <f>E58</f>
        <v>2417.5</v>
      </c>
      <c r="F61" s="92">
        <f>F58</f>
        <v>1876.9</v>
      </c>
      <c r="G61" s="86">
        <f t="shared" si="2"/>
        <v>0.6961537034976448</v>
      </c>
      <c r="H61" s="99">
        <f t="shared" si="3"/>
        <v>0.7763805584281283</v>
      </c>
    </row>
    <row r="62" ht="12.75">
      <c r="A62" s="37"/>
    </row>
    <row r="63" ht="12.75">
      <c r="A63" s="37"/>
    </row>
    <row r="64" spans="1:8" ht="15">
      <c r="A64" s="37"/>
      <c r="B64" s="38" t="s">
        <v>101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92</v>
      </c>
      <c r="C66" s="39"/>
    </row>
    <row r="67" spans="1:3" ht="15">
      <c r="A67" s="37"/>
      <c r="B67" s="38" t="s">
        <v>93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94</v>
      </c>
      <c r="C69" s="39"/>
    </row>
    <row r="70" spans="1:3" ht="15">
      <c r="A70" s="37"/>
      <c r="B70" s="38" t="s">
        <v>95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96</v>
      </c>
      <c r="C72" s="39"/>
    </row>
    <row r="73" spans="1:3" ht="15">
      <c r="A73" s="37"/>
      <c r="B73" s="38" t="s">
        <v>97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98</v>
      </c>
      <c r="C75" s="39"/>
    </row>
    <row r="76" spans="1:3" ht="15">
      <c r="A76" s="37"/>
      <c r="B76" s="38" t="s">
        <v>99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100</v>
      </c>
      <c r="C79" s="39"/>
      <c r="H79" s="43">
        <f>H64+F26-F60</f>
        <v>334.5999999999999</v>
      </c>
    </row>
    <row r="80" ht="12.75">
      <c r="A80" s="37"/>
    </row>
    <row r="81" ht="12.75">
      <c r="A81" s="37"/>
    </row>
    <row r="82" spans="1:3" ht="15">
      <c r="A82" s="37"/>
      <c r="B82" s="38" t="s">
        <v>102</v>
      </c>
      <c r="C82" s="39"/>
    </row>
    <row r="83" spans="1:3" ht="15">
      <c r="A83" s="37"/>
      <c r="B83" s="38" t="s">
        <v>103</v>
      </c>
      <c r="C83" s="39"/>
    </row>
    <row r="84" spans="1:3" ht="15">
      <c r="A84" s="37"/>
      <c r="B84" s="38" t="s">
        <v>104</v>
      </c>
      <c r="C84" s="39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75"/>
  <sheetViews>
    <sheetView zoomScalePageLayoutView="0" workbookViewId="0" topLeftCell="A22">
      <selection activeCell="E32" sqref="E32"/>
    </sheetView>
  </sheetViews>
  <sheetFormatPr defaultColWidth="9.140625" defaultRowHeight="12.75"/>
  <cols>
    <col min="1" max="1" width="6.140625" style="36" customWidth="1"/>
    <col min="2" max="2" width="36.421875" style="36" customWidth="1"/>
    <col min="3" max="3" width="9.421875" style="37" hidden="1" customWidth="1"/>
    <col min="4" max="5" width="11.8515625" style="36" customWidth="1"/>
    <col min="6" max="7" width="11.28125" style="36" customWidth="1"/>
    <col min="8" max="8" width="10.8515625" style="36" customWidth="1"/>
    <col min="9" max="16384" width="9.140625" style="1" customWidth="1"/>
  </cols>
  <sheetData>
    <row r="1" spans="1:8" s="5" customFormat="1" ht="53.25" customHeight="1">
      <c r="A1" s="165" t="s">
        <v>346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0"/>
      <c r="B2" s="187" t="s">
        <v>10</v>
      </c>
      <c r="C2" s="97"/>
      <c r="D2" s="181" t="s">
        <v>11</v>
      </c>
      <c r="E2" s="150" t="s">
        <v>367</v>
      </c>
      <c r="F2" s="181" t="s">
        <v>12</v>
      </c>
      <c r="G2" s="181" t="s">
        <v>159</v>
      </c>
      <c r="H2" s="150" t="s">
        <v>368</v>
      </c>
    </row>
    <row r="3" spans="1:8" ht="18.75" customHeight="1">
      <c r="A3" s="141"/>
      <c r="B3" s="188"/>
      <c r="C3" s="98"/>
      <c r="D3" s="182"/>
      <c r="E3" s="151"/>
      <c r="F3" s="182"/>
      <c r="G3" s="185"/>
      <c r="H3" s="151"/>
    </row>
    <row r="4" spans="1:8" ht="15">
      <c r="A4" s="141"/>
      <c r="B4" s="144" t="s">
        <v>90</v>
      </c>
      <c r="C4" s="147"/>
      <c r="D4" s="142">
        <f>D5+D6+D7+D8+D9+D10+D11+D12+D13+D14+D15+D16+D17+D18+D19</f>
        <v>4492.9</v>
      </c>
      <c r="E4" s="142">
        <f>E5+E6+E7+E8+E9+E10+E11+E12+E13+E14+E15+E16+E17+E18+E19</f>
        <v>1606</v>
      </c>
      <c r="F4" s="142">
        <f>F5+F6+F7+F8+F9+F10+F11+F12+F13+F14+F15+F16+F17+F18+F19</f>
        <v>1948.4</v>
      </c>
      <c r="G4" s="35">
        <f>F4/D4</f>
        <v>0.4336620000445147</v>
      </c>
      <c r="H4" s="35">
        <f>F4/E4</f>
        <v>1.213200498132005</v>
      </c>
    </row>
    <row r="5" spans="1:8" ht="15">
      <c r="A5" s="141"/>
      <c r="B5" s="143" t="s">
        <v>14</v>
      </c>
      <c r="C5" s="148"/>
      <c r="D5" s="32">
        <v>540</v>
      </c>
      <c r="E5" s="32">
        <v>260</v>
      </c>
      <c r="F5" s="32">
        <v>163.9</v>
      </c>
      <c r="G5" s="35">
        <f aca="true" t="shared" si="0" ref="G5:G27">F5/D5</f>
        <v>0.3035185185185185</v>
      </c>
      <c r="H5" s="35">
        <f aca="true" t="shared" si="1" ref="H5:H27">F5/E5</f>
        <v>0.6303846153846154</v>
      </c>
    </row>
    <row r="6" spans="1:8" ht="15">
      <c r="A6" s="141"/>
      <c r="B6" s="143" t="s">
        <v>334</v>
      </c>
      <c r="C6" s="148"/>
      <c r="D6" s="32">
        <v>1042.9</v>
      </c>
      <c r="E6" s="32">
        <v>520</v>
      </c>
      <c r="F6" s="32">
        <v>373.8</v>
      </c>
      <c r="G6" s="35">
        <f t="shared" si="0"/>
        <v>0.3584236264263112</v>
      </c>
      <c r="H6" s="35">
        <f t="shared" si="1"/>
        <v>0.7188461538461539</v>
      </c>
    </row>
    <row r="7" spans="1:8" ht="15">
      <c r="A7" s="141"/>
      <c r="B7" s="143" t="s">
        <v>16</v>
      </c>
      <c r="C7" s="148"/>
      <c r="D7" s="32">
        <v>400</v>
      </c>
      <c r="E7" s="32">
        <v>241</v>
      </c>
      <c r="F7" s="32">
        <v>164.1</v>
      </c>
      <c r="G7" s="35">
        <f t="shared" si="0"/>
        <v>0.41025</v>
      </c>
      <c r="H7" s="35">
        <f t="shared" si="1"/>
        <v>0.6809128630705394</v>
      </c>
    </row>
    <row r="8" spans="1:8" ht="15">
      <c r="A8" s="141"/>
      <c r="B8" s="143" t="s">
        <v>17</v>
      </c>
      <c r="C8" s="148"/>
      <c r="D8" s="32">
        <v>140</v>
      </c>
      <c r="E8" s="32">
        <v>20</v>
      </c>
      <c r="F8" s="32">
        <v>11.9</v>
      </c>
      <c r="G8" s="35">
        <f t="shared" si="0"/>
        <v>0.085</v>
      </c>
      <c r="H8" s="35">
        <f t="shared" si="1"/>
        <v>0.595</v>
      </c>
    </row>
    <row r="9" spans="1:8" ht="15">
      <c r="A9" s="141"/>
      <c r="B9" s="143" t="s">
        <v>18</v>
      </c>
      <c r="C9" s="148"/>
      <c r="D9" s="32">
        <v>2200</v>
      </c>
      <c r="E9" s="32">
        <v>480</v>
      </c>
      <c r="F9" s="32">
        <v>854.7</v>
      </c>
      <c r="G9" s="35">
        <f t="shared" si="0"/>
        <v>0.3885</v>
      </c>
      <c r="H9" s="35">
        <f t="shared" si="1"/>
        <v>1.7806250000000001</v>
      </c>
    </row>
    <row r="10" spans="1:8" ht="15">
      <c r="A10" s="141"/>
      <c r="B10" s="143" t="s">
        <v>115</v>
      </c>
      <c r="C10" s="148"/>
      <c r="D10" s="32">
        <v>10</v>
      </c>
      <c r="E10" s="32">
        <v>5</v>
      </c>
      <c r="F10" s="32">
        <v>14.8</v>
      </c>
      <c r="G10" s="35">
        <f t="shared" si="0"/>
        <v>1.48</v>
      </c>
      <c r="H10" s="35">
        <f t="shared" si="1"/>
        <v>2.96</v>
      </c>
    </row>
    <row r="11" spans="1:8" ht="15">
      <c r="A11" s="141"/>
      <c r="B11" s="143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3" t="s">
        <v>20</v>
      </c>
      <c r="C12" s="148"/>
      <c r="D12" s="32">
        <v>160</v>
      </c>
      <c r="E12" s="32">
        <v>80</v>
      </c>
      <c r="F12" s="32">
        <v>115.2</v>
      </c>
      <c r="G12" s="35">
        <f t="shared" si="0"/>
        <v>0.72</v>
      </c>
      <c r="H12" s="35">
        <f t="shared" si="1"/>
        <v>1.44</v>
      </c>
    </row>
    <row r="13" spans="1:8" ht="15">
      <c r="A13" s="141"/>
      <c r="B13" s="143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3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3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1"/>
      <c r="B17" s="143" t="s">
        <v>27</v>
      </c>
      <c r="C17" s="148"/>
      <c r="D17" s="32"/>
      <c r="E17" s="32">
        <v>0</v>
      </c>
      <c r="F17" s="32">
        <v>250</v>
      </c>
      <c r="G17" s="35">
        <v>0</v>
      </c>
      <c r="H17" s="35">
        <v>0</v>
      </c>
    </row>
    <row r="18" spans="1:8" ht="15">
      <c r="A18" s="141"/>
      <c r="B18" s="143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3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89</v>
      </c>
      <c r="C20" s="50"/>
      <c r="D20" s="32">
        <f>D21+D22+D23+D24+D25</f>
        <v>1445.1</v>
      </c>
      <c r="E20" s="32">
        <f>E21+E22+E23+E24+E25</f>
        <v>722.6</v>
      </c>
      <c r="F20" s="32">
        <f>F21+F22+F23+F24+F25</f>
        <v>87.9</v>
      </c>
      <c r="G20" s="35">
        <f t="shared" si="0"/>
        <v>0.06082624039858834</v>
      </c>
      <c r="H20" s="35">
        <f t="shared" si="1"/>
        <v>0.12164406310545253</v>
      </c>
    </row>
    <row r="21" spans="1:8" ht="15">
      <c r="A21" s="141"/>
      <c r="B21" s="143" t="s">
        <v>32</v>
      </c>
      <c r="C21" s="148"/>
      <c r="D21" s="32">
        <v>110.8</v>
      </c>
      <c r="E21" s="32">
        <v>55.4</v>
      </c>
      <c r="F21" s="32">
        <v>36.9</v>
      </c>
      <c r="G21" s="35">
        <f t="shared" si="0"/>
        <v>0.33303249097472926</v>
      </c>
      <c r="H21" s="35">
        <f t="shared" si="1"/>
        <v>0.6660649819494585</v>
      </c>
    </row>
    <row r="22" spans="1:8" ht="15">
      <c r="A22" s="141"/>
      <c r="B22" s="143" t="s">
        <v>110</v>
      </c>
      <c r="C22" s="148"/>
      <c r="D22" s="32">
        <f>154.5-0.5</f>
        <v>154</v>
      </c>
      <c r="E22" s="32">
        <v>77</v>
      </c>
      <c r="F22" s="32">
        <v>51</v>
      </c>
      <c r="G22" s="35">
        <f t="shared" si="0"/>
        <v>0.33116883116883117</v>
      </c>
      <c r="H22" s="35">
        <f t="shared" si="1"/>
        <v>0.6623376623376623</v>
      </c>
    </row>
    <row r="23" spans="1:8" ht="15">
      <c r="A23" s="141"/>
      <c r="B23" s="143" t="s">
        <v>75</v>
      </c>
      <c r="C23" s="148"/>
      <c r="D23" s="32">
        <v>1180.3</v>
      </c>
      <c r="E23" s="32">
        <v>590.2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25.5">
      <c r="A24" s="141"/>
      <c r="B24" s="143" t="s">
        <v>35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1"/>
      <c r="B25" s="82" t="s">
        <v>168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1"/>
      <c r="B26" s="47" t="s">
        <v>36</v>
      </c>
      <c r="C26" s="84"/>
      <c r="D26" s="142">
        <f>D4+D20</f>
        <v>5938</v>
      </c>
      <c r="E26" s="142">
        <f>E4+E20</f>
        <v>2328.6</v>
      </c>
      <c r="F26" s="142">
        <f>F4+F20</f>
        <v>2036.3000000000002</v>
      </c>
      <c r="G26" s="35">
        <f t="shared" si="0"/>
        <v>0.34292691141798587</v>
      </c>
      <c r="H26" s="35">
        <f t="shared" si="1"/>
        <v>0.87447393283518</v>
      </c>
    </row>
    <row r="27" spans="1:8" ht="15">
      <c r="A27" s="141"/>
      <c r="B27" s="143" t="s">
        <v>116</v>
      </c>
      <c r="C27" s="148"/>
      <c r="D27" s="32">
        <f>D4</f>
        <v>4492.9</v>
      </c>
      <c r="E27" s="32">
        <f>E4</f>
        <v>1606</v>
      </c>
      <c r="F27" s="32">
        <f>F4</f>
        <v>1948.4</v>
      </c>
      <c r="G27" s="35">
        <f t="shared" si="0"/>
        <v>0.4336620000445147</v>
      </c>
      <c r="H27" s="35">
        <f t="shared" si="1"/>
        <v>1.213200498132005</v>
      </c>
    </row>
    <row r="28" spans="1:8" ht="12.75">
      <c r="A28" s="162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6" t="s">
        <v>174</v>
      </c>
      <c r="B29" s="167" t="s">
        <v>37</v>
      </c>
      <c r="C29" s="160" t="s">
        <v>219</v>
      </c>
      <c r="D29" s="152" t="s">
        <v>11</v>
      </c>
      <c r="E29" s="150" t="s">
        <v>367</v>
      </c>
      <c r="F29" s="150" t="s">
        <v>12</v>
      </c>
      <c r="G29" s="181" t="s">
        <v>159</v>
      </c>
      <c r="H29" s="150" t="s">
        <v>368</v>
      </c>
    </row>
    <row r="30" spans="1:8" ht="15" customHeight="1">
      <c r="A30" s="186"/>
      <c r="B30" s="167"/>
      <c r="C30" s="161"/>
      <c r="D30" s="152"/>
      <c r="E30" s="151"/>
      <c r="F30" s="151"/>
      <c r="G30" s="185"/>
      <c r="H30" s="151"/>
    </row>
    <row r="31" spans="1:8" ht="25.5">
      <c r="A31" s="50" t="s">
        <v>77</v>
      </c>
      <c r="B31" s="45" t="s">
        <v>38</v>
      </c>
      <c r="C31" s="50"/>
      <c r="D31" s="85">
        <f>D32+D33+D34</f>
        <v>2463.2</v>
      </c>
      <c r="E31" s="85">
        <f>E32+E33+E34</f>
        <v>1422.7</v>
      </c>
      <c r="F31" s="85">
        <f>F32+F33+F34</f>
        <v>967.9</v>
      </c>
      <c r="G31" s="86">
        <f>F31/D31</f>
        <v>0.3929441377070478</v>
      </c>
      <c r="H31" s="99">
        <f>F31/E31</f>
        <v>0.6803261404371969</v>
      </c>
    </row>
    <row r="32" spans="1:8" ht="69.75" customHeight="1">
      <c r="A32" s="148" t="s">
        <v>80</v>
      </c>
      <c r="B32" s="143" t="s">
        <v>178</v>
      </c>
      <c r="C32" s="148" t="s">
        <v>80</v>
      </c>
      <c r="D32" s="32">
        <v>2448</v>
      </c>
      <c r="E32" s="32">
        <v>1412.5</v>
      </c>
      <c r="F32" s="32">
        <v>967.9</v>
      </c>
      <c r="G32" s="86">
        <f aca="true" t="shared" si="2" ref="G32:G60">F32/D32</f>
        <v>0.39538398692810456</v>
      </c>
      <c r="H32" s="99">
        <f aca="true" t="shared" si="3" ref="H32:H60">F32/E32</f>
        <v>0.6852389380530973</v>
      </c>
    </row>
    <row r="33" spans="1:8" ht="12.75">
      <c r="A33" s="148" t="s">
        <v>82</v>
      </c>
      <c r="B33" s="143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12.75">
      <c r="A34" s="148" t="s">
        <v>141</v>
      </c>
      <c r="B34" s="143" t="s">
        <v>138</v>
      </c>
      <c r="C34" s="148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6.75" customHeight="1">
      <c r="A35" s="87"/>
      <c r="B35" s="60" t="s">
        <v>126</v>
      </c>
      <c r="C35" s="87" t="s">
        <v>242</v>
      </c>
      <c r="D35" s="88">
        <v>5.2</v>
      </c>
      <c r="E35" s="88">
        <v>5.2</v>
      </c>
      <c r="F35" s="88"/>
      <c r="G35" s="86">
        <f t="shared" si="2"/>
        <v>0</v>
      </c>
      <c r="H35" s="99">
        <f t="shared" si="3"/>
        <v>0</v>
      </c>
    </row>
    <row r="36" spans="1:8" ht="12.75">
      <c r="A36" s="50" t="s">
        <v>120</v>
      </c>
      <c r="B36" s="45" t="s">
        <v>112</v>
      </c>
      <c r="C36" s="50"/>
      <c r="D36" s="85">
        <f>D37</f>
        <v>154</v>
      </c>
      <c r="E36" s="85">
        <f>E37</f>
        <v>77.5</v>
      </c>
      <c r="F36" s="85">
        <f>F37</f>
        <v>34.1</v>
      </c>
      <c r="G36" s="86">
        <f t="shared" si="2"/>
        <v>0.22142857142857145</v>
      </c>
      <c r="H36" s="99">
        <f t="shared" si="3"/>
        <v>0.44</v>
      </c>
    </row>
    <row r="37" spans="1:8" ht="38.25">
      <c r="A37" s="148" t="s">
        <v>121</v>
      </c>
      <c r="B37" s="143" t="s">
        <v>185</v>
      </c>
      <c r="C37" s="148" t="s">
        <v>301</v>
      </c>
      <c r="D37" s="32">
        <f>154.5-0.5</f>
        <v>154</v>
      </c>
      <c r="E37" s="32">
        <v>77.5</v>
      </c>
      <c r="F37" s="32">
        <v>34.1</v>
      </c>
      <c r="G37" s="86">
        <f t="shared" si="2"/>
        <v>0.22142857142857145</v>
      </c>
      <c r="H37" s="99">
        <f t="shared" si="3"/>
        <v>0.44</v>
      </c>
    </row>
    <row r="38" spans="1:8" ht="25.5">
      <c r="A38" s="50" t="s">
        <v>83</v>
      </c>
      <c r="B38" s="45" t="s">
        <v>46</v>
      </c>
      <c r="C38" s="50"/>
      <c r="D38" s="85">
        <f aca="true" t="shared" si="4" ref="D38:F39">D39</f>
        <v>30</v>
      </c>
      <c r="E38" s="85">
        <f t="shared" si="4"/>
        <v>15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2.75">
      <c r="A39" s="148" t="s">
        <v>122</v>
      </c>
      <c r="B39" s="143" t="s">
        <v>114</v>
      </c>
      <c r="C39" s="148"/>
      <c r="D39" s="32">
        <f t="shared" si="4"/>
        <v>30</v>
      </c>
      <c r="E39" s="32">
        <f t="shared" si="4"/>
        <v>15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48"/>
      <c r="B40" s="143" t="s">
        <v>305</v>
      </c>
      <c r="C40" s="148" t="s">
        <v>306</v>
      </c>
      <c r="D40" s="32">
        <v>30</v>
      </c>
      <c r="E40" s="32">
        <v>15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84</v>
      </c>
      <c r="B41" s="45" t="s">
        <v>48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5" t="s">
        <v>85</v>
      </c>
      <c r="B42" s="70" t="s">
        <v>136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136</v>
      </c>
      <c r="C43" s="87" t="s">
        <v>315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86</v>
      </c>
      <c r="B44" s="45" t="s">
        <v>49</v>
      </c>
      <c r="C44" s="50"/>
      <c r="D44" s="85">
        <f>D45</f>
        <v>355</v>
      </c>
      <c r="E44" s="85">
        <f>E45</f>
        <v>205</v>
      </c>
      <c r="F44" s="85">
        <f>F45</f>
        <v>95.80000000000001</v>
      </c>
      <c r="G44" s="86">
        <f t="shared" si="2"/>
        <v>0.2698591549295775</v>
      </c>
      <c r="H44" s="99">
        <f t="shared" si="3"/>
        <v>0.4673170731707318</v>
      </c>
    </row>
    <row r="45" spans="1:8" ht="12.75">
      <c r="A45" s="148" t="s">
        <v>52</v>
      </c>
      <c r="B45" s="143" t="s">
        <v>53</v>
      </c>
      <c r="C45" s="148"/>
      <c r="D45" s="32">
        <f>D46+D47+D48</f>
        <v>355</v>
      </c>
      <c r="E45" s="32">
        <f>E46+E47+E48</f>
        <v>205</v>
      </c>
      <c r="F45" s="32">
        <f>F46+F47+F48</f>
        <v>95.80000000000001</v>
      </c>
      <c r="G45" s="86">
        <f t="shared" si="2"/>
        <v>0.2698591549295775</v>
      </c>
      <c r="H45" s="99">
        <f t="shared" si="3"/>
        <v>0.4673170731707318</v>
      </c>
    </row>
    <row r="46" spans="1:8" s="16" customFormat="1" ht="12.75">
      <c r="A46" s="87"/>
      <c r="B46" s="60" t="s">
        <v>107</v>
      </c>
      <c r="C46" s="87" t="s">
        <v>290</v>
      </c>
      <c r="D46" s="88">
        <v>200</v>
      </c>
      <c r="E46" s="88">
        <v>115</v>
      </c>
      <c r="F46" s="88">
        <v>80.4</v>
      </c>
      <c r="G46" s="86">
        <f t="shared" si="2"/>
        <v>0.402</v>
      </c>
      <c r="H46" s="99">
        <f t="shared" si="3"/>
        <v>0.6991304347826087</v>
      </c>
    </row>
    <row r="47" spans="1:8" s="16" customFormat="1" ht="16.5" customHeight="1">
      <c r="A47" s="87"/>
      <c r="B47" s="60" t="s">
        <v>295</v>
      </c>
      <c r="C47" s="87" t="s">
        <v>291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99">
        <f t="shared" si="3"/>
        <v>0</v>
      </c>
    </row>
    <row r="48" spans="1:8" s="16" customFormat="1" ht="16.5" customHeight="1">
      <c r="A48" s="87"/>
      <c r="B48" s="60" t="s">
        <v>201</v>
      </c>
      <c r="C48" s="87" t="s">
        <v>296</v>
      </c>
      <c r="D48" s="88">
        <v>130</v>
      </c>
      <c r="E48" s="88">
        <v>65</v>
      </c>
      <c r="F48" s="88">
        <v>15.4</v>
      </c>
      <c r="G48" s="86">
        <f t="shared" si="2"/>
        <v>0.11846153846153847</v>
      </c>
      <c r="H48" s="99">
        <f t="shared" si="3"/>
        <v>0.23692307692307693</v>
      </c>
    </row>
    <row r="49" spans="1:8" ht="14.25">
      <c r="A49" s="41" t="s">
        <v>139</v>
      </c>
      <c r="B49" s="45" t="s">
        <v>137</v>
      </c>
      <c r="C49" s="50"/>
      <c r="D49" s="32">
        <f>D51</f>
        <v>1</v>
      </c>
      <c r="E49" s="32">
        <f>E51</f>
        <v>0.6</v>
      </c>
      <c r="F49" s="32">
        <f>F51</f>
        <v>0</v>
      </c>
      <c r="G49" s="86">
        <f t="shared" si="2"/>
        <v>0</v>
      </c>
      <c r="H49" s="99">
        <f t="shared" si="3"/>
        <v>0</v>
      </c>
    </row>
    <row r="50" spans="1:8" ht="36" customHeight="1">
      <c r="A50" s="147" t="s">
        <v>133</v>
      </c>
      <c r="B50" s="143" t="s">
        <v>140</v>
      </c>
      <c r="C50" s="148"/>
      <c r="D50" s="32">
        <f>D51</f>
        <v>1</v>
      </c>
      <c r="E50" s="32">
        <f>E51</f>
        <v>0.6</v>
      </c>
      <c r="F50" s="32">
        <f>F51</f>
        <v>0</v>
      </c>
      <c r="G50" s="86">
        <f t="shared" si="2"/>
        <v>0</v>
      </c>
      <c r="H50" s="99">
        <f t="shared" si="3"/>
        <v>0</v>
      </c>
    </row>
    <row r="51" spans="1:8" s="16" customFormat="1" ht="26.25" customHeight="1">
      <c r="A51" s="87"/>
      <c r="B51" s="60" t="s">
        <v>304</v>
      </c>
      <c r="C51" s="87" t="s">
        <v>297</v>
      </c>
      <c r="D51" s="88">
        <v>1</v>
      </c>
      <c r="E51" s="88">
        <v>0.6</v>
      </c>
      <c r="F51" s="88">
        <v>0</v>
      </c>
      <c r="G51" s="86">
        <f t="shared" si="2"/>
        <v>0</v>
      </c>
      <c r="H51" s="99">
        <f t="shared" si="3"/>
        <v>0</v>
      </c>
    </row>
    <row r="52" spans="1:8" ht="12.75">
      <c r="A52" s="50" t="s">
        <v>54</v>
      </c>
      <c r="B52" s="45" t="s">
        <v>55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0</v>
      </c>
      <c r="G52" s="86">
        <f t="shared" si="2"/>
        <v>0</v>
      </c>
      <c r="H52" s="99">
        <f t="shared" si="3"/>
        <v>0</v>
      </c>
    </row>
    <row r="53" spans="1:8" ht="12.75">
      <c r="A53" s="148" t="s">
        <v>59</v>
      </c>
      <c r="B53" s="143" t="s">
        <v>129</v>
      </c>
      <c r="C53" s="148"/>
      <c r="D53" s="32">
        <f t="shared" si="6"/>
        <v>3</v>
      </c>
      <c r="E53" s="32">
        <f t="shared" si="6"/>
        <v>3</v>
      </c>
      <c r="F53" s="32">
        <f t="shared" si="6"/>
        <v>0</v>
      </c>
      <c r="G53" s="86">
        <f t="shared" si="2"/>
        <v>0</v>
      </c>
      <c r="H53" s="99">
        <f t="shared" si="3"/>
        <v>0</v>
      </c>
    </row>
    <row r="54" spans="1:8" s="16" customFormat="1" ht="39" customHeight="1">
      <c r="A54" s="87"/>
      <c r="B54" s="60" t="s">
        <v>298</v>
      </c>
      <c r="C54" s="87" t="s">
        <v>299</v>
      </c>
      <c r="D54" s="88">
        <v>3</v>
      </c>
      <c r="E54" s="88">
        <v>3</v>
      </c>
      <c r="F54" s="88">
        <v>0</v>
      </c>
      <c r="G54" s="86">
        <f t="shared" si="2"/>
        <v>0</v>
      </c>
      <c r="H54" s="99">
        <f t="shared" si="3"/>
        <v>0</v>
      </c>
    </row>
    <row r="55" spans="1:8" ht="18.75" customHeight="1">
      <c r="A55" s="50">
        <v>1000</v>
      </c>
      <c r="B55" s="45" t="s">
        <v>69</v>
      </c>
      <c r="C55" s="50"/>
      <c r="D55" s="32">
        <f>D56</f>
        <v>40</v>
      </c>
      <c r="E55" s="32">
        <f>E56</f>
        <v>20</v>
      </c>
      <c r="F55" s="32">
        <f>F56</f>
        <v>13.2</v>
      </c>
      <c r="G55" s="86">
        <f t="shared" si="2"/>
        <v>0.32999999999999996</v>
      </c>
      <c r="H55" s="99">
        <f t="shared" si="3"/>
        <v>0.6599999999999999</v>
      </c>
    </row>
    <row r="56" spans="1:8" ht="12.75">
      <c r="A56" s="148">
        <v>1001</v>
      </c>
      <c r="B56" s="143" t="s">
        <v>205</v>
      </c>
      <c r="C56" s="148" t="s">
        <v>70</v>
      </c>
      <c r="D56" s="32">
        <v>40</v>
      </c>
      <c r="E56" s="32">
        <v>20</v>
      </c>
      <c r="F56" s="32">
        <v>13.2</v>
      </c>
      <c r="G56" s="86">
        <f t="shared" si="2"/>
        <v>0.32999999999999996</v>
      </c>
      <c r="H56" s="99">
        <f t="shared" si="3"/>
        <v>0.6599999999999999</v>
      </c>
    </row>
    <row r="57" spans="1:8" ht="12.75">
      <c r="A57" s="50"/>
      <c r="B57" s="45" t="s">
        <v>108</v>
      </c>
      <c r="C57" s="50"/>
      <c r="D57" s="85">
        <f>D58</f>
        <v>3261.8</v>
      </c>
      <c r="E57" s="85">
        <f>E58</f>
        <v>2043.5</v>
      </c>
      <c r="F57" s="85">
        <f>F58</f>
        <v>1390</v>
      </c>
      <c r="G57" s="86">
        <f t="shared" si="2"/>
        <v>0.42614507327242623</v>
      </c>
      <c r="H57" s="99">
        <f t="shared" si="3"/>
        <v>0.6802055297284072</v>
      </c>
    </row>
    <row r="58" spans="1:8" s="16" customFormat="1" ht="25.5">
      <c r="A58" s="87"/>
      <c r="B58" s="60" t="s">
        <v>109</v>
      </c>
      <c r="C58" s="87" t="s">
        <v>224</v>
      </c>
      <c r="D58" s="88">
        <v>3261.8</v>
      </c>
      <c r="E58" s="88">
        <v>2043.5</v>
      </c>
      <c r="F58" s="88">
        <v>1390</v>
      </c>
      <c r="G58" s="86">
        <f t="shared" si="2"/>
        <v>0.42614507327242623</v>
      </c>
      <c r="H58" s="99">
        <f t="shared" si="3"/>
        <v>0.6802055297284072</v>
      </c>
    </row>
    <row r="59" spans="1:8" ht="15.75">
      <c r="A59" s="148"/>
      <c r="B59" s="71" t="s">
        <v>76</v>
      </c>
      <c r="C59" s="89"/>
      <c r="D59" s="90">
        <f>D31+D36+D38+D41+D44+D49+D52+D55+D57</f>
        <v>6308</v>
      </c>
      <c r="E59" s="90">
        <f>E31+E36+E38+E41+E44+E49+E52+E55+E57</f>
        <v>3787.3</v>
      </c>
      <c r="F59" s="90">
        <f>F31+F36+F38+F41+F44+F49+F52+F55+F57</f>
        <v>2501</v>
      </c>
      <c r="G59" s="86">
        <f t="shared" si="2"/>
        <v>0.39648065948002537</v>
      </c>
      <c r="H59" s="99">
        <f t="shared" si="3"/>
        <v>0.6603649037572941</v>
      </c>
    </row>
    <row r="60" spans="1:8" ht="25.5" customHeight="1">
      <c r="A60" s="149"/>
      <c r="B60" s="70" t="s">
        <v>91</v>
      </c>
      <c r="C60" s="145"/>
      <c r="D60" s="93">
        <f>D57</f>
        <v>3261.8</v>
      </c>
      <c r="E60" s="93">
        <f>E57</f>
        <v>2043.5</v>
      </c>
      <c r="F60" s="93">
        <f>F57</f>
        <v>1390</v>
      </c>
      <c r="G60" s="86">
        <f t="shared" si="2"/>
        <v>0.42614507327242623</v>
      </c>
      <c r="H60" s="99">
        <f t="shared" si="3"/>
        <v>0.6802055297284072</v>
      </c>
    </row>
    <row r="61" ht="12.75">
      <c r="A61" s="37"/>
    </row>
    <row r="62" ht="12.75">
      <c r="A62" s="37"/>
    </row>
    <row r="63" spans="1:8" ht="15">
      <c r="A63" s="37"/>
      <c r="B63" s="38" t="s">
        <v>101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92</v>
      </c>
      <c r="C65" s="39"/>
    </row>
    <row r="66" spans="1:3" ht="15">
      <c r="A66" s="37"/>
      <c r="B66" s="38" t="s">
        <v>93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94</v>
      </c>
      <c r="C68" s="39"/>
    </row>
    <row r="69" spans="1:3" ht="15">
      <c r="A69" s="37"/>
      <c r="B69" s="38" t="s">
        <v>95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96</v>
      </c>
      <c r="C71" s="39"/>
    </row>
    <row r="72" spans="1:3" ht="15">
      <c r="A72" s="37"/>
      <c r="B72" s="38" t="s">
        <v>97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98</v>
      </c>
      <c r="C74" s="39"/>
    </row>
    <row r="75" spans="1:3" ht="15">
      <c r="A75" s="37"/>
      <c r="B75" s="38" t="s">
        <v>99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100</v>
      </c>
      <c r="C78" s="39"/>
      <c r="H78" s="43">
        <f>H63+F26-F59</f>
        <v>2728.1000000000004</v>
      </c>
    </row>
    <row r="79" ht="12.75">
      <c r="A79" s="37"/>
    </row>
    <row r="80" ht="12.75">
      <c r="A80" s="37"/>
    </row>
    <row r="81" spans="1:3" ht="15">
      <c r="A81" s="37"/>
      <c r="B81" s="38" t="s">
        <v>102</v>
      </c>
      <c r="C81" s="39"/>
    </row>
    <row r="82" spans="1:3" ht="15">
      <c r="A82" s="37"/>
      <c r="B82" s="38" t="s">
        <v>103</v>
      </c>
      <c r="C82" s="39"/>
    </row>
    <row r="83" spans="1:3" ht="15">
      <c r="A83" s="37"/>
      <c r="B83" s="38" t="s">
        <v>104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86"/>
  <sheetViews>
    <sheetView zoomScalePageLayoutView="0" workbookViewId="0" topLeftCell="A24">
      <selection activeCell="G57" sqref="G57"/>
    </sheetView>
  </sheetViews>
  <sheetFormatPr defaultColWidth="9.140625" defaultRowHeight="12.75"/>
  <cols>
    <col min="1" max="1" width="6.421875" style="96" customWidth="1"/>
    <col min="2" max="2" width="32.00390625" style="96" customWidth="1"/>
    <col min="3" max="3" width="10.28125" style="95" customWidth="1"/>
    <col min="4" max="5" width="12.421875" style="96" customWidth="1"/>
    <col min="6" max="7" width="11.7109375" style="96" customWidth="1"/>
    <col min="8" max="8" width="11.00390625" style="96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89" t="s">
        <v>347</v>
      </c>
      <c r="B1" s="189"/>
      <c r="C1" s="189"/>
      <c r="D1" s="189"/>
      <c r="E1" s="189"/>
      <c r="F1" s="189"/>
      <c r="G1" s="189"/>
      <c r="H1" s="189"/>
    </row>
    <row r="2" spans="1:8" s="1" customFormat="1" ht="12.75" customHeight="1">
      <c r="A2" s="40"/>
      <c r="B2" s="167" t="s">
        <v>10</v>
      </c>
      <c r="C2" s="41"/>
      <c r="D2" s="152" t="s">
        <v>11</v>
      </c>
      <c r="E2" s="150" t="s">
        <v>367</v>
      </c>
      <c r="F2" s="152" t="s">
        <v>12</v>
      </c>
      <c r="G2" s="181" t="s">
        <v>159</v>
      </c>
      <c r="H2" s="150" t="s">
        <v>368</v>
      </c>
    </row>
    <row r="3" spans="1:8" s="1" customFormat="1" ht="19.5" customHeight="1">
      <c r="A3" s="141"/>
      <c r="B3" s="167"/>
      <c r="C3" s="41"/>
      <c r="D3" s="152"/>
      <c r="E3" s="151"/>
      <c r="F3" s="152"/>
      <c r="G3" s="182"/>
      <c r="H3" s="151"/>
    </row>
    <row r="4" spans="1:8" s="1" customFormat="1" ht="30">
      <c r="A4" s="141"/>
      <c r="B4" s="144" t="s">
        <v>90</v>
      </c>
      <c r="C4" s="147"/>
      <c r="D4" s="42">
        <f>D5+D6+D7+D8+D9+D10+D11+D12+D13+D14+D15+D16+D17+D18+D19+D20</f>
        <v>3440.6</v>
      </c>
      <c r="E4" s="42">
        <f>E5+E6+E7+E8+E9+E10+E11+E12+E13+E14+E15+E16+E17+E18+E19+E20</f>
        <v>1227</v>
      </c>
      <c r="F4" s="42">
        <f>F5+F6+F7+F8+F9+F10+F11+F12+F13+F14+F15+F16+F17+F18+F19+F20</f>
        <v>1412.8999999999999</v>
      </c>
      <c r="G4" s="35">
        <f>F4/D4</f>
        <v>0.4106551182933209</v>
      </c>
      <c r="H4" s="35">
        <f>F4/E4</f>
        <v>1.1515077424612876</v>
      </c>
    </row>
    <row r="5" spans="1:8" s="1" customFormat="1" ht="15">
      <c r="A5" s="141"/>
      <c r="B5" s="143" t="s">
        <v>14</v>
      </c>
      <c r="C5" s="148"/>
      <c r="D5" s="33">
        <v>670</v>
      </c>
      <c r="E5" s="33">
        <v>300</v>
      </c>
      <c r="F5" s="33">
        <v>198.5</v>
      </c>
      <c r="G5" s="35">
        <f aca="true" t="shared" si="0" ref="G5:G28">F5/D5</f>
        <v>0.2962686567164179</v>
      </c>
      <c r="H5" s="35">
        <f aca="true" t="shared" si="1" ref="H5:H28">F5/E5</f>
        <v>0.6616666666666666</v>
      </c>
    </row>
    <row r="6" spans="1:8" s="1" customFormat="1" ht="15">
      <c r="A6" s="141"/>
      <c r="B6" s="143" t="s">
        <v>334</v>
      </c>
      <c r="C6" s="148"/>
      <c r="D6" s="33">
        <v>980.6</v>
      </c>
      <c r="E6" s="33">
        <v>490</v>
      </c>
      <c r="F6" s="33">
        <v>351.5</v>
      </c>
      <c r="G6" s="35">
        <f t="shared" si="0"/>
        <v>0.3584540077503569</v>
      </c>
      <c r="H6" s="35">
        <f t="shared" si="1"/>
        <v>0.7173469387755103</v>
      </c>
    </row>
    <row r="7" spans="1:8" s="1" customFormat="1" ht="15">
      <c r="A7" s="141"/>
      <c r="B7" s="143" t="s">
        <v>16</v>
      </c>
      <c r="C7" s="148"/>
      <c r="D7" s="33">
        <v>350</v>
      </c>
      <c r="E7" s="33">
        <v>192</v>
      </c>
      <c r="F7" s="33">
        <v>342.7</v>
      </c>
      <c r="G7" s="35">
        <f t="shared" si="0"/>
        <v>0.9791428571428571</v>
      </c>
      <c r="H7" s="35">
        <f t="shared" si="1"/>
        <v>1.7848958333333333</v>
      </c>
    </row>
    <row r="8" spans="1:8" s="1" customFormat="1" ht="15">
      <c r="A8" s="141"/>
      <c r="B8" s="143" t="s">
        <v>17</v>
      </c>
      <c r="C8" s="148"/>
      <c r="D8" s="33">
        <v>150</v>
      </c>
      <c r="E8" s="33">
        <v>20</v>
      </c>
      <c r="F8" s="33">
        <v>15.9</v>
      </c>
      <c r="G8" s="35">
        <f t="shared" si="0"/>
        <v>0.106</v>
      </c>
      <c r="H8" s="35">
        <f t="shared" si="1"/>
        <v>0.795</v>
      </c>
    </row>
    <row r="9" spans="1:8" s="1" customFormat="1" ht="15">
      <c r="A9" s="141"/>
      <c r="B9" s="143" t="s">
        <v>18</v>
      </c>
      <c r="C9" s="148"/>
      <c r="D9" s="33">
        <v>1200</v>
      </c>
      <c r="E9" s="33">
        <v>180</v>
      </c>
      <c r="F9" s="33">
        <v>408.2</v>
      </c>
      <c r="G9" s="35">
        <f t="shared" si="0"/>
        <v>0.3401666666666667</v>
      </c>
      <c r="H9" s="35">
        <f t="shared" si="1"/>
        <v>2.267777777777778</v>
      </c>
    </row>
    <row r="10" spans="1:8" s="1" customFormat="1" ht="15">
      <c r="A10" s="141"/>
      <c r="B10" s="143" t="s">
        <v>115</v>
      </c>
      <c r="C10" s="148"/>
      <c r="D10" s="33">
        <v>10</v>
      </c>
      <c r="E10" s="33">
        <v>5</v>
      </c>
      <c r="F10" s="33">
        <v>19.8</v>
      </c>
      <c r="G10" s="35">
        <f t="shared" si="0"/>
        <v>1.98</v>
      </c>
      <c r="H10" s="35">
        <f t="shared" si="1"/>
        <v>3.96</v>
      </c>
    </row>
    <row r="11" spans="1:8" s="1" customFormat="1" ht="25.5">
      <c r="A11" s="141"/>
      <c r="B11" s="143" t="s">
        <v>19</v>
      </c>
      <c r="C11" s="148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1"/>
      <c r="B12" s="143" t="s">
        <v>20</v>
      </c>
      <c r="C12" s="148"/>
      <c r="D12" s="33">
        <v>80</v>
      </c>
      <c r="E12" s="33">
        <v>40</v>
      </c>
      <c r="F12" s="33">
        <v>44</v>
      </c>
      <c r="G12" s="35">
        <f t="shared" si="0"/>
        <v>0.55</v>
      </c>
      <c r="H12" s="35">
        <f t="shared" si="1"/>
        <v>1.1</v>
      </c>
    </row>
    <row r="13" spans="1:8" s="1" customFormat="1" ht="15">
      <c r="A13" s="141"/>
      <c r="B13" s="143" t="s">
        <v>21</v>
      </c>
      <c r="C13" s="148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1"/>
      <c r="B14" s="143" t="s">
        <v>23</v>
      </c>
      <c r="C14" s="148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1"/>
      <c r="B15" s="143" t="s">
        <v>24</v>
      </c>
      <c r="C15" s="148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1"/>
      <c r="B16" s="143" t="s">
        <v>123</v>
      </c>
      <c r="C16" s="148"/>
      <c r="D16" s="33">
        <v>0</v>
      </c>
      <c r="E16" s="33">
        <v>0</v>
      </c>
      <c r="F16" s="33">
        <v>0</v>
      </c>
      <c r="G16" s="35">
        <v>0</v>
      </c>
      <c r="H16" s="35">
        <v>0</v>
      </c>
    </row>
    <row r="17" spans="1:8" s="1" customFormat="1" ht="34.5" customHeight="1">
      <c r="A17" s="141"/>
      <c r="B17" s="143" t="s">
        <v>127</v>
      </c>
      <c r="C17" s="148"/>
      <c r="D17" s="33">
        <v>0</v>
      </c>
      <c r="E17" s="33">
        <v>0</v>
      </c>
      <c r="F17" s="33">
        <v>32</v>
      </c>
      <c r="G17" s="35">
        <v>0</v>
      </c>
      <c r="H17" s="35">
        <v>0</v>
      </c>
    </row>
    <row r="18" spans="1:8" s="1" customFormat="1" ht="25.5">
      <c r="A18" s="141"/>
      <c r="B18" s="143" t="s">
        <v>27</v>
      </c>
      <c r="C18" s="148"/>
      <c r="D18" s="33">
        <v>0</v>
      </c>
      <c r="E18" s="33">
        <v>0</v>
      </c>
      <c r="F18" s="33">
        <v>0.3</v>
      </c>
      <c r="G18" s="35">
        <v>0</v>
      </c>
      <c r="H18" s="35">
        <v>0</v>
      </c>
    </row>
    <row r="19" spans="1:8" s="1" customFormat="1" ht="15">
      <c r="A19" s="141"/>
      <c r="B19" s="143" t="s">
        <v>130</v>
      </c>
      <c r="C19" s="148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1"/>
      <c r="B20" s="143" t="s">
        <v>30</v>
      </c>
      <c r="C20" s="148"/>
      <c r="D20" s="33">
        <v>0</v>
      </c>
      <c r="E20" s="33">
        <v>0</v>
      </c>
      <c r="F20" s="33">
        <v>0</v>
      </c>
      <c r="G20" s="35">
        <v>0</v>
      </c>
      <c r="H20" s="35">
        <v>0</v>
      </c>
    </row>
    <row r="21" spans="1:8" s="1" customFormat="1" ht="30.75" customHeight="1">
      <c r="A21" s="141"/>
      <c r="B21" s="45" t="s">
        <v>89</v>
      </c>
      <c r="C21" s="50"/>
      <c r="D21" s="33">
        <f>D22+D23+D24+D25+D26</f>
        <v>1059.7</v>
      </c>
      <c r="E21" s="33">
        <f>E22+E23+E24+E25+E26</f>
        <v>529.9</v>
      </c>
      <c r="F21" s="33">
        <f>F22+F23+F24+F25+F26</f>
        <v>86.6</v>
      </c>
      <c r="G21" s="35">
        <f t="shared" si="0"/>
        <v>0.08172124186090401</v>
      </c>
      <c r="H21" s="35">
        <f t="shared" si="1"/>
        <v>0.16342706170975654</v>
      </c>
    </row>
    <row r="22" spans="1:8" s="1" customFormat="1" ht="15">
      <c r="A22" s="141"/>
      <c r="B22" s="143" t="s">
        <v>32</v>
      </c>
      <c r="C22" s="148"/>
      <c r="D22" s="33">
        <v>905.7</v>
      </c>
      <c r="E22" s="33">
        <v>452.9</v>
      </c>
      <c r="F22" s="33">
        <v>35.6</v>
      </c>
      <c r="G22" s="35">
        <f t="shared" si="0"/>
        <v>0.039306613668985316</v>
      </c>
      <c r="H22" s="35">
        <f t="shared" si="1"/>
        <v>0.07860454846544492</v>
      </c>
    </row>
    <row r="23" spans="1:8" s="1" customFormat="1" ht="15">
      <c r="A23" s="141"/>
      <c r="B23" s="143" t="s">
        <v>110</v>
      </c>
      <c r="C23" s="148"/>
      <c r="D23" s="33">
        <f>154.5-0.5</f>
        <v>154</v>
      </c>
      <c r="E23" s="33">
        <v>77</v>
      </c>
      <c r="F23" s="33">
        <v>51</v>
      </c>
      <c r="G23" s="35">
        <f t="shared" si="0"/>
        <v>0.33116883116883117</v>
      </c>
      <c r="H23" s="35">
        <f t="shared" si="1"/>
        <v>0.6623376623376623</v>
      </c>
    </row>
    <row r="24" spans="1:8" s="1" customFormat="1" ht="15">
      <c r="A24" s="141"/>
      <c r="B24" s="143" t="s">
        <v>75</v>
      </c>
      <c r="C24" s="148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1"/>
      <c r="B25" s="82" t="s">
        <v>168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1"/>
      <c r="B26" s="143" t="s">
        <v>35</v>
      </c>
      <c r="C26" s="148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1"/>
      <c r="B27" s="47" t="s">
        <v>36</v>
      </c>
      <c r="C27" s="84"/>
      <c r="D27" s="42">
        <f>D4+D21</f>
        <v>4500.3</v>
      </c>
      <c r="E27" s="42">
        <f>E4+E21</f>
        <v>1756.9</v>
      </c>
      <c r="F27" s="42">
        <f>F4+F21</f>
        <v>1499.4999999999998</v>
      </c>
      <c r="G27" s="35">
        <f t="shared" si="0"/>
        <v>0.33320000888829626</v>
      </c>
      <c r="H27" s="35">
        <f t="shared" si="1"/>
        <v>0.8534919460413226</v>
      </c>
    </row>
    <row r="28" spans="1:8" s="1" customFormat="1" ht="21" customHeight="1">
      <c r="A28" s="141"/>
      <c r="B28" s="143" t="s">
        <v>116</v>
      </c>
      <c r="C28" s="148"/>
      <c r="D28" s="33">
        <f>D4</f>
        <v>3440.6</v>
      </c>
      <c r="E28" s="33">
        <f>E4</f>
        <v>1227</v>
      </c>
      <c r="F28" s="33">
        <f>F4</f>
        <v>1412.8999999999999</v>
      </c>
      <c r="G28" s="35">
        <f t="shared" si="0"/>
        <v>0.4106551182933209</v>
      </c>
      <c r="H28" s="35">
        <f t="shared" si="1"/>
        <v>1.1515077424612876</v>
      </c>
    </row>
    <row r="29" spans="1:8" s="1" customFormat="1" ht="12.75">
      <c r="A29" s="162"/>
      <c r="B29" s="183"/>
      <c r="C29" s="183"/>
      <c r="D29" s="183"/>
      <c r="E29" s="183"/>
      <c r="F29" s="183"/>
      <c r="G29" s="183"/>
      <c r="H29" s="184"/>
    </row>
    <row r="30" spans="1:8" s="1" customFormat="1" ht="15" customHeight="1">
      <c r="A30" s="186" t="s">
        <v>174</v>
      </c>
      <c r="B30" s="167" t="s">
        <v>37</v>
      </c>
      <c r="C30" s="160" t="s">
        <v>219</v>
      </c>
      <c r="D30" s="152" t="s">
        <v>11</v>
      </c>
      <c r="E30" s="150" t="s">
        <v>367</v>
      </c>
      <c r="F30" s="150" t="s">
        <v>12</v>
      </c>
      <c r="G30" s="181" t="s">
        <v>159</v>
      </c>
      <c r="H30" s="150" t="s">
        <v>368</v>
      </c>
    </row>
    <row r="31" spans="1:8" s="1" customFormat="1" ht="15" customHeight="1">
      <c r="A31" s="186"/>
      <c r="B31" s="167"/>
      <c r="C31" s="161"/>
      <c r="D31" s="152"/>
      <c r="E31" s="151"/>
      <c r="F31" s="151"/>
      <c r="G31" s="182"/>
      <c r="H31" s="151"/>
    </row>
    <row r="32" spans="1:8" s="1" customFormat="1" ht="25.5">
      <c r="A32" s="50" t="s">
        <v>77</v>
      </c>
      <c r="B32" s="45" t="s">
        <v>38</v>
      </c>
      <c r="C32" s="50"/>
      <c r="D32" s="85">
        <f>D33+D34+D35</f>
        <v>2004.9</v>
      </c>
      <c r="E32" s="85">
        <f>E33+E34+E35</f>
        <v>1046.2</v>
      </c>
      <c r="F32" s="85">
        <f>F33+F34+F35</f>
        <v>570.5</v>
      </c>
      <c r="G32" s="86">
        <f>F32/D32</f>
        <v>0.2845528455284553</v>
      </c>
      <c r="H32" s="86">
        <f>F32/E32</f>
        <v>0.5453068246989103</v>
      </c>
    </row>
    <row r="33" spans="1:8" s="1" customFormat="1" ht="80.25" customHeight="1">
      <c r="A33" s="148" t="s">
        <v>80</v>
      </c>
      <c r="B33" s="143" t="s">
        <v>178</v>
      </c>
      <c r="C33" s="148" t="s">
        <v>80</v>
      </c>
      <c r="D33" s="32">
        <v>1985.5</v>
      </c>
      <c r="E33" s="32">
        <v>1031.8</v>
      </c>
      <c r="F33" s="32">
        <v>565.5</v>
      </c>
      <c r="G33" s="86">
        <f aca="true" t="shared" si="2" ref="G33:G62">F33/D33</f>
        <v>0.28481490808360616</v>
      </c>
      <c r="H33" s="86">
        <f aca="true" t="shared" si="3" ref="H33:H62">F33/E33</f>
        <v>0.5480713316534213</v>
      </c>
    </row>
    <row r="34" spans="1:8" s="1" customFormat="1" ht="18.75" customHeight="1">
      <c r="A34" s="148" t="s">
        <v>82</v>
      </c>
      <c r="B34" s="143" t="s">
        <v>43</v>
      </c>
      <c r="C34" s="148" t="s">
        <v>82</v>
      </c>
      <c r="D34" s="32">
        <v>10</v>
      </c>
      <c r="E34" s="32">
        <v>5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48" t="s">
        <v>141</v>
      </c>
      <c r="B35" s="143" t="s">
        <v>134</v>
      </c>
      <c r="C35" s="148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241</v>
      </c>
      <c r="C36" s="87" t="s">
        <v>242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308</v>
      </c>
      <c r="C37" s="87" t="s">
        <v>307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120</v>
      </c>
      <c r="B38" s="45" t="s">
        <v>112</v>
      </c>
      <c r="C38" s="50"/>
      <c r="D38" s="85">
        <f>D39</f>
        <v>154</v>
      </c>
      <c r="E38" s="85">
        <f>E39</f>
        <v>77.5</v>
      </c>
      <c r="F38" s="85">
        <f>F39</f>
        <v>41.6</v>
      </c>
      <c r="G38" s="86">
        <f t="shared" si="2"/>
        <v>0.27012987012987016</v>
      </c>
      <c r="H38" s="86">
        <f t="shared" si="3"/>
        <v>0.5367741935483871</v>
      </c>
    </row>
    <row r="39" spans="1:8" s="1" customFormat="1" ht="46.5" customHeight="1">
      <c r="A39" s="148" t="s">
        <v>121</v>
      </c>
      <c r="B39" s="143" t="s">
        <v>185</v>
      </c>
      <c r="C39" s="148" t="s">
        <v>220</v>
      </c>
      <c r="D39" s="32">
        <f>154.5-0.5</f>
        <v>154</v>
      </c>
      <c r="E39" s="32">
        <v>77.5</v>
      </c>
      <c r="F39" s="32">
        <v>41.6</v>
      </c>
      <c r="G39" s="86">
        <f t="shared" si="2"/>
        <v>0.27012987012987016</v>
      </c>
      <c r="H39" s="86">
        <f t="shared" si="3"/>
        <v>0.5367741935483871</v>
      </c>
    </row>
    <row r="40" spans="1:8" s="1" customFormat="1" ht="25.5" hidden="1">
      <c r="A40" s="50" t="s">
        <v>83</v>
      </c>
      <c r="B40" s="45" t="s">
        <v>46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48" t="s">
        <v>122</v>
      </c>
      <c r="B41" s="143" t="s">
        <v>114</v>
      </c>
      <c r="C41" s="148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228</v>
      </c>
      <c r="C42" s="87" t="s">
        <v>227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84</v>
      </c>
      <c r="B43" s="45" t="s">
        <v>48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5" t="s">
        <v>85</v>
      </c>
      <c r="B44" s="70" t="s">
        <v>136</v>
      </c>
      <c r="C44" s="148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136</v>
      </c>
      <c r="C45" s="87" t="s">
        <v>315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25.5">
      <c r="A46" s="50" t="s">
        <v>86</v>
      </c>
      <c r="B46" s="45" t="s">
        <v>49</v>
      </c>
      <c r="C46" s="50"/>
      <c r="D46" s="85">
        <f>D47</f>
        <v>501.4</v>
      </c>
      <c r="E46" s="85">
        <f>E47</f>
        <v>416.4</v>
      </c>
      <c r="F46" s="85">
        <f>F47</f>
        <v>276.7</v>
      </c>
      <c r="G46" s="86">
        <f t="shared" si="2"/>
        <v>0.5518548065416833</v>
      </c>
      <c r="H46" s="86">
        <f t="shared" si="3"/>
        <v>0.664505283381364</v>
      </c>
    </row>
    <row r="47" spans="1:8" s="1" customFormat="1" ht="12.75">
      <c r="A47" s="148" t="s">
        <v>52</v>
      </c>
      <c r="B47" s="143" t="s">
        <v>53</v>
      </c>
      <c r="C47" s="148"/>
      <c r="D47" s="32">
        <f>D48+D49+D50</f>
        <v>501.4</v>
      </c>
      <c r="E47" s="32">
        <f>E48+E49+E50</f>
        <v>416.4</v>
      </c>
      <c r="F47" s="32">
        <f>F48+F49+F50</f>
        <v>276.7</v>
      </c>
      <c r="G47" s="86">
        <f t="shared" si="2"/>
        <v>0.5518548065416833</v>
      </c>
      <c r="H47" s="86">
        <f t="shared" si="3"/>
        <v>0.664505283381364</v>
      </c>
    </row>
    <row r="48" spans="1:8" s="16" customFormat="1" ht="12.75">
      <c r="A48" s="87"/>
      <c r="B48" s="60" t="s">
        <v>107</v>
      </c>
      <c r="C48" s="87" t="s">
        <v>290</v>
      </c>
      <c r="D48" s="88">
        <v>240</v>
      </c>
      <c r="E48" s="88">
        <v>155</v>
      </c>
      <c r="F48" s="88">
        <v>108.3</v>
      </c>
      <c r="G48" s="86">
        <f t="shared" si="2"/>
        <v>0.45125</v>
      </c>
      <c r="H48" s="86">
        <f t="shared" si="3"/>
        <v>0.6987096774193549</v>
      </c>
    </row>
    <row r="49" spans="1:8" s="16" customFormat="1" ht="12.75">
      <c r="A49" s="87"/>
      <c r="B49" s="60" t="s">
        <v>295</v>
      </c>
      <c r="C49" s="87" t="s">
        <v>291</v>
      </c>
      <c r="D49" s="88">
        <v>25</v>
      </c>
      <c r="E49" s="88">
        <v>25</v>
      </c>
      <c r="F49" s="88">
        <v>0</v>
      </c>
      <c r="G49" s="86">
        <f t="shared" si="2"/>
        <v>0</v>
      </c>
      <c r="H49" s="86">
        <f t="shared" si="3"/>
        <v>0</v>
      </c>
    </row>
    <row r="50" spans="1:8" s="16" customFormat="1" ht="31.5" customHeight="1">
      <c r="A50" s="87"/>
      <c r="B50" s="60" t="s">
        <v>201</v>
      </c>
      <c r="C50" s="87" t="s">
        <v>296</v>
      </c>
      <c r="D50" s="88">
        <v>236.4</v>
      </c>
      <c r="E50" s="88">
        <v>236.4</v>
      </c>
      <c r="F50" s="88">
        <v>168.4</v>
      </c>
      <c r="G50" s="86">
        <f t="shared" si="2"/>
        <v>0.7123519458544839</v>
      </c>
      <c r="H50" s="86">
        <f t="shared" si="3"/>
        <v>0.7123519458544839</v>
      </c>
    </row>
    <row r="51" spans="1:8" s="1" customFormat="1" ht="12.75">
      <c r="A51" s="64" t="s">
        <v>139</v>
      </c>
      <c r="B51" s="146" t="s">
        <v>137</v>
      </c>
      <c r="C51" s="64"/>
      <c r="D51" s="85">
        <f>D53</f>
        <v>1</v>
      </c>
      <c r="E51" s="85">
        <f>E53</f>
        <v>0.6</v>
      </c>
      <c r="F51" s="85">
        <f>F53</f>
        <v>0</v>
      </c>
      <c r="G51" s="86">
        <f t="shared" si="2"/>
        <v>0</v>
      </c>
      <c r="H51" s="86">
        <f t="shared" si="3"/>
        <v>0</v>
      </c>
    </row>
    <row r="52" spans="1:8" s="1" customFormat="1" ht="25.5">
      <c r="A52" s="145" t="s">
        <v>133</v>
      </c>
      <c r="B52" s="143" t="s">
        <v>140</v>
      </c>
      <c r="C52" s="148"/>
      <c r="D52" s="32">
        <f>D53</f>
        <v>1</v>
      </c>
      <c r="E52" s="32">
        <f>E53</f>
        <v>0.6</v>
      </c>
      <c r="F52" s="32">
        <v>0</v>
      </c>
      <c r="G52" s="86">
        <f t="shared" si="2"/>
        <v>0</v>
      </c>
      <c r="H52" s="86">
        <f t="shared" si="3"/>
        <v>0</v>
      </c>
    </row>
    <row r="53" spans="1:8" s="16" customFormat="1" ht="31.5" customHeight="1">
      <c r="A53" s="87"/>
      <c r="B53" s="60" t="s">
        <v>304</v>
      </c>
      <c r="C53" s="87" t="s">
        <v>297</v>
      </c>
      <c r="D53" s="88">
        <v>1</v>
      </c>
      <c r="E53" s="88">
        <v>0.6</v>
      </c>
      <c r="F53" s="88">
        <v>0</v>
      </c>
      <c r="G53" s="86">
        <f t="shared" si="2"/>
        <v>0</v>
      </c>
      <c r="H53" s="86">
        <f t="shared" si="3"/>
        <v>0</v>
      </c>
    </row>
    <row r="54" spans="1:8" s="1" customFormat="1" ht="12.75">
      <c r="A54" s="50" t="s">
        <v>54</v>
      </c>
      <c r="B54" s="45" t="s">
        <v>55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48" t="s">
        <v>59</v>
      </c>
      <c r="B55" s="143" t="s">
        <v>60</v>
      </c>
      <c r="C55" s="148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298</v>
      </c>
      <c r="C56" s="87" t="s">
        <v>299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69</v>
      </c>
      <c r="C57" s="50"/>
      <c r="D57" s="85">
        <f>D58</f>
        <v>18</v>
      </c>
      <c r="E57" s="85">
        <f>E58</f>
        <v>9</v>
      </c>
      <c r="F57" s="85">
        <f>F58</f>
        <v>6</v>
      </c>
      <c r="G57" s="86">
        <f t="shared" si="2"/>
        <v>0.3333333333333333</v>
      </c>
      <c r="H57" s="86">
        <f t="shared" si="3"/>
        <v>0.6666666666666666</v>
      </c>
    </row>
    <row r="58" spans="1:8" s="1" customFormat="1" ht="12.75">
      <c r="A58" s="148">
        <v>1001</v>
      </c>
      <c r="B58" s="143" t="s">
        <v>205</v>
      </c>
      <c r="C58" s="148" t="s">
        <v>70</v>
      </c>
      <c r="D58" s="32">
        <v>18</v>
      </c>
      <c r="E58" s="32">
        <v>9</v>
      </c>
      <c r="F58" s="32">
        <v>6</v>
      </c>
      <c r="G58" s="86">
        <f t="shared" si="2"/>
        <v>0.3333333333333333</v>
      </c>
      <c r="H58" s="86">
        <f t="shared" si="3"/>
        <v>0.6666666666666666</v>
      </c>
    </row>
    <row r="59" spans="1:8" s="1" customFormat="1" ht="25.5">
      <c r="A59" s="50"/>
      <c r="B59" s="45" t="s">
        <v>108</v>
      </c>
      <c r="C59" s="50"/>
      <c r="D59" s="32">
        <f>D60</f>
        <v>2029</v>
      </c>
      <c r="E59" s="32">
        <f>E60</f>
        <v>1105.4</v>
      </c>
      <c r="F59" s="32">
        <f>F60</f>
        <v>729.3</v>
      </c>
      <c r="G59" s="86">
        <f t="shared" si="2"/>
        <v>0.35943814687037945</v>
      </c>
      <c r="H59" s="86">
        <f t="shared" si="3"/>
        <v>0.659761172426271</v>
      </c>
    </row>
    <row r="60" spans="1:8" s="16" customFormat="1" ht="25.5" customHeight="1">
      <c r="A60" s="87"/>
      <c r="B60" s="60" t="s">
        <v>109</v>
      </c>
      <c r="C60" s="87"/>
      <c r="D60" s="88">
        <v>2029</v>
      </c>
      <c r="E60" s="88">
        <v>1105.4</v>
      </c>
      <c r="F60" s="88">
        <v>729.3</v>
      </c>
      <c r="G60" s="86">
        <f t="shared" si="2"/>
        <v>0.35943814687037945</v>
      </c>
      <c r="H60" s="86">
        <f t="shared" si="3"/>
        <v>0.659761172426271</v>
      </c>
    </row>
    <row r="61" spans="1:8" s="11" customFormat="1" ht="15.75">
      <c r="A61" s="50"/>
      <c r="B61" s="71" t="s">
        <v>76</v>
      </c>
      <c r="C61" s="89"/>
      <c r="D61" s="90">
        <f>D32+D38+D40+D46+D54+D51+D57+D59</f>
        <v>4711.3</v>
      </c>
      <c r="E61" s="90">
        <f>E32+E38+E40+E46+E54+E51+E57+E59</f>
        <v>2658.1</v>
      </c>
      <c r="F61" s="90">
        <f>F32+F38+F40+F46+F54+F51+F57+F59</f>
        <v>1624.1</v>
      </c>
      <c r="G61" s="86">
        <f t="shared" si="2"/>
        <v>0.3447243860505593</v>
      </c>
      <c r="H61" s="86">
        <f t="shared" si="3"/>
        <v>0.611000338587713</v>
      </c>
    </row>
    <row r="62" spans="1:8" s="1" customFormat="1" ht="12.75">
      <c r="A62" s="149"/>
      <c r="B62" s="143" t="s">
        <v>91</v>
      </c>
      <c r="C62" s="148"/>
      <c r="D62" s="93">
        <f>D59</f>
        <v>2029</v>
      </c>
      <c r="E62" s="93">
        <f>E59</f>
        <v>1105.4</v>
      </c>
      <c r="F62" s="93">
        <f>F59</f>
        <v>729.3</v>
      </c>
      <c r="G62" s="86">
        <f t="shared" si="2"/>
        <v>0.35943814687037945</v>
      </c>
      <c r="H62" s="86">
        <f t="shared" si="3"/>
        <v>0.659761172426271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101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92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93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94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95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96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97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98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99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100</v>
      </c>
      <c r="C80" s="39"/>
      <c r="D80" s="36"/>
      <c r="E80" s="36"/>
      <c r="F80" s="36"/>
      <c r="G80" s="36"/>
      <c r="H80" s="94">
        <f>H64+F27-F61</f>
        <v>538.1999999999998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102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103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104</v>
      </c>
      <c r="C85" s="39"/>
      <c r="D85" s="36"/>
      <c r="E85" s="36"/>
      <c r="F85" s="36"/>
      <c r="G85" s="36"/>
      <c r="H85" s="36"/>
    </row>
    <row r="86" spans="1:8" s="1" customFormat="1" ht="12.75">
      <c r="A86" s="37"/>
      <c r="B86" s="36"/>
      <c r="C86" s="37"/>
      <c r="D86" s="36"/>
      <c r="E86" s="36"/>
      <c r="F86" s="36"/>
      <c r="G86" s="36"/>
      <c r="H86" s="36"/>
    </row>
    <row r="87" spans="1:8" s="1" customFormat="1" ht="12.75">
      <c r="A87" s="37"/>
      <c r="B87" s="36"/>
      <c r="C87" s="37"/>
      <c r="D87" s="36"/>
      <c r="E87" s="36"/>
      <c r="F87" s="36"/>
      <c r="G87" s="36"/>
      <c r="H87" s="36"/>
    </row>
    <row r="88" spans="1:8" s="1" customFormat="1" ht="12.75">
      <c r="A88" s="37"/>
      <c r="B88" s="36"/>
      <c r="C88" s="37"/>
      <c r="D88" s="36"/>
      <c r="E88" s="36"/>
      <c r="F88" s="36"/>
      <c r="G88" s="36"/>
      <c r="H88" s="36"/>
    </row>
    <row r="89" spans="1:8" s="1" customFormat="1" ht="12.75">
      <c r="A89" s="37"/>
      <c r="B89" s="36"/>
      <c r="C89" s="37"/>
      <c r="D89" s="36"/>
      <c r="E89" s="36"/>
      <c r="F89" s="36"/>
      <c r="G89" s="36"/>
      <c r="H89" s="36"/>
    </row>
    <row r="90" spans="1:8" s="1" customFormat="1" ht="12.75">
      <c r="A90" s="37"/>
      <c r="B90" s="36"/>
      <c r="C90" s="37"/>
      <c r="D90" s="36"/>
      <c r="E90" s="36"/>
      <c r="F90" s="36"/>
      <c r="G90" s="36"/>
      <c r="H90" s="36"/>
    </row>
    <row r="91" spans="1:8" s="1" customFormat="1" ht="12.75">
      <c r="A91" s="37"/>
      <c r="B91" s="36"/>
      <c r="C91" s="37"/>
      <c r="D91" s="36"/>
      <c r="E91" s="36"/>
      <c r="F91" s="36"/>
      <c r="G91" s="36"/>
      <c r="H91" s="36"/>
    </row>
    <row r="92" spans="1:8" s="1" customFormat="1" ht="12.75">
      <c r="A92" s="37"/>
      <c r="B92" s="36"/>
      <c r="C92" s="37"/>
      <c r="D92" s="36"/>
      <c r="E92" s="36"/>
      <c r="F92" s="36"/>
      <c r="G92" s="36"/>
      <c r="H92" s="36"/>
    </row>
    <row r="93" spans="1:8" s="1" customFormat="1" ht="12.75">
      <c r="A93" s="37"/>
      <c r="B93" s="36"/>
      <c r="C93" s="37"/>
      <c r="D93" s="36"/>
      <c r="E93" s="36"/>
      <c r="F93" s="36"/>
      <c r="G93" s="36"/>
      <c r="H93" s="36"/>
    </row>
    <row r="94" spans="1:8" s="1" customFormat="1" ht="12.75">
      <c r="A94" s="37"/>
      <c r="B94" s="36"/>
      <c r="C94" s="37"/>
      <c r="D94" s="36"/>
      <c r="E94" s="36"/>
      <c r="F94" s="36"/>
      <c r="G94" s="36"/>
      <c r="H94" s="36"/>
    </row>
    <row r="95" spans="1:8" s="1" customFormat="1" ht="12.75">
      <c r="A95" s="37"/>
      <c r="B95" s="36"/>
      <c r="C95" s="37"/>
      <c r="D95" s="36"/>
      <c r="E95" s="36"/>
      <c r="F95" s="36"/>
      <c r="G95" s="36"/>
      <c r="H95" s="36"/>
    </row>
    <row r="96" spans="1:8" s="1" customFormat="1" ht="12.75">
      <c r="A96" s="37"/>
      <c r="B96" s="36"/>
      <c r="C96" s="37"/>
      <c r="D96" s="36"/>
      <c r="E96" s="36"/>
      <c r="F96" s="36"/>
      <c r="G96" s="36"/>
      <c r="H96" s="36"/>
    </row>
    <row r="97" spans="1:8" s="1" customFormat="1" ht="12.75">
      <c r="A97" s="37"/>
      <c r="B97" s="36"/>
      <c r="C97" s="37"/>
      <c r="D97" s="36"/>
      <c r="E97" s="36"/>
      <c r="F97" s="36"/>
      <c r="G97" s="36"/>
      <c r="H97" s="36"/>
    </row>
    <row r="98" spans="1:8" s="1" customFormat="1" ht="12.75">
      <c r="A98" s="37"/>
      <c r="B98" s="36"/>
      <c r="C98" s="37"/>
      <c r="D98" s="36"/>
      <c r="E98" s="36"/>
      <c r="F98" s="36"/>
      <c r="G98" s="36"/>
      <c r="H98" s="36"/>
    </row>
    <row r="99" spans="1:8" s="1" customFormat="1" ht="12.75">
      <c r="A99" s="37"/>
      <c r="B99" s="36"/>
      <c r="C99" s="37"/>
      <c r="D99" s="36"/>
      <c r="E99" s="36"/>
      <c r="F99" s="36"/>
      <c r="G99" s="36"/>
      <c r="H99" s="36"/>
    </row>
    <row r="100" spans="1:8" s="1" customFormat="1" ht="12.75">
      <c r="A100" s="37"/>
      <c r="B100" s="36"/>
      <c r="C100" s="37"/>
      <c r="D100" s="36"/>
      <c r="E100" s="36"/>
      <c r="F100" s="36"/>
      <c r="G100" s="36"/>
      <c r="H100" s="36"/>
    </row>
    <row r="101" spans="1:8" s="1" customFormat="1" ht="12.75">
      <c r="A101" s="37"/>
      <c r="B101" s="36"/>
      <c r="C101" s="37"/>
      <c r="D101" s="36"/>
      <c r="E101" s="36"/>
      <c r="F101" s="36"/>
      <c r="G101" s="36"/>
      <c r="H101" s="36"/>
    </row>
    <row r="102" spans="1:8" s="1" customFormat="1" ht="12.75">
      <c r="A102" s="37"/>
      <c r="B102" s="36"/>
      <c r="C102" s="37"/>
      <c r="D102" s="36"/>
      <c r="E102" s="36"/>
      <c r="F102" s="36"/>
      <c r="G102" s="36"/>
      <c r="H102" s="36"/>
    </row>
    <row r="103" spans="1:8" s="1" customFormat="1" ht="12.75">
      <c r="A103" s="37"/>
      <c r="B103" s="36"/>
      <c r="C103" s="37"/>
      <c r="D103" s="36"/>
      <c r="E103" s="36"/>
      <c r="F103" s="36"/>
      <c r="G103" s="36"/>
      <c r="H103" s="36"/>
    </row>
    <row r="104" spans="1:8" s="1" customFormat="1" ht="12.75">
      <c r="A104" s="37"/>
      <c r="B104" s="36"/>
      <c r="C104" s="37"/>
      <c r="D104" s="36"/>
      <c r="E104" s="36"/>
      <c r="F104" s="36"/>
      <c r="G104" s="36"/>
      <c r="H104" s="36"/>
    </row>
    <row r="105" spans="1:8" s="1" customFormat="1" ht="12.75">
      <c r="A105" s="37"/>
      <c r="B105" s="36"/>
      <c r="C105" s="37"/>
      <c r="D105" s="36"/>
      <c r="E105" s="36"/>
      <c r="F105" s="36"/>
      <c r="G105" s="36"/>
      <c r="H105" s="36"/>
    </row>
    <row r="106" spans="1:8" s="1" customFormat="1" ht="12.75">
      <c r="A106" s="37"/>
      <c r="B106" s="36"/>
      <c r="C106" s="37"/>
      <c r="D106" s="36"/>
      <c r="E106" s="36"/>
      <c r="F106" s="36"/>
      <c r="G106" s="36"/>
      <c r="H106" s="36"/>
    </row>
    <row r="107" spans="1:8" s="1" customFormat="1" ht="12.75">
      <c r="A107" s="37"/>
      <c r="B107" s="36"/>
      <c r="C107" s="37"/>
      <c r="D107" s="36"/>
      <c r="E107" s="36"/>
      <c r="F107" s="36"/>
      <c r="G107" s="36"/>
      <c r="H107" s="36"/>
    </row>
    <row r="108" spans="1:8" s="1" customFormat="1" ht="12.75">
      <c r="A108" s="37"/>
      <c r="B108" s="36"/>
      <c r="C108" s="37"/>
      <c r="D108" s="36"/>
      <c r="E108" s="36"/>
      <c r="F108" s="36"/>
      <c r="G108" s="36"/>
      <c r="H108" s="36"/>
    </row>
    <row r="109" spans="1:8" s="1" customFormat="1" ht="12.75">
      <c r="A109" s="37"/>
      <c r="B109" s="36"/>
      <c r="C109" s="37"/>
      <c r="D109" s="36"/>
      <c r="E109" s="36"/>
      <c r="F109" s="36"/>
      <c r="G109" s="36"/>
      <c r="H109" s="36"/>
    </row>
    <row r="110" spans="1:8" s="1" customFormat="1" ht="12.75">
      <c r="A110" s="37"/>
      <c r="B110" s="36"/>
      <c r="C110" s="37"/>
      <c r="D110" s="36"/>
      <c r="E110" s="36"/>
      <c r="F110" s="36"/>
      <c r="G110" s="36"/>
      <c r="H110" s="36"/>
    </row>
    <row r="111" spans="1:8" s="1" customFormat="1" ht="12.75">
      <c r="A111" s="37"/>
      <c r="B111" s="36"/>
      <c r="C111" s="37"/>
      <c r="D111" s="36"/>
      <c r="E111" s="36"/>
      <c r="F111" s="36"/>
      <c r="G111" s="36"/>
      <c r="H111" s="36"/>
    </row>
    <row r="112" spans="1:8" s="1" customFormat="1" ht="12.75">
      <c r="A112" s="37"/>
      <c r="B112" s="36"/>
      <c r="C112" s="37"/>
      <c r="D112" s="36"/>
      <c r="E112" s="36"/>
      <c r="F112" s="36"/>
      <c r="G112" s="36"/>
      <c r="H112" s="36"/>
    </row>
    <row r="113" spans="1:8" s="1" customFormat="1" ht="12.75">
      <c r="A113" s="37"/>
      <c r="B113" s="36"/>
      <c r="C113" s="37"/>
      <c r="D113" s="36"/>
      <c r="E113" s="36"/>
      <c r="F113" s="36"/>
      <c r="G113" s="36"/>
      <c r="H113" s="36"/>
    </row>
    <row r="114" spans="1:8" s="1" customFormat="1" ht="12.75">
      <c r="A114" s="37"/>
      <c r="B114" s="36"/>
      <c r="C114" s="37"/>
      <c r="D114" s="36"/>
      <c r="E114" s="36"/>
      <c r="F114" s="36"/>
      <c r="G114" s="36"/>
      <c r="H114" s="36"/>
    </row>
    <row r="115" spans="1:8" s="1" customFormat="1" ht="12.75">
      <c r="A115" s="37"/>
      <c r="B115" s="36"/>
      <c r="C115" s="37"/>
      <c r="D115" s="36"/>
      <c r="E115" s="36"/>
      <c r="F115" s="36"/>
      <c r="G115" s="36"/>
      <c r="H115" s="36"/>
    </row>
    <row r="116" spans="1:8" s="1" customFormat="1" ht="12.75">
      <c r="A116" s="37"/>
      <c r="B116" s="36"/>
      <c r="C116" s="37"/>
      <c r="D116" s="36"/>
      <c r="E116" s="36"/>
      <c r="F116" s="36"/>
      <c r="G116" s="36"/>
      <c r="H116" s="36"/>
    </row>
    <row r="117" spans="1:8" s="1" customFormat="1" ht="12.75">
      <c r="A117" s="37"/>
      <c r="B117" s="36"/>
      <c r="C117" s="37"/>
      <c r="D117" s="36"/>
      <c r="E117" s="36"/>
      <c r="F117" s="36"/>
      <c r="G117" s="36"/>
      <c r="H117" s="36"/>
    </row>
    <row r="118" spans="1:8" s="1" customFormat="1" ht="12.75">
      <c r="A118" s="37"/>
      <c r="B118" s="36"/>
      <c r="C118" s="37"/>
      <c r="D118" s="36"/>
      <c r="E118" s="36"/>
      <c r="F118" s="36"/>
      <c r="G118" s="36"/>
      <c r="H118" s="36"/>
    </row>
    <row r="119" spans="1:8" s="1" customFormat="1" ht="12.75">
      <c r="A119" s="37"/>
      <c r="B119" s="36"/>
      <c r="C119" s="37"/>
      <c r="D119" s="36"/>
      <c r="E119" s="36"/>
      <c r="F119" s="36"/>
      <c r="G119" s="36"/>
      <c r="H119" s="36"/>
    </row>
    <row r="120" spans="1:8" s="1" customFormat="1" ht="12.75">
      <c r="A120" s="37"/>
      <c r="B120" s="36"/>
      <c r="C120" s="37"/>
      <c r="D120" s="36"/>
      <c r="E120" s="36"/>
      <c r="F120" s="36"/>
      <c r="G120" s="36"/>
      <c r="H120" s="36"/>
    </row>
    <row r="121" spans="1:8" s="1" customFormat="1" ht="12.75">
      <c r="A121" s="37"/>
      <c r="B121" s="36"/>
      <c r="C121" s="37"/>
      <c r="D121" s="36"/>
      <c r="E121" s="36"/>
      <c r="F121" s="36"/>
      <c r="G121" s="36"/>
      <c r="H121" s="36"/>
    </row>
    <row r="122" spans="1:8" s="1" customFormat="1" ht="12.75">
      <c r="A122" s="37"/>
      <c r="B122" s="36"/>
      <c r="C122" s="37"/>
      <c r="D122" s="36"/>
      <c r="E122" s="36"/>
      <c r="F122" s="36"/>
      <c r="G122" s="36"/>
      <c r="H122" s="36"/>
    </row>
    <row r="123" spans="1:8" s="1" customFormat="1" ht="12.75">
      <c r="A123" s="37"/>
      <c r="B123" s="36"/>
      <c r="C123" s="37"/>
      <c r="D123" s="36"/>
      <c r="E123" s="36"/>
      <c r="F123" s="36"/>
      <c r="G123" s="36"/>
      <c r="H123" s="36"/>
    </row>
    <row r="124" spans="1:8" s="1" customFormat="1" ht="12.75">
      <c r="A124" s="37"/>
      <c r="B124" s="36"/>
      <c r="C124" s="37"/>
      <c r="D124" s="36"/>
      <c r="E124" s="36"/>
      <c r="F124" s="36"/>
      <c r="G124" s="36"/>
      <c r="H124" s="36"/>
    </row>
    <row r="125" spans="1:8" s="1" customFormat="1" ht="12.75">
      <c r="A125" s="37"/>
      <c r="B125" s="36"/>
      <c r="C125" s="37"/>
      <c r="D125" s="36"/>
      <c r="E125" s="36"/>
      <c r="F125" s="36"/>
      <c r="G125" s="36"/>
      <c r="H125" s="36"/>
    </row>
    <row r="126" spans="1:8" s="1" customFormat="1" ht="12.75">
      <c r="A126" s="37"/>
      <c r="B126" s="36"/>
      <c r="C126" s="37"/>
      <c r="D126" s="36"/>
      <c r="E126" s="36"/>
      <c r="F126" s="36"/>
      <c r="G126" s="36"/>
      <c r="H126" s="36"/>
    </row>
    <row r="127" spans="1:8" s="1" customFormat="1" ht="12.75">
      <c r="A127" s="37"/>
      <c r="B127" s="36"/>
      <c r="C127" s="37"/>
      <c r="D127" s="36"/>
      <c r="E127" s="36"/>
      <c r="F127" s="36"/>
      <c r="G127" s="36"/>
      <c r="H127" s="36"/>
    </row>
    <row r="128" spans="1:8" s="1" customFormat="1" ht="12.75">
      <c r="A128" s="37"/>
      <c r="B128" s="36"/>
      <c r="C128" s="37"/>
      <c r="D128" s="36"/>
      <c r="E128" s="36"/>
      <c r="F128" s="36"/>
      <c r="G128" s="36"/>
      <c r="H128" s="36"/>
    </row>
    <row r="129" spans="1:8" s="1" customFormat="1" ht="12.75">
      <c r="A129" s="37"/>
      <c r="B129" s="36"/>
      <c r="C129" s="37"/>
      <c r="D129" s="36"/>
      <c r="E129" s="36"/>
      <c r="F129" s="36"/>
      <c r="G129" s="36"/>
      <c r="H129" s="36"/>
    </row>
    <row r="130" spans="1:8" s="1" customFormat="1" ht="12.75">
      <c r="A130" s="37"/>
      <c r="B130" s="36"/>
      <c r="C130" s="37"/>
      <c r="D130" s="36"/>
      <c r="E130" s="36"/>
      <c r="F130" s="36"/>
      <c r="G130" s="36"/>
      <c r="H130" s="36"/>
    </row>
    <row r="131" spans="1:8" s="1" customFormat="1" ht="12.75">
      <c r="A131" s="37"/>
      <c r="B131" s="36"/>
      <c r="C131" s="37"/>
      <c r="D131" s="36"/>
      <c r="E131" s="36"/>
      <c r="F131" s="36"/>
      <c r="G131" s="36"/>
      <c r="H131" s="36"/>
    </row>
    <row r="132" spans="1:8" s="1" customFormat="1" ht="12.75">
      <c r="A132" s="37"/>
      <c r="B132" s="36"/>
      <c r="C132" s="37"/>
      <c r="D132" s="36"/>
      <c r="E132" s="36"/>
      <c r="F132" s="36"/>
      <c r="G132" s="36"/>
      <c r="H132" s="36"/>
    </row>
    <row r="133" spans="1:8" s="1" customFormat="1" ht="12.75">
      <c r="A133" s="37"/>
      <c r="B133" s="36"/>
      <c r="C133" s="37"/>
      <c r="D133" s="36"/>
      <c r="E133" s="36"/>
      <c r="F133" s="36"/>
      <c r="G133" s="36"/>
      <c r="H133" s="36"/>
    </row>
    <row r="134" spans="1:8" s="1" customFormat="1" ht="12.75">
      <c r="A134" s="37"/>
      <c r="B134" s="36"/>
      <c r="C134" s="37"/>
      <c r="D134" s="36"/>
      <c r="E134" s="36"/>
      <c r="F134" s="36"/>
      <c r="G134" s="36"/>
      <c r="H134" s="36"/>
    </row>
    <row r="135" spans="1:8" s="1" customFormat="1" ht="12.75">
      <c r="A135" s="37"/>
      <c r="B135" s="36"/>
      <c r="C135" s="37"/>
      <c r="D135" s="36"/>
      <c r="E135" s="36"/>
      <c r="F135" s="36"/>
      <c r="G135" s="36"/>
      <c r="H135" s="36"/>
    </row>
    <row r="136" spans="1:8" s="1" customFormat="1" ht="12.75">
      <c r="A136" s="37"/>
      <c r="B136" s="36"/>
      <c r="C136" s="37"/>
      <c r="D136" s="36"/>
      <c r="E136" s="36"/>
      <c r="F136" s="36"/>
      <c r="G136" s="36"/>
      <c r="H136" s="36"/>
    </row>
    <row r="137" spans="1:8" s="1" customFormat="1" ht="12.75">
      <c r="A137" s="37"/>
      <c r="B137" s="36"/>
      <c r="C137" s="37"/>
      <c r="D137" s="36"/>
      <c r="E137" s="36"/>
      <c r="F137" s="36"/>
      <c r="G137" s="36"/>
      <c r="H137" s="36"/>
    </row>
    <row r="138" spans="1:8" s="1" customFormat="1" ht="12.75">
      <c r="A138" s="37"/>
      <c r="B138" s="36"/>
      <c r="C138" s="37"/>
      <c r="D138" s="36"/>
      <c r="E138" s="36"/>
      <c r="F138" s="36"/>
      <c r="G138" s="36"/>
      <c r="H138" s="36"/>
    </row>
    <row r="139" spans="1:8" s="1" customFormat="1" ht="12.75">
      <c r="A139" s="37"/>
      <c r="B139" s="36"/>
      <c r="C139" s="37"/>
      <c r="D139" s="36"/>
      <c r="E139" s="36"/>
      <c r="F139" s="36"/>
      <c r="G139" s="36"/>
      <c r="H139" s="36"/>
    </row>
    <row r="140" spans="1:8" s="1" customFormat="1" ht="12.75">
      <c r="A140" s="37"/>
      <c r="B140" s="36"/>
      <c r="C140" s="37"/>
      <c r="D140" s="36"/>
      <c r="E140" s="36"/>
      <c r="F140" s="36"/>
      <c r="G140" s="36"/>
      <c r="H140" s="36"/>
    </row>
    <row r="141" spans="1:8" s="1" customFormat="1" ht="12.75">
      <c r="A141" s="37"/>
      <c r="B141" s="36"/>
      <c r="C141" s="37"/>
      <c r="D141" s="36"/>
      <c r="E141" s="36"/>
      <c r="F141" s="36"/>
      <c r="G141" s="36"/>
      <c r="H141" s="36"/>
    </row>
    <row r="142" spans="1:8" s="1" customFormat="1" ht="12.75">
      <c r="A142" s="37"/>
      <c r="B142" s="36"/>
      <c r="C142" s="37"/>
      <c r="D142" s="36"/>
      <c r="E142" s="36"/>
      <c r="F142" s="36"/>
      <c r="G142" s="36"/>
      <c r="H142" s="36"/>
    </row>
    <row r="143" spans="1:8" s="1" customFormat="1" ht="12.75">
      <c r="A143" s="37"/>
      <c r="B143" s="36"/>
      <c r="C143" s="37"/>
      <c r="D143" s="36"/>
      <c r="E143" s="36"/>
      <c r="F143" s="36"/>
      <c r="G143" s="36"/>
      <c r="H143" s="36"/>
    </row>
    <row r="144" spans="1:8" s="1" customFormat="1" ht="12.75">
      <c r="A144" s="37"/>
      <c r="B144" s="36"/>
      <c r="C144" s="37"/>
      <c r="D144" s="36"/>
      <c r="E144" s="36"/>
      <c r="F144" s="36"/>
      <c r="G144" s="36"/>
      <c r="H144" s="36"/>
    </row>
    <row r="145" spans="1:8" s="1" customFormat="1" ht="12.75">
      <c r="A145" s="37"/>
      <c r="B145" s="36"/>
      <c r="C145" s="37"/>
      <c r="D145" s="36"/>
      <c r="E145" s="36"/>
      <c r="F145" s="36"/>
      <c r="G145" s="36"/>
      <c r="H145" s="36"/>
    </row>
    <row r="146" spans="1:8" s="1" customFormat="1" ht="12.75">
      <c r="A146" s="37"/>
      <c r="B146" s="36"/>
      <c r="C146" s="37"/>
      <c r="D146" s="36"/>
      <c r="E146" s="36"/>
      <c r="F146" s="36"/>
      <c r="G146" s="36"/>
      <c r="H146" s="36"/>
    </row>
    <row r="147" spans="1:8" s="1" customFormat="1" ht="12.75">
      <c r="A147" s="37"/>
      <c r="B147" s="36"/>
      <c r="C147" s="37"/>
      <c r="D147" s="36"/>
      <c r="E147" s="36"/>
      <c r="F147" s="36"/>
      <c r="G147" s="36"/>
      <c r="H147" s="36"/>
    </row>
    <row r="148" spans="1:8" s="1" customFormat="1" ht="12.75">
      <c r="A148" s="37"/>
      <c r="B148" s="36"/>
      <c r="C148" s="37"/>
      <c r="D148" s="36"/>
      <c r="E148" s="36"/>
      <c r="F148" s="36"/>
      <c r="G148" s="36"/>
      <c r="H148" s="36"/>
    </row>
    <row r="149" spans="1:8" s="1" customFormat="1" ht="12.75">
      <c r="A149" s="37"/>
      <c r="B149" s="36"/>
      <c r="C149" s="37"/>
      <c r="D149" s="36"/>
      <c r="E149" s="36"/>
      <c r="F149" s="36"/>
      <c r="G149" s="36"/>
      <c r="H149" s="36"/>
    </row>
    <row r="150" spans="1:8" s="1" customFormat="1" ht="12.75">
      <c r="A150" s="37"/>
      <c r="B150" s="36"/>
      <c r="C150" s="37"/>
      <c r="D150" s="36"/>
      <c r="E150" s="36"/>
      <c r="F150" s="36"/>
      <c r="G150" s="36"/>
      <c r="H150" s="36"/>
    </row>
    <row r="151" spans="1:8" s="1" customFormat="1" ht="12.75">
      <c r="A151" s="37"/>
      <c r="B151" s="36"/>
      <c r="C151" s="37"/>
      <c r="D151" s="36"/>
      <c r="E151" s="36"/>
      <c r="F151" s="36"/>
      <c r="G151" s="36"/>
      <c r="H151" s="36"/>
    </row>
    <row r="152" spans="1:8" s="1" customFormat="1" ht="12.75">
      <c r="A152" s="37"/>
      <c r="B152" s="36"/>
      <c r="C152" s="37"/>
      <c r="D152" s="36"/>
      <c r="E152" s="36"/>
      <c r="F152" s="36"/>
      <c r="G152" s="36"/>
      <c r="H152" s="36"/>
    </row>
    <row r="153" spans="1:8" s="1" customFormat="1" ht="12.75">
      <c r="A153" s="37"/>
      <c r="B153" s="36"/>
      <c r="C153" s="37"/>
      <c r="D153" s="36"/>
      <c r="E153" s="36"/>
      <c r="F153" s="36"/>
      <c r="G153" s="36"/>
      <c r="H153" s="36"/>
    </row>
    <row r="154" spans="1:8" s="1" customFormat="1" ht="12.75">
      <c r="A154" s="37"/>
      <c r="B154" s="36"/>
      <c r="C154" s="37"/>
      <c r="D154" s="36"/>
      <c r="E154" s="36"/>
      <c r="F154" s="36"/>
      <c r="G154" s="36"/>
      <c r="H154" s="36"/>
    </row>
    <row r="155" spans="1:8" s="1" customFormat="1" ht="12.75">
      <c r="A155" s="37"/>
      <c r="B155" s="36"/>
      <c r="C155" s="37"/>
      <c r="D155" s="36"/>
      <c r="E155" s="36"/>
      <c r="F155" s="36"/>
      <c r="G155" s="36"/>
      <c r="H155" s="36"/>
    </row>
    <row r="156" spans="1:8" s="1" customFormat="1" ht="12.75">
      <c r="A156" s="37"/>
      <c r="B156" s="36"/>
      <c r="C156" s="37"/>
      <c r="D156" s="36"/>
      <c r="E156" s="36"/>
      <c r="F156" s="36"/>
      <c r="G156" s="36"/>
      <c r="H156" s="36"/>
    </row>
    <row r="157" spans="1:8" s="1" customFormat="1" ht="12.75">
      <c r="A157" s="37"/>
      <c r="B157" s="36"/>
      <c r="C157" s="37"/>
      <c r="D157" s="36"/>
      <c r="E157" s="36"/>
      <c r="F157" s="36"/>
      <c r="G157" s="36"/>
      <c r="H157" s="36"/>
    </row>
    <row r="158" spans="1:8" s="1" customFormat="1" ht="12.75">
      <c r="A158" s="37"/>
      <c r="B158" s="36"/>
      <c r="C158" s="37"/>
      <c r="D158" s="36"/>
      <c r="E158" s="36"/>
      <c r="F158" s="36"/>
      <c r="G158" s="36"/>
      <c r="H158" s="36"/>
    </row>
    <row r="159" spans="1:8" s="1" customFormat="1" ht="12.75">
      <c r="A159" s="37"/>
      <c r="B159" s="36"/>
      <c r="C159" s="37"/>
      <c r="D159" s="36"/>
      <c r="E159" s="36"/>
      <c r="F159" s="36"/>
      <c r="G159" s="36"/>
      <c r="H159" s="36"/>
    </row>
    <row r="160" spans="1:8" s="1" customFormat="1" ht="12.75">
      <c r="A160" s="37"/>
      <c r="B160" s="36"/>
      <c r="C160" s="37"/>
      <c r="D160" s="36"/>
      <c r="E160" s="36"/>
      <c r="F160" s="36"/>
      <c r="G160" s="36"/>
      <c r="H160" s="36"/>
    </row>
    <row r="161" spans="1:8" s="1" customFormat="1" ht="12.75">
      <c r="A161" s="37"/>
      <c r="B161" s="36"/>
      <c r="C161" s="37"/>
      <c r="D161" s="36"/>
      <c r="E161" s="36"/>
      <c r="F161" s="36"/>
      <c r="G161" s="36"/>
      <c r="H161" s="36"/>
    </row>
    <row r="162" spans="1:8" s="1" customFormat="1" ht="12.75">
      <c r="A162" s="37"/>
      <c r="B162" s="36"/>
      <c r="C162" s="37"/>
      <c r="D162" s="36"/>
      <c r="E162" s="36"/>
      <c r="F162" s="36"/>
      <c r="G162" s="36"/>
      <c r="H162" s="36"/>
    </row>
    <row r="163" spans="1:8" s="1" customFormat="1" ht="12.75">
      <c r="A163" s="37"/>
      <c r="B163" s="36"/>
      <c r="C163" s="37"/>
      <c r="D163" s="36"/>
      <c r="E163" s="36"/>
      <c r="F163" s="36"/>
      <c r="G163" s="36"/>
      <c r="H163" s="36"/>
    </row>
    <row r="164" spans="1:8" s="1" customFormat="1" ht="12.75">
      <c r="A164" s="37"/>
      <c r="B164" s="36"/>
      <c r="C164" s="37"/>
      <c r="D164" s="36"/>
      <c r="E164" s="36"/>
      <c r="F164" s="36"/>
      <c r="G164" s="36"/>
      <c r="H164" s="36"/>
    </row>
    <row r="165" spans="1:8" s="1" customFormat="1" ht="12.75">
      <c r="A165" s="37"/>
      <c r="B165" s="36"/>
      <c r="C165" s="37"/>
      <c r="D165" s="36"/>
      <c r="E165" s="36"/>
      <c r="F165" s="36"/>
      <c r="G165" s="36"/>
      <c r="H165" s="36"/>
    </row>
    <row r="166" spans="1:8" s="1" customFormat="1" ht="12.75">
      <c r="A166" s="37"/>
      <c r="B166" s="36"/>
      <c r="C166" s="37"/>
      <c r="D166" s="36"/>
      <c r="E166" s="36"/>
      <c r="F166" s="36"/>
      <c r="G166" s="36"/>
      <c r="H166" s="36"/>
    </row>
    <row r="167" spans="1:8" s="1" customFormat="1" ht="12.75">
      <c r="A167" s="37"/>
      <c r="B167" s="36"/>
      <c r="C167" s="37"/>
      <c r="D167" s="36"/>
      <c r="E167" s="36"/>
      <c r="F167" s="36"/>
      <c r="G167" s="36"/>
      <c r="H167" s="36"/>
    </row>
    <row r="168" spans="1:8" s="1" customFormat="1" ht="12.75">
      <c r="A168" s="37"/>
      <c r="B168" s="36"/>
      <c r="C168" s="37"/>
      <c r="D168" s="36"/>
      <c r="E168" s="36"/>
      <c r="F168" s="36"/>
      <c r="G168" s="36"/>
      <c r="H168" s="36"/>
    </row>
    <row r="169" spans="1:8" s="1" customFormat="1" ht="12.75">
      <c r="A169" s="37"/>
      <c r="B169" s="36"/>
      <c r="C169" s="37"/>
      <c r="D169" s="36"/>
      <c r="E169" s="36"/>
      <c r="F169" s="36"/>
      <c r="G169" s="36"/>
      <c r="H169" s="36"/>
    </row>
    <row r="170" spans="1:8" s="1" customFormat="1" ht="12.75">
      <c r="A170" s="37"/>
      <c r="B170" s="36"/>
      <c r="C170" s="37"/>
      <c r="D170" s="36"/>
      <c r="E170" s="36"/>
      <c r="F170" s="36"/>
      <c r="G170" s="36"/>
      <c r="H170" s="36"/>
    </row>
    <row r="171" spans="1:8" s="1" customFormat="1" ht="12.75">
      <c r="A171" s="37"/>
      <c r="B171" s="36"/>
      <c r="C171" s="37"/>
      <c r="D171" s="36"/>
      <c r="E171" s="36"/>
      <c r="F171" s="36"/>
      <c r="G171" s="36"/>
      <c r="H171" s="36"/>
    </row>
    <row r="172" spans="1:8" s="1" customFormat="1" ht="12.75">
      <c r="A172" s="37"/>
      <c r="B172" s="36"/>
      <c r="C172" s="37"/>
      <c r="D172" s="36"/>
      <c r="E172" s="36"/>
      <c r="F172" s="36"/>
      <c r="G172" s="36"/>
      <c r="H172" s="36"/>
    </row>
    <row r="173" spans="1:8" s="1" customFormat="1" ht="12.75">
      <c r="A173" s="37"/>
      <c r="B173" s="36"/>
      <c r="C173" s="37"/>
      <c r="D173" s="36"/>
      <c r="E173" s="36"/>
      <c r="F173" s="36"/>
      <c r="G173" s="36"/>
      <c r="H173" s="36"/>
    </row>
    <row r="174" spans="1:8" s="1" customFormat="1" ht="12.75">
      <c r="A174" s="37"/>
      <c r="B174" s="36"/>
      <c r="C174" s="37"/>
      <c r="D174" s="36"/>
      <c r="E174" s="36"/>
      <c r="F174" s="36"/>
      <c r="G174" s="36"/>
      <c r="H174" s="36"/>
    </row>
    <row r="175" spans="1:8" s="1" customFormat="1" ht="12.75">
      <c r="A175" s="37"/>
      <c r="B175" s="36"/>
      <c r="C175" s="37"/>
      <c r="D175" s="36"/>
      <c r="E175" s="36"/>
      <c r="F175" s="36"/>
      <c r="G175" s="36"/>
      <c r="H175" s="36"/>
    </row>
    <row r="176" spans="1:8" s="1" customFormat="1" ht="12.75">
      <c r="A176" s="37"/>
      <c r="B176" s="36"/>
      <c r="C176" s="37"/>
      <c r="D176" s="36"/>
      <c r="E176" s="36"/>
      <c r="F176" s="36"/>
      <c r="G176" s="36"/>
      <c r="H176" s="36"/>
    </row>
    <row r="177" spans="1:8" s="1" customFormat="1" ht="12.75">
      <c r="A177" s="37"/>
      <c r="B177" s="36"/>
      <c r="C177" s="37"/>
      <c r="D177" s="36"/>
      <c r="E177" s="36"/>
      <c r="F177" s="36"/>
      <c r="G177" s="36"/>
      <c r="H177" s="36"/>
    </row>
    <row r="178" spans="1:8" s="1" customFormat="1" ht="12.75">
      <c r="A178" s="37"/>
      <c r="B178" s="36"/>
      <c r="C178" s="37"/>
      <c r="D178" s="36"/>
      <c r="E178" s="36"/>
      <c r="F178" s="36"/>
      <c r="G178" s="36"/>
      <c r="H178" s="36"/>
    </row>
    <row r="179" spans="1:8" s="1" customFormat="1" ht="12.75">
      <c r="A179" s="37"/>
      <c r="B179" s="36"/>
      <c r="C179" s="37"/>
      <c r="D179" s="36"/>
      <c r="E179" s="36"/>
      <c r="F179" s="36"/>
      <c r="G179" s="36"/>
      <c r="H179" s="36"/>
    </row>
    <row r="180" spans="1:8" s="1" customFormat="1" ht="12.75">
      <c r="A180" s="37"/>
      <c r="B180" s="36"/>
      <c r="C180" s="37"/>
      <c r="D180" s="36"/>
      <c r="E180" s="36"/>
      <c r="F180" s="36"/>
      <c r="G180" s="36"/>
      <c r="H180" s="36"/>
    </row>
    <row r="181" spans="1:8" s="1" customFormat="1" ht="12.75">
      <c r="A181" s="37"/>
      <c r="B181" s="36"/>
      <c r="C181" s="37"/>
      <c r="D181" s="36"/>
      <c r="E181" s="36"/>
      <c r="F181" s="36"/>
      <c r="G181" s="36"/>
      <c r="H181" s="36"/>
    </row>
    <row r="182" spans="1:8" s="1" customFormat="1" ht="12.75">
      <c r="A182" s="37"/>
      <c r="B182" s="36"/>
      <c r="C182" s="37"/>
      <c r="D182" s="36"/>
      <c r="E182" s="36"/>
      <c r="F182" s="36"/>
      <c r="G182" s="36"/>
      <c r="H182" s="36"/>
    </row>
    <row r="183" spans="1:8" s="1" customFormat="1" ht="12.75">
      <c r="A183" s="37"/>
      <c r="B183" s="36"/>
      <c r="C183" s="37"/>
      <c r="D183" s="36"/>
      <c r="E183" s="36"/>
      <c r="F183" s="36"/>
      <c r="G183" s="36"/>
      <c r="H183" s="36"/>
    </row>
    <row r="184" spans="1:8" s="1" customFormat="1" ht="12.75">
      <c r="A184" s="37"/>
      <c r="B184" s="36"/>
      <c r="C184" s="37"/>
      <c r="D184" s="36"/>
      <c r="E184" s="36"/>
      <c r="F184" s="36"/>
      <c r="G184" s="36"/>
      <c r="H184" s="36"/>
    </row>
    <row r="185" spans="1:8" s="1" customFormat="1" ht="12.75">
      <c r="A185" s="37"/>
      <c r="B185" s="36"/>
      <c r="C185" s="37"/>
      <c r="D185" s="36"/>
      <c r="E185" s="36"/>
      <c r="F185" s="36"/>
      <c r="G185" s="36"/>
      <c r="H185" s="36"/>
    </row>
    <row r="186" spans="1:8" s="1" customFormat="1" ht="12.75">
      <c r="A186" s="37"/>
      <c r="B186" s="36"/>
      <c r="C186" s="37"/>
      <c r="D186" s="36"/>
      <c r="E186" s="36"/>
      <c r="F186" s="36"/>
      <c r="G186" s="36"/>
      <c r="H186" s="36"/>
    </row>
    <row r="187" spans="1:8" s="1" customFormat="1" ht="12.75">
      <c r="A187" s="37"/>
      <c r="B187" s="36"/>
      <c r="C187" s="37"/>
      <c r="D187" s="36"/>
      <c r="E187" s="36"/>
      <c r="F187" s="36"/>
      <c r="G187" s="36"/>
      <c r="H187" s="36"/>
    </row>
    <row r="188" spans="1:8" s="1" customFormat="1" ht="12.75">
      <c r="A188" s="37"/>
      <c r="B188" s="36"/>
      <c r="C188" s="37"/>
      <c r="D188" s="36"/>
      <c r="E188" s="36"/>
      <c r="F188" s="36"/>
      <c r="G188" s="36"/>
      <c r="H188" s="36"/>
    </row>
    <row r="189" spans="1:8" s="1" customFormat="1" ht="12.75">
      <c r="A189" s="37"/>
      <c r="B189" s="36"/>
      <c r="C189" s="37"/>
      <c r="D189" s="36"/>
      <c r="E189" s="36"/>
      <c r="F189" s="36"/>
      <c r="G189" s="36"/>
      <c r="H189" s="36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  <row r="211" ht="12.75">
      <c r="A211" s="95"/>
    </row>
    <row r="212" ht="12.75">
      <c r="A212" s="95"/>
    </row>
    <row r="213" ht="12.75">
      <c r="A213" s="95"/>
    </row>
    <row r="214" ht="12.75">
      <c r="A214" s="95"/>
    </row>
    <row r="215" ht="12.75">
      <c r="A215" s="95"/>
    </row>
    <row r="216" ht="12.75">
      <c r="A216" s="95"/>
    </row>
    <row r="217" ht="12.75">
      <c r="A217" s="95"/>
    </row>
    <row r="218" ht="12.75">
      <c r="A218" s="95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  <row r="250" ht="12.75">
      <c r="A250" s="95"/>
    </row>
    <row r="251" ht="12.75">
      <c r="A251" s="95"/>
    </row>
    <row r="252" ht="12.75">
      <c r="A252" s="95"/>
    </row>
    <row r="253" ht="12.75">
      <c r="A253" s="95"/>
    </row>
    <row r="254" ht="12.75">
      <c r="A254" s="95"/>
    </row>
    <row r="255" ht="12.75">
      <c r="A255" s="95"/>
    </row>
    <row r="256" ht="12.75">
      <c r="A256" s="95"/>
    </row>
    <row r="257" ht="12.75">
      <c r="A257" s="95"/>
    </row>
    <row r="258" ht="12.75">
      <c r="A258" s="95"/>
    </row>
    <row r="259" ht="12.75">
      <c r="A259" s="95"/>
    </row>
    <row r="260" ht="12.75">
      <c r="A260" s="95"/>
    </row>
    <row r="261" ht="12.75">
      <c r="A261" s="95"/>
    </row>
    <row r="262" ht="12.75">
      <c r="A262" s="95"/>
    </row>
    <row r="263" ht="12.75">
      <c r="A263" s="95"/>
    </row>
    <row r="264" ht="12.75">
      <c r="A264" s="95"/>
    </row>
    <row r="265" ht="12.75">
      <c r="A265" s="95"/>
    </row>
    <row r="266" ht="12.75">
      <c r="A266" s="95"/>
    </row>
    <row r="267" ht="12.75">
      <c r="A267" s="95"/>
    </row>
    <row r="268" ht="12.75">
      <c r="A268" s="95"/>
    </row>
    <row r="269" ht="12.75">
      <c r="A269" s="95"/>
    </row>
    <row r="270" ht="12.75">
      <c r="A270" s="95"/>
    </row>
    <row r="271" ht="12.75">
      <c r="A271" s="95"/>
    </row>
    <row r="272" ht="12.75">
      <c r="A272" s="95"/>
    </row>
    <row r="273" ht="12.75">
      <c r="A273" s="95"/>
    </row>
    <row r="274" ht="12.75">
      <c r="A274" s="95"/>
    </row>
    <row r="275" ht="12.75">
      <c r="A275" s="95"/>
    </row>
    <row r="276" ht="12.75">
      <c r="A276" s="95"/>
    </row>
    <row r="277" ht="12.75">
      <c r="A277" s="95"/>
    </row>
    <row r="278" ht="12.75">
      <c r="A278" s="95"/>
    </row>
    <row r="279" ht="12.75">
      <c r="A279" s="95"/>
    </row>
    <row r="280" ht="12.75">
      <c r="A280" s="95"/>
    </row>
    <row r="281" ht="12.75">
      <c r="A281" s="95"/>
    </row>
    <row r="282" ht="12.75">
      <c r="A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65" t="s">
        <v>348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0"/>
      <c r="B2" s="167" t="s">
        <v>10</v>
      </c>
      <c r="C2" s="41"/>
      <c r="D2" s="152" t="s">
        <v>11</v>
      </c>
      <c r="E2" s="150" t="s">
        <v>367</v>
      </c>
      <c r="F2" s="152" t="s">
        <v>12</v>
      </c>
      <c r="G2" s="181" t="s">
        <v>159</v>
      </c>
      <c r="H2" s="150" t="s">
        <v>368</v>
      </c>
    </row>
    <row r="3" spans="1:8" ht="28.5" customHeight="1">
      <c r="A3" s="141"/>
      <c r="B3" s="167"/>
      <c r="C3" s="41"/>
      <c r="D3" s="152"/>
      <c r="E3" s="151"/>
      <c r="F3" s="152"/>
      <c r="G3" s="182"/>
      <c r="H3" s="151"/>
    </row>
    <row r="4" spans="1:8" ht="15">
      <c r="A4" s="141"/>
      <c r="B4" s="144" t="s">
        <v>90</v>
      </c>
      <c r="C4" s="147"/>
      <c r="D4" s="142">
        <f>D5+D6+D7+D8+D9+D10+D11+D12+D13+D14+D15+D16+D17+D18+D19</f>
        <v>2830.3</v>
      </c>
      <c r="E4" s="142">
        <f>E5+E6+E7+E8+E9+E10+E11+E12+E13+E14+E15+E16+E17+E18+E19</f>
        <v>1002</v>
      </c>
      <c r="F4" s="142">
        <f>F5+F6+F7+F8+F9+F10+F11+F12+F13+F14+F15+F16+F17+F18+F19</f>
        <v>796.4</v>
      </c>
      <c r="G4" s="35">
        <f>F4/D4</f>
        <v>0.2813835989117761</v>
      </c>
      <c r="H4" s="35">
        <f>F4/E4</f>
        <v>0.794810379241517</v>
      </c>
    </row>
    <row r="5" spans="1:8" ht="15">
      <c r="A5" s="141"/>
      <c r="B5" s="143" t="s">
        <v>14</v>
      </c>
      <c r="C5" s="148"/>
      <c r="D5" s="32">
        <v>300</v>
      </c>
      <c r="E5" s="32">
        <v>140</v>
      </c>
      <c r="F5" s="32">
        <v>74.7</v>
      </c>
      <c r="G5" s="35">
        <f aca="true" t="shared" si="0" ref="G5:G27">F5/D5</f>
        <v>0.249</v>
      </c>
      <c r="H5" s="35">
        <f aca="true" t="shared" si="1" ref="H5:H27">F5/E5</f>
        <v>0.5335714285714286</v>
      </c>
    </row>
    <row r="6" spans="1:8" ht="15">
      <c r="A6" s="141"/>
      <c r="B6" s="143" t="s">
        <v>334</v>
      </c>
      <c r="C6" s="148"/>
      <c r="D6" s="32">
        <v>590.3</v>
      </c>
      <c r="E6" s="32">
        <v>294</v>
      </c>
      <c r="F6" s="32">
        <v>211.6</v>
      </c>
      <c r="G6" s="35">
        <f t="shared" si="0"/>
        <v>0.3584617990852109</v>
      </c>
      <c r="H6" s="35">
        <f t="shared" si="1"/>
        <v>0.7197278911564625</v>
      </c>
    </row>
    <row r="7" spans="1:8" ht="15">
      <c r="A7" s="141"/>
      <c r="B7" s="143" t="s">
        <v>16</v>
      </c>
      <c r="C7" s="148"/>
      <c r="D7" s="32">
        <v>380</v>
      </c>
      <c r="E7" s="32">
        <v>215</v>
      </c>
      <c r="F7" s="32">
        <v>142.1</v>
      </c>
      <c r="G7" s="35">
        <f t="shared" si="0"/>
        <v>0.37394736842105264</v>
      </c>
      <c r="H7" s="35">
        <f t="shared" si="1"/>
        <v>0.6609302325581395</v>
      </c>
    </row>
    <row r="8" spans="1:8" ht="15">
      <c r="A8" s="141"/>
      <c r="B8" s="143" t="s">
        <v>17</v>
      </c>
      <c r="C8" s="148"/>
      <c r="D8" s="32">
        <v>160</v>
      </c>
      <c r="E8" s="32">
        <v>20</v>
      </c>
      <c r="F8" s="32">
        <v>13.4</v>
      </c>
      <c r="G8" s="35">
        <f t="shared" si="0"/>
        <v>0.08375</v>
      </c>
      <c r="H8" s="35">
        <f t="shared" si="1"/>
        <v>0.67</v>
      </c>
    </row>
    <row r="9" spans="1:8" ht="15">
      <c r="A9" s="141"/>
      <c r="B9" s="143" t="s">
        <v>18</v>
      </c>
      <c r="C9" s="148"/>
      <c r="D9" s="32">
        <v>1300</v>
      </c>
      <c r="E9" s="32">
        <v>284</v>
      </c>
      <c r="F9" s="32">
        <v>296</v>
      </c>
      <c r="G9" s="35">
        <f t="shared" si="0"/>
        <v>0.2276923076923077</v>
      </c>
      <c r="H9" s="35">
        <f t="shared" si="1"/>
        <v>1.0422535211267605</v>
      </c>
    </row>
    <row r="10" spans="1:8" ht="15">
      <c r="A10" s="141"/>
      <c r="B10" s="143" t="s">
        <v>115</v>
      </c>
      <c r="C10" s="148"/>
      <c r="D10" s="32">
        <v>10</v>
      </c>
      <c r="E10" s="32">
        <v>5</v>
      </c>
      <c r="F10" s="32">
        <v>11.9</v>
      </c>
      <c r="G10" s="35">
        <f t="shared" si="0"/>
        <v>1.19</v>
      </c>
      <c r="H10" s="35">
        <f t="shared" si="1"/>
        <v>2.38</v>
      </c>
    </row>
    <row r="11" spans="1:8" ht="15">
      <c r="A11" s="141"/>
      <c r="B11" s="143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3" t="s">
        <v>20</v>
      </c>
      <c r="C12" s="148"/>
      <c r="D12" s="32">
        <v>90</v>
      </c>
      <c r="E12" s="32">
        <v>44</v>
      </c>
      <c r="F12" s="32">
        <v>46.2</v>
      </c>
      <c r="G12" s="35">
        <f t="shared" si="0"/>
        <v>0.5133333333333334</v>
      </c>
      <c r="H12" s="35">
        <f t="shared" si="1"/>
        <v>1.05</v>
      </c>
    </row>
    <row r="13" spans="1:8" ht="15">
      <c r="A13" s="141"/>
      <c r="B13" s="143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3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1"/>
      <c r="B15" s="143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3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1"/>
      <c r="B17" s="143" t="s">
        <v>27</v>
      </c>
      <c r="C17" s="148"/>
      <c r="D17" s="32">
        <v>0</v>
      </c>
      <c r="E17" s="32">
        <v>0</v>
      </c>
      <c r="F17" s="32">
        <v>0.5</v>
      </c>
      <c r="G17" s="35">
        <v>0</v>
      </c>
      <c r="H17" s="35">
        <v>0</v>
      </c>
    </row>
    <row r="18" spans="1:8" ht="15">
      <c r="A18" s="141"/>
      <c r="B18" s="143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3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89</v>
      </c>
      <c r="C20" s="50"/>
      <c r="D20" s="32">
        <f>D21+D22+D23+D25+D24</f>
        <v>1997.5</v>
      </c>
      <c r="E20" s="32">
        <f>E21+E22+E23+E25+E24</f>
        <v>998.8</v>
      </c>
      <c r="F20" s="32">
        <f>F21+F22+F23+F25+F24</f>
        <v>84.6</v>
      </c>
      <c r="G20" s="35">
        <f t="shared" si="0"/>
        <v>0.042352941176470586</v>
      </c>
      <c r="H20" s="35">
        <f t="shared" si="1"/>
        <v>0.08470164197036444</v>
      </c>
    </row>
    <row r="21" spans="1:8" ht="15">
      <c r="A21" s="141"/>
      <c r="B21" s="143" t="s">
        <v>32</v>
      </c>
      <c r="C21" s="148"/>
      <c r="D21" s="32">
        <v>885.2</v>
      </c>
      <c r="E21" s="32">
        <v>442.6</v>
      </c>
      <c r="F21" s="32">
        <v>33.6</v>
      </c>
      <c r="G21" s="35">
        <f t="shared" si="0"/>
        <v>0.037957523723452326</v>
      </c>
      <c r="H21" s="35">
        <f t="shared" si="1"/>
        <v>0.07591504744690465</v>
      </c>
    </row>
    <row r="22" spans="1:8" ht="15">
      <c r="A22" s="141"/>
      <c r="B22" s="143" t="s">
        <v>110</v>
      </c>
      <c r="C22" s="148"/>
      <c r="D22" s="32">
        <f>154.5-0.5</f>
        <v>154</v>
      </c>
      <c r="E22" s="32">
        <v>77</v>
      </c>
      <c r="F22" s="32">
        <v>51</v>
      </c>
      <c r="G22" s="35">
        <f t="shared" si="0"/>
        <v>0.33116883116883117</v>
      </c>
      <c r="H22" s="35">
        <f t="shared" si="1"/>
        <v>0.6623376623376623</v>
      </c>
    </row>
    <row r="23" spans="1:8" ht="15">
      <c r="A23" s="141"/>
      <c r="B23" s="143" t="s">
        <v>75</v>
      </c>
      <c r="C23" s="148"/>
      <c r="D23" s="32">
        <v>958.3</v>
      </c>
      <c r="E23" s="32">
        <v>479.2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1"/>
      <c r="B24" s="82" t="s">
        <v>168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1"/>
      <c r="B25" s="143" t="s">
        <v>35</v>
      </c>
      <c r="C25" s="148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1"/>
      <c r="B26" s="47" t="s">
        <v>36</v>
      </c>
      <c r="C26" s="84"/>
      <c r="D26" s="142">
        <f>D4+D20</f>
        <v>4827.8</v>
      </c>
      <c r="E26" s="142">
        <f>E4+E20</f>
        <v>2000.8</v>
      </c>
      <c r="F26" s="142">
        <f>F4+F20</f>
        <v>881</v>
      </c>
      <c r="G26" s="35">
        <f t="shared" si="0"/>
        <v>0.18248477567422014</v>
      </c>
      <c r="H26" s="35">
        <f t="shared" si="1"/>
        <v>0.44032387045181925</v>
      </c>
    </row>
    <row r="27" spans="1:8" ht="15">
      <c r="A27" s="141"/>
      <c r="B27" s="143" t="s">
        <v>116</v>
      </c>
      <c r="C27" s="148"/>
      <c r="D27" s="32">
        <f>D4</f>
        <v>2830.3</v>
      </c>
      <c r="E27" s="32">
        <f>E4</f>
        <v>1002</v>
      </c>
      <c r="F27" s="32">
        <f>F4</f>
        <v>796.4</v>
      </c>
      <c r="G27" s="35">
        <f t="shared" si="0"/>
        <v>0.2813835989117761</v>
      </c>
      <c r="H27" s="35">
        <f t="shared" si="1"/>
        <v>0.794810379241517</v>
      </c>
    </row>
    <row r="28" spans="1:8" ht="12.75">
      <c r="A28" s="162"/>
      <c r="B28" s="172"/>
      <c r="C28" s="172"/>
      <c r="D28" s="172"/>
      <c r="E28" s="172"/>
      <c r="F28" s="172"/>
      <c r="G28" s="172"/>
      <c r="H28" s="173"/>
    </row>
    <row r="29" spans="1:8" ht="17.25" customHeight="1">
      <c r="A29" s="166" t="s">
        <v>174</v>
      </c>
      <c r="B29" s="167" t="s">
        <v>37</v>
      </c>
      <c r="C29" s="160" t="s">
        <v>219</v>
      </c>
      <c r="D29" s="157" t="s">
        <v>11</v>
      </c>
      <c r="E29" s="150" t="s">
        <v>367</v>
      </c>
      <c r="F29" s="190" t="s">
        <v>12</v>
      </c>
      <c r="G29" s="181" t="s">
        <v>159</v>
      </c>
      <c r="H29" s="150" t="s">
        <v>368</v>
      </c>
    </row>
    <row r="30" spans="1:8" ht="15" customHeight="1">
      <c r="A30" s="166"/>
      <c r="B30" s="167"/>
      <c r="C30" s="161"/>
      <c r="D30" s="157"/>
      <c r="E30" s="151"/>
      <c r="F30" s="191"/>
      <c r="G30" s="182"/>
      <c r="H30" s="151"/>
    </row>
    <row r="31" spans="1:8" ht="25.5">
      <c r="A31" s="50" t="s">
        <v>77</v>
      </c>
      <c r="B31" s="45" t="s">
        <v>38</v>
      </c>
      <c r="C31" s="50"/>
      <c r="D31" s="85">
        <f>D32+D33+D34</f>
        <v>2410.4</v>
      </c>
      <c r="E31" s="85">
        <f>E32+E33+E34</f>
        <v>1274</v>
      </c>
      <c r="F31" s="85">
        <f>F32+F33+F34</f>
        <v>577.1</v>
      </c>
      <c r="G31" s="86">
        <f>F31/D31</f>
        <v>0.2394208430136077</v>
      </c>
      <c r="H31" s="86">
        <f>F31/E31</f>
        <v>0.45298273155416013</v>
      </c>
    </row>
    <row r="32" spans="1:8" ht="63.75" customHeight="1">
      <c r="A32" s="148" t="s">
        <v>80</v>
      </c>
      <c r="B32" s="143" t="s">
        <v>178</v>
      </c>
      <c r="C32" s="148" t="s">
        <v>80</v>
      </c>
      <c r="D32" s="32">
        <v>2396</v>
      </c>
      <c r="E32" s="32">
        <v>1264.6</v>
      </c>
      <c r="F32" s="32">
        <v>577.1</v>
      </c>
      <c r="G32" s="86">
        <f aca="true" t="shared" si="2" ref="G32:G60">F32/D32</f>
        <v>0.24085976627712855</v>
      </c>
      <c r="H32" s="86">
        <f aca="true" t="shared" si="3" ref="H32:H60">F32/E32</f>
        <v>0.45634983393958567</v>
      </c>
    </row>
    <row r="33" spans="1:8" ht="12.75">
      <c r="A33" s="148" t="s">
        <v>82</v>
      </c>
      <c r="B33" s="143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48" t="s">
        <v>141</v>
      </c>
      <c r="B34" s="143" t="s">
        <v>138</v>
      </c>
      <c r="C34" s="148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126</v>
      </c>
      <c r="C35" s="87" t="s">
        <v>242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229</v>
      </c>
      <c r="C36" s="87" t="s">
        <v>214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120</v>
      </c>
      <c r="B37" s="45" t="s">
        <v>112</v>
      </c>
      <c r="C37" s="50"/>
      <c r="D37" s="85">
        <f>D38</f>
        <v>154</v>
      </c>
      <c r="E37" s="85">
        <f>E38</f>
        <v>77.5</v>
      </c>
      <c r="F37" s="85">
        <f>F38</f>
        <v>33.2</v>
      </c>
      <c r="G37" s="86">
        <f t="shared" si="2"/>
        <v>0.2155844155844156</v>
      </c>
      <c r="H37" s="86">
        <f t="shared" si="3"/>
        <v>0.42838709677419357</v>
      </c>
    </row>
    <row r="38" spans="1:8" ht="38.25">
      <c r="A38" s="148" t="s">
        <v>121</v>
      </c>
      <c r="B38" s="143" t="s">
        <v>185</v>
      </c>
      <c r="C38" s="148" t="s">
        <v>301</v>
      </c>
      <c r="D38" s="32">
        <f>154.5-0.5</f>
        <v>154</v>
      </c>
      <c r="E38" s="32">
        <v>77.5</v>
      </c>
      <c r="F38" s="32">
        <v>33.2</v>
      </c>
      <c r="G38" s="86">
        <f t="shared" si="2"/>
        <v>0.2155844155844156</v>
      </c>
      <c r="H38" s="86">
        <f t="shared" si="3"/>
        <v>0.42838709677419357</v>
      </c>
    </row>
    <row r="39" spans="1:8" ht="25.5" hidden="1">
      <c r="A39" s="50" t="s">
        <v>83</v>
      </c>
      <c r="B39" s="45" t="s">
        <v>46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48" t="s">
        <v>122</v>
      </c>
      <c r="B40" s="143" t="s">
        <v>114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124</v>
      </c>
      <c r="C41" s="87" t="s">
        <v>230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84</v>
      </c>
      <c r="B42" s="45" t="s">
        <v>48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5" t="s">
        <v>85</v>
      </c>
      <c r="B43" s="70" t="s">
        <v>136</v>
      </c>
      <c r="C43" s="148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136</v>
      </c>
      <c r="C44" s="87" t="s">
        <v>315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86</v>
      </c>
      <c r="B45" s="45" t="s">
        <v>49</v>
      </c>
      <c r="C45" s="50"/>
      <c r="D45" s="85">
        <f>D46</f>
        <v>455</v>
      </c>
      <c r="E45" s="85">
        <f>E46</f>
        <v>245</v>
      </c>
      <c r="F45" s="85">
        <f>F46</f>
        <v>146.3</v>
      </c>
      <c r="G45" s="86">
        <f t="shared" si="2"/>
        <v>0.32153846153846155</v>
      </c>
      <c r="H45" s="86">
        <f t="shared" si="3"/>
        <v>0.5971428571428572</v>
      </c>
    </row>
    <row r="46" spans="1:8" ht="12.75">
      <c r="A46" s="148" t="s">
        <v>52</v>
      </c>
      <c r="B46" s="143" t="s">
        <v>53</v>
      </c>
      <c r="C46" s="148"/>
      <c r="D46" s="32">
        <f>D47+D48+D49</f>
        <v>455</v>
      </c>
      <c r="E46" s="32">
        <f>E47+E48+E49</f>
        <v>245</v>
      </c>
      <c r="F46" s="32">
        <f>F47+F48+F49</f>
        <v>146.3</v>
      </c>
      <c r="G46" s="86">
        <f t="shared" si="2"/>
        <v>0.32153846153846155</v>
      </c>
      <c r="H46" s="86">
        <f t="shared" si="3"/>
        <v>0.5971428571428572</v>
      </c>
    </row>
    <row r="47" spans="1:8" s="16" customFormat="1" ht="12.75">
      <c r="A47" s="87"/>
      <c r="B47" s="60" t="s">
        <v>107</v>
      </c>
      <c r="C47" s="87" t="s">
        <v>290</v>
      </c>
      <c r="D47" s="88">
        <v>310</v>
      </c>
      <c r="E47" s="88">
        <v>160</v>
      </c>
      <c r="F47" s="88">
        <v>107.3</v>
      </c>
      <c r="G47" s="86">
        <f t="shared" si="2"/>
        <v>0.3461290322580645</v>
      </c>
      <c r="H47" s="86">
        <f t="shared" si="3"/>
        <v>0.670625</v>
      </c>
    </row>
    <row r="48" spans="1:8" s="16" customFormat="1" ht="22.5" customHeight="1">
      <c r="A48" s="87"/>
      <c r="B48" s="60" t="s">
        <v>295</v>
      </c>
      <c r="C48" s="87" t="s">
        <v>291</v>
      </c>
      <c r="D48" s="88">
        <v>25</v>
      </c>
      <c r="E48" s="88">
        <v>25</v>
      </c>
      <c r="F48" s="88">
        <v>0</v>
      </c>
      <c r="G48" s="86">
        <f t="shared" si="2"/>
        <v>0</v>
      </c>
      <c r="H48" s="86">
        <f t="shared" si="3"/>
        <v>0</v>
      </c>
    </row>
    <row r="49" spans="1:8" s="16" customFormat="1" ht="29.25" customHeight="1">
      <c r="A49" s="87"/>
      <c r="B49" s="60" t="s">
        <v>201</v>
      </c>
      <c r="C49" s="87" t="s">
        <v>296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139</v>
      </c>
      <c r="B50" s="146" t="s">
        <v>137</v>
      </c>
      <c r="C50" s="64"/>
      <c r="D50" s="32">
        <f aca="true" t="shared" si="6" ref="D50:F51">D51</f>
        <v>1</v>
      </c>
      <c r="E50" s="32">
        <f t="shared" si="6"/>
        <v>0.6</v>
      </c>
      <c r="F50" s="32">
        <f t="shared" si="6"/>
        <v>0</v>
      </c>
      <c r="G50" s="86">
        <f t="shared" si="2"/>
        <v>0</v>
      </c>
      <c r="H50" s="86">
        <f t="shared" si="3"/>
        <v>0</v>
      </c>
    </row>
    <row r="51" spans="1:8" ht="29.25" customHeight="1">
      <c r="A51" s="145" t="s">
        <v>133</v>
      </c>
      <c r="B51" s="70" t="s">
        <v>140</v>
      </c>
      <c r="C51" s="145"/>
      <c r="D51" s="32">
        <f t="shared" si="6"/>
        <v>1</v>
      </c>
      <c r="E51" s="32">
        <f t="shared" si="6"/>
        <v>0.6</v>
      </c>
      <c r="F51" s="32">
        <f t="shared" si="6"/>
        <v>0</v>
      </c>
      <c r="G51" s="86">
        <f t="shared" si="2"/>
        <v>0</v>
      </c>
      <c r="H51" s="86">
        <f t="shared" si="3"/>
        <v>0</v>
      </c>
    </row>
    <row r="52" spans="1:8" s="16" customFormat="1" ht="30.75" customHeight="1">
      <c r="A52" s="87"/>
      <c r="B52" s="60" t="s">
        <v>304</v>
      </c>
      <c r="C52" s="87" t="s">
        <v>297</v>
      </c>
      <c r="D52" s="88">
        <v>1</v>
      </c>
      <c r="E52" s="88">
        <v>0.6</v>
      </c>
      <c r="F52" s="88">
        <f>0</f>
        <v>0</v>
      </c>
      <c r="G52" s="86">
        <f t="shared" si="2"/>
        <v>0</v>
      </c>
      <c r="H52" s="86">
        <f t="shared" si="3"/>
        <v>0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48" t="s">
        <v>59</v>
      </c>
      <c r="B54" s="143" t="s">
        <v>60</v>
      </c>
      <c r="C54" s="148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205</v>
      </c>
      <c r="C56" s="148" t="s">
        <v>9</v>
      </c>
      <c r="D56" s="32">
        <v>30</v>
      </c>
      <c r="E56" s="32">
        <v>15</v>
      </c>
      <c r="F56" s="32">
        <v>10</v>
      </c>
      <c r="G56" s="86">
        <f t="shared" si="2"/>
        <v>0.3333333333333333</v>
      </c>
      <c r="H56" s="86">
        <f t="shared" si="3"/>
        <v>0.6666666666666666</v>
      </c>
    </row>
    <row r="57" spans="1:8" ht="12.75">
      <c r="A57" s="50"/>
      <c r="B57" s="45" t="s">
        <v>108</v>
      </c>
      <c r="C57" s="50"/>
      <c r="D57" s="85">
        <f>D58</f>
        <v>1774.4</v>
      </c>
      <c r="E57" s="85">
        <f>E58</f>
        <v>924.4</v>
      </c>
      <c r="F57" s="85">
        <f>F58</f>
        <v>219.5</v>
      </c>
      <c r="G57" s="86">
        <f t="shared" si="2"/>
        <v>0.12370378719567177</v>
      </c>
      <c r="H57" s="86">
        <f t="shared" si="3"/>
        <v>0.23745131977498918</v>
      </c>
    </row>
    <row r="58" spans="1:8" s="16" customFormat="1" ht="25.5">
      <c r="A58" s="87"/>
      <c r="B58" s="60" t="s">
        <v>109</v>
      </c>
      <c r="C58" s="87" t="s">
        <v>224</v>
      </c>
      <c r="D58" s="88">
        <v>1774.4</v>
      </c>
      <c r="E58" s="88">
        <v>924.4</v>
      </c>
      <c r="F58" s="88">
        <v>219.5</v>
      </c>
      <c r="G58" s="86">
        <f t="shared" si="2"/>
        <v>0.12370378719567177</v>
      </c>
      <c r="H58" s="86">
        <f t="shared" si="3"/>
        <v>0.23745131977498918</v>
      </c>
    </row>
    <row r="59" spans="1:8" ht="22.5" customHeight="1">
      <c r="A59" s="148"/>
      <c r="B59" s="71" t="s">
        <v>76</v>
      </c>
      <c r="C59" s="89"/>
      <c r="D59" s="90">
        <f>D31+D37+D39+D45+D50+D53+D57+D56</f>
        <v>4827.8</v>
      </c>
      <c r="E59" s="90">
        <f>E31+E37+E39+E45+E50+E53+E57+E56</f>
        <v>2539.5</v>
      </c>
      <c r="F59" s="90">
        <f>F31+F37+F39+F45+F50+F53+F57+F56</f>
        <v>986.1000000000001</v>
      </c>
      <c r="G59" s="86">
        <f t="shared" si="2"/>
        <v>0.20425452587099716</v>
      </c>
      <c r="H59" s="86">
        <f t="shared" si="3"/>
        <v>0.3883047844063793</v>
      </c>
    </row>
    <row r="60" spans="1:8" ht="15">
      <c r="A60" s="91"/>
      <c r="B60" s="143" t="s">
        <v>91</v>
      </c>
      <c r="C60" s="148"/>
      <c r="D60" s="92">
        <f>D57</f>
        <v>1774.4</v>
      </c>
      <c r="E60" s="92">
        <f>E57</f>
        <v>924.4</v>
      </c>
      <c r="F60" s="92">
        <f>F57</f>
        <v>219.5</v>
      </c>
      <c r="G60" s="86">
        <f t="shared" si="2"/>
        <v>0.12370378719567177</v>
      </c>
      <c r="H60" s="86">
        <f t="shared" si="3"/>
        <v>0.23745131977498918</v>
      </c>
    </row>
    <row r="63" spans="2:8" ht="15">
      <c r="B63" s="38" t="s">
        <v>101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92</v>
      </c>
      <c r="C65" s="39"/>
    </row>
    <row r="66" spans="2:3" ht="15">
      <c r="B66" s="38" t="s">
        <v>93</v>
      </c>
      <c r="C66" s="39"/>
    </row>
    <row r="67" spans="2:3" ht="15">
      <c r="B67" s="38"/>
      <c r="C67" s="39"/>
    </row>
    <row r="68" spans="2:3" ht="15">
      <c r="B68" s="38" t="s">
        <v>94</v>
      </c>
      <c r="C68" s="39"/>
    </row>
    <row r="69" spans="2:3" ht="15">
      <c r="B69" s="38" t="s">
        <v>95</v>
      </c>
      <c r="C69" s="39"/>
    </row>
    <row r="70" spans="2:3" ht="15">
      <c r="B70" s="38"/>
      <c r="C70" s="39"/>
    </row>
    <row r="71" spans="2:3" ht="15">
      <c r="B71" s="38" t="s">
        <v>96</v>
      </c>
      <c r="C71" s="39"/>
    </row>
    <row r="72" spans="2:3" ht="15">
      <c r="B72" s="38" t="s">
        <v>97</v>
      </c>
      <c r="C72" s="39"/>
    </row>
    <row r="73" spans="2:3" ht="15">
      <c r="B73" s="38"/>
      <c r="C73" s="39"/>
    </row>
    <row r="74" spans="2:3" ht="15">
      <c r="B74" s="38" t="s">
        <v>98</v>
      </c>
      <c r="C74" s="39"/>
    </row>
    <row r="75" spans="2:3" ht="15">
      <c r="B75" s="38" t="s">
        <v>99</v>
      </c>
      <c r="C75" s="39"/>
    </row>
    <row r="78" spans="2:8" ht="15">
      <c r="B78" s="38" t="s">
        <v>100</v>
      </c>
      <c r="C78" s="39"/>
      <c r="H78" s="43">
        <f>F26+H63-F59</f>
        <v>893.0999999999999</v>
      </c>
    </row>
    <row r="81" spans="2:3" ht="15">
      <c r="B81" s="38" t="s">
        <v>102</v>
      </c>
      <c r="C81" s="39"/>
    </row>
    <row r="82" spans="2:3" ht="15">
      <c r="B82" s="38" t="s">
        <v>103</v>
      </c>
      <c r="C82" s="39"/>
    </row>
    <row r="83" spans="2:3" ht="15">
      <c r="B83" s="38" t="s">
        <v>104</v>
      </c>
      <c r="C83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52"/>
  <sheetViews>
    <sheetView tabSelected="1" zoomScalePageLayoutView="0" workbookViewId="0" topLeftCell="A10">
      <selection activeCell="D20" sqref="D20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8" customFormat="1" ht="57.75" customHeight="1">
      <c r="A1" s="165" t="s">
        <v>349</v>
      </c>
      <c r="B1" s="165"/>
      <c r="C1" s="165"/>
      <c r="D1" s="165"/>
      <c r="E1" s="165"/>
      <c r="F1" s="165"/>
      <c r="G1" s="165"/>
    </row>
    <row r="2" spans="1:7" ht="15" customHeight="1">
      <c r="A2" s="192"/>
      <c r="B2" s="167" t="s">
        <v>10</v>
      </c>
      <c r="C2" s="152" t="s">
        <v>11</v>
      </c>
      <c r="D2" s="150" t="s">
        <v>367</v>
      </c>
      <c r="E2" s="152" t="s">
        <v>12</v>
      </c>
      <c r="F2" s="150" t="s">
        <v>159</v>
      </c>
      <c r="G2" s="150" t="s">
        <v>368</v>
      </c>
    </row>
    <row r="3" spans="1:7" ht="15" customHeight="1">
      <c r="A3" s="193"/>
      <c r="B3" s="167"/>
      <c r="C3" s="152"/>
      <c r="D3" s="151"/>
      <c r="E3" s="152"/>
      <c r="F3" s="151"/>
      <c r="G3" s="151"/>
    </row>
    <row r="4" spans="1:7" ht="15">
      <c r="A4" s="149"/>
      <c r="B4" s="144" t="s">
        <v>90</v>
      </c>
      <c r="C4" s="142">
        <f>C5+C6+C7+C8+C9+C10+C11+C12+C13+C14+C15+C16+C17+C18+C19+C20+C21+C23</f>
        <v>218520.1</v>
      </c>
      <c r="D4" s="142">
        <f>D5+D6+D7+D8+D9+D10+D11+D12+D13+D14+D15+D16+D17+D18+D19+D20+D21+D23</f>
        <v>101875.4</v>
      </c>
      <c r="E4" s="142">
        <f>E5+E6+E7+E8+E9+E10+E11+E12+E13+E14+E15+E16+E17+E18+E19+E20+E21+E23</f>
        <v>75972.79999999999</v>
      </c>
      <c r="F4" s="44">
        <f>E4/C4</f>
        <v>0.3476696194080086</v>
      </c>
      <c r="G4" s="44">
        <f>E4/D4</f>
        <v>0.7457423480055047</v>
      </c>
    </row>
    <row r="5" spans="1:7" ht="15">
      <c r="A5" s="149"/>
      <c r="B5" s="143" t="s">
        <v>14</v>
      </c>
      <c r="C5" s="32">
        <v>138310</v>
      </c>
      <c r="D5" s="32">
        <v>66107</v>
      </c>
      <c r="E5" s="32">
        <v>42413.4</v>
      </c>
      <c r="F5" s="44">
        <f aca="true" t="shared" si="0" ref="F5:F36">E5/C5</f>
        <v>0.30665461644132747</v>
      </c>
      <c r="G5" s="44">
        <f aca="true" t="shared" si="1" ref="G5:G36">E5/D5</f>
        <v>0.641587123905184</v>
      </c>
    </row>
    <row r="6" spans="1:7" ht="15">
      <c r="A6" s="149"/>
      <c r="B6" s="143" t="s">
        <v>15</v>
      </c>
      <c r="C6" s="32">
        <v>18000</v>
      </c>
      <c r="D6" s="32">
        <v>8500</v>
      </c>
      <c r="E6" s="32">
        <v>8652.3</v>
      </c>
      <c r="F6" s="44">
        <f t="shared" si="0"/>
        <v>0.4806833333333333</v>
      </c>
      <c r="G6" s="44">
        <f t="shared" si="1"/>
        <v>1.0179176470588234</v>
      </c>
    </row>
    <row r="7" spans="1:7" ht="15">
      <c r="A7" s="149"/>
      <c r="B7" s="143" t="s">
        <v>16</v>
      </c>
      <c r="C7" s="32">
        <v>5200</v>
      </c>
      <c r="D7" s="32">
        <v>3116</v>
      </c>
      <c r="E7" s="32">
        <v>1770.7</v>
      </c>
      <c r="F7" s="44">
        <f t="shared" si="0"/>
        <v>0.3405192307692308</v>
      </c>
      <c r="G7" s="44">
        <f t="shared" si="1"/>
        <v>0.5682605905006418</v>
      </c>
    </row>
    <row r="8" spans="1:7" ht="15">
      <c r="A8" s="149"/>
      <c r="B8" s="143" t="s">
        <v>334</v>
      </c>
      <c r="C8" s="32">
        <v>11415.9</v>
      </c>
      <c r="D8" s="32">
        <v>5664</v>
      </c>
      <c r="E8" s="32">
        <v>4092</v>
      </c>
      <c r="F8" s="44">
        <f t="shared" si="0"/>
        <v>0.35844742858644524</v>
      </c>
      <c r="G8" s="44">
        <f t="shared" si="1"/>
        <v>0.722457627118644</v>
      </c>
    </row>
    <row r="9" spans="1:7" ht="15">
      <c r="A9" s="149"/>
      <c r="B9" s="143" t="s">
        <v>17</v>
      </c>
      <c r="C9" s="32">
        <v>6000</v>
      </c>
      <c r="D9" s="32">
        <v>520</v>
      </c>
      <c r="E9" s="32">
        <v>713.1</v>
      </c>
      <c r="F9" s="44">
        <f t="shared" si="0"/>
        <v>0.11885</v>
      </c>
      <c r="G9" s="44">
        <f t="shared" si="1"/>
        <v>1.371346153846154</v>
      </c>
    </row>
    <row r="10" spans="1:7" ht="15">
      <c r="A10" s="149"/>
      <c r="B10" s="143" t="s">
        <v>18</v>
      </c>
      <c r="C10" s="32">
        <v>21000</v>
      </c>
      <c r="D10" s="32">
        <v>6334</v>
      </c>
      <c r="E10" s="32">
        <v>7176.3</v>
      </c>
      <c r="F10" s="44">
        <f t="shared" si="0"/>
        <v>0.34172857142857144</v>
      </c>
      <c r="G10" s="44">
        <f t="shared" si="1"/>
        <v>1.1329807388695927</v>
      </c>
    </row>
    <row r="11" spans="1:7" ht="15">
      <c r="A11" s="149"/>
      <c r="B11" s="143" t="s">
        <v>115</v>
      </c>
      <c r="C11" s="32">
        <v>2200</v>
      </c>
      <c r="D11" s="32">
        <v>1030</v>
      </c>
      <c r="E11" s="32">
        <v>957.8</v>
      </c>
      <c r="F11" s="44">
        <f t="shared" si="0"/>
        <v>0.43536363636363634</v>
      </c>
      <c r="G11" s="44">
        <f t="shared" si="1"/>
        <v>0.9299029126213592</v>
      </c>
    </row>
    <row r="12" spans="1:7" ht="15">
      <c r="A12" s="149"/>
      <c r="B12" s="143" t="s">
        <v>19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9"/>
      <c r="B13" s="143" t="s">
        <v>20</v>
      </c>
      <c r="C13" s="32">
        <v>5000</v>
      </c>
      <c r="D13" s="32">
        <v>2196</v>
      </c>
      <c r="E13" s="32">
        <v>1794.7</v>
      </c>
      <c r="F13" s="44">
        <f t="shared" si="0"/>
        <v>0.35894000000000004</v>
      </c>
      <c r="G13" s="44">
        <f t="shared" si="1"/>
        <v>0.8172586520947177</v>
      </c>
    </row>
    <row r="14" spans="1:7" ht="15">
      <c r="A14" s="149"/>
      <c r="B14" s="143" t="s">
        <v>21</v>
      </c>
      <c r="C14" s="32">
        <v>1236.4</v>
      </c>
      <c r="D14" s="32">
        <v>856.4</v>
      </c>
      <c r="E14" s="32">
        <v>839.1</v>
      </c>
      <c r="F14" s="44">
        <f t="shared" si="0"/>
        <v>0.6786638628275639</v>
      </c>
      <c r="G14" s="44">
        <f t="shared" si="1"/>
        <v>0.9797991592713686</v>
      </c>
    </row>
    <row r="15" spans="1:7" ht="15">
      <c r="A15" s="149"/>
      <c r="B15" s="143" t="s">
        <v>22</v>
      </c>
      <c r="C15" s="32">
        <v>0</v>
      </c>
      <c r="D15" s="32">
        <v>0</v>
      </c>
      <c r="E15" s="32">
        <v>50.3</v>
      </c>
      <c r="F15" s="44">
        <v>0</v>
      </c>
      <c r="G15" s="44">
        <v>0</v>
      </c>
    </row>
    <row r="16" spans="1:7" ht="15">
      <c r="A16" s="149"/>
      <c r="B16" s="143" t="s">
        <v>23</v>
      </c>
      <c r="C16" s="32">
        <v>400</v>
      </c>
      <c r="D16" s="32">
        <v>200</v>
      </c>
      <c r="E16" s="32">
        <v>137.6</v>
      </c>
      <c r="F16" s="44">
        <f t="shared" si="0"/>
        <v>0.344</v>
      </c>
      <c r="G16" s="44">
        <f t="shared" si="1"/>
        <v>0.688</v>
      </c>
    </row>
    <row r="17" spans="1:7" ht="15">
      <c r="A17" s="149"/>
      <c r="B17" s="143" t="s">
        <v>24</v>
      </c>
      <c r="C17" s="32">
        <v>860</v>
      </c>
      <c r="D17" s="32">
        <v>430</v>
      </c>
      <c r="E17" s="32">
        <v>308.4</v>
      </c>
      <c r="F17" s="44">
        <f t="shared" si="0"/>
        <v>0.35860465116279067</v>
      </c>
      <c r="G17" s="44">
        <f t="shared" si="1"/>
        <v>0.7172093023255813</v>
      </c>
    </row>
    <row r="18" spans="1:7" ht="15">
      <c r="A18" s="149"/>
      <c r="B18" s="143" t="s">
        <v>25</v>
      </c>
      <c r="C18" s="32"/>
      <c r="D18" s="32"/>
      <c r="E18" s="32"/>
      <c r="F18" s="44">
        <v>0</v>
      </c>
      <c r="G18" s="44">
        <v>0</v>
      </c>
    </row>
    <row r="19" spans="1:7" ht="15">
      <c r="A19" s="149"/>
      <c r="B19" s="143" t="s">
        <v>26</v>
      </c>
      <c r="C19" s="32">
        <v>0</v>
      </c>
      <c r="D19" s="32">
        <v>0</v>
      </c>
      <c r="E19" s="32">
        <v>146.7</v>
      </c>
      <c r="F19" s="44">
        <v>0</v>
      </c>
      <c r="G19" s="44">
        <v>0</v>
      </c>
    </row>
    <row r="20" spans="1:7" ht="15">
      <c r="A20" s="149"/>
      <c r="B20" s="143" t="s">
        <v>27</v>
      </c>
      <c r="C20" s="32">
        <v>7014.1</v>
      </c>
      <c r="D20" s="32">
        <v>5990</v>
      </c>
      <c r="E20" s="32">
        <v>6215</v>
      </c>
      <c r="F20" s="44">
        <f t="shared" si="0"/>
        <v>0.8860723400008553</v>
      </c>
      <c r="G20" s="44">
        <f t="shared" si="1"/>
        <v>1.0375626043405677</v>
      </c>
    </row>
    <row r="21" spans="1:7" ht="15">
      <c r="A21" s="149"/>
      <c r="B21" s="143" t="s">
        <v>28</v>
      </c>
      <c r="C21" s="32">
        <v>1883.7</v>
      </c>
      <c r="D21" s="32">
        <v>932</v>
      </c>
      <c r="E21" s="32">
        <v>705.4</v>
      </c>
      <c r="F21" s="44">
        <f t="shared" si="0"/>
        <v>0.3744757657801136</v>
      </c>
      <c r="G21" s="44">
        <f t="shared" si="1"/>
        <v>0.7568669527896995</v>
      </c>
    </row>
    <row r="22" spans="1:7" ht="15">
      <c r="A22" s="149"/>
      <c r="B22" s="143" t="s">
        <v>29</v>
      </c>
      <c r="C22" s="32">
        <v>852.8</v>
      </c>
      <c r="D22" s="32">
        <v>422</v>
      </c>
      <c r="E22" s="32">
        <v>232.6</v>
      </c>
      <c r="F22" s="44">
        <f t="shared" si="0"/>
        <v>0.2727485928705441</v>
      </c>
      <c r="G22" s="44">
        <f t="shared" si="1"/>
        <v>0.5511848341232227</v>
      </c>
    </row>
    <row r="23" spans="1:7" ht="15">
      <c r="A23" s="149"/>
      <c r="B23" s="143" t="s">
        <v>30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</v>
      </c>
      <c r="F23" s="44">
        <v>0</v>
      </c>
      <c r="G23" s="44">
        <v>0</v>
      </c>
    </row>
    <row r="24" spans="1:7" ht="15">
      <c r="A24" s="149"/>
      <c r="B24" s="45" t="s">
        <v>89</v>
      </c>
      <c r="C24" s="32">
        <f>C25+C26+C28+C29+C31+C30+C32</f>
        <v>506450.8</v>
      </c>
      <c r="D24" s="32">
        <f>D25+D26+D28+D29+D31+D30+D32</f>
        <v>260834.8</v>
      </c>
      <c r="E24" s="32">
        <f>E25+E26+E28+E29+E31+E30+E32</f>
        <v>165965.9</v>
      </c>
      <c r="F24" s="44">
        <f t="shared" si="0"/>
        <v>0.32770389542281303</v>
      </c>
      <c r="G24" s="44">
        <f t="shared" si="1"/>
        <v>0.6362874125691818</v>
      </c>
    </row>
    <row r="25" spans="1:7" ht="21" customHeight="1">
      <c r="A25" s="149"/>
      <c r="B25" s="143" t="s">
        <v>32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56359.399999999994</v>
      </c>
      <c r="E25" s="32">
        <f>МР!F25+'МО г.Ртищево'!F21+'Кр-звезда'!F21+Макарово!F22+Октябрьский!F21+Салтыковка!F21+Урусово!F22+'Ш-Голицыно'!F21</f>
        <v>44938</v>
      </c>
      <c r="F25" s="44">
        <f t="shared" si="0"/>
        <v>0.39867315951450916</v>
      </c>
      <c r="G25" s="44">
        <f t="shared" si="1"/>
        <v>0.7973470264055331</v>
      </c>
    </row>
    <row r="26" spans="1:7" ht="23.25" customHeight="1">
      <c r="A26" s="149"/>
      <c r="B26" s="143" t="s">
        <v>33</v>
      </c>
      <c r="C26" s="32">
        <f>МР!D26+924</f>
        <v>350982.4</v>
      </c>
      <c r="D26" s="32">
        <f>МР!E26+'Кр-звезда'!E23+Макарово!E23+Октябрьский!E22+Салтыковка!E22+Урусово!E23+'Ш-Голицыно'!E22</f>
        <v>177949.9</v>
      </c>
      <c r="E26" s="32">
        <f>МР!F26+'Кр-звезда'!F23+Макарово!F23+Октябрьский!F22+Салтыковка!F22+Урусово!F23+'Ш-Голицыно'!F22</f>
        <v>111781.4</v>
      </c>
      <c r="F26" s="44">
        <f t="shared" si="0"/>
        <v>0.318481496508087</v>
      </c>
      <c r="G26" s="44">
        <f t="shared" si="1"/>
        <v>0.6281621962136534</v>
      </c>
    </row>
    <row r="27" spans="1:7" ht="23.25" customHeight="1">
      <c r="A27" s="149"/>
      <c r="B27" s="143" t="s">
        <v>175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462</v>
      </c>
      <c r="E27" s="32">
        <f>'Кр-звезда'!F23+Макарово!F23+Октябрьский!F22+Салтыковка!F22+Урусово!F23+'Ш-Голицыно'!F22</f>
        <v>306</v>
      </c>
      <c r="F27" s="44">
        <f t="shared" si="0"/>
        <v>0.33116883116883117</v>
      </c>
      <c r="G27" s="44">
        <f t="shared" si="1"/>
        <v>0.6623376623376623</v>
      </c>
    </row>
    <row r="28" spans="1:7" ht="22.5" customHeight="1">
      <c r="A28" s="149"/>
      <c r="B28" s="143" t="s">
        <v>34</v>
      </c>
      <c r="C28" s="32">
        <f>МР!D27+'МО г.Ртищево'!D22+'МО г.Ртищево'!D23</f>
        <v>20701.3</v>
      </c>
      <c r="D28" s="32">
        <f>МР!E27+'МО г.Ртищево'!E22+'МО г.Ртищево'!E23</f>
        <v>14876.3</v>
      </c>
      <c r="E28" s="32">
        <f>МР!F27+'МО г.Ртищево'!F22+'МО г.Ртищево'!F23</f>
        <v>0</v>
      </c>
      <c r="F28" s="44">
        <f t="shared" si="0"/>
        <v>0</v>
      </c>
      <c r="G28" s="44">
        <f t="shared" si="1"/>
        <v>0</v>
      </c>
    </row>
    <row r="29" spans="1:7" ht="30.75" customHeight="1">
      <c r="A29" s="149"/>
      <c r="B29" s="143" t="s">
        <v>161</v>
      </c>
      <c r="C29" s="32">
        <f>МР!D28</f>
        <v>7.6</v>
      </c>
      <c r="D29" s="32">
        <f>МР!E28</f>
        <v>7.6</v>
      </c>
      <c r="E29" s="32">
        <f>МР!F28</f>
        <v>0</v>
      </c>
      <c r="F29" s="44">
        <f t="shared" si="0"/>
        <v>0</v>
      </c>
      <c r="G29" s="44">
        <f t="shared" si="1"/>
        <v>0</v>
      </c>
    </row>
    <row r="30" spans="1:7" ht="15.75" customHeight="1">
      <c r="A30" s="149"/>
      <c r="B30" s="143" t="s">
        <v>75</v>
      </c>
      <c r="C30" s="32">
        <f>МР!D29+'МО г.Ртищево'!D24+'Кр-звезда'!D22+Макарово!D24+Октябрьский!D23+Салтыковка!D23+Урусово!D24+'Ш-Голицыно'!D23</f>
        <v>22480.699999999997</v>
      </c>
      <c r="D30" s="32">
        <f>МР!E29+'МО г.Ртищево'!E24+'Кр-звезда'!E22+Макарово!E24+Октябрьский!E23+Салтыковка!E23+Урусово!E24+'Ш-Голицыно'!E23</f>
        <v>12081.7</v>
      </c>
      <c r="E30" s="32">
        <f>МР!F29+'МО г.Ртищево'!F24+'Кр-звезда'!F22+Макарово!F24+Октябрьский!F23+Салтыковка!F23+Урусово!F24+'Ш-Голицыно'!F23</f>
        <v>9686.6</v>
      </c>
      <c r="F30" s="44">
        <f t="shared" si="0"/>
        <v>0.43088515926995163</v>
      </c>
      <c r="G30" s="44">
        <f t="shared" si="1"/>
        <v>0.801758030740707</v>
      </c>
    </row>
    <row r="31" spans="1:7" ht="28.5" customHeight="1">
      <c r="A31" s="149"/>
      <c r="B31" s="143" t="s">
        <v>35</v>
      </c>
      <c r="C31" s="32">
        <f>МР!D30</f>
        <v>0</v>
      </c>
      <c r="D31" s="32">
        <f>МР!E30</f>
        <v>0</v>
      </c>
      <c r="E31" s="32">
        <f>МР!F30</f>
        <v>0</v>
      </c>
      <c r="F31" s="44">
        <v>0</v>
      </c>
      <c r="G31" s="44">
        <v>0</v>
      </c>
    </row>
    <row r="32" spans="1:7" ht="33" customHeight="1" thickBot="1">
      <c r="A32" s="149"/>
      <c r="B32" s="46" t="s">
        <v>168</v>
      </c>
      <c r="C32" s="32">
        <f>МР!D31+'Кр-звезда'!D25+Макарово!D26+Октябрьский!D25+Салтыковка!D25+Урусово!D25+'Ш-Голицыно'!D24</f>
        <v>-440.1</v>
      </c>
      <c r="D32" s="32">
        <f>МР!E31+'Кр-звезда'!E25+Макарово!E26+Октябрьский!E25+Салтыковка!E25+Урусово!E25+'Ш-Голицыно'!E24</f>
        <v>-440.1</v>
      </c>
      <c r="E32" s="32">
        <f>МР!F31+'Кр-звезда'!F25+Макарово!F26+Октябрьский!F25+Салтыковка!F25+Урусово!F25+'Ш-Голицыно'!F24</f>
        <v>-440.1</v>
      </c>
      <c r="F32" s="44">
        <f t="shared" si="0"/>
        <v>1</v>
      </c>
      <c r="G32" s="44">
        <f t="shared" si="1"/>
        <v>1</v>
      </c>
    </row>
    <row r="33" spans="1:7" ht="18.75">
      <c r="A33" s="149"/>
      <c r="B33" s="47" t="s">
        <v>36</v>
      </c>
      <c r="C33" s="142">
        <f>C4+C24</f>
        <v>724970.9</v>
      </c>
      <c r="D33" s="32">
        <f>МР!E32</f>
        <v>312670.6</v>
      </c>
      <c r="E33" s="142">
        <f>E4+E24</f>
        <v>241938.69999999998</v>
      </c>
      <c r="F33" s="44">
        <f t="shared" si="0"/>
        <v>0.3337219466326165</v>
      </c>
      <c r="G33" s="44">
        <f t="shared" si="1"/>
        <v>0.7737814172486956</v>
      </c>
    </row>
    <row r="34" spans="1:7" ht="15.75">
      <c r="A34" s="149"/>
      <c r="B34" s="48" t="s">
        <v>313</v>
      </c>
      <c r="C34" s="142">
        <v>27647.2</v>
      </c>
      <c r="D34" s="32">
        <v>18256.2</v>
      </c>
      <c r="E34" s="142">
        <v>10676.9</v>
      </c>
      <c r="F34" s="44">
        <f t="shared" si="0"/>
        <v>0.3861837726786076</v>
      </c>
      <c r="G34" s="44">
        <f t="shared" si="1"/>
        <v>0.584836932110735</v>
      </c>
    </row>
    <row r="35" spans="1:7" ht="18.75">
      <c r="A35" s="149"/>
      <c r="B35" s="49" t="s">
        <v>314</v>
      </c>
      <c r="C35" s="142">
        <f>C33-C34</f>
        <v>697323.7000000001</v>
      </c>
      <c r="D35" s="142">
        <f>D33-D34</f>
        <v>294414.39999999997</v>
      </c>
      <c r="E35" s="142">
        <f>E33-E34</f>
        <v>231261.8</v>
      </c>
      <c r="F35" s="44">
        <f t="shared" si="0"/>
        <v>0.33164196197547846</v>
      </c>
      <c r="G35" s="44">
        <f t="shared" si="1"/>
        <v>0.7854975843572869</v>
      </c>
    </row>
    <row r="36" spans="1:7" ht="15">
      <c r="A36" s="149"/>
      <c r="B36" s="143" t="s">
        <v>116</v>
      </c>
      <c r="C36" s="32">
        <f>C4</f>
        <v>218520.1</v>
      </c>
      <c r="D36" s="32">
        <f>D4</f>
        <v>101875.4</v>
      </c>
      <c r="E36" s="32">
        <f>E4</f>
        <v>75972.79999999999</v>
      </c>
      <c r="F36" s="44">
        <f t="shared" si="0"/>
        <v>0.3476696194080086</v>
      </c>
      <c r="G36" s="44">
        <f t="shared" si="1"/>
        <v>0.7457423480055047</v>
      </c>
    </row>
    <row r="37" spans="1:7" ht="12.75">
      <c r="A37" s="194"/>
      <c r="B37" s="172"/>
      <c r="C37" s="172"/>
      <c r="D37" s="172"/>
      <c r="E37" s="172"/>
      <c r="F37" s="172"/>
      <c r="G37" s="173"/>
    </row>
    <row r="38" spans="1:7" ht="15" customHeight="1">
      <c r="A38" s="186" t="s">
        <v>174</v>
      </c>
      <c r="B38" s="167" t="s">
        <v>37</v>
      </c>
      <c r="C38" s="157" t="s">
        <v>11</v>
      </c>
      <c r="D38" s="150" t="s">
        <v>367</v>
      </c>
      <c r="E38" s="157" t="s">
        <v>12</v>
      </c>
      <c r="F38" s="150" t="s">
        <v>159</v>
      </c>
      <c r="G38" s="150" t="s">
        <v>368</v>
      </c>
    </row>
    <row r="39" spans="1:7" ht="13.5" customHeight="1">
      <c r="A39" s="186"/>
      <c r="B39" s="167"/>
      <c r="C39" s="157"/>
      <c r="D39" s="151"/>
      <c r="E39" s="157"/>
      <c r="F39" s="151"/>
      <c r="G39" s="151"/>
    </row>
    <row r="40" spans="1:7" ht="21" customHeight="1">
      <c r="A40" s="50" t="s">
        <v>77</v>
      </c>
      <c r="B40" s="45" t="s">
        <v>38</v>
      </c>
      <c r="C40" s="51">
        <f>C41+C42+C43+C45+C46+C44</f>
        <v>59502.4</v>
      </c>
      <c r="D40" s="51">
        <f>D41+D42+D43+D45+D46+D44</f>
        <v>33945.1</v>
      </c>
      <c r="E40" s="51">
        <f>E41+E42+E43+E45+E46+E44</f>
        <v>21917.800000000003</v>
      </c>
      <c r="F40" s="52">
        <f>E40/C40</f>
        <v>0.3683515286778349</v>
      </c>
      <c r="G40" s="52">
        <f>E40/D40</f>
        <v>0.6456837658454387</v>
      </c>
    </row>
    <row r="41" spans="1:7" s="139" customFormat="1" ht="13.5">
      <c r="A41" s="53" t="s">
        <v>79</v>
      </c>
      <c r="B41" s="54" t="s">
        <v>39</v>
      </c>
      <c r="C41" s="55">
        <f>МР!D38+'МО г.Ртищево'!D33</f>
        <v>1547.4</v>
      </c>
      <c r="D41" s="55">
        <f>МР!E38+'МО г.Ртищево'!E33</f>
        <v>879.8</v>
      </c>
      <c r="E41" s="55">
        <f>МР!F38+'МО г.Ртищево'!F33</f>
        <v>584.2</v>
      </c>
      <c r="F41" s="52">
        <f aca="true" t="shared" si="2" ref="F41:F104">E41/C41</f>
        <v>0.3775365128602818</v>
      </c>
      <c r="G41" s="52">
        <f aca="true" t="shared" si="3" ref="G41:G104">E41/D41</f>
        <v>0.6640145487610821</v>
      </c>
    </row>
    <row r="42" spans="1:7" s="139" customFormat="1" ht="13.5">
      <c r="A42" s="53" t="s">
        <v>80</v>
      </c>
      <c r="B42" s="54" t="s">
        <v>40</v>
      </c>
      <c r="C42" s="55">
        <f>МР!D39+'Кр-звезда'!D33+Макарово!D33+Октябрьский!D32+Салтыковка!D32+Урусово!D33+'Ш-Голицыно'!D32</f>
        <v>32212.000000000004</v>
      </c>
      <c r="D42" s="55">
        <f>МР!E39+'Кр-звезда'!E33+Макарово!E33+Октябрьский!E32+Салтыковка!E32+Урусово!E33+'Ш-Голицыно'!E32</f>
        <v>18275.3</v>
      </c>
      <c r="E42" s="55">
        <f>МР!F39+'Кр-звезда'!F33+Макарово!F33+Октябрьский!F32+Салтыковка!F32+Урусово!F33+'Ш-Голицыно'!F32</f>
        <v>11654.699999999999</v>
      </c>
      <c r="F42" s="52">
        <f t="shared" si="2"/>
        <v>0.3618123680615919</v>
      </c>
      <c r="G42" s="52">
        <f t="shared" si="3"/>
        <v>0.6377296131937642</v>
      </c>
    </row>
    <row r="43" spans="1:7" s="139" customFormat="1" ht="13.5">
      <c r="A43" s="53" t="s">
        <v>81</v>
      </c>
      <c r="B43" s="54" t="s">
        <v>42</v>
      </c>
      <c r="C43" s="55">
        <f>МР!D41</f>
        <v>8577.6</v>
      </c>
      <c r="D43" s="55">
        <f>МР!E41</f>
        <v>4394.9</v>
      </c>
      <c r="E43" s="55">
        <f>МР!F41</f>
        <v>2422.8</v>
      </c>
      <c r="F43" s="52">
        <f t="shared" si="2"/>
        <v>0.2824566312255176</v>
      </c>
      <c r="G43" s="52">
        <f t="shared" si="3"/>
        <v>0.5512753418735353</v>
      </c>
    </row>
    <row r="44" spans="1:7" ht="25.5" hidden="1">
      <c r="A44" s="148" t="s">
        <v>231</v>
      </c>
      <c r="B44" s="143" t="s">
        <v>232</v>
      </c>
      <c r="C44" s="56">
        <f>МР!D42</f>
        <v>0</v>
      </c>
      <c r="D44" s="56">
        <f>МР!E42</f>
        <v>0</v>
      </c>
      <c r="E44" s="56">
        <f>МР!F42</f>
        <v>0</v>
      </c>
      <c r="F44" s="52" t="e">
        <f t="shared" si="2"/>
        <v>#DIV/0!</v>
      </c>
      <c r="G44" s="52" t="e">
        <f t="shared" si="3"/>
        <v>#DIV/0!</v>
      </c>
    </row>
    <row r="45" spans="1:7" s="139" customFormat="1" ht="13.5">
      <c r="A45" s="53" t="s">
        <v>82</v>
      </c>
      <c r="B45" s="54" t="s">
        <v>43</v>
      </c>
      <c r="C45" s="55">
        <f>МР!D43+'МО г.Ртищево'!D35+'Кр-звезда'!D34+Макарово!D34+Октябрьский!D33+Салтыковка!D33+Урусово!D34+'Ш-Голицыно'!D33</f>
        <v>560</v>
      </c>
      <c r="D45" s="55">
        <f>МР!E43+'МО г.Ртищево'!E35+'Кр-звезда'!E34+Макарово!E34+Октябрьский!E33+Салтыковка!E33+Урусово!E34+'Ш-Голицыно'!E33</f>
        <v>280</v>
      </c>
      <c r="E45" s="55">
        <f>МР!F43+'МО г.Ртищево'!F35+'Кр-звезда'!F34+Макарово!F34+Октябрьский!F33+Салтыковка!F33+Урусово!F34+'Ш-Голицыно'!F33</f>
        <v>0</v>
      </c>
      <c r="F45" s="52">
        <f t="shared" si="2"/>
        <v>0</v>
      </c>
      <c r="G45" s="52">
        <f t="shared" si="3"/>
        <v>0</v>
      </c>
    </row>
    <row r="46" spans="1:7" s="139" customFormat="1" ht="13.5">
      <c r="A46" s="53" t="s">
        <v>141</v>
      </c>
      <c r="B46" s="54" t="s">
        <v>44</v>
      </c>
      <c r="C46" s="55">
        <f>C47+C48++C49+C50+C53+C54+C51+C55+C56+C52</f>
        <v>16605.4</v>
      </c>
      <c r="D46" s="55">
        <f>D47+D48++D49+D50+D53+D54+D51+D55+D56+D52</f>
        <v>10115.1</v>
      </c>
      <c r="E46" s="55">
        <f>E47+E48++E49+E50+E53+E54+E51+E55+E56+E52</f>
        <v>7256.1</v>
      </c>
      <c r="F46" s="52">
        <f t="shared" si="2"/>
        <v>0.43697231021234056</v>
      </c>
      <c r="G46" s="52">
        <f t="shared" si="3"/>
        <v>0.717353263932141</v>
      </c>
    </row>
    <row r="47" spans="1:7" ht="12.75">
      <c r="A47" s="148"/>
      <c r="B47" s="143" t="s">
        <v>165</v>
      </c>
      <c r="C47" s="56">
        <f>МР!D45+'МО г.Ртищево'!D37</f>
        <v>9153.9</v>
      </c>
      <c r="D47" s="56">
        <f>МР!E45+'МО г.Ртищево'!E37</f>
        <v>4687.799999999999</v>
      </c>
      <c r="E47" s="56">
        <f>МР!F45+'МО г.Ртищево'!F37</f>
        <v>3203.6000000000004</v>
      </c>
      <c r="F47" s="52">
        <f t="shared" si="2"/>
        <v>0.34997105059045874</v>
      </c>
      <c r="G47" s="52">
        <f t="shared" si="3"/>
        <v>0.6833909296471694</v>
      </c>
    </row>
    <row r="48" spans="1:7" ht="12.75" hidden="1">
      <c r="A48" s="148"/>
      <c r="B48" s="143" t="s">
        <v>238</v>
      </c>
      <c r="C48" s="56">
        <f>'МО г.Ртищево'!D39+'Ш-Голицыно'!D36</f>
        <v>0</v>
      </c>
      <c r="D48" s="56">
        <f>'МО г.Ртищево'!E39+'Ш-Голицыно'!E36</f>
        <v>0</v>
      </c>
      <c r="E48" s="56">
        <f>'МО г.Ртищево'!F39+'Ш-Голицыно'!F36</f>
        <v>0</v>
      </c>
      <c r="F48" s="52" t="e">
        <f t="shared" si="2"/>
        <v>#DIV/0!</v>
      </c>
      <c r="G48" s="52" t="e">
        <f t="shared" si="3"/>
        <v>#DIV/0!</v>
      </c>
    </row>
    <row r="49" spans="1:7" ht="12.75">
      <c r="A49" s="148"/>
      <c r="B49" s="143" t="s">
        <v>45</v>
      </c>
      <c r="C49" s="56">
        <f>'Кр-звезда'!D36+Макарово!D36+Октябрьский!D35+Салтыковка!D35+Урусово!D36+'Ш-Голицыно'!D35+МР!D47</f>
        <v>57.3</v>
      </c>
      <c r="D49" s="56">
        <f>'Кр-звезда'!E36+Макарово!E36+Октябрьский!E35+Салтыковка!E35+Урусово!E36+'Ш-Голицыно'!E35+МР!E47</f>
        <v>42.3</v>
      </c>
      <c r="E49" s="56">
        <f>'Кр-звезда'!F36+Макарово!F36+Октябрьский!F35+Салтыковка!F35+Урусово!F36+'Ш-Голицыно'!F35+МР!F47</f>
        <v>0</v>
      </c>
      <c r="F49" s="52">
        <f t="shared" si="2"/>
        <v>0</v>
      </c>
      <c r="G49" s="52">
        <f t="shared" si="3"/>
        <v>0</v>
      </c>
    </row>
    <row r="50" spans="1:7" ht="12.75">
      <c r="A50" s="148"/>
      <c r="B50" s="143" t="s">
        <v>117</v>
      </c>
      <c r="C50" s="56">
        <f>МР!D48</f>
        <v>220</v>
      </c>
      <c r="D50" s="56">
        <f>МР!E48</f>
        <v>215</v>
      </c>
      <c r="E50" s="56">
        <f>МР!F48</f>
        <v>85</v>
      </c>
      <c r="F50" s="52">
        <f t="shared" si="2"/>
        <v>0.38636363636363635</v>
      </c>
      <c r="G50" s="52">
        <f t="shared" si="3"/>
        <v>0.3953488372093023</v>
      </c>
    </row>
    <row r="51" spans="1:7" ht="18" customHeight="1">
      <c r="A51" s="148"/>
      <c r="B51" s="143" t="s">
        <v>308</v>
      </c>
      <c r="C51" s="56">
        <f>Урусово!D37</f>
        <v>5</v>
      </c>
      <c r="D51" s="56">
        <f>Урусово!E37</f>
        <v>5</v>
      </c>
      <c r="E51" s="56">
        <f>Урусово!F37</f>
        <v>5</v>
      </c>
      <c r="F51" s="52">
        <f t="shared" si="2"/>
        <v>1</v>
      </c>
      <c r="G51" s="52">
        <f t="shared" si="3"/>
        <v>1</v>
      </c>
    </row>
    <row r="52" spans="1:7" ht="31.5" customHeight="1">
      <c r="A52" s="148"/>
      <c r="B52" s="143" t="s">
        <v>335</v>
      </c>
      <c r="C52" s="56">
        <f>'МО г.Ртищево'!D41</f>
        <v>969.5</v>
      </c>
      <c r="D52" s="56">
        <f>'МО г.Ртищево'!E41</f>
        <v>969.5</v>
      </c>
      <c r="E52" s="56">
        <f>'МО г.Ртищево'!F41</f>
        <v>969.4</v>
      </c>
      <c r="F52" s="52">
        <f t="shared" si="2"/>
        <v>0.9998968540484786</v>
      </c>
      <c r="G52" s="52">
        <f t="shared" si="3"/>
        <v>0.9998968540484786</v>
      </c>
    </row>
    <row r="53" spans="1:7" ht="25.5">
      <c r="A53" s="148"/>
      <c r="B53" s="143" t="s">
        <v>323</v>
      </c>
      <c r="C53" s="56">
        <f>МР!D49+'МО г.Ртищево'!D42</f>
        <v>4259.6</v>
      </c>
      <c r="D53" s="56">
        <f>МР!E49+'МО г.Ртищево'!E42</f>
        <v>2345.4</v>
      </c>
      <c r="E53" s="56">
        <f>МР!F49+'МО г.Ртищево'!F42</f>
        <v>1189.6</v>
      </c>
      <c r="F53" s="52">
        <f t="shared" si="2"/>
        <v>0.27927504930040375</v>
      </c>
      <c r="G53" s="52">
        <f t="shared" si="3"/>
        <v>0.5072055939285409</v>
      </c>
    </row>
    <row r="54" spans="1:7" ht="20.25" customHeight="1" hidden="1">
      <c r="A54" s="148"/>
      <c r="B54" s="143" t="s">
        <v>171</v>
      </c>
      <c r="C54" s="57">
        <f>МР!D50</f>
        <v>0</v>
      </c>
      <c r="D54" s="57">
        <f>МР!E50</f>
        <v>0</v>
      </c>
      <c r="E54" s="57">
        <f>МР!F50</f>
        <v>0</v>
      </c>
      <c r="F54" s="52" t="e">
        <f t="shared" si="2"/>
        <v>#DIV/0!</v>
      </c>
      <c r="G54" s="52" t="e">
        <f t="shared" si="3"/>
        <v>#DIV/0!</v>
      </c>
    </row>
    <row r="55" spans="1:7" ht="20.25" customHeight="1">
      <c r="A55" s="148"/>
      <c r="B55" s="143" t="s">
        <v>321</v>
      </c>
      <c r="C55" s="57">
        <f>'МО г.Ртищево'!D43</f>
        <v>180</v>
      </c>
      <c r="D55" s="57">
        <f>'МО г.Ртищево'!E43</f>
        <v>90</v>
      </c>
      <c r="E55" s="57">
        <f>'МО г.Ртищево'!F43</f>
        <v>48.1</v>
      </c>
      <c r="F55" s="52">
        <f t="shared" si="2"/>
        <v>0.26722222222222225</v>
      </c>
      <c r="G55" s="52">
        <f t="shared" si="3"/>
        <v>0.5344444444444445</v>
      </c>
    </row>
    <row r="56" spans="1:7" ht="26.25" customHeight="1">
      <c r="A56" s="148"/>
      <c r="B56" s="58" t="s">
        <v>324</v>
      </c>
      <c r="C56" s="57">
        <f>МР!D51</f>
        <v>1760.1</v>
      </c>
      <c r="D56" s="57">
        <f>МР!E51</f>
        <v>1760.1</v>
      </c>
      <c r="E56" s="57">
        <f>МР!F51</f>
        <v>1755.4</v>
      </c>
      <c r="F56" s="52">
        <f t="shared" si="2"/>
        <v>0.9973296971762969</v>
      </c>
      <c r="G56" s="52">
        <f t="shared" si="3"/>
        <v>0.9973296971762969</v>
      </c>
    </row>
    <row r="57" spans="1:7" ht="24" customHeight="1">
      <c r="A57" s="50" t="s">
        <v>120</v>
      </c>
      <c r="B57" s="45" t="s">
        <v>112</v>
      </c>
      <c r="C57" s="59">
        <f>C58</f>
        <v>924</v>
      </c>
      <c r="D57" s="59">
        <f>D58</f>
        <v>465</v>
      </c>
      <c r="E57" s="59">
        <f>E58</f>
        <v>210.5</v>
      </c>
      <c r="F57" s="52">
        <f t="shared" si="2"/>
        <v>0.2278138528138528</v>
      </c>
      <c r="G57" s="52">
        <f t="shared" si="3"/>
        <v>0.45268817204301076</v>
      </c>
    </row>
    <row r="58" spans="1:7" s="139" customFormat="1" ht="27">
      <c r="A58" s="53" t="s">
        <v>121</v>
      </c>
      <c r="B58" s="54" t="s">
        <v>113</v>
      </c>
      <c r="C58" s="55">
        <f>'Кр-звезда'!D38+Макарово!D38+Октябрьский!D37+Салтыковка!D37+Урусово!D39+'Ш-Голицыно'!D38</f>
        <v>924</v>
      </c>
      <c r="D58" s="55">
        <f>'Кр-звезда'!E38+Макарово!E38+Октябрьский!E37+Салтыковка!E37+Урусово!E39+'Ш-Голицыно'!E38</f>
        <v>465</v>
      </c>
      <c r="E58" s="55">
        <f>'Кр-звезда'!F38+Макарово!F38+Октябрьский!F37+Салтыковка!F37+Урусово!F39+'Ш-Голицыно'!F38</f>
        <v>210.5</v>
      </c>
      <c r="F58" s="52">
        <f t="shared" si="2"/>
        <v>0.2278138528138528</v>
      </c>
      <c r="G58" s="52">
        <f t="shared" si="3"/>
        <v>0.45268817204301076</v>
      </c>
    </row>
    <row r="59" spans="1:7" ht="21" customHeight="1">
      <c r="A59" s="50" t="s">
        <v>83</v>
      </c>
      <c r="B59" s="45" t="s">
        <v>46</v>
      </c>
      <c r="C59" s="59">
        <f>C60+C62</f>
        <v>1030</v>
      </c>
      <c r="D59" s="59">
        <f>D60+D62</f>
        <v>565</v>
      </c>
      <c r="E59" s="59">
        <f>E60+E62</f>
        <v>165.3</v>
      </c>
      <c r="F59" s="52">
        <f t="shared" si="2"/>
        <v>0.16048543689320388</v>
      </c>
      <c r="G59" s="52">
        <f t="shared" si="3"/>
        <v>0.29256637168141597</v>
      </c>
    </row>
    <row r="60" spans="1:7" s="139" customFormat="1" ht="18.75" customHeight="1">
      <c r="A60" s="53" t="s">
        <v>122</v>
      </c>
      <c r="B60" s="54" t="s">
        <v>114</v>
      </c>
      <c r="C60" s="55">
        <f>C61</f>
        <v>130</v>
      </c>
      <c r="D60" s="55">
        <f>D61</f>
        <v>65</v>
      </c>
      <c r="E60" s="55">
        <f>E61</f>
        <v>0</v>
      </c>
      <c r="F60" s="52">
        <f t="shared" si="2"/>
        <v>0</v>
      </c>
      <c r="G60" s="52">
        <f t="shared" si="3"/>
        <v>0</v>
      </c>
    </row>
    <row r="61" spans="1:7" ht="38.25" customHeight="1">
      <c r="A61" s="148"/>
      <c r="B61" s="60" t="s">
        <v>309</v>
      </c>
      <c r="C61" s="56">
        <f>Макарово!D41+Салтыковка!D40</f>
        <v>130</v>
      </c>
      <c r="D61" s="56">
        <f>Макарово!E41+Салтыковка!E40</f>
        <v>65</v>
      </c>
      <c r="E61" s="56">
        <f>Макарово!F41+Салтыковка!F40</f>
        <v>0</v>
      </c>
      <c r="F61" s="52">
        <f t="shared" si="2"/>
        <v>0</v>
      </c>
      <c r="G61" s="52">
        <f t="shared" si="3"/>
        <v>0</v>
      </c>
    </row>
    <row r="62" spans="1:7" s="139" customFormat="1" ht="30" customHeight="1">
      <c r="A62" s="53" t="s">
        <v>173</v>
      </c>
      <c r="B62" s="54" t="s">
        <v>215</v>
      </c>
      <c r="C62" s="55">
        <f>C63+C65+C66+C64</f>
        <v>900</v>
      </c>
      <c r="D62" s="55">
        <f>D63+D65+D66+D64</f>
        <v>500</v>
      </c>
      <c r="E62" s="55">
        <f>E63+E65+E66+E64</f>
        <v>165.3</v>
      </c>
      <c r="F62" s="52">
        <f t="shared" si="2"/>
        <v>0.18366666666666667</v>
      </c>
      <c r="G62" s="52">
        <f t="shared" si="3"/>
        <v>0.3306</v>
      </c>
    </row>
    <row r="63" spans="1:7" ht="53.25" customHeight="1">
      <c r="A63" s="148"/>
      <c r="B63" s="60" t="s">
        <v>277</v>
      </c>
      <c r="C63" s="56">
        <f>'МО г.Ртищево'!D48</f>
        <v>20</v>
      </c>
      <c r="D63" s="56">
        <f>'МО г.Ртищево'!E48</f>
        <v>10</v>
      </c>
      <c r="E63" s="56">
        <f>'МО г.Ртищево'!F48</f>
        <v>0</v>
      </c>
      <c r="F63" s="52">
        <f t="shared" si="2"/>
        <v>0</v>
      </c>
      <c r="G63" s="52">
        <f t="shared" si="3"/>
        <v>0</v>
      </c>
    </row>
    <row r="64" spans="1:7" ht="42.75" customHeight="1">
      <c r="A64" s="148"/>
      <c r="B64" s="60" t="s">
        <v>350</v>
      </c>
      <c r="C64" s="56">
        <f>МР!D56</f>
        <v>100</v>
      </c>
      <c r="D64" s="56">
        <f>МР!E56</f>
        <v>100</v>
      </c>
      <c r="E64" s="56">
        <f>МР!F56</f>
        <v>0</v>
      </c>
      <c r="F64" s="52">
        <f t="shared" si="2"/>
        <v>0</v>
      </c>
      <c r="G64" s="52">
        <f t="shared" si="3"/>
        <v>0</v>
      </c>
    </row>
    <row r="65" spans="1:7" ht="38.25" customHeight="1">
      <c r="A65" s="148"/>
      <c r="B65" s="60" t="s">
        <v>272</v>
      </c>
      <c r="C65" s="56">
        <f>'МО г.Ртищево'!D46</f>
        <v>200</v>
      </c>
      <c r="D65" s="56">
        <f>'МО г.Ртищево'!E46</f>
        <v>100</v>
      </c>
      <c r="E65" s="56">
        <f>'МО г.Ртищево'!F46</f>
        <v>0</v>
      </c>
      <c r="F65" s="52">
        <f t="shared" si="2"/>
        <v>0</v>
      </c>
      <c r="G65" s="52">
        <f t="shared" si="3"/>
        <v>0</v>
      </c>
    </row>
    <row r="66" spans="1:7" ht="41.25" customHeight="1">
      <c r="A66" s="148"/>
      <c r="B66" s="60" t="s">
        <v>275</v>
      </c>
      <c r="C66" s="56">
        <f>'МО г.Ртищево'!D47</f>
        <v>580</v>
      </c>
      <c r="D66" s="56">
        <f>'МО г.Ртищево'!E47</f>
        <v>290</v>
      </c>
      <c r="E66" s="56">
        <f>'МО г.Ртищево'!F47</f>
        <v>165.3</v>
      </c>
      <c r="F66" s="52">
        <f t="shared" si="2"/>
        <v>0.28500000000000003</v>
      </c>
      <c r="G66" s="52">
        <f t="shared" si="3"/>
        <v>0.5700000000000001</v>
      </c>
    </row>
    <row r="67" spans="1:7" ht="22.5" customHeight="1">
      <c r="A67" s="50" t="s">
        <v>84</v>
      </c>
      <c r="B67" s="45" t="s">
        <v>48</v>
      </c>
      <c r="C67" s="59">
        <f>C68+C71+C78</f>
        <v>35397.1</v>
      </c>
      <c r="D67" s="59">
        <f>D68+D71+D78</f>
        <v>27662.300000000003</v>
      </c>
      <c r="E67" s="59">
        <f>E68+E71+E78</f>
        <v>7812.700000000001</v>
      </c>
      <c r="F67" s="52">
        <f t="shared" si="2"/>
        <v>0.2207158213525967</v>
      </c>
      <c r="G67" s="52">
        <f t="shared" si="3"/>
        <v>0.28243132349804606</v>
      </c>
    </row>
    <row r="68" spans="1:7" s="139" customFormat="1" ht="22.5" customHeight="1">
      <c r="A68" s="53" t="s">
        <v>263</v>
      </c>
      <c r="B68" s="54" t="s">
        <v>327</v>
      </c>
      <c r="C68" s="55">
        <f>C69+C70</f>
        <v>1707.9</v>
      </c>
      <c r="D68" s="55">
        <f>D69+D70</f>
        <v>1707.9</v>
      </c>
      <c r="E68" s="55">
        <f>E69+E70</f>
        <v>1707.9</v>
      </c>
      <c r="F68" s="52">
        <f t="shared" si="2"/>
        <v>1</v>
      </c>
      <c r="G68" s="52">
        <f t="shared" si="3"/>
        <v>1</v>
      </c>
    </row>
    <row r="69" spans="1:7" ht="36.75" customHeight="1">
      <c r="A69" s="50"/>
      <c r="B69" s="143" t="s">
        <v>264</v>
      </c>
      <c r="C69" s="56">
        <f>МР!D60</f>
        <v>1672.5</v>
      </c>
      <c r="D69" s="56">
        <f>МР!E60</f>
        <v>1672.5</v>
      </c>
      <c r="E69" s="56">
        <f>МР!F60</f>
        <v>1672.5</v>
      </c>
      <c r="F69" s="52">
        <f t="shared" si="2"/>
        <v>1</v>
      </c>
      <c r="G69" s="52">
        <f t="shared" si="3"/>
        <v>1</v>
      </c>
    </row>
    <row r="70" spans="1:7" ht="30" customHeight="1">
      <c r="A70" s="50"/>
      <c r="B70" s="143" t="s">
        <v>353</v>
      </c>
      <c r="C70" s="56">
        <f>МР!D61</f>
        <v>35.4</v>
      </c>
      <c r="D70" s="56">
        <f>МР!E61</f>
        <v>35.4</v>
      </c>
      <c r="E70" s="56">
        <f>МР!F61</f>
        <v>35.4</v>
      </c>
      <c r="F70" s="52">
        <f t="shared" si="2"/>
        <v>1</v>
      </c>
      <c r="G70" s="52">
        <f t="shared" si="3"/>
        <v>1</v>
      </c>
    </row>
    <row r="71" spans="1:7" s="139" customFormat="1" ht="36.75" customHeight="1">
      <c r="A71" s="53" t="s">
        <v>131</v>
      </c>
      <c r="B71" s="54" t="s">
        <v>326</v>
      </c>
      <c r="C71" s="55">
        <f>C72+C75+C76+C73+C74</f>
        <v>33634.7</v>
      </c>
      <c r="D71" s="55">
        <f>D72+D75+D76+D73+D74</f>
        <v>25899.9</v>
      </c>
      <c r="E71" s="55">
        <f>E72+E75+E76+E73+E74</f>
        <v>6100.3</v>
      </c>
      <c r="F71" s="52">
        <f t="shared" si="2"/>
        <v>0.18136924069487764</v>
      </c>
      <c r="G71" s="52">
        <f t="shared" si="3"/>
        <v>0.23553372792945146</v>
      </c>
    </row>
    <row r="72" spans="1:7" ht="89.25" customHeight="1">
      <c r="A72" s="148"/>
      <c r="B72" s="61" t="s">
        <v>248</v>
      </c>
      <c r="C72" s="56">
        <f>МР!D62</f>
        <v>12405</v>
      </c>
      <c r="D72" s="56">
        <f>МР!E62</f>
        <v>6580</v>
      </c>
      <c r="E72" s="56">
        <f>МР!F62</f>
        <v>0</v>
      </c>
      <c r="F72" s="52">
        <f t="shared" si="2"/>
        <v>0</v>
      </c>
      <c r="G72" s="52">
        <f t="shared" si="3"/>
        <v>0</v>
      </c>
    </row>
    <row r="73" spans="1:7" ht="60.75" customHeight="1">
      <c r="A73" s="148"/>
      <c r="B73" s="61" t="s">
        <v>336</v>
      </c>
      <c r="C73" s="56">
        <f>'МО г.Ртищево'!D51</f>
        <v>140.5</v>
      </c>
      <c r="D73" s="56">
        <f>'МО г.Ртищево'!E51</f>
        <v>140.5</v>
      </c>
      <c r="E73" s="56">
        <f>'МО г.Ртищево'!F51</f>
        <v>140.5</v>
      </c>
      <c r="F73" s="52">
        <f t="shared" si="2"/>
        <v>1</v>
      </c>
      <c r="G73" s="52">
        <f t="shared" si="3"/>
        <v>1</v>
      </c>
    </row>
    <row r="74" spans="1:7" ht="69" customHeight="1">
      <c r="A74" s="148"/>
      <c r="B74" s="61" t="s">
        <v>339</v>
      </c>
      <c r="C74" s="56">
        <f>'МО г.Ртищево'!D52</f>
        <v>59.5</v>
      </c>
      <c r="D74" s="56">
        <f>'МО г.Ртищево'!E52</f>
        <v>59.5</v>
      </c>
      <c r="E74" s="56">
        <f>'МО г.Ртищево'!F52</f>
        <v>59.5</v>
      </c>
      <c r="F74" s="52">
        <f t="shared" si="2"/>
        <v>1</v>
      </c>
      <c r="G74" s="52">
        <f t="shared" si="3"/>
        <v>1</v>
      </c>
    </row>
    <row r="75" spans="1:7" ht="42" customHeight="1">
      <c r="A75" s="50"/>
      <c r="B75" s="61" t="s">
        <v>279</v>
      </c>
      <c r="C75" s="56">
        <f>'МО г.Ртищево'!D53</f>
        <v>12619.9</v>
      </c>
      <c r="D75" s="56">
        <f>'МО г.Ртищево'!E53</f>
        <v>12619.9</v>
      </c>
      <c r="E75" s="56">
        <f>'МО г.Ртищево'!F53</f>
        <v>5900.3</v>
      </c>
      <c r="F75" s="52">
        <f t="shared" si="2"/>
        <v>0.4675393624355185</v>
      </c>
      <c r="G75" s="52">
        <f t="shared" si="3"/>
        <v>0.4675393624355185</v>
      </c>
    </row>
    <row r="76" spans="1:7" ht="42" customHeight="1">
      <c r="A76" s="50"/>
      <c r="B76" s="61" t="s">
        <v>194</v>
      </c>
      <c r="C76" s="56">
        <f>C77</f>
        <v>8409.8</v>
      </c>
      <c r="D76" s="56">
        <f>D77</f>
        <v>6500</v>
      </c>
      <c r="E76" s="56">
        <f>E77</f>
        <v>0</v>
      </c>
      <c r="F76" s="52">
        <f t="shared" si="2"/>
        <v>0</v>
      </c>
      <c r="G76" s="52">
        <f t="shared" si="3"/>
        <v>0</v>
      </c>
    </row>
    <row r="77" spans="1:7" ht="34.5" customHeight="1">
      <c r="A77" s="50"/>
      <c r="B77" s="143" t="s">
        <v>250</v>
      </c>
      <c r="C77" s="56">
        <f>МР!D64</f>
        <v>8409.8</v>
      </c>
      <c r="D77" s="56">
        <f>МР!E64</f>
        <v>6500</v>
      </c>
      <c r="E77" s="56">
        <f>МР!F64</f>
        <v>0</v>
      </c>
      <c r="F77" s="52">
        <f t="shared" si="2"/>
        <v>0</v>
      </c>
      <c r="G77" s="52">
        <f t="shared" si="3"/>
        <v>0</v>
      </c>
    </row>
    <row r="78" spans="1:7" s="139" customFormat="1" ht="28.5" customHeight="1">
      <c r="A78" s="53" t="s">
        <v>85</v>
      </c>
      <c r="B78" s="62" t="s">
        <v>235</v>
      </c>
      <c r="C78" s="55">
        <f>C79+C80</f>
        <v>54.5</v>
      </c>
      <c r="D78" s="55">
        <f>D79+D80</f>
        <v>54.5</v>
      </c>
      <c r="E78" s="55">
        <f>E79+E80</f>
        <v>4.5</v>
      </c>
      <c r="F78" s="52">
        <f t="shared" si="2"/>
        <v>0.08256880733944955</v>
      </c>
      <c r="G78" s="52">
        <f t="shared" si="3"/>
        <v>0.08256880733944955</v>
      </c>
    </row>
    <row r="79" spans="1:7" ht="22.5" customHeight="1">
      <c r="A79" s="50"/>
      <c r="B79" s="63" t="s">
        <v>136</v>
      </c>
      <c r="C79" s="56">
        <f>МР!D68+'Кр-звезда'!D44+Макарово!D44+Октябрьский!D43+Салтыковка!D43+Урусово!D45+'Ш-Голицыно'!D44</f>
        <v>54.5</v>
      </c>
      <c r="D79" s="56">
        <f>МР!E68+'Кр-звезда'!E44+Макарово!E44+Октябрьский!E43+Салтыковка!E43+Урусово!E45+'Ш-Голицыно'!E44</f>
        <v>54.5</v>
      </c>
      <c r="E79" s="56">
        <f>МР!F68+'Кр-звезда'!F44+Макарово!F44+Октябрьский!F43+Салтыковка!F43+Урусово!F45+'Ш-Голицыно'!F44</f>
        <v>4.5</v>
      </c>
      <c r="F79" s="52">
        <f t="shared" si="2"/>
        <v>0.08256880733944955</v>
      </c>
      <c r="G79" s="52">
        <f t="shared" si="3"/>
        <v>0.08256880733944955</v>
      </c>
    </row>
    <row r="80" spans="1:7" ht="46.5" customHeight="1" hidden="1">
      <c r="A80" s="50"/>
      <c r="B80" s="63" t="s">
        <v>234</v>
      </c>
      <c r="C80" s="56">
        <f>МР!D69</f>
        <v>0</v>
      </c>
      <c r="D80" s="56">
        <f>МР!E69</f>
        <v>0</v>
      </c>
      <c r="E80" s="56">
        <f>МР!F69</f>
        <v>0</v>
      </c>
      <c r="F80" s="52" t="e">
        <f t="shared" si="2"/>
        <v>#DIV/0!</v>
      </c>
      <c r="G80" s="52" t="e">
        <f t="shared" si="3"/>
        <v>#DIV/0!</v>
      </c>
    </row>
    <row r="81" spans="1:7" ht="27" customHeight="1">
      <c r="A81" s="64" t="s">
        <v>86</v>
      </c>
      <c r="B81" s="146" t="s">
        <v>49</v>
      </c>
      <c r="C81" s="59">
        <f>C82+C86+C91</f>
        <v>39939.399999999994</v>
      </c>
      <c r="D81" s="59">
        <f>D82+D86+D91</f>
        <v>30275.6</v>
      </c>
      <c r="E81" s="59">
        <f>E82+E86+E91</f>
        <v>13523.199999999999</v>
      </c>
      <c r="F81" s="52">
        <f t="shared" si="2"/>
        <v>0.3385929683470458</v>
      </c>
      <c r="G81" s="52">
        <f t="shared" si="3"/>
        <v>0.4466699256166682</v>
      </c>
    </row>
    <row r="82" spans="1:7" s="139" customFormat="1" ht="13.5">
      <c r="A82" s="53" t="s">
        <v>87</v>
      </c>
      <c r="B82" s="54" t="s">
        <v>50</v>
      </c>
      <c r="C82" s="55">
        <f>МР!D71+'МО г.Ртищево'!D55</f>
        <v>11789.699999999999</v>
      </c>
      <c r="D82" s="55">
        <f>МР!E71+'МО г.Ртищево'!E55</f>
        <v>10560.699999999999</v>
      </c>
      <c r="E82" s="55">
        <f>МР!F71+'МО г.Ртищево'!F55</f>
        <v>1281.5</v>
      </c>
      <c r="F82" s="52">
        <f t="shared" si="2"/>
        <v>0.10869657412826451</v>
      </c>
      <c r="G82" s="52">
        <f t="shared" si="3"/>
        <v>0.1213461228895812</v>
      </c>
    </row>
    <row r="83" spans="1:7" ht="23.25" customHeight="1">
      <c r="A83" s="148"/>
      <c r="B83" s="143" t="s">
        <v>196</v>
      </c>
      <c r="C83" s="56">
        <f>МР!D73+'МО г.Ртищево'!D59</f>
        <v>1460</v>
      </c>
      <c r="D83" s="56">
        <f>МР!E73+'МО г.Ртищево'!E59</f>
        <v>231</v>
      </c>
      <c r="E83" s="56">
        <f>МР!F73+'МО г.Ртищево'!F59</f>
        <v>0</v>
      </c>
      <c r="F83" s="52">
        <f t="shared" si="2"/>
        <v>0</v>
      </c>
      <c r="G83" s="52">
        <f t="shared" si="3"/>
        <v>0</v>
      </c>
    </row>
    <row r="84" spans="1:7" ht="42.75" customHeight="1">
      <c r="A84" s="148"/>
      <c r="B84" s="143" t="s">
        <v>317</v>
      </c>
      <c r="C84" s="56">
        <f>'МО г.Ртищево'!D56</f>
        <v>353.4</v>
      </c>
      <c r="D84" s="56">
        <f>'МО г.Ртищево'!E56</f>
        <v>353.4</v>
      </c>
      <c r="E84" s="56">
        <f>'МО г.Ртищево'!F56</f>
        <v>353.4</v>
      </c>
      <c r="F84" s="52">
        <f t="shared" si="2"/>
        <v>1</v>
      </c>
      <c r="G84" s="52">
        <f t="shared" si="3"/>
        <v>1</v>
      </c>
    </row>
    <row r="85" spans="1:7" ht="33.75" customHeight="1">
      <c r="A85" s="148"/>
      <c r="B85" s="143" t="s">
        <v>267</v>
      </c>
      <c r="C85" s="56">
        <f>МР!D72+'МО г.Ртищево'!D60</f>
        <v>1000</v>
      </c>
      <c r="D85" s="56">
        <f>МР!E72+'МО г.Ртищево'!E60</f>
        <v>1000</v>
      </c>
      <c r="E85" s="56">
        <f>МР!F72+'МО г.Ртищево'!F60</f>
        <v>928.1</v>
      </c>
      <c r="F85" s="52">
        <f t="shared" si="2"/>
        <v>0.9281</v>
      </c>
      <c r="G85" s="52">
        <f t="shared" si="3"/>
        <v>0.9281</v>
      </c>
    </row>
    <row r="86" spans="1:7" s="139" customFormat="1" ht="33.75" customHeight="1">
      <c r="A86" s="53" t="s">
        <v>88</v>
      </c>
      <c r="B86" s="54" t="s">
        <v>328</v>
      </c>
      <c r="C86" s="55">
        <f>C87+C89+C90</f>
        <v>6308.2</v>
      </c>
      <c r="D86" s="55">
        <f>D87+D89+D90</f>
        <v>6308.2</v>
      </c>
      <c r="E86" s="55">
        <f>E87+E89+E90</f>
        <v>3284.6</v>
      </c>
      <c r="F86" s="52">
        <f t="shared" si="2"/>
        <v>0.5206873593101043</v>
      </c>
      <c r="G86" s="52">
        <f t="shared" si="3"/>
        <v>0.5206873593101043</v>
      </c>
    </row>
    <row r="87" spans="1:7" ht="44.25" customHeight="1">
      <c r="A87" s="148"/>
      <c r="B87" s="65" t="s">
        <v>197</v>
      </c>
      <c r="C87" s="56">
        <f>МР!D75</f>
        <v>5748.2</v>
      </c>
      <c r="D87" s="56">
        <f>МР!E75</f>
        <v>5748.2</v>
      </c>
      <c r="E87" s="56">
        <f>МР!F75</f>
        <v>2784.6</v>
      </c>
      <c r="F87" s="52">
        <f t="shared" si="2"/>
        <v>0.4844299084930935</v>
      </c>
      <c r="G87" s="52">
        <f t="shared" si="3"/>
        <v>0.4844299084930935</v>
      </c>
    </row>
    <row r="88" spans="1:7" ht="32.25" customHeight="1">
      <c r="A88" s="148"/>
      <c r="B88" s="66" t="s">
        <v>310</v>
      </c>
      <c r="C88" s="56">
        <f>МР!D76</f>
        <v>5748.2</v>
      </c>
      <c r="D88" s="56">
        <f>МР!E76</f>
        <v>5748.2</v>
      </c>
      <c r="E88" s="56">
        <f>МР!F76</f>
        <v>2784.6</v>
      </c>
      <c r="F88" s="52">
        <f t="shared" si="2"/>
        <v>0.4844299084930935</v>
      </c>
      <c r="G88" s="52">
        <f t="shared" si="3"/>
        <v>0.4844299084930935</v>
      </c>
    </row>
    <row r="89" spans="1:7" ht="32.25" customHeight="1">
      <c r="A89" s="148"/>
      <c r="B89" s="143" t="s">
        <v>355</v>
      </c>
      <c r="C89" s="56">
        <f>МР!D77</f>
        <v>60</v>
      </c>
      <c r="D89" s="56">
        <f>МР!E77</f>
        <v>60</v>
      </c>
      <c r="E89" s="56">
        <f>МР!F77</f>
        <v>0</v>
      </c>
      <c r="F89" s="52">
        <f t="shared" si="2"/>
        <v>0</v>
      </c>
      <c r="G89" s="52">
        <f t="shared" si="3"/>
        <v>0</v>
      </c>
    </row>
    <row r="90" spans="1:7" ht="32.25" customHeight="1">
      <c r="A90" s="148"/>
      <c r="B90" s="143" t="s">
        <v>357</v>
      </c>
      <c r="C90" s="56">
        <f>МР!D78</f>
        <v>500</v>
      </c>
      <c r="D90" s="56">
        <f>МР!E78</f>
        <v>500</v>
      </c>
      <c r="E90" s="56">
        <f>МР!F78</f>
        <v>500</v>
      </c>
      <c r="F90" s="52">
        <f t="shared" si="2"/>
        <v>1</v>
      </c>
      <c r="G90" s="52">
        <f t="shared" si="3"/>
        <v>1</v>
      </c>
    </row>
    <row r="91" spans="1:7" s="139" customFormat="1" ht="32.25" customHeight="1">
      <c r="A91" s="53" t="s">
        <v>52</v>
      </c>
      <c r="B91" s="67" t="s">
        <v>312</v>
      </c>
      <c r="C91" s="55">
        <f>C92+C98+C99+C100</f>
        <v>21841.5</v>
      </c>
      <c r="D91" s="55">
        <f>D92+D98+D99+D100</f>
        <v>13406.7</v>
      </c>
      <c r="E91" s="55">
        <f>E92+E98+E99+E100</f>
        <v>8957.099999999999</v>
      </c>
      <c r="F91" s="52">
        <f t="shared" si="2"/>
        <v>0.41009546047661555</v>
      </c>
      <c r="G91" s="52">
        <f t="shared" si="3"/>
        <v>0.6681062453847701</v>
      </c>
    </row>
    <row r="92" spans="1:7" ht="30.75" customHeight="1">
      <c r="A92" s="148"/>
      <c r="B92" s="65" t="s">
        <v>311</v>
      </c>
      <c r="C92" s="56">
        <f>C93+C94+C95+C96+C97</f>
        <v>1300</v>
      </c>
      <c r="D92" s="56">
        <f>D93+D94+D95+D96+D97</f>
        <v>1000</v>
      </c>
      <c r="E92" s="56">
        <f>E93+E94+E95+E96+E97</f>
        <v>50</v>
      </c>
      <c r="F92" s="52">
        <f t="shared" si="2"/>
        <v>0.038461538461538464</v>
      </c>
      <c r="G92" s="52">
        <f t="shared" si="3"/>
        <v>0.05</v>
      </c>
    </row>
    <row r="93" spans="1:7" ht="23.25" customHeight="1">
      <c r="A93" s="148"/>
      <c r="B93" s="66" t="s">
        <v>329</v>
      </c>
      <c r="C93" s="56">
        <f>'МО г.Ртищево'!D62</f>
        <v>400</v>
      </c>
      <c r="D93" s="56">
        <f>'МО г.Ртищево'!E62</f>
        <v>400</v>
      </c>
      <c r="E93" s="56">
        <f>'МО г.Ртищево'!F62</f>
        <v>0</v>
      </c>
      <c r="F93" s="52">
        <f t="shared" si="2"/>
        <v>0</v>
      </c>
      <c r="G93" s="52">
        <f t="shared" si="3"/>
        <v>0</v>
      </c>
    </row>
    <row r="94" spans="1:7" ht="23.25" customHeight="1">
      <c r="A94" s="148"/>
      <c r="B94" s="66" t="s">
        <v>330</v>
      </c>
      <c r="C94" s="56">
        <f>'МО г.Ртищево'!D63</f>
        <v>50</v>
      </c>
      <c r="D94" s="56">
        <f>'МО г.Ртищево'!E63</f>
        <v>50</v>
      </c>
      <c r="E94" s="56">
        <f>'МО г.Ртищево'!F63</f>
        <v>0</v>
      </c>
      <c r="F94" s="52">
        <f t="shared" si="2"/>
        <v>0</v>
      </c>
      <c r="G94" s="52">
        <f t="shared" si="3"/>
        <v>0</v>
      </c>
    </row>
    <row r="95" spans="1:7" ht="30.75" customHeight="1">
      <c r="A95" s="148"/>
      <c r="B95" s="66" t="s">
        <v>331</v>
      </c>
      <c r="C95" s="56">
        <f>'МО г.Ртищево'!D64</f>
        <v>50</v>
      </c>
      <c r="D95" s="56">
        <f>'МО г.Ртищево'!E64</f>
        <v>50</v>
      </c>
      <c r="E95" s="56">
        <f>'МО г.Ртищево'!F64</f>
        <v>0</v>
      </c>
      <c r="F95" s="52">
        <f t="shared" si="2"/>
        <v>0</v>
      </c>
      <c r="G95" s="52">
        <f t="shared" si="3"/>
        <v>0</v>
      </c>
    </row>
    <row r="96" spans="1:7" ht="20.25" customHeight="1">
      <c r="A96" s="148"/>
      <c r="B96" s="66" t="s">
        <v>332</v>
      </c>
      <c r="C96" s="56">
        <f>'МО г.Ртищево'!D65</f>
        <v>750</v>
      </c>
      <c r="D96" s="56">
        <f>'МО г.Ртищево'!E65</f>
        <v>450</v>
      </c>
      <c r="E96" s="56">
        <f>'МО г.Ртищево'!F65</f>
        <v>0</v>
      </c>
      <c r="F96" s="52">
        <f t="shared" si="2"/>
        <v>0</v>
      </c>
      <c r="G96" s="52">
        <f t="shared" si="3"/>
        <v>0</v>
      </c>
    </row>
    <row r="97" spans="1:7" ht="19.5" customHeight="1">
      <c r="A97" s="148"/>
      <c r="B97" s="66" t="s">
        <v>333</v>
      </c>
      <c r="C97" s="56">
        <f>'МО г.Ртищево'!D66</f>
        <v>50</v>
      </c>
      <c r="D97" s="56">
        <f>'МО г.Ртищево'!E66</f>
        <v>50</v>
      </c>
      <c r="E97" s="56">
        <f>'МО г.Ртищево'!F66</f>
        <v>50</v>
      </c>
      <c r="F97" s="52">
        <f t="shared" si="2"/>
        <v>1</v>
      </c>
      <c r="G97" s="52">
        <f t="shared" si="3"/>
        <v>1</v>
      </c>
    </row>
    <row r="98" spans="1:7" ht="21" customHeight="1">
      <c r="A98" s="148"/>
      <c r="B98" s="65" t="s">
        <v>199</v>
      </c>
      <c r="C98" s="56">
        <f>'МО г.Ртищево'!D67+'Кр-звезда'!D47+Макарово!D47+Октябрьский!D46+Салтыковка!D46+Урусово!D48+'Ш-Голицыно'!D47</f>
        <v>9290.1</v>
      </c>
      <c r="D98" s="56">
        <f>'МО г.Ртищево'!E67+'Кр-звезда'!E47+Макарово!E47+Октябрьский!E46+Салтыковка!E46+Урусово!E48+'Ш-Голицыно'!E47</f>
        <v>5441.5</v>
      </c>
      <c r="E98" s="56">
        <f>'МО г.Ртищево'!F67+'Кр-звезда'!F47+Макарово!F47+Октябрьский!F46+Салтыковка!F46+Урусово!F48+'Ш-Голицыно'!F47</f>
        <v>4441.4</v>
      </c>
      <c r="F98" s="52">
        <f t="shared" si="2"/>
        <v>0.47807881508272243</v>
      </c>
      <c r="G98" s="52">
        <f t="shared" si="3"/>
        <v>0.8162087659652668</v>
      </c>
    </row>
    <row r="99" spans="1:7" ht="21" customHeight="1">
      <c r="A99" s="148"/>
      <c r="B99" s="65" t="s">
        <v>295</v>
      </c>
      <c r="C99" s="56">
        <f>'Кр-звезда'!D48+Макарово!D48+Октябрьский!D47+Салтыковка!D47+Урусово!D49+'Ш-Голицыно'!D48</f>
        <v>145</v>
      </c>
      <c r="D99" s="56">
        <f>'Кр-звезда'!E48+Макарово!E48+Октябрьский!E47+Салтыковка!E47+Урусово!E49+'Ш-Голицыно'!E48</f>
        <v>145</v>
      </c>
      <c r="E99" s="56">
        <f>'Кр-звезда'!F48+Макарово!F48+Октябрьский!F47+Салтыковка!F47+Урусово!F49+'Ш-Голицыно'!F48</f>
        <v>0</v>
      </c>
      <c r="F99" s="52">
        <f t="shared" si="2"/>
        <v>0</v>
      </c>
      <c r="G99" s="52">
        <f t="shared" si="3"/>
        <v>0</v>
      </c>
    </row>
    <row r="100" spans="1:7" ht="21" customHeight="1">
      <c r="A100" s="148"/>
      <c r="B100" s="65" t="s">
        <v>201</v>
      </c>
      <c r="C100" s="56">
        <f>'МО г.Ртищево'!D68+'Кр-звезда'!D49+Макарово!D49+Октябрьский!D48+Салтыковка!D48+Урусово!D50+'Ш-Голицыно'!D49</f>
        <v>11106.4</v>
      </c>
      <c r="D100" s="56">
        <f>'МО г.Ртищево'!E68+'Кр-звезда'!E49+Макарово!E49+Октябрьский!E48+Салтыковка!E48+Урусово!E50+'Ш-Голицыно'!E49</f>
        <v>6820.2</v>
      </c>
      <c r="E100" s="56">
        <f>'МО г.Ртищево'!F68+'Кр-звезда'!F49+Макарово!F49+Октябрьский!F48+Салтыковка!F48+Урусово!F50+'Ш-Голицыно'!F49</f>
        <v>4465.699999999999</v>
      </c>
      <c r="F100" s="52">
        <f t="shared" si="2"/>
        <v>0.4020834833969602</v>
      </c>
      <c r="G100" s="52">
        <f t="shared" si="3"/>
        <v>0.6547755197794785</v>
      </c>
    </row>
    <row r="101" spans="1:7" ht="21.75" customHeight="1">
      <c r="A101" s="64" t="s">
        <v>139</v>
      </c>
      <c r="B101" s="146" t="s">
        <v>137</v>
      </c>
      <c r="C101" s="59">
        <f>C102</f>
        <v>7.2</v>
      </c>
      <c r="D101" s="59">
        <f>D102</f>
        <v>5.6</v>
      </c>
      <c r="E101" s="59">
        <f>E102</f>
        <v>0.9</v>
      </c>
      <c r="F101" s="52">
        <f t="shared" si="2"/>
        <v>0.125</v>
      </c>
      <c r="G101" s="52">
        <f t="shared" si="3"/>
        <v>0.16071428571428573</v>
      </c>
    </row>
    <row r="102" spans="1:7" ht="24.75" customHeight="1">
      <c r="A102" s="68" t="s">
        <v>133</v>
      </c>
      <c r="B102" s="69" t="s">
        <v>304</v>
      </c>
      <c r="C102" s="56">
        <f>'Кр-звезда'!D51+Макарово!D51+Октябрьский!D51+Салтыковка!D50+Урусово!D52+'Ш-Голицыно'!D51</f>
        <v>7.2</v>
      </c>
      <c r="D102" s="56">
        <f>'Кр-звезда'!E51+Макарово!E51+Октябрьский!E51+Салтыковка!E50+Урусово!E52+'Ш-Голицыно'!E51</f>
        <v>5.6</v>
      </c>
      <c r="E102" s="56">
        <f>'Кр-звезда'!F51+Макарово!F51+Октябрьский!F51+Салтыковка!F50+Урусово!F52+'Ш-Голицыно'!F51</f>
        <v>0.9</v>
      </c>
      <c r="F102" s="52">
        <f t="shared" si="2"/>
        <v>0.125</v>
      </c>
      <c r="G102" s="52">
        <f t="shared" si="3"/>
        <v>0.16071428571428573</v>
      </c>
    </row>
    <row r="103" spans="1:7" ht="18" customHeight="1">
      <c r="A103" s="50" t="s">
        <v>54</v>
      </c>
      <c r="B103" s="45" t="s">
        <v>55</v>
      </c>
      <c r="C103" s="59">
        <f>C104+C106+C107+C108</f>
        <v>451848</v>
      </c>
      <c r="D103" s="59">
        <f>D104+D106+D107+D108</f>
        <v>258937.39999999997</v>
      </c>
      <c r="E103" s="59">
        <f>E104+E106+E107+E108</f>
        <v>133342.2</v>
      </c>
      <c r="F103" s="52">
        <f t="shared" si="2"/>
        <v>0.2951041058054921</v>
      </c>
      <c r="G103" s="52">
        <f t="shared" si="3"/>
        <v>0.5149592140803145</v>
      </c>
    </row>
    <row r="104" spans="1:7" ht="12.75">
      <c r="A104" s="148" t="s">
        <v>56</v>
      </c>
      <c r="B104" s="143" t="s">
        <v>57</v>
      </c>
      <c r="C104" s="56">
        <f>МР!D85</f>
        <v>130573.6</v>
      </c>
      <c r="D104" s="56">
        <f>МР!E85</f>
        <v>72049.5</v>
      </c>
      <c r="E104" s="56">
        <f>МР!F85</f>
        <v>41761</v>
      </c>
      <c r="F104" s="52">
        <f t="shared" si="2"/>
        <v>0.31982728514799313</v>
      </c>
      <c r="G104" s="52">
        <f t="shared" si="3"/>
        <v>0.5796154032991208</v>
      </c>
    </row>
    <row r="105" spans="1:7" ht="25.5">
      <c r="A105" s="148"/>
      <c r="B105" s="60" t="s">
        <v>254</v>
      </c>
      <c r="C105" s="56">
        <f>МР!D86</f>
        <v>5500</v>
      </c>
      <c r="D105" s="56">
        <f>МР!E86</f>
        <v>5500</v>
      </c>
      <c r="E105" s="56">
        <f>МР!F86</f>
        <v>3200</v>
      </c>
      <c r="F105" s="52">
        <f aca="true" t="shared" si="4" ref="F105:F129">E105/C105</f>
        <v>0.5818181818181818</v>
      </c>
      <c r="G105" s="52">
        <f aca="true" t="shared" si="5" ref="G105:G129">E105/D105</f>
        <v>0.5818181818181818</v>
      </c>
    </row>
    <row r="106" spans="1:7" ht="12.75">
      <c r="A106" s="148" t="s">
        <v>58</v>
      </c>
      <c r="B106" s="143" t="s">
        <v>164</v>
      </c>
      <c r="C106" s="56">
        <f>МР!D87+'МО г.Ртищево'!D70</f>
        <v>295399.39999999997</v>
      </c>
      <c r="D106" s="56">
        <f>МР!E87+'МО г.Ртищево'!E70</f>
        <v>172248.59999999998</v>
      </c>
      <c r="E106" s="56">
        <f>МР!F87+'МО г.Ртищево'!F70</f>
        <v>83879.7</v>
      </c>
      <c r="F106" s="52">
        <f t="shared" si="4"/>
        <v>0.2839535219096586</v>
      </c>
      <c r="G106" s="52">
        <f t="shared" si="5"/>
        <v>0.4869688345797876</v>
      </c>
    </row>
    <row r="107" spans="1:7" ht="12.75">
      <c r="A107" s="148" t="s">
        <v>59</v>
      </c>
      <c r="B107" s="143" t="s">
        <v>60</v>
      </c>
      <c r="C107" s="56">
        <f>МР!D88+'Кр-звезда'!D55+Макарово!D55+Октябрьский!D55+Салтыковка!D54+Урусово!D56+'Ш-Голицыно'!D55</f>
        <v>4067.6</v>
      </c>
      <c r="D107" s="56">
        <f>МР!E88+'Кр-звезда'!E55+Макарово!E55+Октябрьский!E55+Салтыковка!E54+Урусово!E56+'Ш-Голицыно'!E55</f>
        <v>1952.4</v>
      </c>
      <c r="E107" s="56">
        <f>МР!F88+'Кр-звезда'!F55+Макарово!F55+Октябрьский!F55+Салтыковка!F54+Урусово!F56+'Ш-Голицыно'!F55</f>
        <v>160</v>
      </c>
      <c r="F107" s="52">
        <f t="shared" si="4"/>
        <v>0.039335234536335924</v>
      </c>
      <c r="G107" s="52">
        <f t="shared" si="5"/>
        <v>0.08195041999590248</v>
      </c>
    </row>
    <row r="108" spans="1:7" ht="12.75">
      <c r="A108" s="148" t="s">
        <v>61</v>
      </c>
      <c r="B108" s="143" t="s">
        <v>62</v>
      </c>
      <c r="C108" s="56">
        <f>МР!D90</f>
        <v>21807.4</v>
      </c>
      <c r="D108" s="56">
        <f>МР!E90</f>
        <v>12686.9</v>
      </c>
      <c r="E108" s="56">
        <f>МР!F90</f>
        <v>7541.5</v>
      </c>
      <c r="F108" s="52">
        <f t="shared" si="4"/>
        <v>0.3458229775213918</v>
      </c>
      <c r="G108" s="52">
        <f t="shared" si="5"/>
        <v>0.5944320519591074</v>
      </c>
    </row>
    <row r="109" spans="1:7" ht="12.75">
      <c r="A109" s="148"/>
      <c r="B109" s="143" t="s">
        <v>63</v>
      </c>
      <c r="C109" s="56">
        <f>МР!D91</f>
        <v>500</v>
      </c>
      <c r="D109" s="56">
        <f>МР!E91</f>
        <v>359.5</v>
      </c>
      <c r="E109" s="56">
        <f>МР!F91</f>
        <v>27.7</v>
      </c>
      <c r="F109" s="52">
        <f t="shared" si="4"/>
        <v>0.0554</v>
      </c>
      <c r="G109" s="52">
        <f t="shared" si="5"/>
        <v>0.07705146036161335</v>
      </c>
    </row>
    <row r="110" spans="1:7" ht="12.75">
      <c r="A110" s="50" t="s">
        <v>64</v>
      </c>
      <c r="B110" s="45" t="s">
        <v>169</v>
      </c>
      <c r="C110" s="59">
        <f>C111+C112</f>
        <v>71685.5</v>
      </c>
      <c r="D110" s="59">
        <f>D111+D112</f>
        <v>40227</v>
      </c>
      <c r="E110" s="59">
        <f>E111+E112</f>
        <v>27148.5</v>
      </c>
      <c r="F110" s="52">
        <f t="shared" si="4"/>
        <v>0.37871675582928205</v>
      </c>
      <c r="G110" s="52">
        <f t="shared" si="5"/>
        <v>0.674882541576553</v>
      </c>
    </row>
    <row r="111" spans="1:7" ht="12.75">
      <c r="A111" s="148" t="s">
        <v>65</v>
      </c>
      <c r="B111" s="143" t="s">
        <v>66</v>
      </c>
      <c r="C111" s="56">
        <f>МР!D93</f>
        <v>67633.2</v>
      </c>
      <c r="D111" s="56">
        <f>МР!E93</f>
        <v>37980.4</v>
      </c>
      <c r="E111" s="56">
        <f>МР!F93</f>
        <v>25657.2</v>
      </c>
      <c r="F111" s="52">
        <f t="shared" si="4"/>
        <v>0.37935806674828343</v>
      </c>
      <c r="G111" s="52">
        <f t="shared" si="5"/>
        <v>0.6755379090267611</v>
      </c>
    </row>
    <row r="112" spans="1:7" ht="12.75">
      <c r="A112" s="148" t="s">
        <v>67</v>
      </c>
      <c r="B112" s="143" t="s">
        <v>119</v>
      </c>
      <c r="C112" s="56">
        <f>МР!D94</f>
        <v>4052.3</v>
      </c>
      <c r="D112" s="56">
        <f>МР!E94</f>
        <v>2246.6</v>
      </c>
      <c r="E112" s="56">
        <f>МР!F94</f>
        <v>1491.3</v>
      </c>
      <c r="F112" s="52">
        <f t="shared" si="4"/>
        <v>0.3680132270562396</v>
      </c>
      <c r="G112" s="52">
        <f t="shared" si="5"/>
        <v>0.6638030802100953</v>
      </c>
    </row>
    <row r="113" spans="1:7" ht="16.5" customHeight="1">
      <c r="A113" s="50" t="s">
        <v>68</v>
      </c>
      <c r="B113" s="45" t="s">
        <v>69</v>
      </c>
      <c r="C113" s="59">
        <f>C114+C115+C116+C117+C121+C118+C119+C120</f>
        <v>17520.7</v>
      </c>
      <c r="D113" s="59">
        <f>D114+D115+D116+D117+D121+D118+D119+D120</f>
        <v>9149.599999999999</v>
      </c>
      <c r="E113" s="59">
        <f>E114+E115+E116+E117+E121+E118+E119+E120</f>
        <v>4676.5</v>
      </c>
      <c r="F113" s="52">
        <f t="shared" si="4"/>
        <v>0.26691285165547035</v>
      </c>
      <c r="G113" s="52">
        <f t="shared" si="5"/>
        <v>0.5111152400104924</v>
      </c>
    </row>
    <row r="114" spans="1:7" ht="12.75">
      <c r="A114" s="148" t="s">
        <v>70</v>
      </c>
      <c r="B114" s="70" t="s">
        <v>256</v>
      </c>
      <c r="C114" s="56">
        <f>МР!D97+'МО г.Ртищево'!D72+'Кр-звезда'!D57+Октябрьский!D57+Салтыковка!D56+Урусово!D58+'Ш-Голицыно'!D56</f>
        <v>1281.3</v>
      </c>
      <c r="D114" s="56">
        <f>МР!E97+'МО г.Ртищево'!E72+'Кр-звезда'!E57+Октябрьский!E57+Салтыковка!E56+Урусово!E58+'Ш-Голицыно'!E56</f>
        <v>742.4</v>
      </c>
      <c r="E114" s="56">
        <f>МР!F97+'МО г.Ртищево'!F72+'Кр-звезда'!F57+Октябрьский!F57+Салтыковка!F56+Урусово!F58+'Ш-Голицыно'!F56</f>
        <v>437.9</v>
      </c>
      <c r="F114" s="52">
        <f t="shared" si="4"/>
        <v>0.3417622726917974</v>
      </c>
      <c r="G114" s="52">
        <f t="shared" si="5"/>
        <v>0.58984375</v>
      </c>
    </row>
    <row r="115" spans="1:7" ht="38.25">
      <c r="A115" s="148" t="s">
        <v>71</v>
      </c>
      <c r="B115" s="70" t="s">
        <v>206</v>
      </c>
      <c r="C115" s="56">
        <f>МР!D99</f>
        <v>11483.4</v>
      </c>
      <c r="D115" s="56">
        <f>МР!E99</f>
        <v>5965.2</v>
      </c>
      <c r="E115" s="56">
        <f>МР!F99</f>
        <v>3401.5</v>
      </c>
      <c r="F115" s="52">
        <f t="shared" si="4"/>
        <v>0.29621018165351726</v>
      </c>
      <c r="G115" s="52">
        <f t="shared" si="5"/>
        <v>0.5702239656675384</v>
      </c>
    </row>
    <row r="116" spans="1:7" ht="51">
      <c r="A116" s="148"/>
      <c r="B116" s="143" t="s">
        <v>207</v>
      </c>
      <c r="C116" s="56">
        <f>МР!D98</f>
        <v>73.7</v>
      </c>
      <c r="D116" s="56">
        <f>МР!E98</f>
        <v>73.7</v>
      </c>
      <c r="E116" s="56">
        <f>МР!F98</f>
        <v>45.8</v>
      </c>
      <c r="F116" s="52">
        <f t="shared" si="4"/>
        <v>0.621438263229308</v>
      </c>
      <c r="G116" s="52">
        <f t="shared" si="5"/>
        <v>0.621438263229308</v>
      </c>
    </row>
    <row r="117" spans="1:7" ht="25.5" hidden="1">
      <c r="A117" s="148"/>
      <c r="B117" s="143" t="s">
        <v>208</v>
      </c>
      <c r="C117" s="56">
        <f>МР!D101</f>
        <v>0</v>
      </c>
      <c r="D117" s="56">
        <f>МР!E101</f>
        <v>0</v>
      </c>
      <c r="E117" s="56">
        <f>МР!F101</f>
        <v>0</v>
      </c>
      <c r="F117" s="52" t="e">
        <f t="shared" si="4"/>
        <v>#DIV/0!</v>
      </c>
      <c r="G117" s="52" t="e">
        <f t="shared" si="5"/>
        <v>#DIV/0!</v>
      </c>
    </row>
    <row r="118" spans="1:7" ht="15.75" customHeight="1" hidden="1">
      <c r="A118" s="148"/>
      <c r="B118" s="143" t="s">
        <v>3</v>
      </c>
      <c r="C118" s="56">
        <f>МР!D102</f>
        <v>0</v>
      </c>
      <c r="D118" s="56">
        <f>МР!E102</f>
        <v>0</v>
      </c>
      <c r="E118" s="56">
        <f>МР!F102</f>
        <v>0</v>
      </c>
      <c r="F118" s="52" t="e">
        <f t="shared" si="4"/>
        <v>#DIV/0!</v>
      </c>
      <c r="G118" s="52" t="e">
        <f t="shared" si="5"/>
        <v>#DIV/0!</v>
      </c>
    </row>
    <row r="119" spans="1:7" ht="20.25" customHeight="1" hidden="1">
      <c r="A119" s="148"/>
      <c r="B119" s="143" t="s">
        <v>4</v>
      </c>
      <c r="C119" s="56">
        <f>МР!D103</f>
        <v>0</v>
      </c>
      <c r="D119" s="56">
        <f>МР!E103</f>
        <v>0</v>
      </c>
      <c r="E119" s="56">
        <f>МР!F103</f>
        <v>0</v>
      </c>
      <c r="F119" s="52" t="e">
        <f t="shared" si="4"/>
        <v>#DIV/0!</v>
      </c>
      <c r="G119" s="52" t="e">
        <f t="shared" si="5"/>
        <v>#DIV/0!</v>
      </c>
    </row>
    <row r="120" spans="1:7" ht="30.75" customHeight="1">
      <c r="A120" s="148"/>
      <c r="B120" s="143" t="s">
        <v>358</v>
      </c>
      <c r="C120" s="56">
        <f>МР!D100</f>
        <v>50</v>
      </c>
      <c r="D120" s="56">
        <f>МР!E100</f>
        <v>50</v>
      </c>
      <c r="E120" s="56">
        <f>МР!F100</f>
        <v>0</v>
      </c>
      <c r="F120" s="52">
        <f t="shared" si="4"/>
        <v>0</v>
      </c>
      <c r="G120" s="52">
        <f t="shared" si="5"/>
        <v>0</v>
      </c>
    </row>
    <row r="121" spans="1:7" ht="38.25">
      <c r="A121" s="148" t="s">
        <v>72</v>
      </c>
      <c r="B121" s="143" t="s">
        <v>125</v>
      </c>
      <c r="C121" s="56">
        <f>МР!D104</f>
        <v>4632.3</v>
      </c>
      <c r="D121" s="56">
        <f>МР!E104</f>
        <v>2318.3</v>
      </c>
      <c r="E121" s="56">
        <f>МР!F104</f>
        <v>791.3</v>
      </c>
      <c r="F121" s="52">
        <f t="shared" si="4"/>
        <v>0.17082226971482847</v>
      </c>
      <c r="G121" s="52">
        <f t="shared" si="5"/>
        <v>0.3413276970193676</v>
      </c>
    </row>
    <row r="122" spans="1:7" ht="21" customHeight="1">
      <c r="A122" s="64" t="s">
        <v>73</v>
      </c>
      <c r="B122" s="146" t="s">
        <v>142</v>
      </c>
      <c r="C122" s="59">
        <f>C123+C124</f>
        <v>26736</v>
      </c>
      <c r="D122" s="59">
        <f>D123+D124</f>
        <v>15158.2</v>
      </c>
      <c r="E122" s="59">
        <f>E123+E124</f>
        <v>7856.2</v>
      </c>
      <c r="F122" s="52">
        <f t="shared" si="4"/>
        <v>0.29384350688210653</v>
      </c>
      <c r="G122" s="52">
        <f t="shared" si="5"/>
        <v>0.5182805346281221</v>
      </c>
    </row>
    <row r="123" spans="1:7" ht="15.75" customHeight="1">
      <c r="A123" s="148" t="s">
        <v>74</v>
      </c>
      <c r="B123" s="143" t="s">
        <v>143</v>
      </c>
      <c r="C123" s="56">
        <f>'МО г.Ртищево'!D74</f>
        <v>26283</v>
      </c>
      <c r="D123" s="56">
        <f>'МО г.Ртищево'!E74</f>
        <v>14705.2</v>
      </c>
      <c r="E123" s="56">
        <f>'МО г.Ртищево'!F74</f>
        <v>7593.5</v>
      </c>
      <c r="F123" s="52">
        <f t="shared" si="4"/>
        <v>0.2889129855800327</v>
      </c>
      <c r="G123" s="52">
        <f t="shared" si="5"/>
        <v>0.5163819601229497</v>
      </c>
    </row>
    <row r="124" spans="1:7" ht="18.75" customHeight="1">
      <c r="A124" s="148" t="s">
        <v>144</v>
      </c>
      <c r="B124" s="143" t="s">
        <v>145</v>
      </c>
      <c r="C124" s="56">
        <f>МР!D107</f>
        <v>453</v>
      </c>
      <c r="D124" s="56">
        <f>МР!E107</f>
        <v>453</v>
      </c>
      <c r="E124" s="56">
        <f>МР!F107</f>
        <v>262.7</v>
      </c>
      <c r="F124" s="52">
        <f t="shared" si="4"/>
        <v>0.5799116997792494</v>
      </c>
      <c r="G124" s="52">
        <f t="shared" si="5"/>
        <v>0.5799116997792494</v>
      </c>
    </row>
    <row r="125" spans="1:7" ht="21.75" customHeight="1">
      <c r="A125" s="64" t="s">
        <v>146</v>
      </c>
      <c r="B125" s="146" t="s">
        <v>147</v>
      </c>
      <c r="C125" s="59">
        <f>C126</f>
        <v>255.5</v>
      </c>
      <c r="D125" s="59">
        <f>D126</f>
        <v>140</v>
      </c>
      <c r="E125" s="59">
        <f>E126</f>
        <v>65.4</v>
      </c>
      <c r="F125" s="52">
        <f t="shared" si="4"/>
        <v>0.2559686888454012</v>
      </c>
      <c r="G125" s="52">
        <f t="shared" si="5"/>
        <v>0.4671428571428572</v>
      </c>
    </row>
    <row r="126" spans="1:7" ht="12.75">
      <c r="A126" s="148" t="s">
        <v>148</v>
      </c>
      <c r="B126" s="143" t="s">
        <v>149</v>
      </c>
      <c r="C126" s="56">
        <f>МР!D110+'МО г.Ртищево'!D76</f>
        <v>255.5</v>
      </c>
      <c r="D126" s="56">
        <f>МР!E110+'МО г.Ртищево'!E76</f>
        <v>140</v>
      </c>
      <c r="E126" s="56">
        <f>МР!F110+'МО г.Ртищево'!F76</f>
        <v>65.4</v>
      </c>
      <c r="F126" s="52">
        <f t="shared" si="4"/>
        <v>0.2559686888454012</v>
      </c>
      <c r="G126" s="52">
        <f t="shared" si="5"/>
        <v>0.4671428571428572</v>
      </c>
    </row>
    <row r="127" spans="1:7" ht="32.25" customHeight="1">
      <c r="A127" s="64" t="s">
        <v>150</v>
      </c>
      <c r="B127" s="146" t="s">
        <v>151</v>
      </c>
      <c r="C127" s="59">
        <f>C128</f>
        <v>800</v>
      </c>
      <c r="D127" s="59">
        <f>D128</f>
        <v>400</v>
      </c>
      <c r="E127" s="59">
        <f>E128</f>
        <v>313.1</v>
      </c>
      <c r="F127" s="52">
        <f t="shared" si="4"/>
        <v>0.39137500000000003</v>
      </c>
      <c r="G127" s="52">
        <f t="shared" si="5"/>
        <v>0.7827500000000001</v>
      </c>
    </row>
    <row r="128" spans="1:7" ht="15" customHeight="1">
      <c r="A128" s="148" t="s">
        <v>153</v>
      </c>
      <c r="B128" s="143" t="s">
        <v>152</v>
      </c>
      <c r="C128" s="56">
        <f>МР!D112</f>
        <v>800</v>
      </c>
      <c r="D128" s="56">
        <f>МР!E112</f>
        <v>400</v>
      </c>
      <c r="E128" s="56">
        <f>МР!F112</f>
        <v>313.1</v>
      </c>
      <c r="F128" s="52">
        <f t="shared" si="4"/>
        <v>0.39137500000000003</v>
      </c>
      <c r="G128" s="52">
        <f t="shared" si="5"/>
        <v>0.7827500000000001</v>
      </c>
    </row>
    <row r="129" spans="1:7" ht="22.5" customHeight="1">
      <c r="A129" s="148"/>
      <c r="B129" s="71" t="s">
        <v>76</v>
      </c>
      <c r="C129" s="72">
        <f>C40+C101+C57+C59+C67+C81+C103+C110+C113+C122+C125+C127</f>
        <v>705645.7999999999</v>
      </c>
      <c r="D129" s="72">
        <f>D40+D101+D57+D59+D67+D81+D103+D110+D113+D122+D125+D127</f>
        <v>416930.8</v>
      </c>
      <c r="E129" s="72">
        <f>E40+E101+E57+E59+E67+E81+E103+E110+E113+E122+E125+E127</f>
        <v>217032.30000000002</v>
      </c>
      <c r="F129" s="52">
        <f t="shared" si="4"/>
        <v>0.3075654953235746</v>
      </c>
      <c r="G129" s="52">
        <f t="shared" si="5"/>
        <v>0.5205475345069255</v>
      </c>
    </row>
    <row r="130" spans="3:6" ht="12.75">
      <c r="C130" s="43"/>
      <c r="D130" s="43"/>
      <c r="E130" s="43"/>
      <c r="F130" s="73"/>
    </row>
    <row r="131" spans="3:6" ht="12.75">
      <c r="C131" s="43"/>
      <c r="D131" s="43"/>
      <c r="E131" s="43"/>
      <c r="F131" s="75"/>
    </row>
    <row r="132" spans="2:7" ht="15">
      <c r="B132" s="38" t="s">
        <v>101</v>
      </c>
      <c r="C132" s="43"/>
      <c r="D132" s="43"/>
      <c r="E132" s="43"/>
      <c r="F132" s="76"/>
      <c r="G132" s="74">
        <v>22493.9</v>
      </c>
    </row>
    <row r="133" spans="2:6" ht="15">
      <c r="B133" s="38"/>
      <c r="C133" s="43"/>
      <c r="D133" s="43"/>
      <c r="E133" s="43"/>
      <c r="F133" s="76"/>
    </row>
    <row r="134" spans="2:6" ht="15">
      <c r="B134" s="38" t="s">
        <v>92</v>
      </c>
      <c r="C134" s="43"/>
      <c r="D134" s="43"/>
      <c r="E134" s="43"/>
      <c r="F134" s="76"/>
    </row>
    <row r="135" spans="2:7" ht="15">
      <c r="B135" s="38" t="s">
        <v>93</v>
      </c>
      <c r="C135" s="43"/>
      <c r="D135" s="43"/>
      <c r="E135" s="43"/>
      <c r="F135" s="76"/>
      <c r="G135" s="77" t="s">
        <v>158</v>
      </c>
    </row>
    <row r="136" spans="2:6" ht="15">
      <c r="B136" s="38"/>
      <c r="C136" s="43"/>
      <c r="D136" s="43"/>
      <c r="E136" s="43"/>
      <c r="F136" s="76"/>
    </row>
    <row r="137" spans="2:6" ht="15">
      <c r="B137" s="38" t="s">
        <v>94</v>
      </c>
      <c r="C137" s="43"/>
      <c r="D137" s="43"/>
      <c r="E137" s="43"/>
      <c r="F137" s="76"/>
    </row>
    <row r="138" spans="2:7" ht="15">
      <c r="B138" s="38" t="s">
        <v>95</v>
      </c>
      <c r="C138" s="43"/>
      <c r="D138" s="43"/>
      <c r="E138" s="43"/>
      <c r="F138" s="76"/>
      <c r="G138" s="78" t="str">
        <f>МР!H127</f>
        <v>0</v>
      </c>
    </row>
    <row r="139" spans="2:6" ht="15">
      <c r="B139" s="38"/>
      <c r="C139" s="43"/>
      <c r="D139" s="43"/>
      <c r="E139" s="43"/>
      <c r="F139" s="76"/>
    </row>
    <row r="140" spans="2:6" ht="15">
      <c r="B140" s="38" t="s">
        <v>96</v>
      </c>
      <c r="C140" s="43"/>
      <c r="D140" s="43"/>
      <c r="E140" s="43"/>
      <c r="F140" s="76"/>
    </row>
    <row r="141" spans="2:7" ht="15">
      <c r="B141" s="38" t="s">
        <v>97</v>
      </c>
      <c r="C141" s="43"/>
      <c r="D141" s="43"/>
      <c r="E141" s="43"/>
      <c r="F141" s="76"/>
      <c r="G141" s="79"/>
    </row>
    <row r="142" spans="2:6" ht="15">
      <c r="B142" s="38"/>
      <c r="C142" s="43"/>
      <c r="D142" s="43"/>
      <c r="E142" s="43"/>
      <c r="F142" s="76"/>
    </row>
    <row r="143" spans="2:6" ht="15">
      <c r="B143" s="38" t="s">
        <v>98</v>
      </c>
      <c r="C143" s="43"/>
      <c r="D143" s="43"/>
      <c r="E143" s="43"/>
      <c r="F143" s="76"/>
    </row>
    <row r="144" spans="1:7" ht="15">
      <c r="A144" s="36"/>
      <c r="B144" s="38" t="s">
        <v>99</v>
      </c>
      <c r="C144" s="43"/>
      <c r="D144" s="43"/>
      <c r="E144" s="43"/>
      <c r="F144" s="76"/>
      <c r="G144" s="80">
        <f>МР!H133</f>
        <v>3000</v>
      </c>
    </row>
    <row r="145" spans="1:6" ht="15">
      <c r="A145" s="36"/>
      <c r="B145" s="38"/>
      <c r="C145" s="43"/>
      <c r="D145" s="43"/>
      <c r="E145" s="43"/>
      <c r="F145" s="76"/>
    </row>
    <row r="146" spans="1:6" ht="15">
      <c r="A146" s="36"/>
      <c r="B146" s="38"/>
      <c r="C146" s="43"/>
      <c r="D146" s="43"/>
      <c r="E146" s="43"/>
      <c r="F146" s="76"/>
    </row>
    <row r="147" spans="1:7" ht="15">
      <c r="A147" s="36"/>
      <c r="B147" s="38" t="s">
        <v>100</v>
      </c>
      <c r="C147" s="43"/>
      <c r="D147" s="43"/>
      <c r="E147" s="43"/>
      <c r="F147" s="76"/>
      <c r="G147" s="81">
        <f>E33+G132+G135-E129-G141-G144</f>
        <v>44400.29999999996</v>
      </c>
    </row>
    <row r="148" spans="1:6" ht="12.75">
      <c r="A148" s="36"/>
      <c r="C148" s="43"/>
      <c r="D148" s="43"/>
      <c r="E148" s="43"/>
      <c r="F148" s="76"/>
    </row>
    <row r="149" spans="1:6" ht="12.75">
      <c r="A149" s="36"/>
      <c r="C149" s="43"/>
      <c r="D149" s="43"/>
      <c r="E149" s="43"/>
      <c r="F149" s="76"/>
    </row>
    <row r="150" spans="1:6" ht="15">
      <c r="A150" s="36"/>
      <c r="B150" s="38" t="s">
        <v>102</v>
      </c>
      <c r="C150" s="43"/>
      <c r="D150" s="43"/>
      <c r="E150" s="43"/>
      <c r="F150" s="76"/>
    </row>
    <row r="151" spans="1:6" ht="15">
      <c r="A151" s="36"/>
      <c r="B151" s="38" t="s">
        <v>103</v>
      </c>
      <c r="C151" s="43"/>
      <c r="D151" s="43"/>
      <c r="E151" s="43"/>
      <c r="F151" s="76"/>
    </row>
    <row r="152" spans="1:6" ht="15">
      <c r="A152" s="36"/>
      <c r="B152" s="38" t="s">
        <v>104</v>
      </c>
      <c r="C152" s="43"/>
      <c r="D152" s="43"/>
      <c r="E152" s="43"/>
      <c r="F152" s="7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2014-05-15T07:49:41Z</cp:lastPrinted>
  <dcterms:created xsi:type="dcterms:W3CDTF">1996-10-08T23:32:33Z</dcterms:created>
  <dcterms:modified xsi:type="dcterms:W3CDTF">2014-05-15T07:56:01Z</dcterms:modified>
  <cp:category/>
  <cp:version/>
  <cp:contentType/>
  <cp:contentStatus/>
</cp:coreProperties>
</file>