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<sst xmlns="http://schemas.openxmlformats.org/spreadsheetml/2006/main" count="1305" uniqueCount="414">
  <si>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</si>
  <si>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</si>
  <si>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</si>
  <si>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</si>
  <si>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</si>
  <si>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</si>
  <si>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</si>
  <si>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</si>
  <si>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</si>
  <si>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</si>
  <si>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</si>
  <si>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</si>
  <si>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</si>
  <si>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</si>
  <si>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</si>
  <si>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</si>
  <si>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</si>
  <si>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</si>
  <si>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</si>
  <si>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</si>
  <si>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</si>
  <si>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</si>
  <si>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</si>
  <si>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</si>
  <si>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</si>
  <si>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</si>
  <si>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</si>
  <si>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</si>
  <si>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</si>
  <si>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</si>
  <si>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</si>
  <si>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</si>
  <si>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</si>
  <si>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</si>
  <si>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</si>
  <si>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</si>
  <si>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</si>
  <si>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</si>
  <si>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</si>
  <si>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</si>
  <si>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</si>
  <si>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</si>
  <si>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</si>
  <si>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</si>
  <si>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</si>
  <si>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</si>
  <si>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</si>
  <si>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</si>
  <si>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</si>
  <si>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</si>
  <si>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</si>
  <si>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</si>
  <si>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</si>
  <si>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</si>
  <si>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</si>
  <si>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</si>
  <si>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</si>
  <si>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</si>
  <si>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</si>
  <si>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</si>
  <si>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</si>
  <si>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</si>
  <si>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</si>
  <si>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</si>
  <si>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</si>
  <si>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</si>
  <si>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</si>
  <si>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</si>
  <si>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</si>
  <si>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</si>
  <si>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</si>
  <si>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</si>
  <si>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</si>
  <si>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</si>
  <si>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</si>
  <si>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</si>
  <si>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</si>
  <si>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</si>
  <si>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</si>
  <si>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</si>
  <si>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</si>
  <si>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</si>
  <si>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</si>
  <si>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</si>
  <si>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</si>
  <si>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</si>
  <si>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</si>
  <si>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</si>
  <si>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</si>
  <si>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</si>
  <si>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</si>
  <si>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</si>
  <si>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</si>
  <si>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</si>
  <si>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</si>
  <si>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</si>
  <si>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</si>
  <si>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</si>
  <si>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</si>
  <si>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</si>
  <si>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</si>
  <si>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</si>
  <si>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</si>
  <si>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</si>
  <si>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</si>
  <si>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</si>
  <si>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Другие вопросы в области культуры, в том числе:</t>
  </si>
  <si>
    <t>0200</t>
  </si>
  <si>
    <t>0203</t>
  </si>
  <si>
    <t>0310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</si>
  <si>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</si>
  <si>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</si>
  <si>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</si>
  <si>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</si>
  <si>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</si>
  <si>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</si>
  <si>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</si>
  <si>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</si>
  <si>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</si>
  <si>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</si>
  <si>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</si>
  <si>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</si>
  <si>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</si>
  <si>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</si>
  <si>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</si>
  <si>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</si>
  <si>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</si>
  <si>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</si>
  <si>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</si>
  <si>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</si>
  <si>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</si>
  <si>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</si>
  <si>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</si>
  <si>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</si>
  <si>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</si>
  <si>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</si>
  <si>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</si>
  <si>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</si>
  <si>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</si>
  <si>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</si>
  <si>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</si>
  <si>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</si>
  <si>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</si>
  <si>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</si>
  <si>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</si>
  <si>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</si>
  <si>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</si>
  <si>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</si>
  <si>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</si>
  <si>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</si>
  <si>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</si>
  <si>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</si>
  <si>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</si>
  <si>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</si>
  <si>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</si>
  <si>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</si>
  <si>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</si>
  <si>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</si>
  <si>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</si>
  <si>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</si>
  <si>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</si>
  <si>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</si>
  <si>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</si>
  <si>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</si>
  <si>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</si>
  <si>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</si>
  <si>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Уличное освещение</t>
  </si>
  <si>
    <t>Прочие мероприятия по благоустройству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</si>
  <si>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</si>
  <si>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</si>
  <si>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</si>
  <si>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</si>
  <si>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</si>
  <si>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</si>
  <si>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</si>
  <si>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</si>
  <si>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</si>
  <si>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</si>
  <si>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</si>
  <si>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</si>
  <si>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</si>
  <si>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</si>
  <si>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</si>
  <si>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</si>
  <si>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</si>
  <si>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</si>
  <si>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</si>
  <si>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</si>
  <si>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</si>
  <si>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</si>
  <si>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</si>
  <si>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</si>
  <si>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</si>
  <si>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</si>
  <si>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</si>
  <si>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</si>
  <si>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</si>
  <si>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</si>
  <si>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</si>
  <si>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</si>
  <si>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</si>
  <si>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</si>
  <si>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</si>
  <si>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</si>
  <si>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</si>
  <si>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</si>
  <si>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</si>
  <si>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</si>
  <si>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</si>
  <si>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>Обеспечение деятельности представительного органа муниципального образования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</si>
  <si>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</si>
  <si>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</si>
  <si>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Отлов и содержание безнадзорных животных</t>
  </si>
  <si>
    <t>Предоставление субсидий бюджетным учреждениям  (ФОК, Локомотив)</t>
  </si>
  <si>
    <t>Озеленение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</si>
  <si>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</si>
  <si>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</si>
  <si>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</si>
  <si>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</si>
  <si>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</si>
  <si>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</si>
  <si>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</si>
  <si>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</si>
  <si>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</si>
  <si>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</si>
  <si>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</si>
  <si>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В том числе внутренние обороты</t>
  </si>
  <si>
    <t>ИТОГО конс. доходы без оборотов</t>
  </si>
  <si>
    <t>9412000</t>
  </si>
  <si>
    <t>5209502  5209602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</si>
  <si>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</si>
  <si>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</si>
  <si>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</si>
  <si>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</si>
  <si>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</si>
  <si>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</si>
  <si>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</si>
  <si>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</si>
  <si>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</si>
  <si>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</si>
  <si>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</si>
  <si>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</si>
  <si>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</si>
  <si>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</si>
  <si>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</si>
  <si>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</si>
  <si>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</si>
  <si>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</si>
  <si>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</si>
  <si>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</si>
  <si>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</si>
  <si>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</si>
  <si>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</si>
  <si>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</si>
  <si>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</si>
  <si>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</si>
  <si>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</si>
  <si>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</si>
  <si>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</si>
  <si>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</si>
  <si>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</si>
  <si>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</si>
  <si>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Судебная система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</si>
  <si>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</si>
  <si>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</si>
  <si>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</si>
  <si>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</si>
  <si>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</si>
  <si>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</si>
  <si>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</si>
  <si>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</si>
  <si>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6215020, 6205020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</si>
  <si>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</si>
  <si>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</si>
  <si>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</si>
  <si>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план на I квартал</t>
  </si>
  <si>
    <t>% к плану I квартала.</t>
  </si>
  <si>
    <t>Молодежная политика и оздоровление детей</t>
  </si>
  <si>
    <t>Содержание мест захоронения</t>
  </si>
  <si>
    <t>перечисление остатков субсидий бюджетного учреждения 2014 года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</si>
  <si>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</si>
  <si>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</si>
  <si>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</si>
  <si>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</si>
  <si>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</si>
  <si>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</si>
  <si>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</si>
  <si>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</si>
  <si>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9390004200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</si>
  <si>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</si>
  <si>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</si>
  <si>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</si>
  <si>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</si>
  <si>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</si>
  <si>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</si>
  <si>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</si>
  <si>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</si>
  <si>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</si>
  <si>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</si>
  <si>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</si>
  <si>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</si>
  <si>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</si>
  <si>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</si>
  <si>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</si>
  <si>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</si>
  <si>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</si>
  <si>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</si>
  <si>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</si>
  <si>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</si>
  <si>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</si>
  <si>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</si>
  <si>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</si>
  <si>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</si>
  <si>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</si>
  <si>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</si>
  <si>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</si>
  <si>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</si>
  <si>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</si>
  <si>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</si>
  <si>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</si>
  <si>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</si>
  <si>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</si>
  <si>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</si>
  <si>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</si>
  <si>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</si>
  <si>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</si>
  <si>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</si>
  <si>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</si>
  <si>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</si>
  <si>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</si>
  <si>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</si>
  <si>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СПРАВКА
об исполнении бюджета Ртищевского района
на 01.02.2017 г.
</t>
  </si>
  <si>
    <t xml:space="preserve">СПРАВКА
об исполнении бюджета МО г. Ртищево
на 01.02.2017г.
</t>
  </si>
  <si>
    <t xml:space="preserve">СПРАВКА
об исполнении бюджета Краснозвездинского МО
на 01.02.2017г.
</t>
  </si>
  <si>
    <t xml:space="preserve">СПРАВКА
об исполнении бюджета Макаровского МО
на 01.02.2017г.
</t>
  </si>
  <si>
    <t xml:space="preserve">СПРАВКА
об исполнении бюджета Октябрьского МО
на 01.02.2017г.
</t>
  </si>
  <si>
    <t xml:space="preserve">СПРАВКА
об исполнении бюджета Салтыковского МО
на 01.02.2017г.
</t>
  </si>
  <si>
    <t xml:space="preserve">СПРАВКА
об исполнении бюджета Урусовского МО
на 01.02.2017г.
</t>
  </si>
  <si>
    <t xml:space="preserve">СПРАВКА
об исполнении бюджета Шило-Голицинского МО
на 01.02.2017г.
</t>
  </si>
  <si>
    <t xml:space="preserve">СПРАВКА
об исполнении бюджета Ртищевского района (консолидация)
на 01.02.2017г.
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</si>
  <si>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</si>
  <si>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</si>
  <si>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</si>
  <si>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</si>
  <si>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</si>
  <si>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</si>
  <si>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</si>
  <si>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</si>
  <si>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</si>
  <si>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82001..270  04.35.01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</si>
  <si>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</si>
  <si>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</si>
  <si>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</si>
  <si>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721010000</t>
  </si>
  <si>
    <t>7210200000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</si>
  <si>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</si>
  <si>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7210300000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</si>
  <si>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</si>
  <si>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7210400000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</si>
  <si>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</si>
  <si>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7210500000</t>
  </si>
  <si>
    <t>Основное мероприятие "Разработка правил землепользования и застройки  территории Октябрьского МО, за исключением п. Темп"</t>
  </si>
  <si>
    <t>7210600000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</si>
  <si>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</si>
  <si>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</si>
  <si>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7210700000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</si>
  <si>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</si>
  <si>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</si>
  <si>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</si>
  <si>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7240100000</t>
  </si>
  <si>
    <t>Подпрограмма "Градостроительное планирование развития территорий поселений Ртищевского муниципального района на 2014 - 2016 годы"                                              Основное мероприятие "Модернизация объектов водоснабжения и водоотведения" за счет полномочий, в том числе:</t>
  </si>
  <si>
    <t>7240100И80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</si>
  <si>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</si>
  <si>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7240100И90</t>
  </si>
  <si>
    <t>Выполнение работ по капитальному ремонту водозаборной скважины в с.Васильевка Ртищевского района Саратовской области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</si>
  <si>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</si>
  <si>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</si>
  <si>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</si>
  <si>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</si>
  <si>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</si>
  <si>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</si>
  <si>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</si>
  <si>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</si>
  <si>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</si>
  <si>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</si>
  <si>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</si>
  <si>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</si>
  <si>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</si>
  <si>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</si>
  <si>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</si>
  <si>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</si>
  <si>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</si>
  <si>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</si>
  <si>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7240100К010</t>
  </si>
  <si>
    <t>Реконструкция очистных сооружений приема сточных вод на территории  г.Ртищево</t>
  </si>
  <si>
    <t>Основное мероприятие "Модернизация объектов водоснабжения и водоотведения", в том числе:</t>
  </si>
  <si>
    <t>8000500960</t>
  </si>
  <si>
    <t>Асфальтирование пешеходных дорожек на территории городского Парка культуры и отдыха</t>
  </si>
  <si>
    <t>8000500970</t>
  </si>
  <si>
    <t xml:space="preserve"> Укладка бордюрного камня на территории городского Парка культуры и отдыха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</si>
  <si>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</si>
  <si>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</si>
  <si>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</si>
  <si>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</si>
  <si>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</si>
  <si>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 на 2017-2020 годы"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</si>
  <si>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 на 2017 – 2020 годы"</t>
  </si>
  <si>
    <t>Сельское хозяйство и рыболовство</t>
  </si>
  <si>
    <t>Транспорт</t>
  </si>
  <si>
    <t>Подпрограмма "Градостроительное планирование развития территорий поселений Ртищевского муниципального района на 2014 - 2016 годы" Основное мероприятие "Модернизация объектов водоснабжения и водоотведения" за счет полномочий, в том числе:</t>
  </si>
  <si>
    <t>Укладка бордюрного камня на территории городского Парка культуры и отдыха</t>
  </si>
  <si>
    <t>7,5</t>
  </si>
  <si>
    <t>Патент</t>
  </si>
  <si>
    <t>Другие вопросы в области культуры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</si>
</sst>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6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177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177" fontId="10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center" wrapText="1"/>
    </xf>
    <xf numFmtId="187" fontId="17" fillId="0" borderId="11" xfId="52" applyNumberFormat="1" applyFont="1" applyFill="1" applyBorder="1" applyAlignment="1" applyProtection="1">
      <alignment vertical="center" wrapText="1"/>
      <protection hidden="1"/>
    </xf>
    <xf numFmtId="49" fontId="17" fillId="0" borderId="11" xfId="52" applyNumberFormat="1" applyFont="1" applyFill="1" applyBorder="1" applyAlignment="1" applyProtection="1">
      <alignment vertical="center" wrapText="1"/>
      <protection hidden="1"/>
    </xf>
    <xf numFmtId="49" fontId="15" fillId="0" borderId="11" xfId="0" applyNumberFormat="1" applyFont="1" applyFill="1" applyBorder="1" applyAlignment="1">
      <alignment horizontal="left" vertical="center" wrapText="1"/>
    </xf>
    <xf numFmtId="187" fontId="17" fillId="0" borderId="11" xfId="52" applyNumberFormat="1" applyFont="1" applyFill="1" applyBorder="1" applyAlignment="1" applyProtection="1">
      <alignment wrapText="1"/>
      <protection hidden="1"/>
    </xf>
    <xf numFmtId="49" fontId="15" fillId="0" borderId="11" xfId="52" applyNumberFormat="1" applyFont="1" applyFill="1" applyBorder="1" applyAlignment="1" applyProtection="1">
      <alignment wrapText="1"/>
      <protection hidden="1"/>
    </xf>
    <xf numFmtId="187" fontId="15" fillId="0" borderId="11" xfId="52" applyNumberFormat="1" applyFont="1" applyFill="1" applyBorder="1" applyAlignment="1" applyProtection="1">
      <alignment wrapText="1"/>
      <protection hidden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177" fontId="20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177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92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17" fillId="0" borderId="14" xfId="56" applyNumberFormat="1" applyFont="1" applyFill="1" applyBorder="1" applyAlignment="1" applyProtection="1">
      <alignment horizontal="left" wrapText="1"/>
      <protection hidden="1"/>
    </xf>
    <xf numFmtId="49" fontId="17" fillId="0" borderId="14" xfId="56" applyNumberFormat="1" applyFont="1" applyFill="1" applyBorder="1" applyAlignment="1" applyProtection="1">
      <alignment horizontal="left" wrapText="1"/>
      <protection hidden="1"/>
    </xf>
    <xf numFmtId="0" fontId="18" fillId="0" borderId="12" xfId="56" applyNumberFormat="1" applyFont="1" applyFill="1" applyBorder="1" applyAlignment="1" applyProtection="1">
      <alignment horizontal="left" wrapText="1"/>
      <protection hidden="1"/>
    </xf>
    <xf numFmtId="4" fontId="3" fillId="0" borderId="11" xfId="0" applyNumberFormat="1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177" fontId="3" fillId="0" borderId="11" xfId="0" applyNumberFormat="1" applyFont="1" applyFill="1" applyBorder="1" applyAlignment="1">
      <alignment horizontal="left" vertical="top" wrapText="1"/>
    </xf>
    <xf numFmtId="9" fontId="3" fillId="0" borderId="11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17" fillId="0" borderId="12" xfId="54" applyNumberFormat="1" applyFont="1" applyFill="1" applyBorder="1" applyAlignment="1" applyProtection="1">
      <alignment horizontal="left" wrapText="1"/>
      <protection hidden="1"/>
    </xf>
    <xf numFmtId="49" fontId="1" fillId="0" borderId="13" xfId="54" applyNumberFormat="1" applyFont="1" applyFill="1" applyBorder="1" applyAlignment="1" applyProtection="1">
      <alignment horizontal="left" wrapText="1"/>
      <protection hidden="1"/>
    </xf>
    <xf numFmtId="49" fontId="10" fillId="0" borderId="11" xfId="0" applyNumberFormat="1" applyFont="1" applyFill="1" applyBorder="1" applyAlignment="1">
      <alignment horizontal="left" vertical="top" wrapText="1"/>
    </xf>
    <xf numFmtId="177" fontId="10" fillId="0" borderId="11" xfId="0" applyNumberFormat="1" applyFont="1" applyFill="1" applyBorder="1" applyAlignment="1">
      <alignment horizontal="left" vertical="top" wrapText="1"/>
    </xf>
    <xf numFmtId="9" fontId="10" fillId="0" borderId="11" xfId="0" applyNumberFormat="1" applyFont="1" applyFill="1" applyBorder="1" applyAlignment="1">
      <alignment horizontal="righ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177" fontId="19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center" wrapText="1"/>
    </xf>
    <xf numFmtId="177" fontId="10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/>
    </xf>
    <xf numFmtId="177" fontId="2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77" fontId="20" fillId="0" borderId="0" xfId="0" applyNumberFormat="1" applyFont="1" applyFill="1" applyAlignment="1">
      <alignment horizontal="left"/>
    </xf>
    <xf numFmtId="0" fontId="0" fillId="0" borderId="11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/>
    </xf>
    <xf numFmtId="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9" fontId="10" fillId="0" borderId="11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177" fontId="20" fillId="0" borderId="11" xfId="0" applyNumberFormat="1" applyFont="1" applyFill="1" applyBorder="1" applyAlignment="1">
      <alignment horizontal="left" vertical="center"/>
    </xf>
    <xf numFmtId="9" fontId="3" fillId="0" borderId="11" xfId="0" applyNumberFormat="1" applyFont="1" applyFill="1" applyBorder="1" applyAlignment="1">
      <alignment horizontal="center" vertical="top" wrapText="1"/>
    </xf>
    <xf numFmtId="0" fontId="17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177" fontId="25" fillId="0" borderId="11" xfId="0" applyNumberFormat="1" applyFont="1" applyFill="1" applyBorder="1" applyAlignment="1">
      <alignment horizontal="right" vertical="center" wrapText="1"/>
    </xf>
    <xf numFmtId="177" fontId="3" fillId="0" borderId="11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top" wrapText="1"/>
    </xf>
    <xf numFmtId="177" fontId="10" fillId="0" borderId="11" xfId="0" applyNumberFormat="1" applyFont="1" applyFill="1" applyBorder="1" applyAlignment="1">
      <alignment horizontal="right" vertical="center" wrapText="1"/>
    </xf>
    <xf numFmtId="187" fontId="24" fillId="0" borderId="11" xfId="52" applyNumberFormat="1" applyFont="1" applyFill="1" applyBorder="1" applyAlignment="1" applyProtection="1">
      <alignment vertical="center" wrapText="1"/>
      <protection hidden="1"/>
    </xf>
    <xf numFmtId="177" fontId="19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9" fontId="1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77" fontId="20" fillId="0" borderId="0" xfId="0" applyNumberFormat="1" applyFont="1" applyFill="1" applyBorder="1" applyAlignment="1">
      <alignment horizontal="center"/>
    </xf>
    <xf numFmtId="177" fontId="2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8" fontId="3" fillId="0" borderId="11" xfId="0" applyNumberFormat="1" applyFont="1" applyFill="1" applyBorder="1" applyAlignment="1">
      <alignment horizontal="left" vertical="top" wrapText="1"/>
    </xf>
    <xf numFmtId="178" fontId="20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23" fillId="0" borderId="19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wrapText="1"/>
    </xf>
    <xf numFmtId="177" fontId="3" fillId="0" borderId="15" xfId="0" applyNumberFormat="1" applyFont="1" applyFill="1" applyBorder="1" applyAlignment="1">
      <alignment horizontal="center"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3" fillId="0" borderId="0" xfId="0" applyNumberFormat="1" applyFont="1" applyFill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46"/>
  <sheetViews>
    <sheetView tabSelected="1" zoomScale="85" zoomScaleNormal="85" workbookViewId="0" topLeftCell="A125">
      <selection activeCell="F34" sqref="F34"/>
    </sheetView>
  </sheetViews>
  <sheetFormatPr defaultColWidth="9.140625" defaultRowHeight="12.75"/>
  <cols>
    <col min="1" max="1" width="6.57421875" style="75" customWidth="1"/>
    <col min="2" max="2" width="61.00390625" style="75" customWidth="1"/>
    <col min="3" max="3" width="15.7109375" style="76" hidden="1" customWidth="1"/>
    <col min="4" max="4" width="18.28125" style="78" customWidth="1"/>
    <col min="5" max="5" width="17.57421875" style="78" customWidth="1"/>
    <col min="6" max="6" width="15.28125" style="78" customWidth="1"/>
    <col min="7" max="7" width="13.8515625" style="78" customWidth="1"/>
    <col min="8" max="8" width="12.57421875" style="78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69" t="s">
        <v>331</v>
      </c>
      <c r="B1" s="169"/>
      <c r="C1" s="169"/>
      <c r="D1" s="169"/>
      <c r="E1" s="169"/>
      <c r="F1" s="169"/>
      <c r="G1" s="169"/>
      <c r="H1" s="169"/>
      <c r="I1" s="12"/>
    </row>
    <row r="2" spans="1:9" ht="12.75" customHeight="1">
      <c r="A2" s="162"/>
      <c r="B2" s="163" t="s">
        <v>2</v>
      </c>
      <c r="C2" s="164" t="s">
        <v>154</v>
      </c>
      <c r="D2" s="161" t="s">
        <v>3</v>
      </c>
      <c r="E2" s="158" t="s">
        <v>275</v>
      </c>
      <c r="F2" s="161" t="s">
        <v>4</v>
      </c>
      <c r="G2" s="161" t="s">
        <v>5</v>
      </c>
      <c r="H2" s="158" t="s">
        <v>276</v>
      </c>
      <c r="I2" s="13"/>
    </row>
    <row r="3" spans="1:9" ht="29.25" customHeight="1">
      <c r="A3" s="162"/>
      <c r="B3" s="163"/>
      <c r="C3" s="165"/>
      <c r="D3" s="161"/>
      <c r="E3" s="159"/>
      <c r="F3" s="161"/>
      <c r="G3" s="161"/>
      <c r="H3" s="159"/>
      <c r="I3" s="13"/>
    </row>
    <row r="4" spans="1:9" ht="24" customHeight="1">
      <c r="A4" s="43"/>
      <c r="B4" s="45" t="s">
        <v>79</v>
      </c>
      <c r="C4" s="46"/>
      <c r="D4" s="47">
        <f>D5+D6+D7+D8+D9+D10+D11+D12+D13+D14+D15+D16+D17+D18+D19+D20+D21+D23</f>
        <v>168170.5</v>
      </c>
      <c r="E4" s="47">
        <f>E5+E6+E7+E8+E9+E10+E11+E12+E13+E14+E15+E16+E17+E18+E19+E20+E21+E23</f>
        <v>35491.8</v>
      </c>
      <c r="F4" s="47">
        <f>F5+F6+F7+F8+F9+F10+F11+F12+F13+F14+F15+F16+F17+F18+F19+F20+F21+F23</f>
        <v>12525.099999999999</v>
      </c>
      <c r="G4" s="48">
        <f>F4/D4</f>
        <v>0.07447857977469294</v>
      </c>
      <c r="H4" s="48">
        <f>F4/E4</f>
        <v>0.3529012335243633</v>
      </c>
      <c r="I4" s="14"/>
    </row>
    <row r="5" spans="1:9" ht="18.75">
      <c r="A5" s="43"/>
      <c r="B5" s="45" t="s">
        <v>6</v>
      </c>
      <c r="C5" s="46"/>
      <c r="D5" s="47">
        <v>108614.8</v>
      </c>
      <c r="E5" s="47">
        <v>23500</v>
      </c>
      <c r="F5" s="47">
        <v>5815.2</v>
      </c>
      <c r="G5" s="48">
        <f aca="true" t="shared" si="0" ref="G5:G35">F5/D5</f>
        <v>0.05353966494437222</v>
      </c>
      <c r="H5" s="48">
        <f aca="true" t="shared" si="1" ref="H5:H35">F5/E5</f>
        <v>0.24745531914893618</v>
      </c>
      <c r="I5" s="14"/>
    </row>
    <row r="6" spans="1:9" ht="18.75">
      <c r="A6" s="43"/>
      <c r="B6" s="45" t="s">
        <v>7</v>
      </c>
      <c r="C6" s="46"/>
      <c r="D6" s="47">
        <v>19000</v>
      </c>
      <c r="E6" s="47">
        <v>4700</v>
      </c>
      <c r="F6" s="47">
        <v>3518.6</v>
      </c>
      <c r="G6" s="48">
        <f t="shared" si="0"/>
        <v>0.18518947368421051</v>
      </c>
      <c r="H6" s="48">
        <f t="shared" si="1"/>
        <v>0.7486382978723404</v>
      </c>
      <c r="I6" s="14"/>
    </row>
    <row r="7" spans="1:9" ht="18.75">
      <c r="A7" s="43"/>
      <c r="B7" s="45" t="s">
        <v>8</v>
      </c>
      <c r="C7" s="46"/>
      <c r="D7" s="47">
        <v>6481</v>
      </c>
      <c r="E7" s="47">
        <v>2000</v>
      </c>
      <c r="F7" s="47">
        <v>431.3</v>
      </c>
      <c r="G7" s="48">
        <f t="shared" si="0"/>
        <v>0.06654837216478938</v>
      </c>
      <c r="H7" s="48">
        <f t="shared" si="1"/>
        <v>0.21565</v>
      </c>
      <c r="I7" s="14"/>
    </row>
    <row r="8" spans="1:9" ht="18.75">
      <c r="A8" s="43"/>
      <c r="B8" s="45" t="s">
        <v>9</v>
      </c>
      <c r="C8" s="46"/>
      <c r="D8" s="47">
        <v>0</v>
      </c>
      <c r="E8" s="47">
        <v>0</v>
      </c>
      <c r="F8" s="47">
        <v>0</v>
      </c>
      <c r="G8" s="48">
        <v>0</v>
      </c>
      <c r="H8" s="48">
        <v>0</v>
      </c>
      <c r="I8" s="14"/>
    </row>
    <row r="9" spans="1:9" ht="18.75">
      <c r="A9" s="43"/>
      <c r="B9" s="45" t="s">
        <v>233</v>
      </c>
      <c r="C9" s="46"/>
      <c r="D9" s="47">
        <v>23137.5</v>
      </c>
      <c r="E9" s="47">
        <v>3200</v>
      </c>
      <c r="F9" s="47">
        <v>1803</v>
      </c>
      <c r="G9" s="48">
        <f t="shared" si="0"/>
        <v>0.07792544570502431</v>
      </c>
      <c r="H9" s="48">
        <f t="shared" si="1"/>
        <v>0.5634375</v>
      </c>
      <c r="I9" s="14"/>
    </row>
    <row r="10" spans="1:9" ht="18.75">
      <c r="A10" s="43"/>
      <c r="B10" s="45" t="s">
        <v>10</v>
      </c>
      <c r="C10" s="46"/>
      <c r="D10" s="47">
        <v>0</v>
      </c>
      <c r="E10" s="47">
        <v>0</v>
      </c>
      <c r="F10" s="47">
        <v>0</v>
      </c>
      <c r="G10" s="48">
        <v>0</v>
      </c>
      <c r="H10" s="48">
        <v>0</v>
      </c>
      <c r="I10" s="14"/>
    </row>
    <row r="11" spans="1:9" ht="18.75">
      <c r="A11" s="43"/>
      <c r="B11" s="45" t="s">
        <v>104</v>
      </c>
      <c r="C11" s="46"/>
      <c r="D11" s="47">
        <v>4000</v>
      </c>
      <c r="E11" s="47">
        <v>700</v>
      </c>
      <c r="F11" s="47">
        <v>120.4</v>
      </c>
      <c r="G11" s="48">
        <f t="shared" si="0"/>
        <v>0.030100000000000002</v>
      </c>
      <c r="H11" s="48">
        <f t="shared" si="1"/>
        <v>0.17200000000000001</v>
      </c>
      <c r="I11" s="14"/>
    </row>
    <row r="12" spans="1:9" ht="18.75">
      <c r="A12" s="43"/>
      <c r="B12" s="45" t="s">
        <v>412</v>
      </c>
      <c r="C12" s="46"/>
      <c r="D12" s="47">
        <v>0</v>
      </c>
      <c r="E12" s="47">
        <v>0</v>
      </c>
      <c r="F12" s="47">
        <v>16</v>
      </c>
      <c r="G12" s="48">
        <v>0</v>
      </c>
      <c r="H12" s="48">
        <v>0</v>
      </c>
      <c r="I12" s="14"/>
    </row>
    <row r="13" spans="1:9" ht="18.75">
      <c r="A13" s="43"/>
      <c r="B13" s="45" t="s">
        <v>12</v>
      </c>
      <c r="C13" s="46"/>
      <c r="D13" s="47">
        <v>4100</v>
      </c>
      <c r="E13" s="47">
        <v>750</v>
      </c>
      <c r="F13" s="47">
        <v>534.4</v>
      </c>
      <c r="G13" s="48">
        <f t="shared" si="0"/>
        <v>0.13034146341463415</v>
      </c>
      <c r="H13" s="48">
        <f t="shared" si="1"/>
        <v>0.7125333333333334</v>
      </c>
      <c r="I13" s="14"/>
    </row>
    <row r="14" spans="1:9" ht="18.75">
      <c r="A14" s="43"/>
      <c r="B14" s="45" t="s">
        <v>13</v>
      </c>
      <c r="C14" s="46"/>
      <c r="D14" s="47">
        <v>500</v>
      </c>
      <c r="E14" s="47">
        <v>100</v>
      </c>
      <c r="F14" s="47">
        <v>50</v>
      </c>
      <c r="G14" s="48">
        <f t="shared" si="0"/>
        <v>0.1</v>
      </c>
      <c r="H14" s="48">
        <f t="shared" si="1"/>
        <v>0.5</v>
      </c>
      <c r="I14" s="14"/>
    </row>
    <row r="15" spans="1:9" ht="18.75">
      <c r="A15" s="43"/>
      <c r="B15" s="45" t="s">
        <v>14</v>
      </c>
      <c r="C15" s="46"/>
      <c r="D15" s="47">
        <v>0</v>
      </c>
      <c r="E15" s="47">
        <v>0</v>
      </c>
      <c r="F15" s="47">
        <v>0</v>
      </c>
      <c r="G15" s="48">
        <v>0</v>
      </c>
      <c r="H15" s="48">
        <v>0</v>
      </c>
      <c r="I15" s="14"/>
    </row>
    <row r="16" spans="1:9" ht="18.75">
      <c r="A16" s="43"/>
      <c r="B16" s="45" t="s">
        <v>15</v>
      </c>
      <c r="C16" s="46"/>
      <c r="D16" s="47">
        <v>0</v>
      </c>
      <c r="E16" s="47">
        <v>0</v>
      </c>
      <c r="F16" s="47">
        <v>0</v>
      </c>
      <c r="G16" s="48">
        <v>0</v>
      </c>
      <c r="H16" s="48">
        <v>0</v>
      </c>
      <c r="I16" s="14"/>
    </row>
    <row r="17" spans="1:9" ht="18.75">
      <c r="A17" s="43"/>
      <c r="B17" s="45" t="s">
        <v>16</v>
      </c>
      <c r="C17" s="46"/>
      <c r="D17" s="47">
        <v>716.7</v>
      </c>
      <c r="E17" s="47">
        <v>150</v>
      </c>
      <c r="F17" s="47">
        <v>29.2</v>
      </c>
      <c r="G17" s="48">
        <f t="shared" si="0"/>
        <v>0.04074229105622994</v>
      </c>
      <c r="H17" s="48">
        <f t="shared" si="1"/>
        <v>0.19466666666666665</v>
      </c>
      <c r="I17" s="14"/>
    </row>
    <row r="18" spans="1:9" ht="18.75" hidden="1">
      <c r="A18" s="43"/>
      <c r="B18" s="45"/>
      <c r="C18" s="46"/>
      <c r="D18" s="47">
        <v>0</v>
      </c>
      <c r="E18" s="47">
        <v>0</v>
      </c>
      <c r="F18" s="47"/>
      <c r="G18" s="48" t="e">
        <f t="shared" si="0"/>
        <v>#DIV/0!</v>
      </c>
      <c r="H18" s="48" t="e">
        <f t="shared" si="1"/>
        <v>#DIV/0!</v>
      </c>
      <c r="I18" s="14"/>
    </row>
    <row r="19" spans="1:9" ht="18.75">
      <c r="A19" s="43"/>
      <c r="B19" s="45" t="s">
        <v>18</v>
      </c>
      <c r="C19" s="46"/>
      <c r="D19" s="47">
        <v>0</v>
      </c>
      <c r="E19" s="47">
        <v>0</v>
      </c>
      <c r="F19" s="47">
        <v>1.9</v>
      </c>
      <c r="G19" s="48">
        <v>0</v>
      </c>
      <c r="H19" s="48">
        <v>0</v>
      </c>
      <c r="I19" s="14"/>
    </row>
    <row r="20" spans="1:9" ht="18.75">
      <c r="A20" s="43"/>
      <c r="B20" s="45" t="s">
        <v>273</v>
      </c>
      <c r="C20" s="46"/>
      <c r="D20" s="47">
        <v>200</v>
      </c>
      <c r="E20" s="47">
        <v>50</v>
      </c>
      <c r="F20" s="47">
        <v>86.5</v>
      </c>
      <c r="G20" s="48">
        <f t="shared" si="0"/>
        <v>0.4325</v>
      </c>
      <c r="H20" s="48">
        <f t="shared" si="1"/>
        <v>1.73</v>
      </c>
      <c r="I20" s="14"/>
    </row>
    <row r="21" spans="1:9" ht="18.75">
      <c r="A21" s="43"/>
      <c r="B21" s="45" t="s">
        <v>20</v>
      </c>
      <c r="C21" s="46"/>
      <c r="D21" s="47">
        <v>1420.5</v>
      </c>
      <c r="E21" s="47">
        <v>341.8</v>
      </c>
      <c r="F21" s="47">
        <v>118.5</v>
      </c>
      <c r="G21" s="48">
        <f t="shared" si="0"/>
        <v>0.08342133051742344</v>
      </c>
      <c r="H21" s="48">
        <f t="shared" si="1"/>
        <v>0.34669397308367467</v>
      </c>
      <c r="I21" s="14"/>
    </row>
    <row r="22" spans="1:9" ht="18.75">
      <c r="A22" s="43"/>
      <c r="B22" s="45" t="s">
        <v>21</v>
      </c>
      <c r="C22" s="46"/>
      <c r="D22" s="47">
        <v>743</v>
      </c>
      <c r="E22" s="47">
        <v>183</v>
      </c>
      <c r="F22" s="47">
        <v>69.2</v>
      </c>
      <c r="G22" s="48">
        <f t="shared" si="0"/>
        <v>0.09313593539703903</v>
      </c>
      <c r="H22" s="48">
        <f t="shared" si="1"/>
        <v>0.37814207650273224</v>
      </c>
      <c r="I22" s="14"/>
    </row>
    <row r="23" spans="1:9" ht="18.75">
      <c r="A23" s="43"/>
      <c r="B23" s="45" t="s">
        <v>22</v>
      </c>
      <c r="C23" s="46"/>
      <c r="D23" s="47">
        <v>0</v>
      </c>
      <c r="E23" s="47">
        <v>0</v>
      </c>
      <c r="F23" s="47">
        <v>0.1</v>
      </c>
      <c r="G23" s="48">
        <v>0</v>
      </c>
      <c r="H23" s="48">
        <v>0</v>
      </c>
      <c r="I23" s="14"/>
    </row>
    <row r="24" spans="1:9" ht="18.75">
      <c r="A24" s="43"/>
      <c r="B24" s="44" t="s">
        <v>78</v>
      </c>
      <c r="C24" s="49"/>
      <c r="D24" s="47">
        <f>D25+D26+D27+D28+D29+D32+D33+D30+D31</f>
        <v>474495.5</v>
      </c>
      <c r="E24" s="47">
        <f>E25+E26+E27+E28+E29+E32+E33+E30+E31</f>
        <v>118302.1</v>
      </c>
      <c r="F24" s="47">
        <f>F25+F26+F27+F28+F29+F32+F33+F30+F31</f>
        <v>15666.3</v>
      </c>
      <c r="G24" s="48">
        <f t="shared" si="0"/>
        <v>0.03301675147604139</v>
      </c>
      <c r="H24" s="48">
        <f t="shared" si="1"/>
        <v>0.1324262206672578</v>
      </c>
      <c r="I24" s="14"/>
    </row>
    <row r="25" spans="1:9" ht="18.75">
      <c r="A25" s="43"/>
      <c r="B25" s="45" t="s">
        <v>24</v>
      </c>
      <c r="C25" s="46"/>
      <c r="D25" s="47">
        <v>116001.5</v>
      </c>
      <c r="E25" s="47">
        <v>29000.3</v>
      </c>
      <c r="F25" s="47">
        <v>9183</v>
      </c>
      <c r="G25" s="48">
        <f t="shared" si="0"/>
        <v>0.0791627694469468</v>
      </c>
      <c r="H25" s="48">
        <f t="shared" si="1"/>
        <v>0.3166518967045169</v>
      </c>
      <c r="I25" s="14"/>
    </row>
    <row r="26" spans="1:9" ht="18.75">
      <c r="A26" s="43"/>
      <c r="B26" s="45" t="s">
        <v>25</v>
      </c>
      <c r="C26" s="46"/>
      <c r="D26" s="47">
        <v>351876.3</v>
      </c>
      <c r="E26" s="47">
        <v>87957.1</v>
      </c>
      <c r="F26" s="47">
        <v>6738.4</v>
      </c>
      <c r="G26" s="48">
        <f t="shared" si="0"/>
        <v>0.01914991148878171</v>
      </c>
      <c r="H26" s="48">
        <f t="shared" si="1"/>
        <v>0.07661007468413578</v>
      </c>
      <c r="I26" s="14"/>
    </row>
    <row r="27" spans="1:9" ht="18.75">
      <c r="A27" s="43"/>
      <c r="B27" s="45" t="s">
        <v>26</v>
      </c>
      <c r="C27" s="46"/>
      <c r="D27" s="47">
        <v>504</v>
      </c>
      <c r="E27" s="47">
        <v>0</v>
      </c>
      <c r="F27" s="47">
        <v>0</v>
      </c>
      <c r="G27" s="48">
        <f t="shared" si="0"/>
        <v>0</v>
      </c>
      <c r="H27" s="48">
        <v>0</v>
      </c>
      <c r="I27" s="14"/>
    </row>
    <row r="28" spans="1:9" ht="29.25" customHeight="1" hidden="1">
      <c r="A28" s="43"/>
      <c r="B28" s="45" t="s">
        <v>193</v>
      </c>
      <c r="C28" s="46"/>
      <c r="D28" s="47">
        <v>0</v>
      </c>
      <c r="E28" s="47">
        <v>7.6</v>
      </c>
      <c r="F28" s="47">
        <v>0</v>
      </c>
      <c r="G28" s="48" t="e">
        <f t="shared" si="0"/>
        <v>#DIV/0!</v>
      </c>
      <c r="H28" s="48">
        <f t="shared" si="1"/>
        <v>0</v>
      </c>
      <c r="I28" s="14"/>
    </row>
    <row r="29" spans="1:9" ht="36.75" customHeight="1">
      <c r="A29" s="43"/>
      <c r="B29" s="44" t="s">
        <v>143</v>
      </c>
      <c r="C29" s="49"/>
      <c r="D29" s="47">
        <v>6368.8</v>
      </c>
      <c r="E29" s="47">
        <v>1592.2</v>
      </c>
      <c r="F29" s="47">
        <v>0</v>
      </c>
      <c r="G29" s="48">
        <f t="shared" si="0"/>
        <v>0</v>
      </c>
      <c r="H29" s="48">
        <f t="shared" si="1"/>
        <v>0</v>
      </c>
      <c r="I29" s="14"/>
    </row>
    <row r="30" spans="1:9" ht="34.5" customHeight="1" hidden="1">
      <c r="A30" s="43"/>
      <c r="B30" s="45" t="s">
        <v>193</v>
      </c>
      <c r="C30" s="49"/>
      <c r="D30" s="47">
        <v>0</v>
      </c>
      <c r="E30" s="47">
        <v>0</v>
      </c>
      <c r="F30" s="47">
        <v>0</v>
      </c>
      <c r="G30" s="48" t="e">
        <f t="shared" si="0"/>
        <v>#DIV/0!</v>
      </c>
      <c r="H30" s="48" t="e">
        <f t="shared" si="1"/>
        <v>#DIV/0!</v>
      </c>
      <c r="I30" s="14"/>
    </row>
    <row r="31" spans="1:9" ht="84" customHeight="1" hidden="1">
      <c r="A31" s="43"/>
      <c r="B31" s="45" t="s">
        <v>330</v>
      </c>
      <c r="C31" s="49"/>
      <c r="D31" s="47">
        <v>0</v>
      </c>
      <c r="E31" s="47">
        <v>0</v>
      </c>
      <c r="F31" s="47">
        <v>0</v>
      </c>
      <c r="G31" s="48" t="e">
        <f t="shared" si="0"/>
        <v>#DIV/0!</v>
      </c>
      <c r="H31" s="48" t="e">
        <f t="shared" si="1"/>
        <v>#DIV/0!</v>
      </c>
      <c r="I31" s="14"/>
    </row>
    <row r="32" spans="1:9" ht="17.25" customHeight="1" hidden="1">
      <c r="A32" s="43"/>
      <c r="B32" s="45" t="s">
        <v>279</v>
      </c>
      <c r="C32" s="46"/>
      <c r="D32" s="47">
        <v>0</v>
      </c>
      <c r="E32" s="47">
        <v>0</v>
      </c>
      <c r="F32" s="47">
        <v>0</v>
      </c>
      <c r="G32" s="48" t="e">
        <f t="shared" si="0"/>
        <v>#DIV/0!</v>
      </c>
      <c r="H32" s="48" t="e">
        <f t="shared" si="1"/>
        <v>#DIV/0!</v>
      </c>
      <c r="I32" s="14"/>
    </row>
    <row r="33" spans="1:9" ht="39" customHeight="1" thickBot="1">
      <c r="A33" s="43"/>
      <c r="B33" s="50" t="s">
        <v>150</v>
      </c>
      <c r="C33" s="51"/>
      <c r="D33" s="47">
        <v>-255.1</v>
      </c>
      <c r="E33" s="47">
        <v>-255.1</v>
      </c>
      <c r="F33" s="47">
        <v>-255.1</v>
      </c>
      <c r="G33" s="48">
        <f t="shared" si="0"/>
        <v>1</v>
      </c>
      <c r="H33" s="48">
        <f t="shared" si="1"/>
        <v>1</v>
      </c>
      <c r="I33" s="14"/>
    </row>
    <row r="34" spans="1:9" ht="18.75">
      <c r="A34" s="43"/>
      <c r="B34" s="45" t="s">
        <v>28</v>
      </c>
      <c r="C34" s="46"/>
      <c r="D34" s="47">
        <f>D4+D24</f>
        <v>642666</v>
      </c>
      <c r="E34" s="47">
        <f>E4+E24</f>
        <v>153793.90000000002</v>
      </c>
      <c r="F34" s="47">
        <f>F4+F24</f>
        <v>28191.399999999998</v>
      </c>
      <c r="G34" s="48">
        <f t="shared" si="0"/>
        <v>0.04386633181154752</v>
      </c>
      <c r="H34" s="48">
        <f t="shared" si="1"/>
        <v>0.18330636000517572</v>
      </c>
      <c r="I34" s="14"/>
    </row>
    <row r="35" spans="1:9" ht="18.75">
      <c r="A35" s="43"/>
      <c r="B35" s="45" t="s">
        <v>105</v>
      </c>
      <c r="C35" s="46"/>
      <c r="D35" s="47">
        <f>D4</f>
        <v>168170.5</v>
      </c>
      <c r="E35" s="47">
        <f>E4</f>
        <v>35491.8</v>
      </c>
      <c r="F35" s="47">
        <f>F4</f>
        <v>12525.099999999999</v>
      </c>
      <c r="G35" s="48">
        <f t="shared" si="0"/>
        <v>0.07447857977469294</v>
      </c>
      <c r="H35" s="48">
        <f t="shared" si="1"/>
        <v>0.3529012335243633</v>
      </c>
      <c r="I35" s="14"/>
    </row>
    <row r="36" spans="1:9" ht="12.75">
      <c r="A36" s="166"/>
      <c r="B36" s="167"/>
      <c r="C36" s="167"/>
      <c r="D36" s="167"/>
      <c r="E36" s="167"/>
      <c r="F36" s="167"/>
      <c r="G36" s="167"/>
      <c r="H36" s="168"/>
      <c r="I36" s="10"/>
    </row>
    <row r="37" spans="1:9" ht="15" customHeight="1">
      <c r="A37" s="170" t="s">
        <v>152</v>
      </c>
      <c r="B37" s="170" t="s">
        <v>29</v>
      </c>
      <c r="C37" s="164" t="s">
        <v>154</v>
      </c>
      <c r="D37" s="156" t="s">
        <v>3</v>
      </c>
      <c r="E37" s="158" t="s">
        <v>275</v>
      </c>
      <c r="F37" s="156" t="s">
        <v>4</v>
      </c>
      <c r="G37" s="161" t="s">
        <v>5</v>
      </c>
      <c r="H37" s="158" t="s">
        <v>276</v>
      </c>
      <c r="I37" s="13"/>
    </row>
    <row r="38" spans="1:9" ht="21.75" customHeight="1">
      <c r="A38" s="170"/>
      <c r="B38" s="170"/>
      <c r="C38" s="165"/>
      <c r="D38" s="156"/>
      <c r="E38" s="159"/>
      <c r="F38" s="156"/>
      <c r="G38" s="161"/>
      <c r="H38" s="159"/>
      <c r="I38" s="13"/>
    </row>
    <row r="39" spans="1:9" ht="19.5" customHeight="1">
      <c r="A39" s="49" t="s">
        <v>66</v>
      </c>
      <c r="B39" s="44" t="s">
        <v>30</v>
      </c>
      <c r="C39" s="49"/>
      <c r="D39" s="52">
        <f>D41+D46+D47+D44+D45+D43+D40</f>
        <v>47194.8</v>
      </c>
      <c r="E39" s="52">
        <f>E41+E46+E47+E44+E45+E43+E40</f>
        <v>11890.699999999999</v>
      </c>
      <c r="F39" s="52">
        <f>F41+F46+F47+F44+F45+F43+F40</f>
        <v>2694.1</v>
      </c>
      <c r="G39" s="48">
        <f aca="true" t="shared" si="2" ref="G39:G105">F39/D39</f>
        <v>0.05708467882054802</v>
      </c>
      <c r="H39" s="48">
        <f>F39/E39</f>
        <v>0.22657202687814848</v>
      </c>
      <c r="I39" s="17"/>
    </row>
    <row r="40" spans="1:9" ht="36" customHeight="1">
      <c r="A40" s="46" t="s">
        <v>67</v>
      </c>
      <c r="B40" s="45" t="s">
        <v>340</v>
      </c>
      <c r="C40" s="49"/>
      <c r="D40" s="47">
        <v>1755</v>
      </c>
      <c r="E40" s="47">
        <v>438</v>
      </c>
      <c r="F40" s="47">
        <v>72.2</v>
      </c>
      <c r="G40" s="48">
        <f t="shared" si="2"/>
        <v>0.04113960113960114</v>
      </c>
      <c r="H40" s="48">
        <f aca="true" t="shared" si="3" ref="H40:H103">F40/E40</f>
        <v>0.16484018264840183</v>
      </c>
      <c r="I40" s="17"/>
    </row>
    <row r="41" spans="1:14" ht="54.75" customHeight="1">
      <c r="A41" s="46" t="s">
        <v>69</v>
      </c>
      <c r="B41" s="45" t="s">
        <v>155</v>
      </c>
      <c r="C41" s="46" t="s">
        <v>69</v>
      </c>
      <c r="D41" s="47">
        <f>D42</f>
        <v>24015.6</v>
      </c>
      <c r="E41" s="47">
        <f>E42</f>
        <v>5939.9</v>
      </c>
      <c r="F41" s="47">
        <f>F42</f>
        <v>1319.6</v>
      </c>
      <c r="G41" s="48">
        <f t="shared" si="2"/>
        <v>0.05494761738203501</v>
      </c>
      <c r="H41" s="48">
        <f t="shared" si="3"/>
        <v>0.2221586221990269</v>
      </c>
      <c r="I41" s="18"/>
      <c r="J41" s="157"/>
      <c r="K41" s="157"/>
      <c r="L41" s="155"/>
      <c r="M41" s="155"/>
      <c r="N41" s="155"/>
    </row>
    <row r="42" spans="1:14" s="16" customFormat="1" ht="18.75">
      <c r="A42" s="53"/>
      <c r="B42" s="54" t="s">
        <v>33</v>
      </c>
      <c r="C42" s="53" t="s">
        <v>69</v>
      </c>
      <c r="D42" s="55">
        <v>24015.6</v>
      </c>
      <c r="E42" s="55">
        <v>5939.9</v>
      </c>
      <c r="F42" s="55">
        <v>1319.6</v>
      </c>
      <c r="G42" s="48">
        <f t="shared" si="2"/>
        <v>0.05494761738203501</v>
      </c>
      <c r="H42" s="48">
        <f t="shared" si="3"/>
        <v>0.2221586221990269</v>
      </c>
      <c r="I42" s="19"/>
      <c r="J42" s="160"/>
      <c r="K42" s="160"/>
      <c r="L42" s="155"/>
      <c r="M42" s="155"/>
      <c r="N42" s="155"/>
    </row>
    <row r="43" spans="1:14" s="16" customFormat="1" ht="44.25" customHeight="1" hidden="1">
      <c r="A43" s="53" t="s">
        <v>258</v>
      </c>
      <c r="B43" s="45" t="s">
        <v>260</v>
      </c>
      <c r="C43" s="53" t="s">
        <v>259</v>
      </c>
      <c r="D43" s="55">
        <v>0</v>
      </c>
      <c r="E43" s="55">
        <v>0</v>
      </c>
      <c r="F43" s="55">
        <v>0</v>
      </c>
      <c r="G43" s="48" t="e">
        <f t="shared" si="2"/>
        <v>#DIV/0!</v>
      </c>
      <c r="H43" s="48" t="e">
        <f t="shared" si="3"/>
        <v>#DIV/0!</v>
      </c>
      <c r="I43" s="20"/>
      <c r="J43" s="35"/>
      <c r="K43" s="35"/>
      <c r="L43" s="34"/>
      <c r="M43" s="34"/>
      <c r="N43" s="34"/>
    </row>
    <row r="44" spans="1:14" s="29" customFormat="1" ht="54.75" customHeight="1">
      <c r="A44" s="46" t="s">
        <v>70</v>
      </c>
      <c r="B44" s="45" t="s">
        <v>156</v>
      </c>
      <c r="C44" s="46" t="s">
        <v>70</v>
      </c>
      <c r="D44" s="47">
        <v>7181.3</v>
      </c>
      <c r="E44" s="47">
        <v>1956.1</v>
      </c>
      <c r="F44" s="47">
        <v>417.4</v>
      </c>
      <c r="G44" s="48">
        <f t="shared" si="2"/>
        <v>0.05812318103964463</v>
      </c>
      <c r="H44" s="48">
        <f t="shared" si="3"/>
        <v>0.21338377383569346</v>
      </c>
      <c r="I44" s="15"/>
      <c r="J44" s="27"/>
      <c r="K44" s="27"/>
      <c r="L44" s="28"/>
      <c r="M44" s="28"/>
      <c r="N44" s="28"/>
    </row>
    <row r="45" spans="1:14" s="29" customFormat="1" ht="30" customHeight="1" hidden="1">
      <c r="A45" s="46" t="s">
        <v>190</v>
      </c>
      <c r="B45" s="45" t="s">
        <v>191</v>
      </c>
      <c r="C45" s="46" t="s">
        <v>190</v>
      </c>
      <c r="D45" s="47">
        <v>0</v>
      </c>
      <c r="E45" s="47">
        <v>0</v>
      </c>
      <c r="F45" s="47">
        <v>0</v>
      </c>
      <c r="G45" s="48" t="e">
        <f t="shared" si="2"/>
        <v>#DIV/0!</v>
      </c>
      <c r="H45" s="48" t="e">
        <f t="shared" si="3"/>
        <v>#DIV/0!</v>
      </c>
      <c r="I45" s="15"/>
      <c r="J45" s="27"/>
      <c r="K45" s="27"/>
      <c r="L45" s="28"/>
      <c r="M45" s="28"/>
      <c r="N45" s="28"/>
    </row>
    <row r="46" spans="1:9" ht="17.25" customHeight="1">
      <c r="A46" s="46" t="s">
        <v>71</v>
      </c>
      <c r="B46" s="45" t="s">
        <v>157</v>
      </c>
      <c r="C46" s="46" t="s">
        <v>71</v>
      </c>
      <c r="D46" s="47">
        <v>500</v>
      </c>
      <c r="E46" s="47">
        <v>125</v>
      </c>
      <c r="F46" s="47">
        <v>0</v>
      </c>
      <c r="G46" s="48">
        <f t="shared" si="2"/>
        <v>0</v>
      </c>
      <c r="H46" s="48">
        <f t="shared" si="3"/>
        <v>0</v>
      </c>
      <c r="I46" s="15"/>
    </row>
    <row r="47" spans="1:9" ht="18" customHeight="1">
      <c r="A47" s="56" t="s">
        <v>125</v>
      </c>
      <c r="B47" s="57" t="s">
        <v>36</v>
      </c>
      <c r="C47" s="56"/>
      <c r="D47" s="47">
        <f>D48+D49+D50+D51+D52+D53</f>
        <v>13742.9</v>
      </c>
      <c r="E47" s="47">
        <f>E48+E49+E50+E51+E52+E53</f>
        <v>3431.7</v>
      </c>
      <c r="F47" s="47">
        <f>F48+F49+F50+F51+F52+F53</f>
        <v>884.9000000000001</v>
      </c>
      <c r="G47" s="48">
        <f t="shared" si="2"/>
        <v>0.0643896120906068</v>
      </c>
      <c r="H47" s="48">
        <f t="shared" si="3"/>
        <v>0.2578605355946033</v>
      </c>
      <c r="I47" s="15"/>
    </row>
    <row r="48" spans="1:9" s="16" customFormat="1" ht="42" customHeight="1">
      <c r="A48" s="58"/>
      <c r="B48" s="59" t="s">
        <v>198</v>
      </c>
      <c r="C48" s="58" t="s">
        <v>199</v>
      </c>
      <c r="D48" s="55">
        <v>7790.8</v>
      </c>
      <c r="E48" s="55">
        <v>1950.1</v>
      </c>
      <c r="F48" s="55">
        <v>552.7</v>
      </c>
      <c r="G48" s="48">
        <f t="shared" si="2"/>
        <v>0.07094265030548853</v>
      </c>
      <c r="H48" s="48">
        <f t="shared" si="3"/>
        <v>0.2834213630070253</v>
      </c>
      <c r="I48" s="20"/>
    </row>
    <row r="49" spans="1:9" s="16" customFormat="1" ht="18.75">
      <c r="A49" s="58"/>
      <c r="B49" s="59" t="s">
        <v>195</v>
      </c>
      <c r="C49" s="58" t="s">
        <v>196</v>
      </c>
      <c r="D49" s="55">
        <v>60</v>
      </c>
      <c r="E49" s="55">
        <v>15</v>
      </c>
      <c r="F49" s="55">
        <v>0</v>
      </c>
      <c r="G49" s="48">
        <f t="shared" si="2"/>
        <v>0</v>
      </c>
      <c r="H49" s="48">
        <f t="shared" si="3"/>
        <v>0</v>
      </c>
      <c r="I49" s="20"/>
    </row>
    <row r="50" spans="1:9" s="16" customFormat="1" ht="31.5">
      <c r="A50" s="58"/>
      <c r="B50" s="59" t="s">
        <v>194</v>
      </c>
      <c r="C50" s="58" t="s">
        <v>312</v>
      </c>
      <c r="D50" s="55">
        <v>115.2</v>
      </c>
      <c r="E50" s="55">
        <v>28.8</v>
      </c>
      <c r="F50" s="55">
        <v>0</v>
      </c>
      <c r="G50" s="48">
        <f t="shared" si="2"/>
        <v>0</v>
      </c>
      <c r="H50" s="48">
        <f t="shared" si="3"/>
        <v>0</v>
      </c>
      <c r="I50" s="20"/>
    </row>
    <row r="51" spans="1:9" s="16" customFormat="1" ht="18.75">
      <c r="A51" s="58"/>
      <c r="B51" s="59" t="s">
        <v>158</v>
      </c>
      <c r="C51" s="58" t="s">
        <v>197</v>
      </c>
      <c r="D51" s="55">
        <v>4076.9</v>
      </c>
      <c r="E51" s="55">
        <v>1012.8</v>
      </c>
      <c r="F51" s="55">
        <v>332.2</v>
      </c>
      <c r="G51" s="48">
        <f t="shared" si="2"/>
        <v>0.08148348009517034</v>
      </c>
      <c r="H51" s="48">
        <f t="shared" si="3"/>
        <v>0.328001579778831</v>
      </c>
      <c r="I51" s="20"/>
    </row>
    <row r="52" spans="1:9" s="16" customFormat="1" ht="39" customHeight="1">
      <c r="A52" s="58"/>
      <c r="B52" s="59" t="s">
        <v>341</v>
      </c>
      <c r="C52" s="58" t="s">
        <v>311</v>
      </c>
      <c r="D52" s="55">
        <v>1700</v>
      </c>
      <c r="E52" s="55">
        <v>425</v>
      </c>
      <c r="F52" s="55">
        <v>0</v>
      </c>
      <c r="G52" s="48">
        <f t="shared" si="2"/>
        <v>0</v>
      </c>
      <c r="H52" s="48">
        <f t="shared" si="3"/>
        <v>0</v>
      </c>
      <c r="I52" s="20"/>
    </row>
    <row r="53" spans="1:9" s="16" customFormat="1" ht="24.75" customHeight="1" hidden="1">
      <c r="A53" s="58"/>
      <c r="B53" s="59" t="s">
        <v>310</v>
      </c>
      <c r="C53" s="58" t="s">
        <v>224</v>
      </c>
      <c r="D53" s="55">
        <v>0</v>
      </c>
      <c r="E53" s="55">
        <v>0</v>
      </c>
      <c r="F53" s="55">
        <v>0</v>
      </c>
      <c r="G53" s="48" t="e">
        <f t="shared" si="2"/>
        <v>#DIV/0!</v>
      </c>
      <c r="H53" s="48" t="e">
        <f t="shared" si="3"/>
        <v>#DIV/0!</v>
      </c>
      <c r="I53" s="20"/>
    </row>
    <row r="54" spans="1:9" s="16" customFormat="1" ht="24.75" customHeight="1" hidden="1">
      <c r="A54" s="58"/>
      <c r="B54" s="59" t="s">
        <v>289</v>
      </c>
      <c r="C54" s="58"/>
      <c r="D54" s="55"/>
      <c r="E54" s="55"/>
      <c r="F54" s="55"/>
      <c r="G54" s="48" t="e">
        <f t="shared" si="2"/>
        <v>#DIV/0!</v>
      </c>
      <c r="H54" s="48" t="e">
        <f t="shared" si="3"/>
        <v>#DIV/0!</v>
      </c>
      <c r="I54" s="20"/>
    </row>
    <row r="55" spans="1:9" ht="20.25" customHeight="1">
      <c r="A55" s="49" t="s">
        <v>72</v>
      </c>
      <c r="B55" s="44" t="s">
        <v>160</v>
      </c>
      <c r="C55" s="49"/>
      <c r="D55" s="52">
        <f aca="true" t="shared" si="4" ref="D55:F56">D56</f>
        <v>200</v>
      </c>
      <c r="E55" s="52">
        <f t="shared" si="4"/>
        <v>50</v>
      </c>
      <c r="F55" s="52">
        <f t="shared" si="4"/>
        <v>0</v>
      </c>
      <c r="G55" s="48">
        <f t="shared" si="2"/>
        <v>0</v>
      </c>
      <c r="H55" s="48">
        <f t="shared" si="3"/>
        <v>0</v>
      </c>
      <c r="I55" s="15"/>
    </row>
    <row r="56" spans="1:9" ht="34.5" customHeight="1">
      <c r="A56" s="46" t="s">
        <v>151</v>
      </c>
      <c r="B56" s="45" t="s">
        <v>161</v>
      </c>
      <c r="C56" s="46"/>
      <c r="D56" s="47">
        <f t="shared" si="4"/>
        <v>200</v>
      </c>
      <c r="E56" s="47">
        <f t="shared" si="4"/>
        <v>50</v>
      </c>
      <c r="F56" s="47">
        <f t="shared" si="4"/>
        <v>0</v>
      </c>
      <c r="G56" s="48">
        <f t="shared" si="2"/>
        <v>0</v>
      </c>
      <c r="H56" s="48">
        <f t="shared" si="3"/>
        <v>0</v>
      </c>
      <c r="I56" s="15"/>
    </row>
    <row r="57" spans="1:9" s="16" customFormat="1" ht="71.25" customHeight="1">
      <c r="A57" s="53"/>
      <c r="B57" s="54" t="s">
        <v>381</v>
      </c>
      <c r="C57" s="53" t="s">
        <v>313</v>
      </c>
      <c r="D57" s="55">
        <f>D58+D59</f>
        <v>200</v>
      </c>
      <c r="E57" s="55">
        <f>E58+E59</f>
        <v>50</v>
      </c>
      <c r="F57" s="55">
        <f>F58+F59</f>
        <v>0</v>
      </c>
      <c r="G57" s="48">
        <f t="shared" si="2"/>
        <v>0</v>
      </c>
      <c r="H57" s="48">
        <f t="shared" si="3"/>
        <v>0</v>
      </c>
      <c r="I57" s="20"/>
    </row>
    <row r="58" spans="1:9" s="16" customFormat="1" ht="87" customHeight="1">
      <c r="A58" s="53"/>
      <c r="B58" s="54" t="s">
        <v>343</v>
      </c>
      <c r="C58" s="53" t="s">
        <v>342</v>
      </c>
      <c r="D58" s="55">
        <v>100</v>
      </c>
      <c r="E58" s="55">
        <v>25</v>
      </c>
      <c r="F58" s="55">
        <v>0</v>
      </c>
      <c r="G58" s="48">
        <f t="shared" si="2"/>
        <v>0</v>
      </c>
      <c r="H58" s="48">
        <f t="shared" si="3"/>
        <v>0</v>
      </c>
      <c r="I58" s="20"/>
    </row>
    <row r="59" spans="1:9" s="16" customFormat="1" ht="38.25" customHeight="1">
      <c r="A59" s="53"/>
      <c r="B59" s="54" t="s">
        <v>345</v>
      </c>
      <c r="C59" s="53" t="s">
        <v>344</v>
      </c>
      <c r="D59" s="55">
        <v>100</v>
      </c>
      <c r="E59" s="55">
        <v>25</v>
      </c>
      <c r="F59" s="55">
        <v>0</v>
      </c>
      <c r="G59" s="48">
        <f t="shared" si="2"/>
        <v>0</v>
      </c>
      <c r="H59" s="48">
        <f t="shared" si="3"/>
        <v>0</v>
      </c>
      <c r="I59" s="20"/>
    </row>
    <row r="60" spans="1:9" ht="19.5" customHeight="1">
      <c r="A60" s="49" t="s">
        <v>73</v>
      </c>
      <c r="B60" s="44" t="s">
        <v>40</v>
      </c>
      <c r="C60" s="49"/>
      <c r="D60" s="52">
        <f>D66+D70+D61+D62+D63+D67+D68+D64+D65</f>
        <v>34282.1</v>
      </c>
      <c r="E60" s="52">
        <f>E66+E70+E61+E62+E63+E67+E68+E64+E65</f>
        <v>6990.2</v>
      </c>
      <c r="F60" s="52">
        <f>F66+F70+F61+F62+F63+F67+F68+F64+F65</f>
        <v>1854</v>
      </c>
      <c r="G60" s="48">
        <f t="shared" si="2"/>
        <v>0.05408070100723118</v>
      </c>
      <c r="H60" s="48">
        <f t="shared" si="3"/>
        <v>0.2652284627049298</v>
      </c>
      <c r="I60" s="15"/>
    </row>
    <row r="61" spans="1:9" ht="33" customHeight="1" hidden="1">
      <c r="A61" s="46" t="s">
        <v>203</v>
      </c>
      <c r="B61" s="45" t="s">
        <v>204</v>
      </c>
      <c r="C61" s="46" t="s">
        <v>205</v>
      </c>
      <c r="D61" s="47">
        <v>0</v>
      </c>
      <c r="E61" s="47">
        <v>0</v>
      </c>
      <c r="F61" s="47">
        <v>0</v>
      </c>
      <c r="G61" s="48" t="e">
        <f t="shared" si="2"/>
        <v>#DIV/0!</v>
      </c>
      <c r="H61" s="48" t="e">
        <f t="shared" si="3"/>
        <v>#DIV/0!</v>
      </c>
      <c r="I61" s="15"/>
    </row>
    <row r="62" spans="1:9" ht="33" customHeight="1" hidden="1">
      <c r="A62" s="46" t="s">
        <v>203</v>
      </c>
      <c r="B62" s="45" t="s">
        <v>240</v>
      </c>
      <c r="C62" s="46" t="s">
        <v>239</v>
      </c>
      <c r="D62" s="47">
        <v>0</v>
      </c>
      <c r="E62" s="47">
        <v>0</v>
      </c>
      <c r="F62" s="47">
        <v>0</v>
      </c>
      <c r="G62" s="48" t="e">
        <f t="shared" si="2"/>
        <v>#DIV/0!</v>
      </c>
      <c r="H62" s="48" t="e">
        <f t="shared" si="3"/>
        <v>#DIV/0!</v>
      </c>
      <c r="I62" s="15"/>
    </row>
    <row r="63" spans="1:9" ht="39" customHeight="1">
      <c r="A63" s="46" t="s">
        <v>261</v>
      </c>
      <c r="B63" s="45" t="s">
        <v>315</v>
      </c>
      <c r="C63" s="46" t="s">
        <v>314</v>
      </c>
      <c r="D63" s="47">
        <v>44.6</v>
      </c>
      <c r="E63" s="47">
        <v>11.2</v>
      </c>
      <c r="F63" s="47">
        <v>0</v>
      </c>
      <c r="G63" s="48">
        <f t="shared" si="2"/>
        <v>0</v>
      </c>
      <c r="H63" s="48">
        <f t="shared" si="3"/>
        <v>0</v>
      </c>
      <c r="I63" s="15"/>
    </row>
    <row r="64" spans="1:9" ht="39" customHeight="1">
      <c r="A64" s="46" t="s">
        <v>346</v>
      </c>
      <c r="B64" s="45" t="s">
        <v>347</v>
      </c>
      <c r="C64" s="46" t="s">
        <v>349</v>
      </c>
      <c r="D64" s="47">
        <v>504</v>
      </c>
      <c r="E64" s="47">
        <v>0</v>
      </c>
      <c r="F64" s="47">
        <v>0</v>
      </c>
      <c r="G64" s="48">
        <f t="shared" si="2"/>
        <v>0</v>
      </c>
      <c r="H64" s="48" t="e">
        <f t="shared" si="3"/>
        <v>#DIV/0!</v>
      </c>
      <c r="I64" s="15"/>
    </row>
    <row r="65" spans="1:9" ht="52.5" customHeight="1">
      <c r="A65" s="46"/>
      <c r="B65" s="45" t="s">
        <v>348</v>
      </c>
      <c r="C65" s="46" t="s">
        <v>350</v>
      </c>
      <c r="D65" s="47">
        <v>96</v>
      </c>
      <c r="E65" s="47">
        <v>24</v>
      </c>
      <c r="F65" s="47">
        <v>0</v>
      </c>
      <c r="G65" s="48">
        <f t="shared" si="2"/>
        <v>0</v>
      </c>
      <c r="H65" s="48">
        <f t="shared" si="3"/>
        <v>0</v>
      </c>
      <c r="I65" s="15"/>
    </row>
    <row r="66" spans="1:9" s="22" customFormat="1" ht="57" customHeight="1">
      <c r="A66" s="60" t="s">
        <v>116</v>
      </c>
      <c r="B66" s="61" t="s">
        <v>317</v>
      </c>
      <c r="C66" s="62" t="s">
        <v>316</v>
      </c>
      <c r="D66" s="47">
        <v>23137.5</v>
      </c>
      <c r="E66" s="47">
        <v>5780</v>
      </c>
      <c r="F66" s="47">
        <v>1349</v>
      </c>
      <c r="G66" s="48">
        <f t="shared" si="2"/>
        <v>0.05830361966504592</v>
      </c>
      <c r="H66" s="48">
        <f t="shared" si="3"/>
        <v>0.2333910034602076</v>
      </c>
      <c r="I66" s="21"/>
    </row>
    <row r="67" spans="1:9" s="22" customFormat="1" ht="87.75" customHeight="1" hidden="1">
      <c r="A67" s="60"/>
      <c r="B67" s="61" t="s">
        <v>319</v>
      </c>
      <c r="C67" s="62" t="s">
        <v>318</v>
      </c>
      <c r="D67" s="47">
        <v>0</v>
      </c>
      <c r="E67" s="47">
        <v>0</v>
      </c>
      <c r="F67" s="47">
        <v>0</v>
      </c>
      <c r="G67" s="48" t="e">
        <f t="shared" si="2"/>
        <v>#DIV/0!</v>
      </c>
      <c r="H67" s="48" t="e">
        <f t="shared" si="3"/>
        <v>#DIV/0!</v>
      </c>
      <c r="I67" s="21"/>
    </row>
    <row r="68" spans="1:9" s="24" customFormat="1" ht="33" customHeight="1">
      <c r="A68" s="63"/>
      <c r="B68" s="64" t="s">
        <v>289</v>
      </c>
      <c r="C68" s="65" t="s">
        <v>290</v>
      </c>
      <c r="D68" s="55">
        <v>10000</v>
      </c>
      <c r="E68" s="55">
        <v>1050</v>
      </c>
      <c r="F68" s="55">
        <v>500</v>
      </c>
      <c r="G68" s="48">
        <f t="shared" si="2"/>
        <v>0.05</v>
      </c>
      <c r="H68" s="48">
        <f t="shared" si="3"/>
        <v>0.47619047619047616</v>
      </c>
      <c r="I68" s="23"/>
    </row>
    <row r="69" spans="1:9" s="24" customFormat="1" ht="66.75" customHeight="1" hidden="1">
      <c r="A69" s="63"/>
      <c r="B69" s="66" t="s">
        <v>164</v>
      </c>
      <c r="C69" s="65" t="s">
        <v>163</v>
      </c>
      <c r="D69" s="55">
        <v>0</v>
      </c>
      <c r="E69" s="55">
        <v>0</v>
      </c>
      <c r="F69" s="55">
        <v>0</v>
      </c>
      <c r="G69" s="48" t="e">
        <f t="shared" si="2"/>
        <v>#DIV/0!</v>
      </c>
      <c r="H69" s="48" t="e">
        <f t="shared" si="3"/>
        <v>#DIV/0!</v>
      </c>
      <c r="I69" s="23"/>
    </row>
    <row r="70" spans="1:9" s="22" customFormat="1" ht="30.75" customHeight="1">
      <c r="A70" s="60" t="s">
        <v>74</v>
      </c>
      <c r="B70" s="61" t="s">
        <v>192</v>
      </c>
      <c r="C70" s="62"/>
      <c r="D70" s="47">
        <f>D71+D80+D72</f>
        <v>500</v>
      </c>
      <c r="E70" s="47">
        <f>E71+E80+E72</f>
        <v>125</v>
      </c>
      <c r="F70" s="47">
        <f>F71+F80+F72</f>
        <v>5</v>
      </c>
      <c r="G70" s="48">
        <f t="shared" si="2"/>
        <v>0.01</v>
      </c>
      <c r="H70" s="48">
        <f t="shared" si="3"/>
        <v>0.04</v>
      </c>
      <c r="I70" s="25"/>
    </row>
    <row r="71" spans="1:9" s="24" customFormat="1" ht="29.25" customHeight="1">
      <c r="A71" s="63"/>
      <c r="B71" s="67" t="s">
        <v>120</v>
      </c>
      <c r="C71" s="63" t="s">
        <v>320</v>
      </c>
      <c r="D71" s="55">
        <v>290</v>
      </c>
      <c r="E71" s="55">
        <v>72.5</v>
      </c>
      <c r="F71" s="55">
        <v>5</v>
      </c>
      <c r="G71" s="48">
        <f t="shared" si="2"/>
        <v>0.017241379310344827</v>
      </c>
      <c r="H71" s="48">
        <f t="shared" si="3"/>
        <v>0.06896551724137931</v>
      </c>
      <c r="I71" s="23"/>
    </row>
    <row r="72" spans="1:9" s="24" customFormat="1" ht="57.75" customHeight="1">
      <c r="A72" s="63"/>
      <c r="B72" s="67" t="s">
        <v>351</v>
      </c>
      <c r="C72" s="63"/>
      <c r="D72" s="55">
        <f>D73+D74+D75+D76+D77+D78+D79</f>
        <v>200</v>
      </c>
      <c r="E72" s="55">
        <f>E73+E74+E75+E76+E77+E78+E79</f>
        <v>50</v>
      </c>
      <c r="F72" s="55">
        <f>F73+F74+F75+F76+F77+F78+F79</f>
        <v>0</v>
      </c>
      <c r="G72" s="48">
        <f t="shared" si="2"/>
        <v>0</v>
      </c>
      <c r="H72" s="48">
        <f t="shared" si="3"/>
        <v>0</v>
      </c>
      <c r="I72" s="23"/>
    </row>
    <row r="73" spans="1:9" s="24" customFormat="1" ht="47.25" customHeight="1">
      <c r="A73" s="63"/>
      <c r="B73" s="67" t="s">
        <v>352</v>
      </c>
      <c r="C73" s="63" t="s">
        <v>353</v>
      </c>
      <c r="D73" s="55">
        <v>30</v>
      </c>
      <c r="E73" s="55">
        <v>7.5</v>
      </c>
      <c r="F73" s="55">
        <v>0</v>
      </c>
      <c r="G73" s="48">
        <f t="shared" si="2"/>
        <v>0</v>
      </c>
      <c r="H73" s="48">
        <f t="shared" si="3"/>
        <v>0</v>
      </c>
      <c r="I73" s="23"/>
    </row>
    <row r="74" spans="1:9" s="24" customFormat="1" ht="57" customHeight="1">
      <c r="A74" s="63"/>
      <c r="B74" s="67" t="s">
        <v>355</v>
      </c>
      <c r="C74" s="63" t="s">
        <v>354</v>
      </c>
      <c r="D74" s="55">
        <v>30</v>
      </c>
      <c r="E74" s="55">
        <v>7.5</v>
      </c>
      <c r="F74" s="55">
        <v>0</v>
      </c>
      <c r="G74" s="48">
        <f t="shared" si="2"/>
        <v>0</v>
      </c>
      <c r="H74" s="48">
        <f t="shared" si="3"/>
        <v>0</v>
      </c>
      <c r="I74" s="23"/>
    </row>
    <row r="75" spans="1:9" s="24" customFormat="1" ht="57" customHeight="1">
      <c r="A75" s="63"/>
      <c r="B75" s="67" t="s">
        <v>357</v>
      </c>
      <c r="C75" s="63" t="s">
        <v>356</v>
      </c>
      <c r="D75" s="55">
        <v>30</v>
      </c>
      <c r="E75" s="55">
        <v>7.5</v>
      </c>
      <c r="F75" s="55">
        <v>0</v>
      </c>
      <c r="G75" s="48">
        <f t="shared" si="2"/>
        <v>0</v>
      </c>
      <c r="H75" s="48">
        <f t="shared" si="3"/>
        <v>0</v>
      </c>
      <c r="I75" s="23"/>
    </row>
    <row r="76" spans="1:9" s="24" customFormat="1" ht="66.75" customHeight="1">
      <c r="A76" s="63"/>
      <c r="B76" s="67" t="s">
        <v>359</v>
      </c>
      <c r="C76" s="63" t="s">
        <v>358</v>
      </c>
      <c r="D76" s="55">
        <v>30</v>
      </c>
      <c r="E76" s="55">
        <v>7.5</v>
      </c>
      <c r="F76" s="55">
        <v>0</v>
      </c>
      <c r="G76" s="48">
        <f t="shared" si="2"/>
        <v>0</v>
      </c>
      <c r="H76" s="48">
        <f t="shared" si="3"/>
        <v>0</v>
      </c>
      <c r="I76" s="23"/>
    </row>
    <row r="77" spans="1:9" s="24" customFormat="1" ht="57" customHeight="1">
      <c r="A77" s="63"/>
      <c r="B77" s="67" t="s">
        <v>361</v>
      </c>
      <c r="C77" s="63" t="s">
        <v>360</v>
      </c>
      <c r="D77" s="55">
        <v>30</v>
      </c>
      <c r="E77" s="55">
        <v>7.5</v>
      </c>
      <c r="F77" s="55">
        <v>0</v>
      </c>
      <c r="G77" s="48">
        <f t="shared" si="2"/>
        <v>0</v>
      </c>
      <c r="H77" s="48">
        <f t="shared" si="3"/>
        <v>0</v>
      </c>
      <c r="I77" s="23"/>
    </row>
    <row r="78" spans="1:9" s="24" customFormat="1" ht="61.5" customHeight="1">
      <c r="A78" s="63"/>
      <c r="B78" s="67" t="s">
        <v>363</v>
      </c>
      <c r="C78" s="63" t="s">
        <v>362</v>
      </c>
      <c r="D78" s="55">
        <v>30</v>
      </c>
      <c r="E78" s="55">
        <v>7.5</v>
      </c>
      <c r="F78" s="55">
        <v>0</v>
      </c>
      <c r="G78" s="48">
        <f t="shared" si="2"/>
        <v>0</v>
      </c>
      <c r="H78" s="48">
        <f t="shared" si="3"/>
        <v>0</v>
      </c>
      <c r="I78" s="23"/>
    </row>
    <row r="79" spans="1:9" s="24" customFormat="1" ht="62.25" customHeight="1">
      <c r="A79" s="63"/>
      <c r="B79" s="67" t="s">
        <v>364</v>
      </c>
      <c r="C79" s="63" t="s">
        <v>365</v>
      </c>
      <c r="D79" s="55">
        <v>20</v>
      </c>
      <c r="E79" s="55">
        <v>5</v>
      </c>
      <c r="F79" s="55">
        <v>0</v>
      </c>
      <c r="G79" s="48">
        <f t="shared" si="2"/>
        <v>0</v>
      </c>
      <c r="H79" s="48">
        <f t="shared" si="3"/>
        <v>0</v>
      </c>
      <c r="I79" s="23"/>
    </row>
    <row r="80" spans="1:9" s="24" customFormat="1" ht="54.75" customHeight="1">
      <c r="A80" s="63"/>
      <c r="B80" s="67" t="s">
        <v>366</v>
      </c>
      <c r="C80" s="63" t="s">
        <v>367</v>
      </c>
      <c r="D80" s="55">
        <v>10</v>
      </c>
      <c r="E80" s="55">
        <v>2.5</v>
      </c>
      <c r="F80" s="55">
        <v>0</v>
      </c>
      <c r="G80" s="48">
        <f t="shared" si="2"/>
        <v>0</v>
      </c>
      <c r="H80" s="48">
        <f t="shared" si="3"/>
        <v>0</v>
      </c>
      <c r="I80" s="23"/>
    </row>
    <row r="81" spans="1:9" ht="21" customHeight="1">
      <c r="A81" s="49" t="s">
        <v>75</v>
      </c>
      <c r="B81" s="44" t="s">
        <v>41</v>
      </c>
      <c r="C81" s="49"/>
      <c r="D81" s="52">
        <f>D82+D85</f>
        <v>8000</v>
      </c>
      <c r="E81" s="52">
        <f>E82+E85</f>
        <v>2000</v>
      </c>
      <c r="F81" s="52">
        <f>F82+F85</f>
        <v>0</v>
      </c>
      <c r="G81" s="48">
        <f t="shared" si="2"/>
        <v>0</v>
      </c>
      <c r="H81" s="48">
        <f t="shared" si="3"/>
        <v>0</v>
      </c>
      <c r="I81" s="15"/>
    </row>
    <row r="82" spans="1:9" ht="18.75" customHeight="1">
      <c r="A82" s="46" t="s">
        <v>76</v>
      </c>
      <c r="B82" s="44" t="s">
        <v>42</v>
      </c>
      <c r="C82" s="49"/>
      <c r="D82" s="47">
        <f>D84+D83</f>
        <v>1800</v>
      </c>
      <c r="E82" s="47">
        <f>E84+E83</f>
        <v>450</v>
      </c>
      <c r="F82" s="47">
        <f>F84+F83</f>
        <v>0</v>
      </c>
      <c r="G82" s="48">
        <f t="shared" si="2"/>
        <v>0</v>
      </c>
      <c r="H82" s="48">
        <f t="shared" si="3"/>
        <v>0</v>
      </c>
      <c r="I82" s="15"/>
    </row>
    <row r="83" spans="1:9" ht="34.5" customHeight="1" hidden="1">
      <c r="A83" s="46"/>
      <c r="B83" s="45" t="s">
        <v>208</v>
      </c>
      <c r="C83" s="46" t="s">
        <v>206</v>
      </c>
      <c r="D83" s="47">
        <v>0</v>
      </c>
      <c r="E83" s="47">
        <v>0</v>
      </c>
      <c r="F83" s="47">
        <v>0</v>
      </c>
      <c r="G83" s="48" t="e">
        <f t="shared" si="2"/>
        <v>#DIV/0!</v>
      </c>
      <c r="H83" s="48" t="e">
        <f t="shared" si="3"/>
        <v>#DIV/0!</v>
      </c>
      <c r="I83" s="15"/>
    </row>
    <row r="84" spans="1:9" ht="30.75" customHeight="1">
      <c r="A84" s="46"/>
      <c r="B84" s="45" t="s">
        <v>165</v>
      </c>
      <c r="C84" s="46" t="s">
        <v>368</v>
      </c>
      <c r="D84" s="47">
        <v>1800</v>
      </c>
      <c r="E84" s="47">
        <v>450</v>
      </c>
      <c r="F84" s="47">
        <v>0</v>
      </c>
      <c r="G84" s="48">
        <f t="shared" si="2"/>
        <v>0</v>
      </c>
      <c r="H84" s="48">
        <f t="shared" si="3"/>
        <v>0</v>
      </c>
      <c r="I84" s="15"/>
    </row>
    <row r="85" spans="1:9" ht="18.75">
      <c r="A85" s="49" t="s">
        <v>77</v>
      </c>
      <c r="B85" s="44" t="s">
        <v>43</v>
      </c>
      <c r="C85" s="49"/>
      <c r="D85" s="52">
        <f>D86</f>
        <v>6200</v>
      </c>
      <c r="E85" s="52">
        <f>E86</f>
        <v>1550</v>
      </c>
      <c r="F85" s="52">
        <f>F86</f>
        <v>0</v>
      </c>
      <c r="G85" s="48">
        <f t="shared" si="2"/>
        <v>0</v>
      </c>
      <c r="H85" s="48">
        <f t="shared" si="3"/>
        <v>0</v>
      </c>
      <c r="I85" s="15"/>
    </row>
    <row r="86" spans="1:9" ht="94.5" customHeight="1">
      <c r="A86" s="49"/>
      <c r="B86" s="45" t="s">
        <v>370</v>
      </c>
      <c r="C86" s="46"/>
      <c r="D86" s="47">
        <f>D87+D88+D89</f>
        <v>6200</v>
      </c>
      <c r="E86" s="47">
        <f>E87+E88+E89</f>
        <v>1550</v>
      </c>
      <c r="F86" s="47">
        <f>F87+F88+F89</f>
        <v>0</v>
      </c>
      <c r="G86" s="48">
        <f t="shared" si="2"/>
        <v>0</v>
      </c>
      <c r="H86" s="48">
        <f t="shared" si="3"/>
        <v>0</v>
      </c>
      <c r="I86" s="15"/>
    </row>
    <row r="87" spans="1:9" ht="53.25" customHeight="1">
      <c r="A87" s="49"/>
      <c r="B87" s="68" t="s">
        <v>372</v>
      </c>
      <c r="C87" s="69" t="s">
        <v>371</v>
      </c>
      <c r="D87" s="47">
        <v>900</v>
      </c>
      <c r="E87" s="47">
        <v>225</v>
      </c>
      <c r="F87" s="47">
        <v>0</v>
      </c>
      <c r="G87" s="48">
        <f t="shared" si="2"/>
        <v>0</v>
      </c>
      <c r="H87" s="48">
        <f t="shared" si="3"/>
        <v>0</v>
      </c>
      <c r="I87" s="15"/>
    </row>
    <row r="88" spans="1:9" s="16" customFormat="1" ht="56.25" customHeight="1">
      <c r="A88" s="53"/>
      <c r="B88" s="45" t="s">
        <v>374</v>
      </c>
      <c r="C88" s="70" t="s">
        <v>373</v>
      </c>
      <c r="D88" s="55">
        <v>900</v>
      </c>
      <c r="E88" s="55">
        <v>225</v>
      </c>
      <c r="F88" s="55">
        <v>0</v>
      </c>
      <c r="G88" s="48">
        <f t="shared" si="2"/>
        <v>0</v>
      </c>
      <c r="H88" s="48">
        <f t="shared" si="3"/>
        <v>0</v>
      </c>
      <c r="I88" s="20"/>
    </row>
    <row r="89" spans="1:9" s="16" customFormat="1" ht="16.5" customHeight="1">
      <c r="A89" s="53"/>
      <c r="B89" s="45" t="s">
        <v>375</v>
      </c>
      <c r="C89" s="70" t="s">
        <v>376</v>
      </c>
      <c r="D89" s="55">
        <v>4400</v>
      </c>
      <c r="E89" s="55">
        <v>1100</v>
      </c>
      <c r="F89" s="55">
        <v>0</v>
      </c>
      <c r="G89" s="48">
        <f t="shared" si="2"/>
        <v>0</v>
      </c>
      <c r="H89" s="48">
        <f t="shared" si="3"/>
        <v>0</v>
      </c>
      <c r="I89" s="20"/>
    </row>
    <row r="90" spans="1:9" ht="22.5" customHeight="1">
      <c r="A90" s="49" t="s">
        <v>46</v>
      </c>
      <c r="B90" s="44" t="s">
        <v>47</v>
      </c>
      <c r="C90" s="49"/>
      <c r="D90" s="52">
        <f>D91+D92+D94+D95+D93</f>
        <v>453154.00000000006</v>
      </c>
      <c r="E90" s="52">
        <f>E91+E92+E94+E95+E93</f>
        <v>124218.3</v>
      </c>
      <c r="F90" s="52">
        <f>F91+F92+F94+F95+F93</f>
        <v>16798.199999999997</v>
      </c>
      <c r="G90" s="48">
        <f t="shared" si="2"/>
        <v>0.03706951720607121</v>
      </c>
      <c r="H90" s="48">
        <f t="shared" si="3"/>
        <v>0.13523128234728696</v>
      </c>
      <c r="I90" s="15"/>
    </row>
    <row r="91" spans="1:9" ht="20.25" customHeight="1">
      <c r="A91" s="46" t="s">
        <v>48</v>
      </c>
      <c r="B91" s="45" t="s">
        <v>144</v>
      </c>
      <c r="C91" s="46" t="s">
        <v>48</v>
      </c>
      <c r="D91" s="47">
        <v>129631.6</v>
      </c>
      <c r="E91" s="47">
        <v>37469.9</v>
      </c>
      <c r="F91" s="47">
        <v>5256</v>
      </c>
      <c r="G91" s="48">
        <f t="shared" si="2"/>
        <v>0.04054566942011053</v>
      </c>
      <c r="H91" s="48">
        <f t="shared" si="3"/>
        <v>0.14027259213395285</v>
      </c>
      <c r="I91" s="15"/>
    </row>
    <row r="92" spans="1:9" ht="20.25" customHeight="1">
      <c r="A92" s="46" t="s">
        <v>49</v>
      </c>
      <c r="B92" s="45" t="s">
        <v>145</v>
      </c>
      <c r="C92" s="46" t="s">
        <v>49</v>
      </c>
      <c r="D92" s="47">
        <v>276377.9</v>
      </c>
      <c r="E92" s="47">
        <v>72853.3</v>
      </c>
      <c r="F92" s="47">
        <v>6436.8</v>
      </c>
      <c r="G92" s="48">
        <f t="shared" si="2"/>
        <v>0.02328985059948715</v>
      </c>
      <c r="H92" s="48">
        <f t="shared" si="3"/>
        <v>0.0883528954762516</v>
      </c>
      <c r="I92" s="15"/>
    </row>
    <row r="93" spans="1:9" ht="20.25" customHeight="1">
      <c r="A93" s="46" t="s">
        <v>377</v>
      </c>
      <c r="B93" s="45" t="s">
        <v>378</v>
      </c>
      <c r="C93" s="46" t="s">
        <v>377</v>
      </c>
      <c r="D93" s="47">
        <v>21748.4</v>
      </c>
      <c r="E93" s="47">
        <v>6799.9</v>
      </c>
      <c r="F93" s="47">
        <v>2104.5</v>
      </c>
      <c r="G93" s="48">
        <f t="shared" si="2"/>
        <v>0.09676573908885251</v>
      </c>
      <c r="H93" s="48">
        <f t="shared" si="3"/>
        <v>0.3094898454389035</v>
      </c>
      <c r="I93" s="15"/>
    </row>
    <row r="94" spans="1:9" ht="20.25" customHeight="1">
      <c r="A94" s="46" t="s">
        <v>50</v>
      </c>
      <c r="B94" s="45" t="s">
        <v>277</v>
      </c>
      <c r="C94" s="46" t="s">
        <v>50</v>
      </c>
      <c r="D94" s="47">
        <v>4121.7</v>
      </c>
      <c r="E94" s="47">
        <v>641.7</v>
      </c>
      <c r="F94" s="47">
        <v>1062.3</v>
      </c>
      <c r="G94" s="48">
        <f t="shared" si="2"/>
        <v>0.25773345949486864</v>
      </c>
      <c r="H94" s="48">
        <f t="shared" si="3"/>
        <v>1.6554464703132303</v>
      </c>
      <c r="I94" s="15"/>
    </row>
    <row r="95" spans="1:9" ht="20.25" customHeight="1">
      <c r="A95" s="46" t="s">
        <v>52</v>
      </c>
      <c r="B95" s="45" t="s">
        <v>380</v>
      </c>
      <c r="C95" s="46" t="s">
        <v>52</v>
      </c>
      <c r="D95" s="47">
        <v>21274.4</v>
      </c>
      <c r="E95" s="47">
        <v>6453.5</v>
      </c>
      <c r="F95" s="47">
        <v>1938.6</v>
      </c>
      <c r="G95" s="48">
        <f t="shared" si="2"/>
        <v>0.09112360395592824</v>
      </c>
      <c r="H95" s="48">
        <f t="shared" si="3"/>
        <v>0.3003951344231812</v>
      </c>
      <c r="I95" s="15"/>
    </row>
    <row r="96" spans="1:9" ht="20.25" customHeight="1">
      <c r="A96" s="49" t="s">
        <v>53</v>
      </c>
      <c r="B96" s="44" t="s">
        <v>147</v>
      </c>
      <c r="C96" s="49"/>
      <c r="D96" s="52">
        <f>D97++D98</f>
        <v>66025</v>
      </c>
      <c r="E96" s="52">
        <f>E97++E98</f>
        <v>19524</v>
      </c>
      <c r="F96" s="52">
        <f>F97++F98</f>
        <v>5382.5</v>
      </c>
      <c r="G96" s="48">
        <f t="shared" si="2"/>
        <v>0.08152215070049224</v>
      </c>
      <c r="H96" s="48">
        <f t="shared" si="3"/>
        <v>0.2756863347674657</v>
      </c>
      <c r="I96" s="15"/>
    </row>
    <row r="97" spans="1:9" ht="20.25" customHeight="1">
      <c r="A97" s="46" t="s">
        <v>54</v>
      </c>
      <c r="B97" s="45" t="s">
        <v>55</v>
      </c>
      <c r="C97" s="46" t="s">
        <v>54</v>
      </c>
      <c r="D97" s="47">
        <v>63145.8</v>
      </c>
      <c r="E97" s="47">
        <v>18681.7</v>
      </c>
      <c r="F97" s="47">
        <v>5192.1</v>
      </c>
      <c r="G97" s="48">
        <f t="shared" si="2"/>
        <v>0.08222399589521394</v>
      </c>
      <c r="H97" s="48">
        <f t="shared" si="3"/>
        <v>0.2779243858963585</v>
      </c>
      <c r="I97" s="15"/>
    </row>
    <row r="98" spans="1:9" ht="20.25" customHeight="1">
      <c r="A98" s="46" t="s">
        <v>56</v>
      </c>
      <c r="B98" s="45" t="s">
        <v>106</v>
      </c>
      <c r="C98" s="46" t="s">
        <v>56</v>
      </c>
      <c r="D98" s="47">
        <v>2879.2</v>
      </c>
      <c r="E98" s="47">
        <v>842.3</v>
      </c>
      <c r="F98" s="47">
        <v>190.4</v>
      </c>
      <c r="G98" s="48">
        <f t="shared" si="2"/>
        <v>0.06612948041122535</v>
      </c>
      <c r="H98" s="48">
        <f t="shared" si="3"/>
        <v>0.22604772646325538</v>
      </c>
      <c r="I98" s="15"/>
    </row>
    <row r="99" spans="1:9" ht="20.25" customHeight="1">
      <c r="A99" s="71" t="s">
        <v>57</v>
      </c>
      <c r="B99" s="72" t="s">
        <v>58</v>
      </c>
      <c r="C99" s="71"/>
      <c r="D99" s="52">
        <f>D100+D102+D105+D106+D109+D107+D108+D101+D103+D104</f>
        <v>20602.5</v>
      </c>
      <c r="E99" s="52">
        <f>E100+E102+E105+E106+E109+E107+E108+E101+E103+E104</f>
        <v>5218.8</v>
      </c>
      <c r="F99" s="52">
        <f>F100+F102+F105+F106+F109+F107+F108+F101+F103+F104</f>
        <v>979.1999999999999</v>
      </c>
      <c r="G99" s="48">
        <f t="shared" si="2"/>
        <v>0.04752821259555879</v>
      </c>
      <c r="H99" s="48">
        <f t="shared" si="3"/>
        <v>0.18762934007817889</v>
      </c>
      <c r="I99" s="15"/>
    </row>
    <row r="100" spans="1:9" ht="30" customHeight="1">
      <c r="A100" s="60" t="s">
        <v>59</v>
      </c>
      <c r="B100" s="73" t="s">
        <v>200</v>
      </c>
      <c r="C100" s="60" t="s">
        <v>59</v>
      </c>
      <c r="D100" s="47">
        <v>1100</v>
      </c>
      <c r="E100" s="47">
        <v>275</v>
      </c>
      <c r="F100" s="47">
        <v>253.4</v>
      </c>
      <c r="G100" s="48">
        <f t="shared" si="2"/>
        <v>0.23036363636363638</v>
      </c>
      <c r="H100" s="48">
        <f t="shared" si="3"/>
        <v>0.9214545454545455</v>
      </c>
      <c r="I100" s="15"/>
    </row>
    <row r="101" spans="1:9" ht="44.25" customHeight="1">
      <c r="A101" s="60" t="s">
        <v>60</v>
      </c>
      <c r="B101" s="73" t="s">
        <v>379</v>
      </c>
      <c r="C101" s="60" t="s">
        <v>60</v>
      </c>
      <c r="D101" s="47">
        <v>15879.6</v>
      </c>
      <c r="E101" s="47">
        <v>3801.4</v>
      </c>
      <c r="F101" s="47">
        <v>24</v>
      </c>
      <c r="G101" s="48">
        <f t="shared" si="2"/>
        <v>0.0015113730824454015</v>
      </c>
      <c r="H101" s="48">
        <f t="shared" si="3"/>
        <v>0.00631346346083022</v>
      </c>
      <c r="I101" s="15"/>
    </row>
    <row r="102" spans="1:9" ht="36" customHeight="1" hidden="1">
      <c r="A102" s="60" t="s">
        <v>60</v>
      </c>
      <c r="B102" s="73" t="s">
        <v>169</v>
      </c>
      <c r="C102" s="60" t="s">
        <v>201</v>
      </c>
      <c r="D102" s="47">
        <v>0</v>
      </c>
      <c r="E102" s="47">
        <v>0</v>
      </c>
      <c r="F102" s="47">
        <v>0</v>
      </c>
      <c r="G102" s="48" t="e">
        <f t="shared" si="2"/>
        <v>#DIV/0!</v>
      </c>
      <c r="H102" s="48" t="e">
        <f t="shared" si="3"/>
        <v>#DIV/0!</v>
      </c>
      <c r="I102" s="15"/>
    </row>
    <row r="103" spans="1:9" ht="36" customHeight="1" hidden="1">
      <c r="A103" s="60" t="s">
        <v>60</v>
      </c>
      <c r="B103" s="73" t="s">
        <v>251</v>
      </c>
      <c r="C103" s="60" t="s">
        <v>271</v>
      </c>
      <c r="D103" s="47">
        <v>0</v>
      </c>
      <c r="E103" s="47">
        <v>0</v>
      </c>
      <c r="F103" s="47">
        <v>0</v>
      </c>
      <c r="G103" s="48" t="e">
        <f t="shared" si="2"/>
        <v>#DIV/0!</v>
      </c>
      <c r="H103" s="48" t="e">
        <f t="shared" si="3"/>
        <v>#DIV/0!</v>
      </c>
      <c r="I103" s="15"/>
    </row>
    <row r="104" spans="1:9" ht="45" customHeight="1" hidden="1">
      <c r="A104" s="60" t="s">
        <v>60</v>
      </c>
      <c r="B104" s="73" t="s">
        <v>264</v>
      </c>
      <c r="C104" s="60" t="s">
        <v>263</v>
      </c>
      <c r="D104" s="47">
        <v>0</v>
      </c>
      <c r="E104" s="47">
        <v>0</v>
      </c>
      <c r="F104" s="47">
        <v>0</v>
      </c>
      <c r="G104" s="48" t="e">
        <f t="shared" si="2"/>
        <v>#DIV/0!</v>
      </c>
      <c r="H104" s="48" t="e">
        <f aca="true" t="shared" si="5" ref="H104:H123">F104/E104</f>
        <v>#DIV/0!</v>
      </c>
      <c r="I104" s="15"/>
    </row>
    <row r="105" spans="1:9" s="26" customFormat="1" ht="22.5" customHeight="1" hidden="1">
      <c r="A105" s="46" t="s">
        <v>60</v>
      </c>
      <c r="B105" s="45" t="s">
        <v>241</v>
      </c>
      <c r="C105" s="46" t="s">
        <v>242</v>
      </c>
      <c r="D105" s="47">
        <v>0</v>
      </c>
      <c r="E105" s="47">
        <v>0</v>
      </c>
      <c r="F105" s="47">
        <v>0</v>
      </c>
      <c r="G105" s="48" t="e">
        <f t="shared" si="2"/>
        <v>#DIV/0!</v>
      </c>
      <c r="H105" s="48" t="e">
        <f t="shared" si="5"/>
        <v>#DIV/0!</v>
      </c>
      <c r="I105" s="15"/>
    </row>
    <row r="106" spans="1:9" s="26" customFormat="1" ht="35.25" customHeight="1" hidden="1">
      <c r="A106" s="46" t="s">
        <v>60</v>
      </c>
      <c r="B106" s="45" t="s">
        <v>171</v>
      </c>
      <c r="C106" s="46" t="s">
        <v>172</v>
      </c>
      <c r="D106" s="47">
        <v>0</v>
      </c>
      <c r="E106" s="47">
        <v>0</v>
      </c>
      <c r="F106" s="47">
        <v>0</v>
      </c>
      <c r="G106" s="48" t="e">
        <f aca="true" t="shared" si="6" ref="G106:G123">F106/D106</f>
        <v>#DIV/0!</v>
      </c>
      <c r="H106" s="48" t="e">
        <f t="shared" si="5"/>
        <v>#DIV/0!</v>
      </c>
      <c r="I106" s="15"/>
    </row>
    <row r="107" spans="1:9" s="26" customFormat="1" ht="30.75" customHeight="1" hidden="1">
      <c r="A107" s="46" t="s">
        <v>60</v>
      </c>
      <c r="B107" s="45" t="s">
        <v>251</v>
      </c>
      <c r="C107" s="46" t="s">
        <v>252</v>
      </c>
      <c r="D107" s="47">
        <v>0</v>
      </c>
      <c r="E107" s="47">
        <v>0</v>
      </c>
      <c r="F107" s="47">
        <v>0</v>
      </c>
      <c r="G107" s="48" t="e">
        <f t="shared" si="6"/>
        <v>#DIV/0!</v>
      </c>
      <c r="H107" s="48" t="e">
        <f t="shared" si="5"/>
        <v>#DIV/0!</v>
      </c>
      <c r="I107" s="15"/>
    </row>
    <row r="108" spans="1:9" s="26" customFormat="1" ht="44.25" customHeight="1" hidden="1">
      <c r="A108" s="46" t="s">
        <v>60</v>
      </c>
      <c r="B108" s="45" t="s">
        <v>254</v>
      </c>
      <c r="C108" s="46" t="s">
        <v>253</v>
      </c>
      <c r="D108" s="47">
        <v>0</v>
      </c>
      <c r="E108" s="47">
        <v>0</v>
      </c>
      <c r="F108" s="47">
        <v>0</v>
      </c>
      <c r="G108" s="48" t="e">
        <f t="shared" si="6"/>
        <v>#DIV/0!</v>
      </c>
      <c r="H108" s="48" t="e">
        <f t="shared" si="5"/>
        <v>#DIV/0!</v>
      </c>
      <c r="I108" s="15"/>
    </row>
    <row r="109" spans="1:9" ht="36" customHeight="1">
      <c r="A109" s="46" t="s">
        <v>61</v>
      </c>
      <c r="B109" s="45" t="s">
        <v>322</v>
      </c>
      <c r="C109" s="46" t="s">
        <v>321</v>
      </c>
      <c r="D109" s="47">
        <v>3622.9</v>
      </c>
      <c r="E109" s="47">
        <v>1142.4</v>
      </c>
      <c r="F109" s="47">
        <v>701.8</v>
      </c>
      <c r="G109" s="48">
        <f t="shared" si="6"/>
        <v>0.1937122194926716</v>
      </c>
      <c r="H109" s="48">
        <f t="shared" si="5"/>
        <v>0.6143207282913165</v>
      </c>
      <c r="I109" s="15"/>
    </row>
    <row r="110" spans="1:9" ht="26.25" customHeight="1">
      <c r="A110" s="49" t="s">
        <v>62</v>
      </c>
      <c r="B110" s="44" t="s">
        <v>126</v>
      </c>
      <c r="C110" s="49"/>
      <c r="D110" s="52">
        <f>D111+D112</f>
        <v>596.1</v>
      </c>
      <c r="E110" s="52">
        <f>E111+E112</f>
        <v>170</v>
      </c>
      <c r="F110" s="52">
        <f>F111+F112</f>
        <v>59.7</v>
      </c>
      <c r="G110" s="48">
        <f t="shared" si="6"/>
        <v>0.10015098137896326</v>
      </c>
      <c r="H110" s="48">
        <f t="shared" si="5"/>
        <v>0.3511764705882353</v>
      </c>
      <c r="I110" s="15"/>
    </row>
    <row r="111" spans="1:9" ht="23.25" customHeight="1" hidden="1">
      <c r="A111" s="46" t="s">
        <v>63</v>
      </c>
      <c r="B111" s="45" t="s">
        <v>127</v>
      </c>
      <c r="C111" s="46" t="s">
        <v>63</v>
      </c>
      <c r="D111" s="47">
        <v>0</v>
      </c>
      <c r="E111" s="47">
        <v>0</v>
      </c>
      <c r="F111" s="47">
        <v>0</v>
      </c>
      <c r="G111" s="48" t="e">
        <f t="shared" si="6"/>
        <v>#DIV/0!</v>
      </c>
      <c r="H111" s="48" t="e">
        <f t="shared" si="5"/>
        <v>#DIV/0!</v>
      </c>
      <c r="I111" s="15"/>
    </row>
    <row r="112" spans="1:9" ht="26.25" customHeight="1">
      <c r="A112" s="46" t="s">
        <v>128</v>
      </c>
      <c r="B112" s="45" t="s">
        <v>129</v>
      </c>
      <c r="C112" s="46" t="s">
        <v>128</v>
      </c>
      <c r="D112" s="47">
        <v>596.1</v>
      </c>
      <c r="E112" s="47">
        <v>170</v>
      </c>
      <c r="F112" s="47">
        <v>59.7</v>
      </c>
      <c r="G112" s="48">
        <f t="shared" si="6"/>
        <v>0.10015098137896326</v>
      </c>
      <c r="H112" s="48">
        <f t="shared" si="5"/>
        <v>0.3511764705882353</v>
      </c>
      <c r="I112" s="15"/>
    </row>
    <row r="113" spans="1:9" ht="26.25" customHeight="1" hidden="1">
      <c r="A113" s="46"/>
      <c r="B113" s="54" t="s">
        <v>39</v>
      </c>
      <c r="C113" s="46"/>
      <c r="D113" s="47">
        <v>0</v>
      </c>
      <c r="E113" s="47">
        <v>0</v>
      </c>
      <c r="F113" s="47">
        <v>0</v>
      </c>
      <c r="G113" s="48" t="e">
        <f t="shared" si="6"/>
        <v>#DIV/0!</v>
      </c>
      <c r="H113" s="48" t="e">
        <f t="shared" si="5"/>
        <v>#DIV/0!</v>
      </c>
      <c r="I113" s="15"/>
    </row>
    <row r="114" spans="1:9" ht="27" customHeight="1">
      <c r="A114" s="49" t="s">
        <v>130</v>
      </c>
      <c r="B114" s="44" t="s">
        <v>131</v>
      </c>
      <c r="C114" s="49"/>
      <c r="D114" s="52">
        <f>D115</f>
        <v>320</v>
      </c>
      <c r="E114" s="52">
        <f>E115</f>
        <v>80</v>
      </c>
      <c r="F114" s="52">
        <f>F115</f>
        <v>0</v>
      </c>
      <c r="G114" s="48">
        <f t="shared" si="6"/>
        <v>0</v>
      </c>
      <c r="H114" s="48">
        <f t="shared" si="5"/>
        <v>0</v>
      </c>
      <c r="I114" s="15"/>
    </row>
    <row r="115" spans="1:9" ht="17.25" customHeight="1">
      <c r="A115" s="46" t="s">
        <v>132</v>
      </c>
      <c r="B115" s="45" t="s">
        <v>133</v>
      </c>
      <c r="C115" s="46" t="s">
        <v>132</v>
      </c>
      <c r="D115" s="47">
        <v>320</v>
      </c>
      <c r="E115" s="47">
        <v>80</v>
      </c>
      <c r="F115" s="47">
        <v>0</v>
      </c>
      <c r="G115" s="48">
        <f t="shared" si="6"/>
        <v>0</v>
      </c>
      <c r="H115" s="48">
        <f t="shared" si="5"/>
        <v>0</v>
      </c>
      <c r="I115" s="15"/>
    </row>
    <row r="116" spans="1:9" ht="39.75" customHeight="1">
      <c r="A116" s="49" t="s">
        <v>134</v>
      </c>
      <c r="B116" s="44" t="s">
        <v>135</v>
      </c>
      <c r="C116" s="49"/>
      <c r="D116" s="52">
        <f>D117</f>
        <v>2200</v>
      </c>
      <c r="E116" s="52">
        <f>E117</f>
        <v>550</v>
      </c>
      <c r="F116" s="52">
        <f>F117</f>
        <v>81.3</v>
      </c>
      <c r="G116" s="48">
        <f t="shared" si="6"/>
        <v>0.036954545454545455</v>
      </c>
      <c r="H116" s="48">
        <f t="shared" si="5"/>
        <v>0.14781818181818182</v>
      </c>
      <c r="I116" s="15"/>
    </row>
    <row r="117" spans="1:9" ht="30.75" customHeight="1">
      <c r="A117" s="46" t="s">
        <v>137</v>
      </c>
      <c r="B117" s="45" t="s">
        <v>173</v>
      </c>
      <c r="C117" s="46" t="s">
        <v>137</v>
      </c>
      <c r="D117" s="47">
        <v>2200</v>
      </c>
      <c r="E117" s="47">
        <v>550</v>
      </c>
      <c r="F117" s="47">
        <v>81.3</v>
      </c>
      <c r="G117" s="48">
        <f t="shared" si="6"/>
        <v>0.036954545454545455</v>
      </c>
      <c r="H117" s="48">
        <f t="shared" si="5"/>
        <v>0.14781818181818182</v>
      </c>
      <c r="I117" s="15"/>
    </row>
    <row r="118" spans="1:9" ht="26.25" customHeight="1">
      <c r="A118" s="49" t="s">
        <v>138</v>
      </c>
      <c r="B118" s="44" t="s">
        <v>141</v>
      </c>
      <c r="C118" s="49"/>
      <c r="D118" s="52">
        <f>D119+D121+D120</f>
        <v>2365.1</v>
      </c>
      <c r="E118" s="52">
        <f>E119+E121+E120</f>
        <v>561.7</v>
      </c>
      <c r="F118" s="52">
        <f>F119+F121+F120</f>
        <v>187</v>
      </c>
      <c r="G118" s="48">
        <f t="shared" si="6"/>
        <v>0.07906642425267431</v>
      </c>
      <c r="H118" s="48">
        <f t="shared" si="5"/>
        <v>0.33291792771942313</v>
      </c>
      <c r="I118" s="15"/>
    </row>
    <row r="119" spans="1:9" ht="66" customHeight="1">
      <c r="A119" s="46" t="s">
        <v>139</v>
      </c>
      <c r="B119" s="45" t="s">
        <v>323</v>
      </c>
      <c r="C119" s="46" t="s">
        <v>324</v>
      </c>
      <c r="D119" s="47">
        <v>2365.1</v>
      </c>
      <c r="E119" s="47">
        <v>561.7</v>
      </c>
      <c r="F119" s="47">
        <v>187</v>
      </c>
      <c r="G119" s="48">
        <f t="shared" si="6"/>
        <v>0.07906642425267431</v>
      </c>
      <c r="H119" s="48">
        <f t="shared" si="5"/>
        <v>0.33291792771942313</v>
      </c>
      <c r="I119" s="15"/>
    </row>
    <row r="120" spans="1:9" ht="36" customHeight="1" hidden="1">
      <c r="A120" s="46" t="s">
        <v>139</v>
      </c>
      <c r="B120" s="45" t="s">
        <v>325</v>
      </c>
      <c r="C120" s="46" t="s">
        <v>326</v>
      </c>
      <c r="D120" s="47">
        <v>0</v>
      </c>
      <c r="E120" s="47">
        <v>0</v>
      </c>
      <c r="F120" s="47">
        <v>0</v>
      </c>
      <c r="G120" s="48" t="e">
        <f t="shared" si="6"/>
        <v>#DIV/0!</v>
      </c>
      <c r="H120" s="48" t="e">
        <f t="shared" si="5"/>
        <v>#DIV/0!</v>
      </c>
      <c r="I120" s="15"/>
    </row>
    <row r="121" spans="1:9" ht="30.75" customHeight="1" hidden="1">
      <c r="A121" s="46" t="s">
        <v>140</v>
      </c>
      <c r="B121" s="45" t="s">
        <v>202</v>
      </c>
      <c r="C121" s="46" t="s">
        <v>327</v>
      </c>
      <c r="D121" s="47">
        <v>0</v>
      </c>
      <c r="E121" s="47">
        <v>0</v>
      </c>
      <c r="F121" s="47">
        <v>0</v>
      </c>
      <c r="G121" s="48" t="e">
        <f t="shared" si="6"/>
        <v>#DIV/0!</v>
      </c>
      <c r="H121" s="48" t="e">
        <f t="shared" si="5"/>
        <v>#DIV/0!</v>
      </c>
      <c r="I121" s="15"/>
    </row>
    <row r="122" spans="1:9" ht="26.25" customHeight="1">
      <c r="A122" s="71"/>
      <c r="B122" s="72" t="s">
        <v>65</v>
      </c>
      <c r="C122" s="71"/>
      <c r="D122" s="52">
        <f>D39+D55+D60+D81+D90+D96+D99+D110+D114+D116+D118</f>
        <v>634939.6</v>
      </c>
      <c r="E122" s="52">
        <f>E39+E55+E60+E81+E90+E96+E99+E110+E114+E116+E118</f>
        <v>171253.7</v>
      </c>
      <c r="F122" s="52">
        <f>F39+F55+F60+F81+F90+F96+F99+F110+F114+F116+F118</f>
        <v>28035.999999999996</v>
      </c>
      <c r="G122" s="48">
        <f t="shared" si="6"/>
        <v>0.044155381078767174</v>
      </c>
      <c r="H122" s="48">
        <f t="shared" si="5"/>
        <v>0.16371033151400521</v>
      </c>
      <c r="I122" s="15"/>
    </row>
    <row r="123" spans="1:9" ht="19.5" customHeight="1">
      <c r="A123" s="43"/>
      <c r="B123" s="45" t="s">
        <v>80</v>
      </c>
      <c r="C123" s="46"/>
      <c r="D123" s="74">
        <f>D118</f>
        <v>2365.1</v>
      </c>
      <c r="E123" s="74">
        <f>E118</f>
        <v>561.7</v>
      </c>
      <c r="F123" s="74">
        <f>F118</f>
        <v>187</v>
      </c>
      <c r="G123" s="48">
        <f t="shared" si="6"/>
        <v>0.07906642425267431</v>
      </c>
      <c r="H123" s="48">
        <f t="shared" si="5"/>
        <v>0.33291792771942313</v>
      </c>
      <c r="I123" s="15"/>
    </row>
    <row r="124" spans="4:7" ht="18">
      <c r="D124" s="77"/>
      <c r="E124" s="77"/>
      <c r="F124" s="77"/>
      <c r="G124" s="77"/>
    </row>
    <row r="125" spans="4:7" ht="18">
      <c r="D125" s="77"/>
      <c r="E125" s="77"/>
      <c r="F125" s="77"/>
      <c r="G125" s="77"/>
    </row>
    <row r="126" spans="2:7" ht="18">
      <c r="B126" s="79" t="s">
        <v>90</v>
      </c>
      <c r="C126" s="80"/>
      <c r="D126" s="77"/>
      <c r="E126" s="77"/>
      <c r="F126" s="77">
        <v>3010.2</v>
      </c>
      <c r="G126" s="77"/>
    </row>
    <row r="127" spans="2:7" ht="18">
      <c r="B127" s="79"/>
      <c r="C127" s="80"/>
      <c r="D127" s="77"/>
      <c r="E127" s="77"/>
      <c r="F127" s="77"/>
      <c r="G127" s="77"/>
    </row>
    <row r="128" spans="2:7" ht="18">
      <c r="B128" s="79" t="s">
        <v>81</v>
      </c>
      <c r="C128" s="80"/>
      <c r="D128" s="77"/>
      <c r="E128" s="77"/>
      <c r="F128" s="77"/>
      <c r="G128" s="77"/>
    </row>
    <row r="129" spans="2:9" ht="18.75">
      <c r="B129" s="79" t="s">
        <v>82</v>
      </c>
      <c r="C129" s="80"/>
      <c r="D129" s="77"/>
      <c r="E129" s="77"/>
      <c r="F129" s="77"/>
      <c r="G129" s="77"/>
      <c r="H129" s="81"/>
      <c r="I129" s="6"/>
    </row>
    <row r="130" spans="2:7" ht="18">
      <c r="B130" s="79"/>
      <c r="C130" s="80"/>
      <c r="D130" s="77"/>
      <c r="E130" s="77"/>
      <c r="F130" s="77"/>
      <c r="G130" s="77"/>
    </row>
    <row r="131" spans="2:7" ht="18">
      <c r="B131" s="79" t="s">
        <v>83</v>
      </c>
      <c r="C131" s="80"/>
      <c r="D131" s="77"/>
      <c r="E131" s="77"/>
      <c r="F131" s="77"/>
      <c r="G131" s="77"/>
    </row>
    <row r="132" spans="2:9" ht="18.75">
      <c r="B132" s="79" t="s">
        <v>84</v>
      </c>
      <c r="C132" s="80"/>
      <c r="D132" s="77"/>
      <c r="E132" s="77"/>
      <c r="F132" s="77">
        <v>0</v>
      </c>
      <c r="G132" s="77"/>
      <c r="H132" s="81"/>
      <c r="I132" s="6"/>
    </row>
    <row r="133" spans="2:7" ht="18">
      <c r="B133" s="79"/>
      <c r="C133" s="80"/>
      <c r="D133" s="77"/>
      <c r="E133" s="77"/>
      <c r="F133" s="77"/>
      <c r="G133" s="77"/>
    </row>
    <row r="134" spans="2:7" ht="18">
      <c r="B134" s="79" t="s">
        <v>85</v>
      </c>
      <c r="C134" s="80"/>
      <c r="D134" s="77"/>
      <c r="E134" s="77"/>
      <c r="F134" s="77"/>
      <c r="G134" s="77"/>
    </row>
    <row r="135" spans="2:9" ht="18.75">
      <c r="B135" s="79" t="s">
        <v>86</v>
      </c>
      <c r="C135" s="80"/>
      <c r="D135" s="77"/>
      <c r="E135" s="77"/>
      <c r="F135" s="77"/>
      <c r="G135" s="77"/>
      <c r="H135" s="82"/>
      <c r="I135" s="3"/>
    </row>
    <row r="136" spans="2:7" ht="18">
      <c r="B136" s="79"/>
      <c r="C136" s="80"/>
      <c r="D136" s="77"/>
      <c r="E136" s="77"/>
      <c r="F136" s="77"/>
      <c r="G136" s="77"/>
    </row>
    <row r="137" spans="2:7" ht="18">
      <c r="B137" s="79" t="s">
        <v>87</v>
      </c>
      <c r="C137" s="80"/>
      <c r="D137" s="77"/>
      <c r="E137" s="77"/>
      <c r="F137" s="77"/>
      <c r="G137" s="77"/>
    </row>
    <row r="138" spans="2:9" ht="18.75">
      <c r="B138" s="79" t="s">
        <v>88</v>
      </c>
      <c r="C138" s="80"/>
      <c r="D138" s="77"/>
      <c r="E138" s="77"/>
      <c r="F138" s="77">
        <v>1000</v>
      </c>
      <c r="G138" s="77"/>
      <c r="H138" s="83"/>
      <c r="I138" s="3"/>
    </row>
    <row r="139" spans="2:7" ht="18">
      <c r="B139" s="79"/>
      <c r="C139" s="80"/>
      <c r="D139" s="77"/>
      <c r="E139" s="77"/>
      <c r="F139" s="77"/>
      <c r="G139" s="77"/>
    </row>
    <row r="140" spans="2:7" ht="18">
      <c r="B140" s="79"/>
      <c r="C140" s="80"/>
      <c r="D140" s="77"/>
      <c r="E140" s="77"/>
      <c r="F140" s="77"/>
      <c r="G140" s="77"/>
    </row>
    <row r="141" spans="2:9" ht="18.75">
      <c r="B141" s="79" t="s">
        <v>89</v>
      </c>
      <c r="C141" s="80"/>
      <c r="D141" s="77"/>
      <c r="E141" s="77"/>
      <c r="F141" s="77">
        <f>F126+F34+F129+F132-F122-F135-F138</f>
        <v>2165.600000000002</v>
      </c>
      <c r="G141" s="77"/>
      <c r="H141" s="84"/>
      <c r="I141" s="9"/>
    </row>
    <row r="142" spans="4:7" ht="18">
      <c r="D142" s="77"/>
      <c r="E142" s="77"/>
      <c r="F142" s="77"/>
      <c r="G142" s="77"/>
    </row>
    <row r="143" spans="4:7" ht="18">
      <c r="D143" s="77"/>
      <c r="E143" s="77"/>
      <c r="F143" s="77"/>
      <c r="G143" s="77"/>
    </row>
    <row r="144" spans="2:7" ht="18">
      <c r="B144" s="79" t="s">
        <v>91</v>
      </c>
      <c r="C144" s="80"/>
      <c r="D144" s="77"/>
      <c r="E144" s="77"/>
      <c r="F144" s="77"/>
      <c r="G144" s="77"/>
    </row>
    <row r="145" spans="2:7" ht="18">
      <c r="B145" s="79" t="s">
        <v>92</v>
      </c>
      <c r="C145" s="80"/>
      <c r="D145" s="77"/>
      <c r="E145" s="77"/>
      <c r="F145" s="77"/>
      <c r="G145" s="77"/>
    </row>
    <row r="146" spans="2:7" ht="18">
      <c r="B146" s="79" t="s">
        <v>93</v>
      </c>
      <c r="C146" s="80"/>
      <c r="D146" s="77"/>
      <c r="E146" s="77"/>
      <c r="F146" s="77"/>
      <c r="G146" s="77"/>
    </row>
  </sheetData>
  <sheetProtection/>
  <mergeCells count="21">
    <mergeCell ref="A1:H1"/>
    <mergeCell ref="A37:A38"/>
    <mergeCell ref="H37:H38"/>
    <mergeCell ref="B37:B38"/>
    <mergeCell ref="D37:D38"/>
    <mergeCell ref="E37:E38"/>
    <mergeCell ref="F2:F3"/>
    <mergeCell ref="G2:G3"/>
    <mergeCell ref="E2:E3"/>
    <mergeCell ref="A2:A3"/>
    <mergeCell ref="B2:B3"/>
    <mergeCell ref="C2:C3"/>
    <mergeCell ref="C37:C38"/>
    <mergeCell ref="A36:H36"/>
    <mergeCell ref="D2:D3"/>
    <mergeCell ref="L41:N42"/>
    <mergeCell ref="F37:F38"/>
    <mergeCell ref="J41:K41"/>
    <mergeCell ref="H2:H3"/>
    <mergeCell ref="J42:K42"/>
    <mergeCell ref="G37:G38"/>
  </mergeCells>
  <printOptions/>
  <pageMargins left="0.15748031496062992" right="0.2362204724409449" top="0.5511811023622047" bottom="0.5905511811023623" header="0" footer="0"/>
  <pageSetup fitToHeight="5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4"/>
  <sheetViews>
    <sheetView zoomScale="85" zoomScaleNormal="85" zoomScalePageLayoutView="0" workbookViewId="0" topLeftCell="A99">
      <selection activeCell="H99" sqref="H99"/>
    </sheetView>
  </sheetViews>
  <sheetFormatPr defaultColWidth="9.140625" defaultRowHeight="12.75"/>
  <cols>
    <col min="1" max="1" width="6.7109375" style="75" customWidth="1"/>
    <col min="2" max="2" width="45.8515625" style="75" customWidth="1"/>
    <col min="3" max="3" width="15.421875" style="76" hidden="1" customWidth="1"/>
    <col min="4" max="4" width="14.421875" style="78" customWidth="1"/>
    <col min="5" max="5" width="14.8515625" style="78" customWidth="1"/>
    <col min="6" max="6" width="13.57421875" style="78" customWidth="1"/>
    <col min="7" max="7" width="11.57421875" style="78" customWidth="1"/>
    <col min="8" max="8" width="11.8515625" style="78" customWidth="1"/>
    <col min="9" max="9" width="12.28125" style="30" customWidth="1"/>
    <col min="10" max="16384" width="9.140625" style="1" customWidth="1"/>
  </cols>
  <sheetData>
    <row r="1" spans="1:9" s="8" customFormat="1" ht="64.5" customHeight="1">
      <c r="A1" s="169" t="s">
        <v>332</v>
      </c>
      <c r="B1" s="169"/>
      <c r="C1" s="169"/>
      <c r="D1" s="169"/>
      <c r="E1" s="169"/>
      <c r="F1" s="169"/>
      <c r="G1" s="169"/>
      <c r="H1" s="169"/>
      <c r="I1" s="32"/>
    </row>
    <row r="2" spans="1:8" ht="12.75" customHeight="1">
      <c r="A2" s="43"/>
      <c r="B2" s="163" t="s">
        <v>2</v>
      </c>
      <c r="C2" s="49"/>
      <c r="D2" s="161" t="s">
        <v>3</v>
      </c>
      <c r="E2" s="158" t="s">
        <v>275</v>
      </c>
      <c r="F2" s="161" t="s">
        <v>4</v>
      </c>
      <c r="G2" s="161" t="s">
        <v>5</v>
      </c>
      <c r="H2" s="158" t="s">
        <v>276</v>
      </c>
    </row>
    <row r="3" spans="1:8" ht="27.75" customHeight="1">
      <c r="A3" s="43"/>
      <c r="B3" s="163"/>
      <c r="C3" s="49"/>
      <c r="D3" s="161"/>
      <c r="E3" s="159"/>
      <c r="F3" s="161"/>
      <c r="G3" s="161"/>
      <c r="H3" s="159"/>
    </row>
    <row r="4" spans="1:8" ht="18.75">
      <c r="A4" s="43"/>
      <c r="B4" s="45" t="s">
        <v>79</v>
      </c>
      <c r="C4" s="46"/>
      <c r="D4" s="47">
        <f>D5+D6+D7+D8+D9+D10+D11+D12+D13+D14+D15+D16+D17+D18+D19</f>
        <v>68347.1</v>
      </c>
      <c r="E4" s="47">
        <f>E5+E6+E7+E8+E9+E10+E11+E12+E13+E14+E15+E16+E17+E18+E19</f>
        <v>12980</v>
      </c>
      <c r="F4" s="47">
        <f>F5+F6+F7+F8+F9+F10+F11+F12+F13+F14+F15+F16+F17+F18+F19</f>
        <v>4182.9</v>
      </c>
      <c r="G4" s="48">
        <f aca="true" t="shared" si="0" ref="G4:G28">F4/D4</f>
        <v>0.0612008410013007</v>
      </c>
      <c r="H4" s="48">
        <f>F4/E4</f>
        <v>0.3222573189522342</v>
      </c>
    </row>
    <row r="5" spans="1:8" ht="18.75">
      <c r="A5" s="43"/>
      <c r="B5" s="45" t="s">
        <v>6</v>
      </c>
      <c r="C5" s="46"/>
      <c r="D5" s="47">
        <v>38990</v>
      </c>
      <c r="E5" s="47">
        <v>9000</v>
      </c>
      <c r="F5" s="47">
        <v>2085.8</v>
      </c>
      <c r="G5" s="48">
        <f t="shared" si="0"/>
        <v>0.053495768145678385</v>
      </c>
      <c r="H5" s="48">
        <f aca="true" t="shared" si="1" ref="H5:H28">F5/E5</f>
        <v>0.23175555555555558</v>
      </c>
    </row>
    <row r="6" spans="1:8" ht="18.75">
      <c r="A6" s="43"/>
      <c r="B6" s="45" t="s">
        <v>233</v>
      </c>
      <c r="C6" s="46"/>
      <c r="D6" s="47">
        <v>5681.1</v>
      </c>
      <c r="E6" s="47">
        <v>1420</v>
      </c>
      <c r="F6" s="47">
        <v>442.7</v>
      </c>
      <c r="G6" s="48">
        <f t="shared" si="0"/>
        <v>0.07792504972628539</v>
      </c>
      <c r="H6" s="48">
        <f t="shared" si="1"/>
        <v>0.3117605633802817</v>
      </c>
    </row>
    <row r="7" spans="1:8" ht="18.75">
      <c r="A7" s="43"/>
      <c r="B7" s="45" t="s">
        <v>8</v>
      </c>
      <c r="C7" s="46"/>
      <c r="D7" s="47">
        <v>503</v>
      </c>
      <c r="E7" s="47">
        <v>50</v>
      </c>
      <c r="F7" s="47">
        <v>0</v>
      </c>
      <c r="G7" s="48">
        <f t="shared" si="0"/>
        <v>0</v>
      </c>
      <c r="H7" s="48">
        <f t="shared" si="1"/>
        <v>0</v>
      </c>
    </row>
    <row r="8" spans="1:8" ht="18.75">
      <c r="A8" s="43"/>
      <c r="B8" s="45" t="s">
        <v>9</v>
      </c>
      <c r="C8" s="46"/>
      <c r="D8" s="47">
        <v>7880</v>
      </c>
      <c r="E8" s="47">
        <v>200</v>
      </c>
      <c r="F8" s="47">
        <v>65.1</v>
      </c>
      <c r="G8" s="48">
        <f t="shared" si="0"/>
        <v>0.008261421319796954</v>
      </c>
      <c r="H8" s="48">
        <f t="shared" si="1"/>
        <v>0.32549999999999996</v>
      </c>
    </row>
    <row r="9" spans="1:8" ht="18.75">
      <c r="A9" s="43"/>
      <c r="B9" s="45" t="s">
        <v>10</v>
      </c>
      <c r="C9" s="46"/>
      <c r="D9" s="47">
        <v>11423</v>
      </c>
      <c r="E9" s="47">
        <v>1700</v>
      </c>
      <c r="F9" s="47">
        <v>1248.9</v>
      </c>
      <c r="G9" s="48">
        <f t="shared" si="0"/>
        <v>0.10933204937406987</v>
      </c>
      <c r="H9" s="48">
        <f t="shared" si="1"/>
        <v>0.7346470588235294</v>
      </c>
    </row>
    <row r="10" spans="1:8" ht="18.75">
      <c r="A10" s="43"/>
      <c r="B10" s="45" t="s">
        <v>104</v>
      </c>
      <c r="C10" s="46"/>
      <c r="D10" s="47">
        <v>0</v>
      </c>
      <c r="E10" s="47">
        <v>0</v>
      </c>
      <c r="F10" s="47">
        <v>0</v>
      </c>
      <c r="G10" s="48">
        <v>0</v>
      </c>
      <c r="H10" s="48">
        <v>0</v>
      </c>
    </row>
    <row r="11" spans="1:8" ht="18.75">
      <c r="A11" s="43"/>
      <c r="B11" s="45" t="s">
        <v>94</v>
      </c>
      <c r="C11" s="46"/>
      <c r="D11" s="47">
        <v>0</v>
      </c>
      <c r="E11" s="47">
        <v>0</v>
      </c>
      <c r="F11" s="47">
        <v>0</v>
      </c>
      <c r="G11" s="48">
        <v>0</v>
      </c>
      <c r="H11" s="48">
        <v>0</v>
      </c>
    </row>
    <row r="12" spans="1:8" ht="18.75">
      <c r="A12" s="43"/>
      <c r="B12" s="45" t="s">
        <v>12</v>
      </c>
      <c r="C12" s="46"/>
      <c r="D12" s="47">
        <v>1900</v>
      </c>
      <c r="E12" s="47">
        <v>200</v>
      </c>
      <c r="F12" s="47">
        <v>104.4</v>
      </c>
      <c r="G12" s="48">
        <f t="shared" si="0"/>
        <v>0.054947368421052634</v>
      </c>
      <c r="H12" s="48">
        <f t="shared" si="1"/>
        <v>0.522</v>
      </c>
    </row>
    <row r="13" spans="1:8" ht="18.75">
      <c r="A13" s="43"/>
      <c r="B13" s="45" t="s">
        <v>13</v>
      </c>
      <c r="C13" s="46"/>
      <c r="D13" s="47">
        <v>1500</v>
      </c>
      <c r="E13" s="47">
        <v>300</v>
      </c>
      <c r="F13" s="47">
        <v>168.8</v>
      </c>
      <c r="G13" s="48">
        <f t="shared" si="0"/>
        <v>0.11253333333333335</v>
      </c>
      <c r="H13" s="48">
        <f t="shared" si="1"/>
        <v>0.5626666666666668</v>
      </c>
    </row>
    <row r="14" spans="1:8" ht="18.75">
      <c r="A14" s="43"/>
      <c r="B14" s="45" t="s">
        <v>95</v>
      </c>
      <c r="C14" s="46"/>
      <c r="D14" s="47">
        <v>320</v>
      </c>
      <c r="E14" s="47">
        <v>75</v>
      </c>
      <c r="F14" s="47">
        <v>23.9</v>
      </c>
      <c r="G14" s="48">
        <f t="shared" si="0"/>
        <v>0.07468749999999999</v>
      </c>
      <c r="H14" s="48">
        <f t="shared" si="1"/>
        <v>0.31866666666666665</v>
      </c>
    </row>
    <row r="15" spans="1:8" ht="18.75">
      <c r="A15" s="43"/>
      <c r="B15" s="45" t="s">
        <v>16</v>
      </c>
      <c r="C15" s="46"/>
      <c r="D15" s="47">
        <v>0</v>
      </c>
      <c r="E15" s="47">
        <v>0</v>
      </c>
      <c r="F15" s="47">
        <v>0</v>
      </c>
      <c r="G15" s="48">
        <v>0</v>
      </c>
      <c r="H15" s="48">
        <v>0</v>
      </c>
    </row>
    <row r="16" spans="1:8" ht="18.75">
      <c r="A16" s="43"/>
      <c r="B16" s="45" t="s">
        <v>119</v>
      </c>
      <c r="C16" s="46"/>
      <c r="D16" s="47">
        <v>0</v>
      </c>
      <c r="E16" s="47">
        <v>0</v>
      </c>
      <c r="F16" s="47">
        <v>0</v>
      </c>
      <c r="G16" s="48">
        <v>0</v>
      </c>
      <c r="H16" s="48">
        <v>0</v>
      </c>
    </row>
    <row r="17" spans="1:8" ht="18.75">
      <c r="A17" s="43"/>
      <c r="B17" s="45" t="s">
        <v>270</v>
      </c>
      <c r="C17" s="46"/>
      <c r="D17" s="47">
        <v>100</v>
      </c>
      <c r="E17" s="47">
        <v>25</v>
      </c>
      <c r="F17" s="47">
        <v>40.2</v>
      </c>
      <c r="G17" s="48">
        <f t="shared" si="0"/>
        <v>0.402</v>
      </c>
      <c r="H17" s="48">
        <f t="shared" si="1"/>
        <v>1.608</v>
      </c>
    </row>
    <row r="18" spans="1:8" ht="18.75">
      <c r="A18" s="43"/>
      <c r="B18" s="45" t="s">
        <v>115</v>
      </c>
      <c r="C18" s="46"/>
      <c r="D18" s="47">
        <v>50</v>
      </c>
      <c r="E18" s="47">
        <v>10</v>
      </c>
      <c r="F18" s="47">
        <v>3.1</v>
      </c>
      <c r="G18" s="48">
        <f t="shared" si="0"/>
        <v>0.062</v>
      </c>
      <c r="H18" s="48">
        <f t="shared" si="1"/>
        <v>0.31</v>
      </c>
    </row>
    <row r="19" spans="1:8" ht="18.75">
      <c r="A19" s="43"/>
      <c r="B19" s="45" t="s">
        <v>22</v>
      </c>
      <c r="C19" s="46"/>
      <c r="D19" s="47">
        <v>0</v>
      </c>
      <c r="E19" s="47">
        <v>0</v>
      </c>
      <c r="F19" s="47">
        <v>0</v>
      </c>
      <c r="G19" s="48">
        <v>0</v>
      </c>
      <c r="H19" s="48">
        <v>0</v>
      </c>
    </row>
    <row r="20" spans="1:8" ht="33.75" customHeight="1">
      <c r="A20" s="43"/>
      <c r="B20" s="44" t="s">
        <v>78</v>
      </c>
      <c r="C20" s="49"/>
      <c r="D20" s="47">
        <f>D21+D22+D24+D25+D23+D26</f>
        <v>1691.1</v>
      </c>
      <c r="E20" s="47">
        <f>E21+E22+E24+E25+E23+E26</f>
        <v>422.8</v>
      </c>
      <c r="F20" s="47">
        <f>F21+F22+F24+F25+F23+F26</f>
        <v>133.9</v>
      </c>
      <c r="G20" s="48">
        <f t="shared" si="0"/>
        <v>0.07917923245225002</v>
      </c>
      <c r="H20" s="48">
        <f t="shared" si="1"/>
        <v>0.31669820245979186</v>
      </c>
    </row>
    <row r="21" spans="1:8" ht="18.75">
      <c r="A21" s="43"/>
      <c r="B21" s="45" t="s">
        <v>24</v>
      </c>
      <c r="C21" s="46"/>
      <c r="D21" s="47">
        <v>1691.1</v>
      </c>
      <c r="E21" s="47">
        <v>422.8</v>
      </c>
      <c r="F21" s="47">
        <v>133.9</v>
      </c>
      <c r="G21" s="48">
        <f t="shared" si="0"/>
        <v>0.07917923245225002</v>
      </c>
      <c r="H21" s="48">
        <f t="shared" si="1"/>
        <v>0.31669820245979186</v>
      </c>
    </row>
    <row r="22" spans="1:8" ht="18.75" hidden="1">
      <c r="A22" s="43"/>
      <c r="B22" s="45" t="s">
        <v>248</v>
      </c>
      <c r="C22" s="46"/>
      <c r="D22" s="47">
        <v>0</v>
      </c>
      <c r="E22" s="47">
        <v>0</v>
      </c>
      <c r="F22" s="47">
        <v>0</v>
      </c>
      <c r="G22" s="48" t="e">
        <f t="shared" si="0"/>
        <v>#DIV/0!</v>
      </c>
      <c r="H22" s="48" t="e">
        <f t="shared" si="1"/>
        <v>#DIV/0!</v>
      </c>
    </row>
    <row r="23" spans="1:8" ht="18.75" hidden="1">
      <c r="A23" s="43"/>
      <c r="B23" s="85" t="s">
        <v>257</v>
      </c>
      <c r="C23" s="86"/>
      <c r="D23" s="47">
        <v>0</v>
      </c>
      <c r="E23" s="47">
        <v>0</v>
      </c>
      <c r="F23" s="47">
        <v>0</v>
      </c>
      <c r="G23" s="48" t="e">
        <f t="shared" si="0"/>
        <v>#DIV/0!</v>
      </c>
      <c r="H23" s="48" t="e">
        <f t="shared" si="1"/>
        <v>#DIV/0!</v>
      </c>
    </row>
    <row r="24" spans="1:8" ht="18.75" hidden="1">
      <c r="A24" s="43"/>
      <c r="B24" s="45" t="s">
        <v>64</v>
      </c>
      <c r="C24" s="46"/>
      <c r="D24" s="47">
        <v>0</v>
      </c>
      <c r="E24" s="47">
        <v>0</v>
      </c>
      <c r="F24" s="47">
        <v>0</v>
      </c>
      <c r="G24" s="48" t="e">
        <f t="shared" si="0"/>
        <v>#DIV/0!</v>
      </c>
      <c r="H24" s="48" t="e">
        <f t="shared" si="1"/>
        <v>#DIV/0!</v>
      </c>
    </row>
    <row r="25" spans="1:8" ht="29.25" customHeight="1" hidden="1">
      <c r="A25" s="43"/>
      <c r="B25" s="45" t="s">
        <v>27</v>
      </c>
      <c r="C25" s="46"/>
      <c r="D25" s="47">
        <v>0</v>
      </c>
      <c r="E25" s="47">
        <v>0</v>
      </c>
      <c r="F25" s="47">
        <v>0</v>
      </c>
      <c r="G25" s="48" t="e">
        <f t="shared" si="0"/>
        <v>#DIV/0!</v>
      </c>
      <c r="H25" s="48" t="e">
        <f t="shared" si="1"/>
        <v>#DIV/0!</v>
      </c>
    </row>
    <row r="26" spans="1:8" ht="33" customHeight="1" thickBot="1">
      <c r="A26" s="43"/>
      <c r="B26" s="87" t="s">
        <v>148</v>
      </c>
      <c r="C26" s="46"/>
      <c r="D26" s="88">
        <v>0</v>
      </c>
      <c r="E26" s="88">
        <v>0</v>
      </c>
      <c r="F26" s="88">
        <v>0</v>
      </c>
      <c r="G26" s="48">
        <v>0</v>
      </c>
      <c r="H26" s="48">
        <v>0</v>
      </c>
    </row>
    <row r="27" spans="1:8" ht="18.75">
      <c r="A27" s="43"/>
      <c r="B27" s="45" t="s">
        <v>28</v>
      </c>
      <c r="C27" s="46"/>
      <c r="D27" s="47">
        <f>D4+D20</f>
        <v>70038.20000000001</v>
      </c>
      <c r="E27" s="47">
        <f>E4+E20</f>
        <v>13402.8</v>
      </c>
      <c r="F27" s="47">
        <f>F4+F20</f>
        <v>4316.799999999999</v>
      </c>
      <c r="G27" s="48">
        <f t="shared" si="0"/>
        <v>0.061634936363298864</v>
      </c>
      <c r="H27" s="48">
        <f t="shared" si="1"/>
        <v>0.3220819530247411</v>
      </c>
    </row>
    <row r="28" spans="1:8" ht="18.75">
      <c r="A28" s="43"/>
      <c r="B28" s="45" t="s">
        <v>105</v>
      </c>
      <c r="C28" s="46"/>
      <c r="D28" s="47">
        <f>D4</f>
        <v>68347.1</v>
      </c>
      <c r="E28" s="47">
        <f>E4</f>
        <v>12980</v>
      </c>
      <c r="F28" s="47">
        <f>F4</f>
        <v>4182.9</v>
      </c>
      <c r="G28" s="48">
        <f t="shared" si="0"/>
        <v>0.0612008410013007</v>
      </c>
      <c r="H28" s="48">
        <f t="shared" si="1"/>
        <v>0.3222573189522342</v>
      </c>
    </row>
    <row r="29" spans="1:8" ht="12.75">
      <c r="A29" s="166"/>
      <c r="B29" s="175"/>
      <c r="C29" s="175"/>
      <c r="D29" s="175"/>
      <c r="E29" s="175"/>
      <c r="F29" s="175"/>
      <c r="G29" s="175"/>
      <c r="H29" s="176"/>
    </row>
    <row r="30" spans="1:8" ht="15" customHeight="1">
      <c r="A30" s="171" t="s">
        <v>152</v>
      </c>
      <c r="B30" s="172" t="s">
        <v>29</v>
      </c>
      <c r="C30" s="173" t="s">
        <v>154</v>
      </c>
      <c r="D30" s="156" t="s">
        <v>3</v>
      </c>
      <c r="E30" s="158" t="s">
        <v>275</v>
      </c>
      <c r="F30" s="161" t="s">
        <v>4</v>
      </c>
      <c r="G30" s="161" t="s">
        <v>5</v>
      </c>
      <c r="H30" s="158" t="s">
        <v>276</v>
      </c>
    </row>
    <row r="31" spans="1:8" ht="21.75" customHeight="1">
      <c r="A31" s="171"/>
      <c r="B31" s="172"/>
      <c r="C31" s="174"/>
      <c r="D31" s="156"/>
      <c r="E31" s="159"/>
      <c r="F31" s="161"/>
      <c r="G31" s="161"/>
      <c r="H31" s="159"/>
    </row>
    <row r="32" spans="1:8" ht="18.75">
      <c r="A32" s="49" t="s">
        <v>66</v>
      </c>
      <c r="B32" s="44" t="s">
        <v>30</v>
      </c>
      <c r="C32" s="49"/>
      <c r="D32" s="52">
        <f>D33+D34+D35</f>
        <v>2178.1000000000004</v>
      </c>
      <c r="E32" s="52">
        <f>E33+E34+E35</f>
        <v>550.3</v>
      </c>
      <c r="F32" s="52">
        <f>F33+F34+F35</f>
        <v>213.6</v>
      </c>
      <c r="G32" s="89">
        <f>F32/D32</f>
        <v>0.0980671227216381</v>
      </c>
      <c r="H32" s="89">
        <f>F32/E32</f>
        <v>0.3881519171361076</v>
      </c>
    </row>
    <row r="33" spans="1:8" ht="55.5" customHeight="1">
      <c r="A33" s="46" t="s">
        <v>68</v>
      </c>
      <c r="B33" s="45" t="s">
        <v>209</v>
      </c>
      <c r="C33" s="46" t="s">
        <v>68</v>
      </c>
      <c r="D33" s="47">
        <v>979</v>
      </c>
      <c r="E33" s="47">
        <v>254.4</v>
      </c>
      <c r="F33" s="47">
        <v>99.1</v>
      </c>
      <c r="G33" s="89">
        <f aca="true" t="shared" si="2" ref="G33:G90">F33/D33</f>
        <v>0.10122574055158325</v>
      </c>
      <c r="H33" s="89">
        <f aca="true" t="shared" si="3" ref="H33:H90">F33/E33</f>
        <v>0.3895440251572327</v>
      </c>
    </row>
    <row r="34" spans="1:8" ht="18.75">
      <c r="A34" s="46" t="s">
        <v>71</v>
      </c>
      <c r="B34" s="45" t="s">
        <v>174</v>
      </c>
      <c r="C34" s="46" t="s">
        <v>71</v>
      </c>
      <c r="D34" s="47">
        <v>50</v>
      </c>
      <c r="E34" s="47">
        <v>12.5</v>
      </c>
      <c r="F34" s="47">
        <v>0</v>
      </c>
      <c r="G34" s="89">
        <f t="shared" si="2"/>
        <v>0</v>
      </c>
      <c r="H34" s="89">
        <f t="shared" si="3"/>
        <v>0</v>
      </c>
    </row>
    <row r="35" spans="1:9" ht="37.5" customHeight="1">
      <c r="A35" s="46" t="s">
        <v>125</v>
      </c>
      <c r="B35" s="45" t="s">
        <v>113</v>
      </c>
      <c r="C35" s="46"/>
      <c r="D35" s="47">
        <f>D36+D37+D38+D39</f>
        <v>1149.1000000000001</v>
      </c>
      <c r="E35" s="47">
        <f>E36+E37+E38+E39</f>
        <v>283.4</v>
      </c>
      <c r="F35" s="47">
        <f>F36+F37+F38+F39</f>
        <v>114.5</v>
      </c>
      <c r="G35" s="89">
        <f t="shared" si="2"/>
        <v>0.09964319902532416</v>
      </c>
      <c r="H35" s="89">
        <f t="shared" si="3"/>
        <v>0.40402258292166554</v>
      </c>
      <c r="I35" s="41"/>
    </row>
    <row r="36" spans="1:9" s="16" customFormat="1" ht="55.5" customHeight="1">
      <c r="A36" s="53"/>
      <c r="B36" s="54" t="s">
        <v>198</v>
      </c>
      <c r="C36" s="53" t="s">
        <v>288</v>
      </c>
      <c r="D36" s="55">
        <v>561.2</v>
      </c>
      <c r="E36" s="55">
        <v>144.1</v>
      </c>
      <c r="F36" s="55">
        <v>79</v>
      </c>
      <c r="G36" s="89">
        <f t="shared" si="2"/>
        <v>0.14076977904490376</v>
      </c>
      <c r="H36" s="89">
        <f t="shared" si="3"/>
        <v>0.5482303955586398</v>
      </c>
      <c r="I36" s="42"/>
    </row>
    <row r="37" spans="1:9" s="16" customFormat="1" ht="51.75" customHeight="1">
      <c r="A37" s="53"/>
      <c r="B37" s="54" t="s">
        <v>403</v>
      </c>
      <c r="C37" s="53" t="s">
        <v>382</v>
      </c>
      <c r="D37" s="55">
        <v>331.6</v>
      </c>
      <c r="E37" s="55">
        <v>61.6</v>
      </c>
      <c r="F37" s="55">
        <v>16.4</v>
      </c>
      <c r="G37" s="89">
        <f t="shared" si="2"/>
        <v>0.04945717732207478</v>
      </c>
      <c r="H37" s="89">
        <f t="shared" si="3"/>
        <v>0.2662337662337662</v>
      </c>
      <c r="I37" s="42"/>
    </row>
    <row r="38" spans="1:9" s="16" customFormat="1" ht="31.5" customHeight="1">
      <c r="A38" s="53"/>
      <c r="B38" s="54" t="s">
        <v>195</v>
      </c>
      <c r="C38" s="53" t="s">
        <v>280</v>
      </c>
      <c r="D38" s="55">
        <v>27.1</v>
      </c>
      <c r="E38" s="55">
        <v>6</v>
      </c>
      <c r="F38" s="55">
        <v>0</v>
      </c>
      <c r="G38" s="89">
        <f t="shared" si="2"/>
        <v>0</v>
      </c>
      <c r="H38" s="89">
        <f t="shared" si="3"/>
        <v>0</v>
      </c>
      <c r="I38" s="42"/>
    </row>
    <row r="39" spans="1:9" s="16" customFormat="1" ht="31.5">
      <c r="A39" s="53"/>
      <c r="B39" s="54" t="s">
        <v>230</v>
      </c>
      <c r="C39" s="53" t="s">
        <v>287</v>
      </c>
      <c r="D39" s="55">
        <v>229.2</v>
      </c>
      <c r="E39" s="55">
        <v>71.7</v>
      </c>
      <c r="F39" s="55">
        <v>19.1</v>
      </c>
      <c r="G39" s="89">
        <f t="shared" si="2"/>
        <v>0.08333333333333334</v>
      </c>
      <c r="H39" s="89">
        <f t="shared" si="3"/>
        <v>0.2663877266387727</v>
      </c>
      <c r="I39" s="42"/>
    </row>
    <row r="40" spans="1:8" ht="18.75" customHeight="1">
      <c r="A40" s="71" t="s">
        <v>72</v>
      </c>
      <c r="B40" s="72" t="s">
        <v>38</v>
      </c>
      <c r="C40" s="71"/>
      <c r="D40" s="52">
        <f>D41</f>
        <v>630</v>
      </c>
      <c r="E40" s="52">
        <f>E41</f>
        <v>157</v>
      </c>
      <c r="F40" s="52">
        <f>F41</f>
        <v>44.3</v>
      </c>
      <c r="G40" s="89">
        <f t="shared" si="2"/>
        <v>0.0703174603174603</v>
      </c>
      <c r="H40" s="89">
        <f t="shared" si="3"/>
        <v>0.2821656050955414</v>
      </c>
    </row>
    <row r="41" spans="1:8" ht="57.75" customHeight="1">
      <c r="A41" s="46" t="s">
        <v>151</v>
      </c>
      <c r="B41" s="45" t="s">
        <v>176</v>
      </c>
      <c r="C41" s="46"/>
      <c r="D41" s="47">
        <f>D42+D43+D44+D45</f>
        <v>630</v>
      </c>
      <c r="E41" s="47">
        <f>E42+E43+E44+E45</f>
        <v>157</v>
      </c>
      <c r="F41" s="47">
        <f>F42+F43+F44+F45</f>
        <v>44.3</v>
      </c>
      <c r="G41" s="89">
        <f t="shared" si="2"/>
        <v>0.0703174603174603</v>
      </c>
      <c r="H41" s="89">
        <f t="shared" si="3"/>
        <v>0.2821656050955414</v>
      </c>
    </row>
    <row r="42" spans="1:9" s="16" customFormat="1" ht="36" customHeight="1">
      <c r="A42" s="53"/>
      <c r="B42" s="54" t="s">
        <v>383</v>
      </c>
      <c r="C42" s="53" t="s">
        <v>384</v>
      </c>
      <c r="D42" s="55">
        <v>100</v>
      </c>
      <c r="E42" s="55">
        <v>25</v>
      </c>
      <c r="F42" s="55">
        <v>0</v>
      </c>
      <c r="G42" s="89">
        <f t="shared" si="2"/>
        <v>0</v>
      </c>
      <c r="H42" s="89">
        <f t="shared" si="3"/>
        <v>0</v>
      </c>
      <c r="I42" s="37"/>
    </row>
    <row r="43" spans="1:9" s="16" customFormat="1" ht="66.75" customHeight="1">
      <c r="A43" s="53"/>
      <c r="B43" s="54" t="s">
        <v>385</v>
      </c>
      <c r="C43" s="53" t="s">
        <v>386</v>
      </c>
      <c r="D43" s="55">
        <v>520</v>
      </c>
      <c r="E43" s="55">
        <v>130</v>
      </c>
      <c r="F43" s="55">
        <v>44.3</v>
      </c>
      <c r="G43" s="89">
        <f t="shared" si="2"/>
        <v>0.08519230769230769</v>
      </c>
      <c r="H43" s="89">
        <f t="shared" si="3"/>
        <v>0.34076923076923077</v>
      </c>
      <c r="I43" s="37"/>
    </row>
    <row r="44" spans="1:9" s="16" customFormat="1" ht="66.75" customHeight="1">
      <c r="A44" s="53"/>
      <c r="B44" s="54" t="s">
        <v>388</v>
      </c>
      <c r="C44" s="53" t="s">
        <v>387</v>
      </c>
      <c r="D44" s="55">
        <v>5</v>
      </c>
      <c r="E44" s="55">
        <v>1</v>
      </c>
      <c r="F44" s="55">
        <v>0</v>
      </c>
      <c r="G44" s="89">
        <f t="shared" si="2"/>
        <v>0</v>
      </c>
      <c r="H44" s="89">
        <f t="shared" si="3"/>
        <v>0</v>
      </c>
      <c r="I44" s="37"/>
    </row>
    <row r="45" spans="1:9" s="16" customFormat="1" ht="51.75" customHeight="1">
      <c r="A45" s="53"/>
      <c r="B45" s="54" t="s">
        <v>389</v>
      </c>
      <c r="C45" s="53" t="s">
        <v>390</v>
      </c>
      <c r="D45" s="55">
        <v>5</v>
      </c>
      <c r="E45" s="55">
        <v>1</v>
      </c>
      <c r="F45" s="55">
        <v>0</v>
      </c>
      <c r="G45" s="89">
        <f t="shared" si="2"/>
        <v>0</v>
      </c>
      <c r="H45" s="89">
        <f t="shared" si="3"/>
        <v>0</v>
      </c>
      <c r="I45" s="37"/>
    </row>
    <row r="46" spans="1:8" ht="34.5" customHeight="1">
      <c r="A46" s="49" t="s">
        <v>73</v>
      </c>
      <c r="B46" s="44" t="s">
        <v>40</v>
      </c>
      <c r="C46" s="49"/>
      <c r="D46" s="52">
        <f>SUM(D48:D51)</f>
        <v>6667.3</v>
      </c>
      <c r="E46" s="52">
        <f>SUM(E48:E51)</f>
        <v>1600</v>
      </c>
      <c r="F46" s="52">
        <f>SUM(F48:F51)</f>
        <v>0</v>
      </c>
      <c r="G46" s="89">
        <f t="shared" si="2"/>
        <v>0</v>
      </c>
      <c r="H46" s="89">
        <f t="shared" si="3"/>
        <v>0</v>
      </c>
    </row>
    <row r="47" spans="1:8" ht="22.5" customHeight="1">
      <c r="A47" s="49" t="s">
        <v>116</v>
      </c>
      <c r="B47" s="44" t="s">
        <v>177</v>
      </c>
      <c r="C47" s="49"/>
      <c r="D47" s="52">
        <f>D50+D49+D48+D51</f>
        <v>6667.3</v>
      </c>
      <c r="E47" s="52">
        <f>E50+E49+E48+E51</f>
        <v>1600</v>
      </c>
      <c r="F47" s="52">
        <f>F50+F49+F48+F51</f>
        <v>0</v>
      </c>
      <c r="G47" s="89">
        <f t="shared" si="2"/>
        <v>0</v>
      </c>
      <c r="H47" s="89">
        <f t="shared" si="3"/>
        <v>0</v>
      </c>
    </row>
    <row r="48" spans="1:8" ht="69" customHeight="1" hidden="1">
      <c r="A48" s="49"/>
      <c r="B48" s="45" t="s">
        <v>234</v>
      </c>
      <c r="C48" s="46" t="s">
        <v>235</v>
      </c>
      <c r="D48" s="47">
        <v>0</v>
      </c>
      <c r="E48" s="47">
        <v>0</v>
      </c>
      <c r="F48" s="47">
        <v>0</v>
      </c>
      <c r="G48" s="89" t="e">
        <f t="shared" si="2"/>
        <v>#DIV/0!</v>
      </c>
      <c r="H48" s="89" t="e">
        <f t="shared" si="3"/>
        <v>#DIV/0!</v>
      </c>
    </row>
    <row r="49" spans="1:8" ht="68.25" customHeight="1" hidden="1">
      <c r="A49" s="49"/>
      <c r="B49" s="45" t="s">
        <v>237</v>
      </c>
      <c r="C49" s="46" t="s">
        <v>236</v>
      </c>
      <c r="D49" s="47">
        <v>0</v>
      </c>
      <c r="E49" s="47">
        <v>0</v>
      </c>
      <c r="F49" s="47">
        <v>0</v>
      </c>
      <c r="G49" s="89" t="e">
        <f t="shared" si="2"/>
        <v>#DIV/0!</v>
      </c>
      <c r="H49" s="89" t="e">
        <f t="shared" si="3"/>
        <v>#DIV/0!</v>
      </c>
    </row>
    <row r="50" spans="1:8" ht="45" customHeight="1" hidden="1">
      <c r="A50" s="46"/>
      <c r="B50" s="45" t="s">
        <v>211</v>
      </c>
      <c r="C50" s="46" t="s">
        <v>210</v>
      </c>
      <c r="D50" s="47">
        <v>0</v>
      </c>
      <c r="E50" s="47">
        <v>0</v>
      </c>
      <c r="F50" s="47">
        <v>0</v>
      </c>
      <c r="G50" s="89" t="e">
        <f t="shared" si="2"/>
        <v>#DIV/0!</v>
      </c>
      <c r="H50" s="89" t="e">
        <f t="shared" si="3"/>
        <v>#DIV/0!</v>
      </c>
    </row>
    <row r="51" spans="1:8" ht="57" customHeight="1">
      <c r="A51" s="46"/>
      <c r="B51" s="45" t="s">
        <v>292</v>
      </c>
      <c r="C51" s="46" t="s">
        <v>291</v>
      </c>
      <c r="D51" s="47">
        <v>6667.3</v>
      </c>
      <c r="E51" s="47">
        <v>1600</v>
      </c>
      <c r="F51" s="47">
        <v>0</v>
      </c>
      <c r="G51" s="89">
        <f t="shared" si="2"/>
        <v>0</v>
      </c>
      <c r="H51" s="89">
        <f t="shared" si="3"/>
        <v>0</v>
      </c>
    </row>
    <row r="52" spans="1:8" ht="30.75" customHeight="1">
      <c r="A52" s="49" t="s">
        <v>75</v>
      </c>
      <c r="B52" s="44" t="s">
        <v>41</v>
      </c>
      <c r="C52" s="49"/>
      <c r="D52" s="52">
        <f>D53+D63+D66+D76+D77</f>
        <v>29499.2</v>
      </c>
      <c r="E52" s="52">
        <f>E53+E63+E66+E76+E77</f>
        <v>8894.3</v>
      </c>
      <c r="F52" s="52">
        <f>F53+F63+F66+F76+F77</f>
        <v>2440.1</v>
      </c>
      <c r="G52" s="89">
        <f t="shared" si="2"/>
        <v>0.08271749742365894</v>
      </c>
      <c r="H52" s="89">
        <f t="shared" si="3"/>
        <v>0.274344242942109</v>
      </c>
    </row>
    <row r="53" spans="1:8" ht="21.75" customHeight="1">
      <c r="A53" s="49" t="s">
        <v>76</v>
      </c>
      <c r="B53" s="44" t="s">
        <v>42</v>
      </c>
      <c r="C53" s="49"/>
      <c r="D53" s="47">
        <f>D57+D62+D61+D58+D59+D60+D54+D55+D56</f>
        <v>1949.2</v>
      </c>
      <c r="E53" s="47">
        <f>E57+E62+E61+E58+E59+E60+E54+E55+E56</f>
        <v>509.3</v>
      </c>
      <c r="F53" s="47">
        <f>F57+F62+F61+F58+F59+F60+F54+F55+F56</f>
        <v>133.4</v>
      </c>
      <c r="G53" s="89">
        <f t="shared" si="2"/>
        <v>0.068438333675354</v>
      </c>
      <c r="H53" s="89">
        <f t="shared" si="3"/>
        <v>0.2619281366581583</v>
      </c>
    </row>
    <row r="54" spans="1:8" ht="42.75" customHeight="1" hidden="1">
      <c r="A54" s="49"/>
      <c r="B54" s="45" t="s">
        <v>256</v>
      </c>
      <c r="C54" s="46" t="s">
        <v>255</v>
      </c>
      <c r="D54" s="47">
        <v>0</v>
      </c>
      <c r="E54" s="47">
        <v>0</v>
      </c>
      <c r="F54" s="47">
        <v>0</v>
      </c>
      <c r="G54" s="89" t="e">
        <f t="shared" si="2"/>
        <v>#DIV/0!</v>
      </c>
      <c r="H54" s="89" t="e">
        <f t="shared" si="3"/>
        <v>#DIV/0!</v>
      </c>
    </row>
    <row r="55" spans="1:8" ht="42.75" customHeight="1" hidden="1">
      <c r="A55" s="49"/>
      <c r="B55" s="45" t="s">
        <v>266</v>
      </c>
      <c r="C55" s="46" t="s">
        <v>265</v>
      </c>
      <c r="D55" s="47">
        <v>0</v>
      </c>
      <c r="E55" s="47">
        <v>0</v>
      </c>
      <c r="F55" s="47">
        <v>0</v>
      </c>
      <c r="G55" s="89" t="e">
        <f t="shared" si="2"/>
        <v>#DIV/0!</v>
      </c>
      <c r="H55" s="89" t="e">
        <f t="shared" si="3"/>
        <v>#DIV/0!</v>
      </c>
    </row>
    <row r="56" spans="1:8" ht="70.5" customHeight="1">
      <c r="A56" s="49"/>
      <c r="B56" s="45" t="s">
        <v>293</v>
      </c>
      <c r="C56" s="46" t="s">
        <v>294</v>
      </c>
      <c r="D56" s="47">
        <v>865.8</v>
      </c>
      <c r="E56" s="47">
        <v>205.8</v>
      </c>
      <c r="F56" s="47">
        <v>133.4</v>
      </c>
      <c r="G56" s="89">
        <f t="shared" si="2"/>
        <v>0.15407715407715408</v>
      </c>
      <c r="H56" s="89">
        <f t="shared" si="3"/>
        <v>0.6482021379980564</v>
      </c>
    </row>
    <row r="57" spans="1:8" ht="42" customHeight="1" hidden="1">
      <c r="A57" s="46"/>
      <c r="B57" s="45" t="s">
        <v>243</v>
      </c>
      <c r="C57" s="46" t="s">
        <v>229</v>
      </c>
      <c r="D57" s="47">
        <v>0</v>
      </c>
      <c r="E57" s="47">
        <v>0</v>
      </c>
      <c r="F57" s="47">
        <v>0</v>
      </c>
      <c r="G57" s="89" t="e">
        <f t="shared" si="2"/>
        <v>#DIV/0!</v>
      </c>
      <c r="H57" s="89" t="e">
        <f t="shared" si="3"/>
        <v>#DIV/0!</v>
      </c>
    </row>
    <row r="58" spans="1:8" ht="42" customHeight="1" hidden="1">
      <c r="A58" s="46"/>
      <c r="B58" s="45" t="s">
        <v>247</v>
      </c>
      <c r="C58" s="46" t="s">
        <v>244</v>
      </c>
      <c r="D58" s="47">
        <v>0</v>
      </c>
      <c r="E58" s="47">
        <v>0</v>
      </c>
      <c r="F58" s="47">
        <v>0</v>
      </c>
      <c r="G58" s="89" t="e">
        <f t="shared" si="2"/>
        <v>#DIV/0!</v>
      </c>
      <c r="H58" s="89" t="e">
        <f t="shared" si="3"/>
        <v>#DIV/0!</v>
      </c>
    </row>
    <row r="59" spans="1:8" ht="42" customHeight="1" hidden="1">
      <c r="A59" s="46"/>
      <c r="B59" s="45" t="s">
        <v>246</v>
      </c>
      <c r="C59" s="46" t="s">
        <v>245</v>
      </c>
      <c r="D59" s="47">
        <v>0</v>
      </c>
      <c r="E59" s="47">
        <v>0</v>
      </c>
      <c r="F59" s="47">
        <v>0</v>
      </c>
      <c r="G59" s="89" t="e">
        <f t="shared" si="2"/>
        <v>#DIV/0!</v>
      </c>
      <c r="H59" s="89" t="e">
        <f t="shared" si="3"/>
        <v>#DIV/0!</v>
      </c>
    </row>
    <row r="60" spans="1:8" ht="42" customHeight="1" hidden="1">
      <c r="A60" s="46"/>
      <c r="B60" s="45" t="s">
        <v>249</v>
      </c>
      <c r="C60" s="46" t="s">
        <v>250</v>
      </c>
      <c r="D60" s="47">
        <v>0</v>
      </c>
      <c r="E60" s="47">
        <v>0</v>
      </c>
      <c r="F60" s="47">
        <v>0</v>
      </c>
      <c r="G60" s="89" t="e">
        <f t="shared" si="2"/>
        <v>#DIV/0!</v>
      </c>
      <c r="H60" s="89" t="e">
        <f t="shared" si="3"/>
        <v>#DIV/0!</v>
      </c>
    </row>
    <row r="61" spans="1:8" ht="37.5" customHeight="1">
      <c r="A61" s="49"/>
      <c r="B61" s="45" t="s">
        <v>165</v>
      </c>
      <c r="C61" s="46" t="s">
        <v>295</v>
      </c>
      <c r="D61" s="47">
        <v>1083.4</v>
      </c>
      <c r="E61" s="47">
        <v>303.5</v>
      </c>
      <c r="F61" s="47">
        <v>0</v>
      </c>
      <c r="G61" s="89">
        <f t="shared" si="2"/>
        <v>0</v>
      </c>
      <c r="H61" s="89">
        <f t="shared" si="3"/>
        <v>0</v>
      </c>
    </row>
    <row r="62" spans="1:9" s="16" customFormat="1" ht="34.5" customHeight="1" hidden="1">
      <c r="A62" s="53"/>
      <c r="B62" s="54" t="s">
        <v>207</v>
      </c>
      <c r="C62" s="53" t="s">
        <v>206</v>
      </c>
      <c r="D62" s="55">
        <v>0</v>
      </c>
      <c r="E62" s="55">
        <v>0</v>
      </c>
      <c r="F62" s="55">
        <v>0</v>
      </c>
      <c r="G62" s="89" t="e">
        <f t="shared" si="2"/>
        <v>#DIV/0!</v>
      </c>
      <c r="H62" s="89" t="e">
        <f t="shared" si="3"/>
        <v>#DIV/0!</v>
      </c>
      <c r="I62" s="37"/>
    </row>
    <row r="63" spans="1:9" s="16" customFormat="1" ht="51" customHeight="1">
      <c r="A63" s="90" t="s">
        <v>77</v>
      </c>
      <c r="B63" s="45" t="s">
        <v>395</v>
      </c>
      <c r="C63" s="53" t="s">
        <v>369</v>
      </c>
      <c r="D63" s="47">
        <f>D64+D65</f>
        <v>3200</v>
      </c>
      <c r="E63" s="47">
        <f>E64+E65</f>
        <v>800</v>
      </c>
      <c r="F63" s="52">
        <f>F64+F65</f>
        <v>0</v>
      </c>
      <c r="G63" s="89">
        <f t="shared" si="2"/>
        <v>0</v>
      </c>
      <c r="H63" s="89">
        <f t="shared" si="3"/>
        <v>0</v>
      </c>
      <c r="I63" s="37"/>
    </row>
    <row r="64" spans="1:9" s="16" customFormat="1" ht="56.25" customHeight="1">
      <c r="A64" s="90"/>
      <c r="B64" s="45" t="s">
        <v>391</v>
      </c>
      <c r="C64" s="53" t="s">
        <v>392</v>
      </c>
      <c r="D64" s="47">
        <v>2200</v>
      </c>
      <c r="E64" s="47">
        <v>550</v>
      </c>
      <c r="F64" s="52">
        <v>0</v>
      </c>
      <c r="G64" s="89">
        <f t="shared" si="2"/>
        <v>0</v>
      </c>
      <c r="H64" s="89">
        <f t="shared" si="3"/>
        <v>0</v>
      </c>
      <c r="I64" s="37"/>
    </row>
    <row r="65" spans="1:9" s="16" customFormat="1" ht="51.75" customHeight="1">
      <c r="A65" s="90"/>
      <c r="B65" s="45" t="s">
        <v>394</v>
      </c>
      <c r="C65" s="53" t="s">
        <v>393</v>
      </c>
      <c r="D65" s="47">
        <v>1000</v>
      </c>
      <c r="E65" s="47">
        <v>250</v>
      </c>
      <c r="F65" s="52">
        <v>0</v>
      </c>
      <c r="G65" s="89">
        <f t="shared" si="2"/>
        <v>0</v>
      </c>
      <c r="H65" s="89">
        <f t="shared" si="3"/>
        <v>0</v>
      </c>
      <c r="I65" s="37"/>
    </row>
    <row r="66" spans="1:9" s="16" customFormat="1" ht="55.5" customHeight="1">
      <c r="A66" s="49" t="s">
        <v>44</v>
      </c>
      <c r="B66" s="44" t="s">
        <v>296</v>
      </c>
      <c r="C66" s="49"/>
      <c r="D66" s="52">
        <f>D67+D68+D69+D70+D71+D72+D73+D74+D75</f>
        <v>1750</v>
      </c>
      <c r="E66" s="52">
        <f>E67+E68+E69+E70+E71+E72+E73+E74+E75</f>
        <v>435</v>
      </c>
      <c r="F66" s="52">
        <f>F67+F68+F69+F70+F71+F72+F73+F74+F75</f>
        <v>0</v>
      </c>
      <c r="G66" s="89">
        <f t="shared" si="2"/>
        <v>0</v>
      </c>
      <c r="H66" s="89">
        <f t="shared" si="3"/>
        <v>0</v>
      </c>
      <c r="I66" s="37"/>
    </row>
    <row r="67" spans="1:9" s="16" customFormat="1" ht="30.75" customHeight="1">
      <c r="A67" s="53"/>
      <c r="B67" s="54" t="s">
        <v>297</v>
      </c>
      <c r="C67" s="53" t="s">
        <v>298</v>
      </c>
      <c r="D67" s="55">
        <v>100</v>
      </c>
      <c r="E67" s="55">
        <v>25</v>
      </c>
      <c r="F67" s="55">
        <v>0</v>
      </c>
      <c r="G67" s="89">
        <f t="shared" si="2"/>
        <v>0</v>
      </c>
      <c r="H67" s="89">
        <f t="shared" si="3"/>
        <v>0</v>
      </c>
      <c r="I67" s="37"/>
    </row>
    <row r="68" spans="1:9" s="16" customFormat="1" ht="30.75" customHeight="1">
      <c r="A68" s="53"/>
      <c r="B68" s="54" t="s">
        <v>299</v>
      </c>
      <c r="C68" s="53" t="s">
        <v>300</v>
      </c>
      <c r="D68" s="55">
        <v>200</v>
      </c>
      <c r="E68" s="55">
        <v>50</v>
      </c>
      <c r="F68" s="55">
        <v>0</v>
      </c>
      <c r="G68" s="89">
        <f t="shared" si="2"/>
        <v>0</v>
      </c>
      <c r="H68" s="89">
        <f t="shared" si="3"/>
        <v>0</v>
      </c>
      <c r="I68" s="37"/>
    </row>
    <row r="69" spans="1:9" s="16" customFormat="1" ht="21.75" customHeight="1">
      <c r="A69" s="53"/>
      <c r="B69" s="54" t="s">
        <v>301</v>
      </c>
      <c r="C69" s="53" t="s">
        <v>302</v>
      </c>
      <c r="D69" s="55">
        <v>100</v>
      </c>
      <c r="E69" s="55">
        <v>25</v>
      </c>
      <c r="F69" s="55">
        <v>0</v>
      </c>
      <c r="G69" s="89">
        <f t="shared" si="2"/>
        <v>0</v>
      </c>
      <c r="H69" s="89">
        <f t="shared" si="3"/>
        <v>0</v>
      </c>
      <c r="I69" s="37"/>
    </row>
    <row r="70" spans="1:9" s="16" customFormat="1" ht="30.75" customHeight="1">
      <c r="A70" s="53"/>
      <c r="B70" s="54" t="s">
        <v>303</v>
      </c>
      <c r="C70" s="53" t="s">
        <v>304</v>
      </c>
      <c r="D70" s="55">
        <v>100</v>
      </c>
      <c r="E70" s="55">
        <v>25</v>
      </c>
      <c r="F70" s="55">
        <v>0</v>
      </c>
      <c r="G70" s="89">
        <f t="shared" si="2"/>
        <v>0</v>
      </c>
      <c r="H70" s="89">
        <f t="shared" si="3"/>
        <v>0</v>
      </c>
      <c r="I70" s="37"/>
    </row>
    <row r="71" spans="1:9" s="16" customFormat="1" ht="30.75" customHeight="1">
      <c r="A71" s="53"/>
      <c r="B71" s="54" t="s">
        <v>305</v>
      </c>
      <c r="C71" s="53" t="s">
        <v>306</v>
      </c>
      <c r="D71" s="55">
        <v>100</v>
      </c>
      <c r="E71" s="55">
        <v>25</v>
      </c>
      <c r="F71" s="55">
        <v>0</v>
      </c>
      <c r="G71" s="89">
        <f t="shared" si="2"/>
        <v>0</v>
      </c>
      <c r="H71" s="89">
        <f t="shared" si="3"/>
        <v>0</v>
      </c>
      <c r="I71" s="37"/>
    </row>
    <row r="72" spans="1:9" s="16" customFormat="1" ht="30.75" customHeight="1">
      <c r="A72" s="53"/>
      <c r="B72" s="54" t="s">
        <v>308</v>
      </c>
      <c r="C72" s="53" t="s">
        <v>307</v>
      </c>
      <c r="D72" s="55">
        <v>100</v>
      </c>
      <c r="E72" s="55">
        <v>25</v>
      </c>
      <c r="F72" s="55">
        <v>0</v>
      </c>
      <c r="G72" s="89">
        <f t="shared" si="2"/>
        <v>0</v>
      </c>
      <c r="H72" s="89">
        <f t="shared" si="3"/>
        <v>0</v>
      </c>
      <c r="I72" s="37"/>
    </row>
    <row r="73" spans="1:9" s="16" customFormat="1" ht="30.75" customHeight="1">
      <c r="A73" s="53"/>
      <c r="B73" s="54" t="s">
        <v>212</v>
      </c>
      <c r="C73" s="53" t="s">
        <v>309</v>
      </c>
      <c r="D73" s="55">
        <v>50</v>
      </c>
      <c r="E73" s="55">
        <v>10</v>
      </c>
      <c r="F73" s="55">
        <v>0</v>
      </c>
      <c r="G73" s="89">
        <f t="shared" si="2"/>
        <v>0</v>
      </c>
      <c r="H73" s="89">
        <f t="shared" si="3"/>
        <v>0</v>
      </c>
      <c r="I73" s="37"/>
    </row>
    <row r="74" spans="1:9" s="16" customFormat="1" ht="52.5" customHeight="1">
      <c r="A74" s="53"/>
      <c r="B74" s="54" t="s">
        <v>397</v>
      </c>
      <c r="C74" s="53" t="s">
        <v>396</v>
      </c>
      <c r="D74" s="55">
        <v>624</v>
      </c>
      <c r="E74" s="55">
        <v>156</v>
      </c>
      <c r="F74" s="55">
        <v>0</v>
      </c>
      <c r="G74" s="89">
        <f t="shared" si="2"/>
        <v>0</v>
      </c>
      <c r="H74" s="89">
        <f t="shared" si="3"/>
        <v>0</v>
      </c>
      <c r="I74" s="37"/>
    </row>
    <row r="75" spans="1:9" s="16" customFormat="1" ht="50.25" customHeight="1">
      <c r="A75" s="53"/>
      <c r="B75" s="54" t="s">
        <v>399</v>
      </c>
      <c r="C75" s="53" t="s">
        <v>398</v>
      </c>
      <c r="D75" s="55">
        <v>376</v>
      </c>
      <c r="E75" s="55">
        <v>94</v>
      </c>
      <c r="F75" s="55">
        <v>0</v>
      </c>
      <c r="G75" s="89">
        <f t="shared" si="2"/>
        <v>0</v>
      </c>
      <c r="H75" s="89">
        <f t="shared" si="3"/>
        <v>0</v>
      </c>
      <c r="I75" s="37"/>
    </row>
    <row r="76" spans="1:9" s="16" customFormat="1" ht="21.75" customHeight="1">
      <c r="A76" s="53"/>
      <c r="B76" s="54" t="s">
        <v>166</v>
      </c>
      <c r="C76" s="53" t="s">
        <v>281</v>
      </c>
      <c r="D76" s="55">
        <v>9200</v>
      </c>
      <c r="E76" s="55">
        <v>3800</v>
      </c>
      <c r="F76" s="55">
        <v>2110.5</v>
      </c>
      <c r="G76" s="89">
        <f t="shared" si="2"/>
        <v>0.2294021739130435</v>
      </c>
      <c r="H76" s="89">
        <f t="shared" si="3"/>
        <v>0.5553947368421053</v>
      </c>
      <c r="I76" s="37"/>
    </row>
    <row r="77" spans="1:9" s="16" customFormat="1" ht="21.75" customHeight="1">
      <c r="A77" s="53"/>
      <c r="B77" s="54" t="s">
        <v>167</v>
      </c>
      <c r="C77" s="53" t="s">
        <v>284</v>
      </c>
      <c r="D77" s="55">
        <v>13400</v>
      </c>
      <c r="E77" s="55">
        <v>3350</v>
      </c>
      <c r="F77" s="55">
        <v>196.2</v>
      </c>
      <c r="G77" s="89">
        <f t="shared" si="2"/>
        <v>0.014641791044776118</v>
      </c>
      <c r="H77" s="89">
        <f t="shared" si="3"/>
        <v>0.05856716417910447</v>
      </c>
      <c r="I77" s="37"/>
    </row>
    <row r="78" spans="1:9" s="11" customFormat="1" ht="21.75" customHeight="1">
      <c r="A78" s="49" t="s">
        <v>46</v>
      </c>
      <c r="B78" s="44" t="s">
        <v>47</v>
      </c>
      <c r="C78" s="49"/>
      <c r="D78" s="52">
        <f>D79</f>
        <v>3695.6</v>
      </c>
      <c r="E78" s="52">
        <f>E79</f>
        <v>1179.7</v>
      </c>
      <c r="F78" s="52">
        <f>F79</f>
        <v>272.9</v>
      </c>
      <c r="G78" s="89">
        <f t="shared" si="2"/>
        <v>0.07384457192336832</v>
      </c>
      <c r="H78" s="89">
        <f t="shared" si="3"/>
        <v>0.23132999915232683</v>
      </c>
      <c r="I78" s="38"/>
    </row>
    <row r="79" spans="1:9" s="16" customFormat="1" ht="37.5" customHeight="1">
      <c r="A79" s="53" t="s">
        <v>377</v>
      </c>
      <c r="B79" s="54" t="s">
        <v>378</v>
      </c>
      <c r="C79" s="53"/>
      <c r="D79" s="55">
        <v>3695.6</v>
      </c>
      <c r="E79" s="55">
        <v>1179.7</v>
      </c>
      <c r="F79" s="55">
        <v>272.9</v>
      </c>
      <c r="G79" s="89">
        <f t="shared" si="2"/>
        <v>0.07384457192336832</v>
      </c>
      <c r="H79" s="89">
        <f t="shared" si="3"/>
        <v>0.23132999915232683</v>
      </c>
      <c r="I79" s="37"/>
    </row>
    <row r="80" spans="1:8" ht="20.25" customHeight="1">
      <c r="A80" s="49">
        <v>1000</v>
      </c>
      <c r="B80" s="44" t="s">
        <v>58</v>
      </c>
      <c r="C80" s="49"/>
      <c r="D80" s="52">
        <f>D81</f>
        <v>320</v>
      </c>
      <c r="E80" s="52">
        <f>E81</f>
        <v>79.6</v>
      </c>
      <c r="F80" s="52">
        <f>F81</f>
        <v>67</v>
      </c>
      <c r="G80" s="89">
        <f t="shared" si="2"/>
        <v>0.209375</v>
      </c>
      <c r="H80" s="89">
        <f t="shared" si="3"/>
        <v>0.8417085427135679</v>
      </c>
    </row>
    <row r="81" spans="1:8" ht="39.75" customHeight="1">
      <c r="A81" s="46">
        <v>1001</v>
      </c>
      <c r="B81" s="45" t="s">
        <v>200</v>
      </c>
      <c r="C81" s="46" t="s">
        <v>59</v>
      </c>
      <c r="D81" s="47">
        <v>320</v>
      </c>
      <c r="E81" s="47">
        <v>79.6</v>
      </c>
      <c r="F81" s="47">
        <v>67</v>
      </c>
      <c r="G81" s="89">
        <f t="shared" si="2"/>
        <v>0.209375</v>
      </c>
      <c r="H81" s="89">
        <f t="shared" si="3"/>
        <v>0.8417085427135679</v>
      </c>
    </row>
    <row r="82" spans="1:8" ht="29.25" customHeight="1">
      <c r="A82" s="49" t="s">
        <v>62</v>
      </c>
      <c r="B82" s="44" t="s">
        <v>126</v>
      </c>
      <c r="C82" s="49"/>
      <c r="D82" s="52">
        <f>D83</f>
        <v>26978</v>
      </c>
      <c r="E82" s="52">
        <f>E83</f>
        <v>8632.1</v>
      </c>
      <c r="F82" s="52">
        <f>F83</f>
        <v>2534.4</v>
      </c>
      <c r="G82" s="89">
        <f t="shared" si="2"/>
        <v>0.09394321298836089</v>
      </c>
      <c r="H82" s="89">
        <f t="shared" si="3"/>
        <v>0.2936017886725131</v>
      </c>
    </row>
    <row r="83" spans="1:8" ht="37.5" customHeight="1">
      <c r="A83" s="46" t="s">
        <v>63</v>
      </c>
      <c r="B83" s="45" t="s">
        <v>213</v>
      </c>
      <c r="C83" s="46" t="s">
        <v>63</v>
      </c>
      <c r="D83" s="47">
        <v>26978</v>
      </c>
      <c r="E83" s="47">
        <v>8632.1</v>
      </c>
      <c r="F83" s="47">
        <v>2534.4</v>
      </c>
      <c r="G83" s="89">
        <f t="shared" si="2"/>
        <v>0.09394321298836089</v>
      </c>
      <c r="H83" s="89">
        <f t="shared" si="3"/>
        <v>0.2936017886725131</v>
      </c>
    </row>
    <row r="84" spans="1:8" ht="20.25" customHeight="1">
      <c r="A84" s="49" t="s">
        <v>130</v>
      </c>
      <c r="B84" s="44" t="s">
        <v>131</v>
      </c>
      <c r="C84" s="49"/>
      <c r="D84" s="52">
        <f>D85</f>
        <v>70</v>
      </c>
      <c r="E84" s="52">
        <f>E85</f>
        <v>35.3</v>
      </c>
      <c r="F84" s="52">
        <f>F85</f>
        <v>35.3</v>
      </c>
      <c r="G84" s="89">
        <f t="shared" si="2"/>
        <v>0.5042857142857142</v>
      </c>
      <c r="H84" s="89">
        <f t="shared" si="3"/>
        <v>1</v>
      </c>
    </row>
    <row r="85" spans="1:8" ht="18.75" customHeight="1">
      <c r="A85" s="46" t="s">
        <v>132</v>
      </c>
      <c r="B85" s="45" t="s">
        <v>133</v>
      </c>
      <c r="C85" s="46" t="s">
        <v>132</v>
      </c>
      <c r="D85" s="47">
        <v>70</v>
      </c>
      <c r="E85" s="47">
        <v>35.3</v>
      </c>
      <c r="F85" s="47">
        <v>35.3</v>
      </c>
      <c r="G85" s="89">
        <f t="shared" si="2"/>
        <v>0.5042857142857142</v>
      </c>
      <c r="H85" s="89">
        <f t="shared" si="3"/>
        <v>1</v>
      </c>
    </row>
    <row r="86" spans="1:8" ht="25.5" customHeight="1" hidden="1">
      <c r="A86" s="49"/>
      <c r="B86" s="44" t="s">
        <v>97</v>
      </c>
      <c r="C86" s="49"/>
      <c r="D86" s="52">
        <f>D87+D88+D89</f>
        <v>0</v>
      </c>
      <c r="E86" s="52">
        <f>E87+E88+E89</f>
        <v>0</v>
      </c>
      <c r="F86" s="52">
        <f>F87+F88+F89</f>
        <v>0</v>
      </c>
      <c r="G86" s="89" t="e">
        <f t="shared" si="2"/>
        <v>#DIV/0!</v>
      </c>
      <c r="H86" s="89" t="e">
        <f t="shared" si="3"/>
        <v>#DIV/0!</v>
      </c>
    </row>
    <row r="87" spans="1:9" s="16" customFormat="1" ht="30" customHeight="1" hidden="1">
      <c r="A87" s="53"/>
      <c r="B87" s="54" t="s">
        <v>98</v>
      </c>
      <c r="C87" s="53" t="s">
        <v>178</v>
      </c>
      <c r="D87" s="55">
        <v>0</v>
      </c>
      <c r="E87" s="55">
        <v>0</v>
      </c>
      <c r="F87" s="55">
        <v>0</v>
      </c>
      <c r="G87" s="89" t="e">
        <f t="shared" si="2"/>
        <v>#DIV/0!</v>
      </c>
      <c r="H87" s="89" t="e">
        <f t="shared" si="3"/>
        <v>#DIV/0!</v>
      </c>
      <c r="I87" s="37"/>
    </row>
    <row r="88" spans="1:9" s="16" customFormat="1" ht="106.5" customHeight="1" hidden="1">
      <c r="A88" s="53"/>
      <c r="B88" s="91" t="s">
        <v>0</v>
      </c>
      <c r="C88" s="53" t="s">
        <v>162</v>
      </c>
      <c r="D88" s="55">
        <v>0</v>
      </c>
      <c r="E88" s="55">
        <v>0</v>
      </c>
      <c r="F88" s="55">
        <v>0</v>
      </c>
      <c r="G88" s="89" t="e">
        <f t="shared" si="2"/>
        <v>#DIV/0!</v>
      </c>
      <c r="H88" s="89" t="e">
        <f t="shared" si="3"/>
        <v>#DIV/0!</v>
      </c>
      <c r="I88" s="37"/>
    </row>
    <row r="89" spans="1:9" s="16" customFormat="1" ht="91.5" customHeight="1" hidden="1">
      <c r="A89" s="53"/>
      <c r="B89" s="91" t="s">
        <v>1</v>
      </c>
      <c r="C89" s="53" t="s">
        <v>163</v>
      </c>
      <c r="D89" s="55">
        <v>0</v>
      </c>
      <c r="E89" s="55">
        <v>0</v>
      </c>
      <c r="F89" s="55">
        <v>0</v>
      </c>
      <c r="G89" s="89" t="e">
        <f t="shared" si="2"/>
        <v>#DIV/0!</v>
      </c>
      <c r="H89" s="89" t="e">
        <f t="shared" si="3"/>
        <v>#DIV/0!</v>
      </c>
      <c r="I89" s="37"/>
    </row>
    <row r="90" spans="1:8" ht="27" customHeight="1">
      <c r="A90" s="46"/>
      <c r="B90" s="44" t="s">
        <v>65</v>
      </c>
      <c r="C90" s="49"/>
      <c r="D90" s="52">
        <f>D32+D40+D46+D52+D80+D84+D86+D78+D82</f>
        <v>70038.20000000001</v>
      </c>
      <c r="E90" s="52">
        <f>E32+E40+E46+E52+E80+E84+E86+E78+E82</f>
        <v>21128.3</v>
      </c>
      <c r="F90" s="52">
        <f>F32+F40+F46+F52+F80+F84+F86+F78+F82</f>
        <v>5607.6</v>
      </c>
      <c r="G90" s="89">
        <f t="shared" si="2"/>
        <v>0.08006487888038241</v>
      </c>
      <c r="H90" s="89">
        <f t="shared" si="3"/>
        <v>0.26540706067217906</v>
      </c>
    </row>
    <row r="91" spans="1:8" ht="18.75">
      <c r="A91" s="92"/>
      <c r="B91" s="45" t="s">
        <v>80</v>
      </c>
      <c r="C91" s="46"/>
      <c r="D91" s="74">
        <f>D86</f>
        <v>0</v>
      </c>
      <c r="E91" s="74">
        <f>E86</f>
        <v>0</v>
      </c>
      <c r="F91" s="74">
        <f>F86</f>
        <v>0</v>
      </c>
      <c r="G91" s="89">
        <v>0</v>
      </c>
      <c r="H91" s="89">
        <v>0</v>
      </c>
    </row>
    <row r="94" spans="2:6" ht="18">
      <c r="B94" s="79" t="s">
        <v>90</v>
      </c>
      <c r="C94" s="80"/>
      <c r="F94" s="78">
        <v>3699.7</v>
      </c>
    </row>
    <row r="95" spans="2:3" ht="18">
      <c r="B95" s="79"/>
      <c r="C95" s="80"/>
    </row>
    <row r="96" spans="2:3" ht="18">
      <c r="B96" s="79" t="s">
        <v>81</v>
      </c>
      <c r="C96" s="80"/>
    </row>
    <row r="97" spans="2:3" ht="18">
      <c r="B97" s="79" t="s">
        <v>82</v>
      </c>
      <c r="C97" s="80"/>
    </row>
    <row r="98" spans="2:3" ht="18">
      <c r="B98" s="79"/>
      <c r="C98" s="80"/>
    </row>
    <row r="99" spans="2:3" ht="18">
      <c r="B99" s="79" t="s">
        <v>83</v>
      </c>
      <c r="C99" s="80"/>
    </row>
    <row r="100" spans="2:3" ht="18">
      <c r="B100" s="79" t="s">
        <v>84</v>
      </c>
      <c r="C100" s="80"/>
    </row>
    <row r="101" spans="2:3" ht="18">
      <c r="B101" s="79"/>
      <c r="C101" s="80"/>
    </row>
    <row r="102" spans="2:3" ht="18">
      <c r="B102" s="79" t="s">
        <v>85</v>
      </c>
      <c r="C102" s="80"/>
    </row>
    <row r="103" spans="2:3" ht="18">
      <c r="B103" s="79" t="s">
        <v>86</v>
      </c>
      <c r="C103" s="80"/>
    </row>
    <row r="104" spans="2:3" ht="18">
      <c r="B104" s="79"/>
      <c r="C104" s="80"/>
    </row>
    <row r="105" spans="2:3" ht="18">
      <c r="B105" s="79" t="s">
        <v>87</v>
      </c>
      <c r="C105" s="80"/>
    </row>
    <row r="106" spans="2:3" ht="18">
      <c r="B106" s="79" t="s">
        <v>88</v>
      </c>
      <c r="C106" s="80"/>
    </row>
    <row r="107" spans="2:3" ht="18">
      <c r="B107" s="79"/>
      <c r="C107" s="80"/>
    </row>
    <row r="108" spans="2:3" ht="18">
      <c r="B108" s="79"/>
      <c r="C108" s="80"/>
    </row>
    <row r="109" spans="2:8" ht="18">
      <c r="B109" s="79" t="s">
        <v>89</v>
      </c>
      <c r="C109" s="80"/>
      <c r="E109" s="77"/>
      <c r="F109" s="77">
        <f>F94+F27-F90</f>
        <v>2408.8999999999987</v>
      </c>
      <c r="H109" s="77"/>
    </row>
    <row r="112" spans="2:3" ht="18">
      <c r="B112" s="79" t="s">
        <v>91</v>
      </c>
      <c r="C112" s="80"/>
    </row>
    <row r="113" spans="2:3" ht="18">
      <c r="B113" s="79" t="s">
        <v>92</v>
      </c>
      <c r="C113" s="80"/>
    </row>
    <row r="114" spans="2:3" ht="18">
      <c r="B114" s="79" t="s">
        <v>93</v>
      </c>
      <c r="C114" s="80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4"/>
  <sheetViews>
    <sheetView zoomScale="85" zoomScaleNormal="85" zoomScalePageLayoutView="0" workbookViewId="0" topLeftCell="A60">
      <selection activeCell="F26" sqref="F26"/>
    </sheetView>
  </sheetViews>
  <sheetFormatPr defaultColWidth="9.140625" defaultRowHeight="12.75"/>
  <cols>
    <col min="1" max="1" width="6.7109375" style="1" customWidth="1"/>
    <col min="2" max="2" width="37.421875" style="75" customWidth="1"/>
    <col min="3" max="3" width="11.8515625" style="111" hidden="1" customWidth="1"/>
    <col min="4" max="5" width="11.7109375" style="112" customWidth="1"/>
    <col min="6" max="7" width="11.140625" style="112" customWidth="1"/>
    <col min="8" max="8" width="12.00390625" style="112" customWidth="1"/>
    <col min="9" max="9" width="12.57421875" style="30" customWidth="1"/>
    <col min="10" max="16384" width="9.140625" style="1" customWidth="1"/>
  </cols>
  <sheetData>
    <row r="1" spans="1:9" s="7" customFormat="1" ht="57" customHeight="1">
      <c r="A1" s="169" t="s">
        <v>333</v>
      </c>
      <c r="B1" s="169"/>
      <c r="C1" s="169"/>
      <c r="D1" s="169"/>
      <c r="E1" s="169"/>
      <c r="F1" s="169"/>
      <c r="G1" s="169"/>
      <c r="H1" s="169"/>
      <c r="I1" s="36"/>
    </row>
    <row r="2" spans="1:8" ht="12.75" customHeight="1">
      <c r="A2" s="114"/>
      <c r="B2" s="179" t="s">
        <v>2</v>
      </c>
      <c r="C2" s="115"/>
      <c r="D2" s="181" t="s">
        <v>3</v>
      </c>
      <c r="E2" s="182" t="s">
        <v>275</v>
      </c>
      <c r="F2" s="181" t="s">
        <v>4</v>
      </c>
      <c r="G2" s="181" t="s">
        <v>5</v>
      </c>
      <c r="H2" s="182" t="s">
        <v>276</v>
      </c>
    </row>
    <row r="3" spans="1:8" ht="23.25" customHeight="1">
      <c r="A3" s="116"/>
      <c r="B3" s="180"/>
      <c r="C3" s="117"/>
      <c r="D3" s="181"/>
      <c r="E3" s="183"/>
      <c r="F3" s="181"/>
      <c r="G3" s="181"/>
      <c r="H3" s="183"/>
    </row>
    <row r="4" spans="1:8" ht="18.75">
      <c r="A4" s="116"/>
      <c r="B4" s="45" t="s">
        <v>79</v>
      </c>
      <c r="C4" s="94"/>
      <c r="D4" s="95">
        <f>D5+D6+D7+D8+D9+D10+D11+D12+D13+D14+D15+D16+D17+D18+D19</f>
        <v>4235</v>
      </c>
      <c r="E4" s="95">
        <f>E5+E6+E7+E8+E9+E10+E11+E12+E13+E14+E15+E16+E17+E18+E19</f>
        <v>443</v>
      </c>
      <c r="F4" s="95">
        <f>F5+F6+F7+F8+F9+F10+F11+F12+F13+F14+F15+F16+F17+F18+F19</f>
        <v>47.3</v>
      </c>
      <c r="G4" s="96">
        <f>F4/D4</f>
        <v>0.011168831168831168</v>
      </c>
      <c r="H4" s="96">
        <f>F4/E4</f>
        <v>0.10677200902934536</v>
      </c>
    </row>
    <row r="5" spans="1:8" ht="18.75">
      <c r="A5" s="116"/>
      <c r="B5" s="45" t="s">
        <v>6</v>
      </c>
      <c r="C5" s="97"/>
      <c r="D5" s="95">
        <v>240</v>
      </c>
      <c r="E5" s="95">
        <v>40</v>
      </c>
      <c r="F5" s="95">
        <v>8.3</v>
      </c>
      <c r="G5" s="96">
        <f aca="true" t="shared" si="0" ref="G5:G27">F5/D5</f>
        <v>0.034583333333333334</v>
      </c>
      <c r="H5" s="96">
        <f aca="true" t="shared" si="1" ref="H5:H27">F5/E5</f>
        <v>0.20750000000000002</v>
      </c>
    </row>
    <row r="6" spans="1:8" ht="18.75" hidden="1">
      <c r="A6" s="116"/>
      <c r="B6" s="45" t="s">
        <v>233</v>
      </c>
      <c r="C6" s="97"/>
      <c r="D6" s="95">
        <v>0</v>
      </c>
      <c r="E6" s="95">
        <v>0</v>
      </c>
      <c r="F6" s="95">
        <v>0</v>
      </c>
      <c r="G6" s="96" t="e">
        <f t="shared" si="0"/>
        <v>#DIV/0!</v>
      </c>
      <c r="H6" s="96" t="e">
        <f t="shared" si="1"/>
        <v>#DIV/0!</v>
      </c>
    </row>
    <row r="7" spans="1:8" ht="18.75">
      <c r="A7" s="116"/>
      <c r="B7" s="45" t="s">
        <v>8</v>
      </c>
      <c r="C7" s="97"/>
      <c r="D7" s="95">
        <v>857</v>
      </c>
      <c r="E7" s="95">
        <v>150</v>
      </c>
      <c r="F7" s="95">
        <v>0</v>
      </c>
      <c r="G7" s="96">
        <f t="shared" si="0"/>
        <v>0</v>
      </c>
      <c r="H7" s="96">
        <f t="shared" si="1"/>
        <v>0</v>
      </c>
    </row>
    <row r="8" spans="1:8" ht="18.75">
      <c r="A8" s="116"/>
      <c r="B8" s="45" t="s">
        <v>9</v>
      </c>
      <c r="C8" s="97"/>
      <c r="D8" s="95">
        <v>338</v>
      </c>
      <c r="E8" s="95">
        <v>50</v>
      </c>
      <c r="F8" s="95">
        <v>2.7</v>
      </c>
      <c r="G8" s="96">
        <f t="shared" si="0"/>
        <v>0.007988165680473374</v>
      </c>
      <c r="H8" s="96">
        <f t="shared" si="1"/>
        <v>0.054000000000000006</v>
      </c>
    </row>
    <row r="9" spans="1:8" ht="18.75">
      <c r="A9" s="116"/>
      <c r="B9" s="45" t="s">
        <v>10</v>
      </c>
      <c r="C9" s="97"/>
      <c r="D9" s="95">
        <v>2788</v>
      </c>
      <c r="E9" s="95">
        <v>200</v>
      </c>
      <c r="F9" s="95">
        <v>35.8</v>
      </c>
      <c r="G9" s="96">
        <f t="shared" si="0"/>
        <v>0.012840746054519368</v>
      </c>
      <c r="H9" s="96">
        <f t="shared" si="1"/>
        <v>0.179</v>
      </c>
    </row>
    <row r="10" spans="1:8" ht="18.75">
      <c r="A10" s="116"/>
      <c r="B10" s="45" t="s">
        <v>104</v>
      </c>
      <c r="C10" s="97"/>
      <c r="D10" s="95">
        <v>12</v>
      </c>
      <c r="E10" s="95">
        <v>3</v>
      </c>
      <c r="F10" s="95">
        <v>0.5</v>
      </c>
      <c r="G10" s="96">
        <f t="shared" si="0"/>
        <v>0.041666666666666664</v>
      </c>
      <c r="H10" s="96">
        <f t="shared" si="1"/>
        <v>0.16666666666666666</v>
      </c>
    </row>
    <row r="11" spans="1:8" ht="31.5">
      <c r="A11" s="116"/>
      <c r="B11" s="45" t="s">
        <v>11</v>
      </c>
      <c r="C11" s="97"/>
      <c r="D11" s="95">
        <v>0</v>
      </c>
      <c r="E11" s="95">
        <v>0</v>
      </c>
      <c r="F11" s="95">
        <v>0</v>
      </c>
      <c r="G11" s="96">
        <v>0</v>
      </c>
      <c r="H11" s="96">
        <v>0</v>
      </c>
    </row>
    <row r="12" spans="1:8" ht="18.75">
      <c r="A12" s="116"/>
      <c r="B12" s="45" t="s">
        <v>12</v>
      </c>
      <c r="C12" s="97"/>
      <c r="D12" s="95">
        <v>0</v>
      </c>
      <c r="E12" s="95">
        <v>0</v>
      </c>
      <c r="F12" s="95">
        <v>0</v>
      </c>
      <c r="G12" s="96">
        <v>0</v>
      </c>
      <c r="H12" s="96">
        <v>0</v>
      </c>
    </row>
    <row r="13" spans="1:8" ht="18.75">
      <c r="A13" s="116"/>
      <c r="B13" s="45" t="s">
        <v>13</v>
      </c>
      <c r="C13" s="97"/>
      <c r="D13" s="95">
        <v>0</v>
      </c>
      <c r="E13" s="95">
        <v>0</v>
      </c>
      <c r="F13" s="95">
        <v>0</v>
      </c>
      <c r="G13" s="96">
        <v>0</v>
      </c>
      <c r="H13" s="96">
        <v>0</v>
      </c>
    </row>
    <row r="14" spans="1:8" ht="18.75">
      <c r="A14" s="116"/>
      <c r="B14" s="45" t="s">
        <v>15</v>
      </c>
      <c r="C14" s="97"/>
      <c r="D14" s="95">
        <v>0</v>
      </c>
      <c r="E14" s="95">
        <v>0</v>
      </c>
      <c r="F14" s="95">
        <v>0</v>
      </c>
      <c r="G14" s="96">
        <v>0</v>
      </c>
      <c r="H14" s="96">
        <v>0</v>
      </c>
    </row>
    <row r="15" spans="1:8" ht="18.75">
      <c r="A15" s="116"/>
      <c r="B15" s="45" t="s">
        <v>16</v>
      </c>
      <c r="C15" s="97"/>
      <c r="D15" s="95">
        <v>0</v>
      </c>
      <c r="E15" s="95">
        <v>0</v>
      </c>
      <c r="F15" s="95">
        <v>0</v>
      </c>
      <c r="G15" s="96">
        <v>0</v>
      </c>
      <c r="H15" s="96">
        <v>0</v>
      </c>
    </row>
    <row r="16" spans="1:8" ht="31.5">
      <c r="A16" s="116"/>
      <c r="B16" s="45" t="s">
        <v>17</v>
      </c>
      <c r="C16" s="97"/>
      <c r="D16" s="95">
        <v>0</v>
      </c>
      <c r="E16" s="95">
        <v>0</v>
      </c>
      <c r="F16" s="95">
        <v>0</v>
      </c>
      <c r="G16" s="96">
        <v>0</v>
      </c>
      <c r="H16" s="96">
        <v>0</v>
      </c>
    </row>
    <row r="17" spans="1:8" ht="31.5">
      <c r="A17" s="116"/>
      <c r="B17" s="45" t="s">
        <v>274</v>
      </c>
      <c r="C17" s="97"/>
      <c r="D17" s="95">
        <v>0</v>
      </c>
      <c r="E17" s="95">
        <v>0</v>
      </c>
      <c r="F17" s="95">
        <v>0</v>
      </c>
      <c r="G17" s="96">
        <v>0</v>
      </c>
      <c r="H17" s="96">
        <v>0</v>
      </c>
    </row>
    <row r="18" spans="1:8" ht="18.75">
      <c r="A18" s="116"/>
      <c r="B18" s="45" t="s">
        <v>115</v>
      </c>
      <c r="C18" s="97"/>
      <c r="D18" s="95">
        <v>0</v>
      </c>
      <c r="E18" s="95">
        <v>0</v>
      </c>
      <c r="F18" s="95">
        <v>0</v>
      </c>
      <c r="G18" s="96">
        <v>0</v>
      </c>
      <c r="H18" s="96">
        <v>0</v>
      </c>
    </row>
    <row r="19" spans="1:8" ht="18.75">
      <c r="A19" s="116"/>
      <c r="B19" s="45" t="s">
        <v>22</v>
      </c>
      <c r="C19" s="97"/>
      <c r="D19" s="95">
        <v>0</v>
      </c>
      <c r="E19" s="95">
        <v>0</v>
      </c>
      <c r="F19" s="95"/>
      <c r="G19" s="96">
        <v>0</v>
      </c>
      <c r="H19" s="96">
        <v>0</v>
      </c>
    </row>
    <row r="20" spans="1:8" ht="31.5">
      <c r="A20" s="116"/>
      <c r="B20" s="44" t="s">
        <v>78</v>
      </c>
      <c r="C20" s="98"/>
      <c r="D20" s="95">
        <f>D21+D22+D23+D24+D25</f>
        <v>267.4</v>
      </c>
      <c r="E20" s="95">
        <f>E21+E22+E23+E24+E25</f>
        <v>65.3</v>
      </c>
      <c r="F20" s="95">
        <f>F21+F22+F23+F24+F25</f>
        <v>8.8</v>
      </c>
      <c r="G20" s="96">
        <f t="shared" si="0"/>
        <v>0.03290949887808527</v>
      </c>
      <c r="H20" s="96">
        <f t="shared" si="1"/>
        <v>0.13476263399693722</v>
      </c>
    </row>
    <row r="21" spans="1:8" ht="18.75">
      <c r="A21" s="116"/>
      <c r="B21" s="45" t="s">
        <v>24</v>
      </c>
      <c r="C21" s="97"/>
      <c r="D21" s="95">
        <v>113.5</v>
      </c>
      <c r="E21" s="95">
        <v>28.4</v>
      </c>
      <c r="F21" s="95">
        <v>8.8</v>
      </c>
      <c r="G21" s="96">
        <f t="shared" si="0"/>
        <v>0.0775330396475771</v>
      </c>
      <c r="H21" s="96">
        <f t="shared" si="1"/>
        <v>0.3098591549295775</v>
      </c>
    </row>
    <row r="22" spans="1:8" ht="18.75">
      <c r="A22" s="116"/>
      <c r="B22" s="45" t="s">
        <v>64</v>
      </c>
      <c r="C22" s="97"/>
      <c r="D22" s="95">
        <v>0</v>
      </c>
      <c r="E22" s="95">
        <v>0</v>
      </c>
      <c r="F22" s="95">
        <v>0</v>
      </c>
      <c r="G22" s="96">
        <v>0</v>
      </c>
      <c r="H22" s="96">
        <v>0</v>
      </c>
    </row>
    <row r="23" spans="1:8" ht="18.75">
      <c r="A23" s="116"/>
      <c r="B23" s="45" t="s">
        <v>99</v>
      </c>
      <c r="C23" s="97"/>
      <c r="D23" s="95">
        <v>153.9</v>
      </c>
      <c r="E23" s="95">
        <v>36.9</v>
      </c>
      <c r="F23" s="95">
        <v>0</v>
      </c>
      <c r="G23" s="96">
        <f t="shared" si="0"/>
        <v>0</v>
      </c>
      <c r="H23" s="96">
        <f t="shared" si="1"/>
        <v>0</v>
      </c>
    </row>
    <row r="24" spans="1:8" ht="47.25">
      <c r="A24" s="116"/>
      <c r="B24" s="45" t="s">
        <v>27</v>
      </c>
      <c r="C24" s="97"/>
      <c r="D24" s="95">
        <v>0</v>
      </c>
      <c r="E24" s="95"/>
      <c r="F24" s="95">
        <v>0</v>
      </c>
      <c r="G24" s="96">
        <v>0</v>
      </c>
      <c r="H24" s="96">
        <v>0</v>
      </c>
    </row>
    <row r="25" spans="1:8" ht="32.25" thickBot="1">
      <c r="A25" s="116"/>
      <c r="B25" s="99" t="s">
        <v>148</v>
      </c>
      <c r="C25" s="100"/>
      <c r="D25" s="95">
        <v>0</v>
      </c>
      <c r="E25" s="95">
        <v>0</v>
      </c>
      <c r="F25" s="95">
        <v>0</v>
      </c>
      <c r="G25" s="96">
        <v>0</v>
      </c>
      <c r="H25" s="96">
        <v>0</v>
      </c>
    </row>
    <row r="26" spans="1:8" ht="18.75">
      <c r="A26" s="118"/>
      <c r="B26" s="44" t="s">
        <v>28</v>
      </c>
      <c r="C26" s="101"/>
      <c r="D26" s="95">
        <f>D4+D20</f>
        <v>4502.4</v>
      </c>
      <c r="E26" s="95">
        <f>E4+E20</f>
        <v>508.3</v>
      </c>
      <c r="F26" s="95">
        <f>F4+F20</f>
        <v>56.099999999999994</v>
      </c>
      <c r="G26" s="96">
        <f t="shared" si="0"/>
        <v>0.01246002132196162</v>
      </c>
      <c r="H26" s="96">
        <f t="shared" si="1"/>
        <v>0.11036789297658861</v>
      </c>
    </row>
    <row r="27" spans="1:8" ht="18.75">
      <c r="A27" s="116"/>
      <c r="B27" s="45" t="s">
        <v>105</v>
      </c>
      <c r="C27" s="97"/>
      <c r="D27" s="95">
        <f>D4</f>
        <v>4235</v>
      </c>
      <c r="E27" s="95">
        <f>E4</f>
        <v>443</v>
      </c>
      <c r="F27" s="95">
        <f>F4</f>
        <v>47.3</v>
      </c>
      <c r="G27" s="96">
        <f t="shared" si="0"/>
        <v>0.011168831168831168</v>
      </c>
      <c r="H27" s="96">
        <f t="shared" si="1"/>
        <v>0.10677200902934536</v>
      </c>
    </row>
    <row r="28" spans="1:8" ht="12.75">
      <c r="A28" s="166"/>
      <c r="B28" s="175"/>
      <c r="C28" s="175"/>
      <c r="D28" s="175"/>
      <c r="E28" s="175"/>
      <c r="F28" s="175"/>
      <c r="G28" s="175"/>
      <c r="H28" s="176"/>
    </row>
    <row r="29" spans="1:8" ht="15" customHeight="1">
      <c r="A29" s="177" t="s">
        <v>152</v>
      </c>
      <c r="B29" s="179" t="s">
        <v>29</v>
      </c>
      <c r="C29" s="184" t="s">
        <v>179</v>
      </c>
      <c r="D29" s="181" t="s">
        <v>3</v>
      </c>
      <c r="E29" s="182" t="s">
        <v>275</v>
      </c>
      <c r="F29" s="182" t="s">
        <v>4</v>
      </c>
      <c r="G29" s="181" t="s">
        <v>5</v>
      </c>
      <c r="H29" s="182" t="s">
        <v>276</v>
      </c>
    </row>
    <row r="30" spans="1:8" ht="24" customHeight="1">
      <c r="A30" s="178"/>
      <c r="B30" s="180"/>
      <c r="C30" s="185"/>
      <c r="D30" s="181"/>
      <c r="E30" s="183"/>
      <c r="F30" s="183"/>
      <c r="G30" s="181"/>
      <c r="H30" s="183"/>
    </row>
    <row r="31" spans="1:8" ht="31.5">
      <c r="A31" s="98" t="s">
        <v>66</v>
      </c>
      <c r="B31" s="44" t="s">
        <v>30</v>
      </c>
      <c r="C31" s="98"/>
      <c r="D31" s="102">
        <f>D32+D33+D34+D35</f>
        <v>1976.1000000000001</v>
      </c>
      <c r="E31" s="102">
        <f>E32+E33+E34+E35</f>
        <v>499.6</v>
      </c>
      <c r="F31" s="102">
        <f>F32+F33+F34+F35</f>
        <v>132.9</v>
      </c>
      <c r="G31" s="103">
        <f>F31/D31</f>
        <v>0.06725368149385152</v>
      </c>
      <c r="H31" s="103">
        <f>F31/E31</f>
        <v>0.26601281024819856</v>
      </c>
    </row>
    <row r="32" spans="1:8" ht="18.75" hidden="1">
      <c r="A32" s="97" t="s">
        <v>67</v>
      </c>
      <c r="B32" s="45" t="s">
        <v>100</v>
      </c>
      <c r="C32" s="97"/>
      <c r="D32" s="95">
        <v>0</v>
      </c>
      <c r="E32" s="95">
        <v>0</v>
      </c>
      <c r="F32" s="95">
        <v>0</v>
      </c>
      <c r="G32" s="103" t="e">
        <f aca="true" t="shared" si="2" ref="G32:G61">F32/D32</f>
        <v>#DIV/0!</v>
      </c>
      <c r="H32" s="103" t="e">
        <f aca="true" t="shared" si="3" ref="H32:H61">F32/E32</f>
        <v>#DIV/0!</v>
      </c>
    </row>
    <row r="33" spans="1:8" ht="66.75" customHeight="1">
      <c r="A33" s="97" t="s">
        <v>69</v>
      </c>
      <c r="B33" s="45" t="s">
        <v>155</v>
      </c>
      <c r="C33" s="97" t="s">
        <v>69</v>
      </c>
      <c r="D33" s="95">
        <v>1961.4</v>
      </c>
      <c r="E33" s="95">
        <v>499.6</v>
      </c>
      <c r="F33" s="95">
        <v>132.9</v>
      </c>
      <c r="G33" s="103">
        <f t="shared" si="2"/>
        <v>0.06775772407464056</v>
      </c>
      <c r="H33" s="103">
        <f t="shared" si="3"/>
        <v>0.26601281024819856</v>
      </c>
    </row>
    <row r="34" spans="1:8" ht="18.75">
      <c r="A34" s="97" t="s">
        <v>71</v>
      </c>
      <c r="B34" s="45" t="s">
        <v>35</v>
      </c>
      <c r="C34" s="97"/>
      <c r="D34" s="95">
        <v>10</v>
      </c>
      <c r="E34" s="95">
        <v>0</v>
      </c>
      <c r="F34" s="95">
        <v>0</v>
      </c>
      <c r="G34" s="103">
        <f t="shared" si="2"/>
        <v>0</v>
      </c>
      <c r="H34" s="103">
        <v>0</v>
      </c>
    </row>
    <row r="35" spans="1:8" ht="31.5">
      <c r="A35" s="97" t="s">
        <v>125</v>
      </c>
      <c r="B35" s="45" t="s">
        <v>118</v>
      </c>
      <c r="C35" s="97"/>
      <c r="D35" s="95">
        <f>D36</f>
        <v>4.7</v>
      </c>
      <c r="E35" s="95">
        <f>E36</f>
        <v>0</v>
      </c>
      <c r="F35" s="95">
        <f>F36</f>
        <v>0</v>
      </c>
      <c r="G35" s="103">
        <f t="shared" si="2"/>
        <v>0</v>
      </c>
      <c r="H35" s="103">
        <v>0</v>
      </c>
    </row>
    <row r="36" spans="1:9" s="16" customFormat="1" ht="31.5">
      <c r="A36" s="104"/>
      <c r="B36" s="54" t="s">
        <v>111</v>
      </c>
      <c r="C36" s="104" t="s">
        <v>280</v>
      </c>
      <c r="D36" s="105">
        <v>4.7</v>
      </c>
      <c r="E36" s="105">
        <v>0</v>
      </c>
      <c r="F36" s="105">
        <v>0</v>
      </c>
      <c r="G36" s="103">
        <f t="shared" si="2"/>
        <v>0</v>
      </c>
      <c r="H36" s="103">
        <v>0</v>
      </c>
      <c r="I36" s="37"/>
    </row>
    <row r="37" spans="1:8" ht="18.75">
      <c r="A37" s="98" t="s">
        <v>107</v>
      </c>
      <c r="B37" s="44" t="s">
        <v>101</v>
      </c>
      <c r="C37" s="98"/>
      <c r="D37" s="95">
        <f>D38</f>
        <v>153.9</v>
      </c>
      <c r="E37" s="95">
        <f>E38</f>
        <v>36.9</v>
      </c>
      <c r="F37" s="95">
        <f>F38</f>
        <v>0</v>
      </c>
      <c r="G37" s="103">
        <f t="shared" si="2"/>
        <v>0</v>
      </c>
      <c r="H37" s="103">
        <f t="shared" si="3"/>
        <v>0</v>
      </c>
    </row>
    <row r="38" spans="1:8" ht="51.75" customHeight="1">
      <c r="A38" s="97" t="s">
        <v>108</v>
      </c>
      <c r="B38" s="45" t="s">
        <v>159</v>
      </c>
      <c r="C38" s="97" t="s">
        <v>218</v>
      </c>
      <c r="D38" s="95">
        <v>153.9</v>
      </c>
      <c r="E38" s="95">
        <v>36.9</v>
      </c>
      <c r="F38" s="95">
        <v>0</v>
      </c>
      <c r="G38" s="103">
        <f t="shared" si="2"/>
        <v>0</v>
      </c>
      <c r="H38" s="103">
        <f t="shared" si="3"/>
        <v>0</v>
      </c>
    </row>
    <row r="39" spans="1:8" ht="31.5" hidden="1">
      <c r="A39" s="98" t="s">
        <v>72</v>
      </c>
      <c r="B39" s="44" t="s">
        <v>38</v>
      </c>
      <c r="C39" s="98"/>
      <c r="D39" s="102">
        <f aca="true" t="shared" si="4" ref="D39:F40">D40</f>
        <v>0</v>
      </c>
      <c r="E39" s="102">
        <f t="shared" si="4"/>
        <v>0</v>
      </c>
      <c r="F39" s="102">
        <f t="shared" si="4"/>
        <v>0</v>
      </c>
      <c r="G39" s="103" t="e">
        <f t="shared" si="2"/>
        <v>#DIV/0!</v>
      </c>
      <c r="H39" s="103" t="e">
        <f t="shared" si="3"/>
        <v>#DIV/0!</v>
      </c>
    </row>
    <row r="40" spans="1:8" ht="31.5" hidden="1">
      <c r="A40" s="97" t="s">
        <v>109</v>
      </c>
      <c r="B40" s="45" t="s">
        <v>103</v>
      </c>
      <c r="C40" s="97"/>
      <c r="D40" s="95">
        <f t="shared" si="4"/>
        <v>0</v>
      </c>
      <c r="E40" s="95">
        <f t="shared" si="4"/>
        <v>0</v>
      </c>
      <c r="F40" s="95">
        <f t="shared" si="4"/>
        <v>0</v>
      </c>
      <c r="G40" s="103" t="e">
        <f t="shared" si="2"/>
        <v>#DIV/0!</v>
      </c>
      <c r="H40" s="103" t="e">
        <f t="shared" si="3"/>
        <v>#DIV/0!</v>
      </c>
    </row>
    <row r="41" spans="1:9" s="16" customFormat="1" ht="63" hidden="1">
      <c r="A41" s="104"/>
      <c r="B41" s="54" t="s">
        <v>181</v>
      </c>
      <c r="C41" s="104" t="s">
        <v>182</v>
      </c>
      <c r="D41" s="105">
        <v>0</v>
      </c>
      <c r="E41" s="105">
        <v>0</v>
      </c>
      <c r="F41" s="105">
        <v>0</v>
      </c>
      <c r="G41" s="103" t="e">
        <f t="shared" si="2"/>
        <v>#DIV/0!</v>
      </c>
      <c r="H41" s="103" t="e">
        <f t="shared" si="3"/>
        <v>#DIV/0!</v>
      </c>
      <c r="I41" s="37"/>
    </row>
    <row r="42" spans="1:9" s="11" customFormat="1" ht="31.5" hidden="1">
      <c r="A42" s="98" t="s">
        <v>73</v>
      </c>
      <c r="B42" s="44" t="s">
        <v>40</v>
      </c>
      <c r="C42" s="98"/>
      <c r="D42" s="102">
        <f aca="true" t="shared" si="5" ref="D42:F43">D43</f>
        <v>0</v>
      </c>
      <c r="E42" s="102">
        <f t="shared" si="5"/>
        <v>0</v>
      </c>
      <c r="F42" s="102">
        <f t="shared" si="5"/>
        <v>0</v>
      </c>
      <c r="G42" s="103" t="e">
        <f t="shared" si="2"/>
        <v>#DIV/0!</v>
      </c>
      <c r="H42" s="103" t="e">
        <f t="shared" si="3"/>
        <v>#DIV/0!</v>
      </c>
      <c r="I42" s="38"/>
    </row>
    <row r="43" spans="1:8" ht="31.5" hidden="1">
      <c r="A43" s="108" t="s">
        <v>74</v>
      </c>
      <c r="B43" s="73" t="s">
        <v>120</v>
      </c>
      <c r="C43" s="97"/>
      <c r="D43" s="95">
        <f t="shared" si="5"/>
        <v>0</v>
      </c>
      <c r="E43" s="95">
        <f t="shared" si="5"/>
        <v>0</v>
      </c>
      <c r="F43" s="95">
        <f t="shared" si="5"/>
        <v>0</v>
      </c>
      <c r="G43" s="103" t="e">
        <f t="shared" si="2"/>
        <v>#DIV/0!</v>
      </c>
      <c r="H43" s="103" t="e">
        <f t="shared" si="3"/>
        <v>#DIV/0!</v>
      </c>
    </row>
    <row r="44" spans="1:9" s="16" customFormat="1" ht="31.5" hidden="1">
      <c r="A44" s="104"/>
      <c r="B44" s="67" t="s">
        <v>120</v>
      </c>
      <c r="C44" s="104" t="s">
        <v>238</v>
      </c>
      <c r="D44" s="105">
        <v>0</v>
      </c>
      <c r="E44" s="105">
        <v>0</v>
      </c>
      <c r="F44" s="105">
        <v>0</v>
      </c>
      <c r="G44" s="103" t="e">
        <f t="shared" si="2"/>
        <v>#DIV/0!</v>
      </c>
      <c r="H44" s="103" t="e">
        <f t="shared" si="3"/>
        <v>#DIV/0!</v>
      </c>
      <c r="I44" s="37"/>
    </row>
    <row r="45" spans="1:8" ht="31.5">
      <c r="A45" s="119" t="s">
        <v>75</v>
      </c>
      <c r="B45" s="44" t="s">
        <v>41</v>
      </c>
      <c r="C45" s="98"/>
      <c r="D45" s="102">
        <f>D46</f>
        <v>807.8</v>
      </c>
      <c r="E45" s="102">
        <f>E46</f>
        <v>200.6</v>
      </c>
      <c r="F45" s="102">
        <f>F46</f>
        <v>16.1</v>
      </c>
      <c r="G45" s="103">
        <f t="shared" si="2"/>
        <v>0.019930675909878685</v>
      </c>
      <c r="H45" s="103">
        <f t="shared" si="3"/>
        <v>0.080259222333001</v>
      </c>
    </row>
    <row r="46" spans="1:8" ht="18.75">
      <c r="A46" s="98" t="s">
        <v>44</v>
      </c>
      <c r="B46" s="44" t="s">
        <v>45</v>
      </c>
      <c r="C46" s="98"/>
      <c r="D46" s="102">
        <f>D47+D48+D50+D49</f>
        <v>807.8</v>
      </c>
      <c r="E46" s="102">
        <f>E47+E48+E50+E49</f>
        <v>200.6</v>
      </c>
      <c r="F46" s="102">
        <f>F47+F48+F50+F49</f>
        <v>16.1</v>
      </c>
      <c r="G46" s="103">
        <f t="shared" si="2"/>
        <v>0.019930675909878685</v>
      </c>
      <c r="H46" s="103">
        <f t="shared" si="3"/>
        <v>0.080259222333001</v>
      </c>
    </row>
    <row r="47" spans="1:8" ht="18.75">
      <c r="A47" s="97"/>
      <c r="B47" s="45" t="s">
        <v>96</v>
      </c>
      <c r="C47" s="97" t="s">
        <v>281</v>
      </c>
      <c r="D47" s="95">
        <v>378</v>
      </c>
      <c r="E47" s="95">
        <v>97.5</v>
      </c>
      <c r="F47" s="95">
        <v>16.1</v>
      </c>
      <c r="G47" s="103">
        <f t="shared" si="2"/>
        <v>0.0425925925925926</v>
      </c>
      <c r="H47" s="103">
        <f t="shared" si="3"/>
        <v>0.16512820512820514</v>
      </c>
    </row>
    <row r="48" spans="1:9" s="16" customFormat="1" ht="20.25" customHeight="1">
      <c r="A48" s="104"/>
      <c r="B48" s="45" t="s">
        <v>214</v>
      </c>
      <c r="C48" s="104" t="s">
        <v>282</v>
      </c>
      <c r="D48" s="105">
        <v>20</v>
      </c>
      <c r="E48" s="105">
        <v>5</v>
      </c>
      <c r="F48" s="105">
        <v>0</v>
      </c>
      <c r="G48" s="103">
        <f t="shared" si="2"/>
        <v>0</v>
      </c>
      <c r="H48" s="103">
        <f t="shared" si="3"/>
        <v>0</v>
      </c>
      <c r="I48" s="37"/>
    </row>
    <row r="49" spans="1:9" s="16" customFormat="1" ht="20.25" customHeight="1">
      <c r="A49" s="104"/>
      <c r="B49" s="45" t="s">
        <v>278</v>
      </c>
      <c r="C49" s="104" t="s">
        <v>283</v>
      </c>
      <c r="D49" s="105">
        <v>20</v>
      </c>
      <c r="E49" s="105">
        <v>5</v>
      </c>
      <c r="F49" s="105">
        <v>0</v>
      </c>
      <c r="G49" s="103">
        <f t="shared" si="2"/>
        <v>0</v>
      </c>
      <c r="H49" s="103">
        <f t="shared" si="3"/>
        <v>0</v>
      </c>
      <c r="I49" s="37"/>
    </row>
    <row r="50" spans="1:9" s="16" customFormat="1" ht="39" customHeight="1">
      <c r="A50" s="104"/>
      <c r="B50" s="45" t="s">
        <v>167</v>
      </c>
      <c r="C50" s="104" t="s">
        <v>284</v>
      </c>
      <c r="D50" s="105">
        <v>389.8</v>
      </c>
      <c r="E50" s="105">
        <v>93.1</v>
      </c>
      <c r="F50" s="105">
        <v>0</v>
      </c>
      <c r="G50" s="103">
        <f t="shared" si="2"/>
        <v>0</v>
      </c>
      <c r="H50" s="103">
        <f t="shared" si="3"/>
        <v>0</v>
      </c>
      <c r="I50" s="37"/>
    </row>
    <row r="51" spans="1:8" ht="39" customHeight="1" hidden="1">
      <c r="A51" s="106" t="s">
        <v>123</v>
      </c>
      <c r="B51" s="72" t="s">
        <v>121</v>
      </c>
      <c r="C51" s="106"/>
      <c r="D51" s="95">
        <f aca="true" t="shared" si="6" ref="D51:F52">D52</f>
        <v>0</v>
      </c>
      <c r="E51" s="95">
        <f t="shared" si="6"/>
        <v>0</v>
      </c>
      <c r="F51" s="95">
        <f t="shared" si="6"/>
        <v>0</v>
      </c>
      <c r="G51" s="103" t="e">
        <f t="shared" si="2"/>
        <v>#DIV/0!</v>
      </c>
      <c r="H51" s="103" t="e">
        <f t="shared" si="3"/>
        <v>#DIV/0!</v>
      </c>
    </row>
    <row r="52" spans="1:8" ht="42.75" customHeight="1" hidden="1">
      <c r="A52" s="108" t="s">
        <v>117</v>
      </c>
      <c r="B52" s="73" t="s">
        <v>124</v>
      </c>
      <c r="C52" s="108"/>
      <c r="D52" s="95">
        <f t="shared" si="6"/>
        <v>0</v>
      </c>
      <c r="E52" s="95">
        <f t="shared" si="6"/>
        <v>0</v>
      </c>
      <c r="F52" s="95">
        <f t="shared" si="6"/>
        <v>0</v>
      </c>
      <c r="G52" s="103" t="e">
        <f t="shared" si="2"/>
        <v>#DIV/0!</v>
      </c>
      <c r="H52" s="103" t="e">
        <f t="shared" si="3"/>
        <v>#DIV/0!</v>
      </c>
    </row>
    <row r="53" spans="1:9" s="16" customFormat="1" ht="42" customHeight="1" hidden="1">
      <c r="A53" s="104"/>
      <c r="B53" s="54" t="s">
        <v>221</v>
      </c>
      <c r="C53" s="104" t="s">
        <v>285</v>
      </c>
      <c r="D53" s="105">
        <v>0</v>
      </c>
      <c r="E53" s="105">
        <v>0</v>
      </c>
      <c r="F53" s="105">
        <v>0</v>
      </c>
      <c r="G53" s="103" t="e">
        <f t="shared" si="2"/>
        <v>#DIV/0!</v>
      </c>
      <c r="H53" s="103" t="e">
        <f t="shared" si="3"/>
        <v>#DIV/0!</v>
      </c>
      <c r="I53" s="37"/>
    </row>
    <row r="54" spans="1:8" ht="17.25" customHeight="1" hidden="1">
      <c r="A54" s="98" t="s">
        <v>46</v>
      </c>
      <c r="B54" s="44" t="s">
        <v>47</v>
      </c>
      <c r="C54" s="98"/>
      <c r="D54" s="102">
        <f aca="true" t="shared" si="7" ref="D54:F55">D55</f>
        <v>0</v>
      </c>
      <c r="E54" s="102">
        <f t="shared" si="7"/>
        <v>0</v>
      </c>
      <c r="F54" s="102">
        <f t="shared" si="7"/>
        <v>0</v>
      </c>
      <c r="G54" s="103" t="e">
        <f t="shared" si="2"/>
        <v>#DIV/0!</v>
      </c>
      <c r="H54" s="103" t="e">
        <f t="shared" si="3"/>
        <v>#DIV/0!</v>
      </c>
    </row>
    <row r="55" spans="1:8" ht="14.25" customHeight="1" hidden="1">
      <c r="A55" s="97" t="s">
        <v>50</v>
      </c>
      <c r="B55" s="45" t="s">
        <v>51</v>
      </c>
      <c r="C55" s="97"/>
      <c r="D55" s="95">
        <f t="shared" si="7"/>
        <v>0</v>
      </c>
      <c r="E55" s="95">
        <f t="shared" si="7"/>
        <v>0</v>
      </c>
      <c r="F55" s="95">
        <f t="shared" si="7"/>
        <v>0</v>
      </c>
      <c r="G55" s="103" t="e">
        <f t="shared" si="2"/>
        <v>#DIV/0!</v>
      </c>
      <c r="H55" s="103" t="e">
        <f t="shared" si="3"/>
        <v>#DIV/0!</v>
      </c>
    </row>
    <row r="56" spans="1:9" s="16" customFormat="1" ht="39" customHeight="1" hidden="1">
      <c r="A56" s="104"/>
      <c r="B56" s="54" t="s">
        <v>216</v>
      </c>
      <c r="C56" s="104" t="s">
        <v>217</v>
      </c>
      <c r="D56" s="105">
        <v>0</v>
      </c>
      <c r="E56" s="105">
        <v>0</v>
      </c>
      <c r="F56" s="105">
        <v>0</v>
      </c>
      <c r="G56" s="103" t="e">
        <f t="shared" si="2"/>
        <v>#DIV/0!</v>
      </c>
      <c r="H56" s="103" t="e">
        <f t="shared" si="3"/>
        <v>#DIV/0!</v>
      </c>
      <c r="I56" s="37"/>
    </row>
    <row r="57" spans="1:8" ht="17.25" customHeight="1">
      <c r="A57" s="98">
        <v>1000</v>
      </c>
      <c r="B57" s="44" t="s">
        <v>58</v>
      </c>
      <c r="C57" s="98"/>
      <c r="D57" s="102">
        <f>D58</f>
        <v>36</v>
      </c>
      <c r="E57" s="102">
        <f>E58</f>
        <v>9</v>
      </c>
      <c r="F57" s="102">
        <f>F58</f>
        <v>3</v>
      </c>
      <c r="G57" s="103">
        <f t="shared" si="2"/>
        <v>0.08333333333333333</v>
      </c>
      <c r="H57" s="103">
        <f t="shared" si="3"/>
        <v>0.3333333333333333</v>
      </c>
    </row>
    <row r="58" spans="1:8" ht="16.5" customHeight="1">
      <c r="A58" s="97">
        <v>1001</v>
      </c>
      <c r="B58" s="45" t="s">
        <v>168</v>
      </c>
      <c r="C58" s="97" t="s">
        <v>286</v>
      </c>
      <c r="D58" s="95">
        <v>36</v>
      </c>
      <c r="E58" s="95">
        <v>9</v>
      </c>
      <c r="F58" s="95">
        <v>3</v>
      </c>
      <c r="G58" s="103">
        <f t="shared" si="2"/>
        <v>0.08333333333333333</v>
      </c>
      <c r="H58" s="103">
        <f t="shared" si="3"/>
        <v>0.3333333333333333</v>
      </c>
    </row>
    <row r="59" spans="1:8" ht="30.75" customHeight="1">
      <c r="A59" s="98"/>
      <c r="B59" s="44" t="s">
        <v>97</v>
      </c>
      <c r="C59" s="98"/>
      <c r="D59" s="95">
        <f>D60</f>
        <v>1528.6</v>
      </c>
      <c r="E59" s="95">
        <f>E60</f>
        <v>382</v>
      </c>
      <c r="F59" s="95">
        <f>F60</f>
        <v>0</v>
      </c>
      <c r="G59" s="103">
        <f t="shared" si="2"/>
        <v>0</v>
      </c>
      <c r="H59" s="103">
        <f t="shared" si="3"/>
        <v>0</v>
      </c>
    </row>
    <row r="60" spans="1:9" s="16" customFormat="1" ht="47.25">
      <c r="A60" s="104"/>
      <c r="B60" s="54" t="s">
        <v>98</v>
      </c>
      <c r="C60" s="104" t="s">
        <v>183</v>
      </c>
      <c r="D60" s="105">
        <v>1528.6</v>
      </c>
      <c r="E60" s="105">
        <v>382</v>
      </c>
      <c r="F60" s="105">
        <v>0</v>
      </c>
      <c r="G60" s="103">
        <f t="shared" si="2"/>
        <v>0</v>
      </c>
      <c r="H60" s="103">
        <f t="shared" si="3"/>
        <v>0</v>
      </c>
      <c r="I60" s="37"/>
    </row>
    <row r="61" spans="1:8" ht="18.75">
      <c r="A61" s="98"/>
      <c r="B61" s="44" t="s">
        <v>65</v>
      </c>
      <c r="C61" s="49"/>
      <c r="D61" s="102">
        <f>D31+D37+D39+D42+D45++D51+D54+D57+D59</f>
        <v>4502.4</v>
      </c>
      <c r="E61" s="102">
        <f>E31+E37+E39+E42+E45++E51+E54+E57+E59</f>
        <v>1128.1</v>
      </c>
      <c r="F61" s="102">
        <f>F31+F37+F39+F42+F45++F51+F54+F57+F59</f>
        <v>152</v>
      </c>
      <c r="G61" s="103">
        <f t="shared" si="2"/>
        <v>0.03375977256574272</v>
      </c>
      <c r="H61" s="103">
        <f t="shared" si="3"/>
        <v>0.13473982802943002</v>
      </c>
    </row>
    <row r="62" spans="1:8" ht="15.75" customHeight="1">
      <c r="A62" s="120"/>
      <c r="B62" s="45" t="s">
        <v>80</v>
      </c>
      <c r="C62" s="97"/>
      <c r="D62" s="110">
        <f>D59</f>
        <v>1528.6</v>
      </c>
      <c r="E62" s="110">
        <f>E59</f>
        <v>382</v>
      </c>
      <c r="F62" s="110">
        <f>F59</f>
        <v>0</v>
      </c>
      <c r="G62" s="96">
        <f>F62/D62</f>
        <v>0</v>
      </c>
      <c r="H62" s="96">
        <f>F62/E62</f>
        <v>0</v>
      </c>
    </row>
    <row r="63" ht="18">
      <c r="A63" s="111"/>
    </row>
    <row r="64" spans="1:6" ht="18">
      <c r="A64" s="111"/>
      <c r="B64" s="79" t="s">
        <v>90</v>
      </c>
      <c r="C64" s="6"/>
      <c r="F64" s="112">
        <v>975.7</v>
      </c>
    </row>
    <row r="65" spans="1:3" ht="18">
      <c r="A65" s="111"/>
      <c r="B65" s="79"/>
      <c r="C65" s="6"/>
    </row>
    <row r="66" spans="1:3" ht="18">
      <c r="A66" s="111"/>
      <c r="B66" s="79" t="s">
        <v>81</v>
      </c>
      <c r="C66" s="6"/>
    </row>
    <row r="67" spans="1:3" ht="18">
      <c r="A67" s="111"/>
      <c r="B67" s="79" t="s">
        <v>82</v>
      </c>
      <c r="C67" s="6"/>
    </row>
    <row r="68" spans="1:3" ht="18">
      <c r="A68" s="111"/>
      <c r="B68" s="79"/>
      <c r="C68" s="6"/>
    </row>
    <row r="69" spans="1:3" ht="18">
      <c r="A69" s="111"/>
      <c r="B69" s="79" t="s">
        <v>83</v>
      </c>
      <c r="C69" s="6"/>
    </row>
    <row r="70" spans="1:3" ht="18">
      <c r="A70" s="111"/>
      <c r="B70" s="79" t="s">
        <v>84</v>
      </c>
      <c r="C70" s="6"/>
    </row>
    <row r="71" spans="1:3" ht="18">
      <c r="A71" s="111"/>
      <c r="B71" s="79"/>
      <c r="C71" s="6"/>
    </row>
    <row r="72" spans="1:3" ht="18">
      <c r="A72" s="111"/>
      <c r="B72" s="79" t="s">
        <v>85</v>
      </c>
      <c r="C72" s="6"/>
    </row>
    <row r="73" spans="1:3" ht="18">
      <c r="A73" s="111"/>
      <c r="B73" s="79" t="s">
        <v>86</v>
      </c>
      <c r="C73" s="6"/>
    </row>
    <row r="74" spans="1:3" ht="18">
      <c r="A74" s="111"/>
      <c r="B74" s="79"/>
      <c r="C74" s="6"/>
    </row>
    <row r="75" spans="1:3" ht="18">
      <c r="A75" s="111"/>
      <c r="B75" s="79" t="s">
        <v>87</v>
      </c>
      <c r="C75" s="6"/>
    </row>
    <row r="76" spans="1:3" ht="18">
      <c r="A76" s="111"/>
      <c r="B76" s="79" t="s">
        <v>88</v>
      </c>
      <c r="C76" s="6"/>
    </row>
    <row r="77" spans="1:3" ht="18">
      <c r="A77" s="111"/>
      <c r="B77" s="79"/>
      <c r="C77" s="6"/>
    </row>
    <row r="78" spans="1:3" ht="18">
      <c r="A78" s="111"/>
      <c r="B78" s="79"/>
      <c r="C78" s="6"/>
    </row>
    <row r="79" spans="1:8" ht="18">
      <c r="A79" s="111"/>
      <c r="B79" s="79" t="s">
        <v>89</v>
      </c>
      <c r="C79" s="6"/>
      <c r="F79" s="113">
        <f>F64+F26-F61</f>
        <v>879.8</v>
      </c>
      <c r="H79" s="113"/>
    </row>
    <row r="80" ht="18">
      <c r="A80" s="111"/>
    </row>
    <row r="81" ht="18">
      <c r="A81" s="111"/>
    </row>
    <row r="82" spans="1:3" ht="18">
      <c r="A82" s="111"/>
      <c r="B82" s="79" t="s">
        <v>91</v>
      </c>
      <c r="C82" s="6"/>
    </row>
    <row r="83" spans="1:3" ht="18">
      <c r="A83" s="111"/>
      <c r="B83" s="79" t="s">
        <v>92</v>
      </c>
      <c r="C83" s="6"/>
    </row>
    <row r="84" spans="1:3" ht="18">
      <c r="A84" s="111"/>
      <c r="B84" s="79" t="s">
        <v>93</v>
      </c>
      <c r="C84" s="6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3"/>
  <sheetViews>
    <sheetView zoomScalePageLayoutView="0" workbookViewId="0" topLeftCell="A63">
      <selection activeCell="G75" sqref="G75"/>
    </sheetView>
  </sheetViews>
  <sheetFormatPr defaultColWidth="9.140625" defaultRowHeight="12.75"/>
  <cols>
    <col min="1" max="1" width="7.8515625" style="75" customWidth="1"/>
    <col min="2" max="2" width="38.140625" style="75" customWidth="1"/>
    <col min="3" max="3" width="11.00390625" style="111" hidden="1" customWidth="1"/>
    <col min="4" max="5" width="11.7109375" style="112" customWidth="1"/>
    <col min="6" max="7" width="12.57421875" style="112" customWidth="1"/>
    <col min="8" max="8" width="11.140625" style="112" customWidth="1"/>
    <col min="9" max="9" width="9.140625" style="30" customWidth="1"/>
    <col min="10" max="16384" width="9.140625" style="1" customWidth="1"/>
  </cols>
  <sheetData>
    <row r="1" spans="1:9" s="5" customFormat="1" ht="66.75" customHeight="1">
      <c r="A1" s="169" t="s">
        <v>334</v>
      </c>
      <c r="B1" s="169"/>
      <c r="C1" s="169"/>
      <c r="D1" s="169"/>
      <c r="E1" s="169"/>
      <c r="F1" s="169"/>
      <c r="G1" s="169"/>
      <c r="H1" s="169"/>
      <c r="I1" s="39"/>
    </row>
    <row r="2" spans="1:8" ht="12.75" customHeight="1">
      <c r="A2" s="43"/>
      <c r="B2" s="163" t="s">
        <v>2</v>
      </c>
      <c r="C2" s="93"/>
      <c r="D2" s="181" t="s">
        <v>3</v>
      </c>
      <c r="E2" s="182" t="s">
        <v>275</v>
      </c>
      <c r="F2" s="181" t="s">
        <v>4</v>
      </c>
      <c r="G2" s="181" t="s">
        <v>5</v>
      </c>
      <c r="H2" s="182" t="s">
        <v>276</v>
      </c>
    </row>
    <row r="3" spans="1:8" ht="21.75" customHeight="1">
      <c r="A3" s="43"/>
      <c r="B3" s="163"/>
      <c r="C3" s="93"/>
      <c r="D3" s="181"/>
      <c r="E3" s="183"/>
      <c r="F3" s="181"/>
      <c r="G3" s="181"/>
      <c r="H3" s="183"/>
    </row>
    <row r="4" spans="1:8" ht="18.75">
      <c r="A4" s="43"/>
      <c r="B4" s="45" t="s">
        <v>79</v>
      </c>
      <c r="C4" s="94"/>
      <c r="D4" s="95">
        <f>D5+D6+D7+D8+D9+D10+D11+D12+D13+D14+D15+D16+D17+D18+D19+D20</f>
        <v>3970</v>
      </c>
      <c r="E4" s="95">
        <f>E5+E6+E7+E8+E9+E10+E11+E12+E13+E14+E15+E16+E17+E18+E19+E20</f>
        <v>383</v>
      </c>
      <c r="F4" s="95">
        <f>F5+F6+F7+F8+F9+F10+F11+F12+F13+F14+F15+F16+F17+F18+F19+F20</f>
        <v>199.7</v>
      </c>
      <c r="G4" s="96">
        <f aca="true" t="shared" si="0" ref="G4:G28">F4/D4</f>
        <v>0.050302267002518886</v>
      </c>
      <c r="H4" s="96">
        <f aca="true" t="shared" si="1" ref="H4:H10">F4/E4</f>
        <v>0.5214099216710183</v>
      </c>
    </row>
    <row r="5" spans="1:8" ht="18.75">
      <c r="A5" s="43"/>
      <c r="B5" s="45" t="s">
        <v>6</v>
      </c>
      <c r="C5" s="97"/>
      <c r="D5" s="95">
        <v>153</v>
      </c>
      <c r="E5" s="95">
        <v>20</v>
      </c>
      <c r="F5" s="95">
        <v>3.7</v>
      </c>
      <c r="G5" s="96">
        <f t="shared" si="0"/>
        <v>0.024183006535947713</v>
      </c>
      <c r="H5" s="96">
        <f t="shared" si="1"/>
        <v>0.185</v>
      </c>
    </row>
    <row r="6" spans="1:8" ht="18.75" hidden="1">
      <c r="A6" s="43"/>
      <c r="B6" s="45" t="s">
        <v>233</v>
      </c>
      <c r="C6" s="97"/>
      <c r="D6" s="95">
        <v>0</v>
      </c>
      <c r="E6" s="95">
        <v>0</v>
      </c>
      <c r="F6" s="95">
        <v>0</v>
      </c>
      <c r="G6" s="96" t="e">
        <f t="shared" si="0"/>
        <v>#DIV/0!</v>
      </c>
      <c r="H6" s="96" t="e">
        <f t="shared" si="1"/>
        <v>#DIV/0!</v>
      </c>
    </row>
    <row r="7" spans="1:8" ht="18.75">
      <c r="A7" s="43"/>
      <c r="B7" s="45" t="s">
        <v>8</v>
      </c>
      <c r="C7" s="97"/>
      <c r="D7" s="95">
        <v>795</v>
      </c>
      <c r="E7" s="95">
        <v>200</v>
      </c>
      <c r="F7" s="95">
        <v>0</v>
      </c>
      <c r="G7" s="96">
        <f t="shared" si="0"/>
        <v>0</v>
      </c>
      <c r="H7" s="96">
        <f t="shared" si="1"/>
        <v>0</v>
      </c>
    </row>
    <row r="8" spans="1:8" ht="18.75">
      <c r="A8" s="43"/>
      <c r="B8" s="45" t="s">
        <v>9</v>
      </c>
      <c r="C8" s="97"/>
      <c r="D8" s="95">
        <v>132</v>
      </c>
      <c r="E8" s="95">
        <v>10</v>
      </c>
      <c r="F8" s="95">
        <v>1.8</v>
      </c>
      <c r="G8" s="96">
        <f t="shared" si="0"/>
        <v>0.013636363636363637</v>
      </c>
      <c r="H8" s="96">
        <f t="shared" si="1"/>
        <v>0.18</v>
      </c>
    </row>
    <row r="9" spans="1:8" ht="18.75">
      <c r="A9" s="43"/>
      <c r="B9" s="45" t="s">
        <v>10</v>
      </c>
      <c r="C9" s="97"/>
      <c r="D9" s="95">
        <v>2878</v>
      </c>
      <c r="E9" s="95">
        <v>150</v>
      </c>
      <c r="F9" s="95">
        <v>188.4</v>
      </c>
      <c r="G9" s="96">
        <f t="shared" si="0"/>
        <v>0.06546212647671995</v>
      </c>
      <c r="H9" s="96">
        <f t="shared" si="1"/>
        <v>1.256</v>
      </c>
    </row>
    <row r="10" spans="1:8" ht="18.75">
      <c r="A10" s="43"/>
      <c r="B10" s="45" t="s">
        <v>104</v>
      </c>
      <c r="C10" s="97"/>
      <c r="D10" s="95">
        <v>12</v>
      </c>
      <c r="E10" s="95">
        <v>3</v>
      </c>
      <c r="F10" s="95">
        <v>2.7</v>
      </c>
      <c r="G10" s="96">
        <f t="shared" si="0"/>
        <v>0.225</v>
      </c>
      <c r="H10" s="96">
        <f t="shared" si="1"/>
        <v>0.9</v>
      </c>
    </row>
    <row r="11" spans="1:8" ht="31.5">
      <c r="A11" s="43"/>
      <c r="B11" s="45" t="s">
        <v>11</v>
      </c>
      <c r="C11" s="97"/>
      <c r="D11" s="95">
        <v>0</v>
      </c>
      <c r="E11" s="95">
        <v>0</v>
      </c>
      <c r="F11" s="95">
        <v>0</v>
      </c>
      <c r="G11" s="96">
        <v>0</v>
      </c>
      <c r="H11" s="96">
        <v>0</v>
      </c>
    </row>
    <row r="12" spans="1:8" ht="18.75">
      <c r="A12" s="43"/>
      <c r="B12" s="45" t="s">
        <v>12</v>
      </c>
      <c r="C12" s="97"/>
      <c r="D12" s="95">
        <v>0</v>
      </c>
      <c r="E12" s="95">
        <v>0</v>
      </c>
      <c r="F12" s="95">
        <v>0</v>
      </c>
      <c r="G12" s="96">
        <v>0</v>
      </c>
      <c r="H12" s="96">
        <v>0</v>
      </c>
    </row>
    <row r="13" spans="1:8" ht="18.75">
      <c r="A13" s="43"/>
      <c r="B13" s="45" t="s">
        <v>13</v>
      </c>
      <c r="C13" s="97"/>
      <c r="D13" s="95">
        <v>0</v>
      </c>
      <c r="E13" s="95">
        <v>0</v>
      </c>
      <c r="F13" s="95">
        <v>1.5</v>
      </c>
      <c r="G13" s="96">
        <v>0</v>
      </c>
      <c r="H13" s="96">
        <v>0</v>
      </c>
    </row>
    <row r="14" spans="1:8" ht="18.75">
      <c r="A14" s="43"/>
      <c r="B14" s="45" t="s">
        <v>15</v>
      </c>
      <c r="C14" s="97"/>
      <c r="D14" s="95">
        <v>0</v>
      </c>
      <c r="E14" s="95">
        <v>0</v>
      </c>
      <c r="F14" s="95">
        <v>0</v>
      </c>
      <c r="G14" s="96">
        <v>0</v>
      </c>
      <c r="H14" s="96">
        <v>0</v>
      </c>
    </row>
    <row r="15" spans="1:8" ht="18.75">
      <c r="A15" s="43"/>
      <c r="B15" s="45" t="s">
        <v>16</v>
      </c>
      <c r="C15" s="97"/>
      <c r="D15" s="95">
        <v>0</v>
      </c>
      <c r="E15" s="95">
        <v>0</v>
      </c>
      <c r="F15" s="95">
        <v>0</v>
      </c>
      <c r="G15" s="96">
        <v>0</v>
      </c>
      <c r="H15" s="96">
        <v>0</v>
      </c>
    </row>
    <row r="16" spans="1:8" ht="31.5">
      <c r="A16" s="43"/>
      <c r="B16" s="45" t="s">
        <v>17</v>
      </c>
      <c r="C16" s="97"/>
      <c r="D16" s="95">
        <v>0</v>
      </c>
      <c r="E16" s="95">
        <v>0</v>
      </c>
      <c r="F16" s="95">
        <v>0</v>
      </c>
      <c r="G16" s="96">
        <v>0</v>
      </c>
      <c r="H16" s="96">
        <v>0</v>
      </c>
    </row>
    <row r="17" spans="1:8" ht="31.5">
      <c r="A17" s="43"/>
      <c r="B17" s="45" t="s">
        <v>112</v>
      </c>
      <c r="C17" s="97"/>
      <c r="D17" s="95">
        <v>0</v>
      </c>
      <c r="E17" s="95">
        <v>0</v>
      </c>
      <c r="F17" s="95">
        <v>1.5</v>
      </c>
      <c r="G17" s="96">
        <v>0</v>
      </c>
      <c r="H17" s="96">
        <v>0</v>
      </c>
    </row>
    <row r="18" spans="1:8" ht="31.5">
      <c r="A18" s="43"/>
      <c r="B18" s="45" t="s">
        <v>274</v>
      </c>
      <c r="C18" s="97"/>
      <c r="D18" s="95">
        <v>0</v>
      </c>
      <c r="E18" s="95">
        <v>0</v>
      </c>
      <c r="F18" s="95">
        <v>0</v>
      </c>
      <c r="G18" s="96">
        <v>0</v>
      </c>
      <c r="H18" s="96">
        <v>0</v>
      </c>
    </row>
    <row r="19" spans="1:8" ht="18.75">
      <c r="A19" s="43"/>
      <c r="B19" s="45" t="s">
        <v>115</v>
      </c>
      <c r="C19" s="97"/>
      <c r="D19" s="95">
        <v>0</v>
      </c>
      <c r="E19" s="95">
        <v>0</v>
      </c>
      <c r="F19" s="95">
        <v>0</v>
      </c>
      <c r="G19" s="96">
        <v>0</v>
      </c>
      <c r="H19" s="96">
        <v>0</v>
      </c>
    </row>
    <row r="20" spans="1:8" ht="18.75">
      <c r="A20" s="43"/>
      <c r="B20" s="45" t="s">
        <v>22</v>
      </c>
      <c r="C20" s="97"/>
      <c r="D20" s="95">
        <v>0</v>
      </c>
      <c r="E20" s="95">
        <v>0</v>
      </c>
      <c r="F20" s="95">
        <v>0.1</v>
      </c>
      <c r="G20" s="96">
        <v>0</v>
      </c>
      <c r="H20" s="96">
        <v>0</v>
      </c>
    </row>
    <row r="21" spans="1:8" ht="31.5">
      <c r="A21" s="43"/>
      <c r="B21" s="44" t="s">
        <v>23</v>
      </c>
      <c r="C21" s="98"/>
      <c r="D21" s="95">
        <f>D22+D23+D24+D25+D26</f>
        <v>260.3</v>
      </c>
      <c r="E21" s="95">
        <f>E22+E23+E24+E25+E26</f>
        <v>63.7</v>
      </c>
      <c r="F21" s="95">
        <f>F22+F23+F24+F25+F26</f>
        <v>8.4</v>
      </c>
      <c r="G21" s="96">
        <f t="shared" si="0"/>
        <v>0.032270457164809835</v>
      </c>
      <c r="H21" s="96">
        <f>F21/E21</f>
        <v>0.13186813186813187</v>
      </c>
    </row>
    <row r="22" spans="1:8" ht="18.75">
      <c r="A22" s="43"/>
      <c r="B22" s="45" t="s">
        <v>24</v>
      </c>
      <c r="C22" s="97"/>
      <c r="D22" s="95">
        <v>106.4</v>
      </c>
      <c r="E22" s="95">
        <v>26.6</v>
      </c>
      <c r="F22" s="95">
        <v>8.4</v>
      </c>
      <c r="G22" s="96">
        <f t="shared" si="0"/>
        <v>0.07894736842105263</v>
      </c>
      <c r="H22" s="96">
        <f>F22/E22</f>
        <v>0.3157894736842105</v>
      </c>
    </row>
    <row r="23" spans="1:8" ht="18.75">
      <c r="A23" s="43"/>
      <c r="B23" s="45" t="s">
        <v>99</v>
      </c>
      <c r="C23" s="97"/>
      <c r="D23" s="95">
        <v>153.9</v>
      </c>
      <c r="E23" s="95">
        <v>37.1</v>
      </c>
      <c r="F23" s="95">
        <v>0</v>
      </c>
      <c r="G23" s="96">
        <f t="shared" si="0"/>
        <v>0</v>
      </c>
      <c r="H23" s="96">
        <f>F23/E23</f>
        <v>0</v>
      </c>
    </row>
    <row r="24" spans="1:8" ht="18.75">
      <c r="A24" s="43"/>
      <c r="B24" s="45" t="s">
        <v>64</v>
      </c>
      <c r="C24" s="97"/>
      <c r="D24" s="95">
        <v>0</v>
      </c>
      <c r="E24" s="95">
        <v>0</v>
      </c>
      <c r="F24" s="95">
        <v>0</v>
      </c>
      <c r="G24" s="96">
        <v>0</v>
      </c>
      <c r="H24" s="96">
        <v>0</v>
      </c>
    </row>
    <row r="25" spans="1:8" ht="47.25">
      <c r="A25" s="43"/>
      <c r="B25" s="45" t="s">
        <v>27</v>
      </c>
      <c r="C25" s="97"/>
      <c r="D25" s="95">
        <v>0</v>
      </c>
      <c r="E25" s="95">
        <v>0</v>
      </c>
      <c r="F25" s="95">
        <v>0</v>
      </c>
      <c r="G25" s="96">
        <v>0</v>
      </c>
      <c r="H25" s="96">
        <v>0</v>
      </c>
    </row>
    <row r="26" spans="1:8" ht="31.5" customHeight="1" thickBot="1">
      <c r="A26" s="43"/>
      <c r="B26" s="99" t="s">
        <v>148</v>
      </c>
      <c r="C26" s="100"/>
      <c r="D26" s="95">
        <v>0</v>
      </c>
      <c r="E26" s="95">
        <v>0</v>
      </c>
      <c r="F26" s="95">
        <v>0</v>
      </c>
      <c r="G26" s="96">
        <v>0</v>
      </c>
      <c r="H26" s="96">
        <v>0</v>
      </c>
    </row>
    <row r="27" spans="1:8" ht="18.75">
      <c r="A27" s="43"/>
      <c r="B27" s="44" t="s">
        <v>28</v>
      </c>
      <c r="C27" s="101"/>
      <c r="D27" s="95">
        <f>D4+D21</f>
        <v>4230.3</v>
      </c>
      <c r="E27" s="95">
        <f>E4+E21</f>
        <v>446.7</v>
      </c>
      <c r="F27" s="95">
        <f>F4+F21</f>
        <v>208.1</v>
      </c>
      <c r="G27" s="96">
        <f t="shared" si="0"/>
        <v>0.04919272864808642</v>
      </c>
      <c r="H27" s="96">
        <f>F27/E27</f>
        <v>0.46586075665995075</v>
      </c>
    </row>
    <row r="28" spans="1:8" ht="18.75">
      <c r="A28" s="43"/>
      <c r="B28" s="45" t="s">
        <v>105</v>
      </c>
      <c r="C28" s="97"/>
      <c r="D28" s="95">
        <f>D4</f>
        <v>3970</v>
      </c>
      <c r="E28" s="95">
        <f>E4</f>
        <v>383</v>
      </c>
      <c r="F28" s="95">
        <f>F4</f>
        <v>199.7</v>
      </c>
      <c r="G28" s="96">
        <f t="shared" si="0"/>
        <v>0.050302267002518886</v>
      </c>
      <c r="H28" s="96">
        <f>F28/E28</f>
        <v>0.5214099216710183</v>
      </c>
    </row>
    <row r="29" spans="1:8" ht="12.75">
      <c r="A29" s="166"/>
      <c r="B29" s="175"/>
      <c r="C29" s="175"/>
      <c r="D29" s="175"/>
      <c r="E29" s="175"/>
      <c r="F29" s="175"/>
      <c r="G29" s="175"/>
      <c r="H29" s="176"/>
    </row>
    <row r="30" spans="1:8" ht="15" customHeight="1">
      <c r="A30" s="186" t="s">
        <v>152</v>
      </c>
      <c r="B30" s="163" t="s">
        <v>29</v>
      </c>
      <c r="C30" s="187" t="s">
        <v>179</v>
      </c>
      <c r="D30" s="181" t="s">
        <v>3</v>
      </c>
      <c r="E30" s="182" t="s">
        <v>275</v>
      </c>
      <c r="F30" s="182" t="s">
        <v>4</v>
      </c>
      <c r="G30" s="181" t="s">
        <v>5</v>
      </c>
      <c r="H30" s="182" t="s">
        <v>276</v>
      </c>
    </row>
    <row r="31" spans="1:8" ht="28.5" customHeight="1">
      <c r="A31" s="186"/>
      <c r="B31" s="163"/>
      <c r="C31" s="188"/>
      <c r="D31" s="181"/>
      <c r="E31" s="183"/>
      <c r="F31" s="183"/>
      <c r="G31" s="181"/>
      <c r="H31" s="183"/>
    </row>
    <row r="32" spans="1:8" ht="20.25" customHeight="1">
      <c r="A32" s="49" t="s">
        <v>66</v>
      </c>
      <c r="B32" s="44" t="s">
        <v>30</v>
      </c>
      <c r="C32" s="98"/>
      <c r="D32" s="102">
        <f>D33+D34+D35</f>
        <v>2114.5</v>
      </c>
      <c r="E32" s="102">
        <f>E33+E34+E35</f>
        <v>523.6</v>
      </c>
      <c r="F32" s="102">
        <f>F33+F34+F35</f>
        <v>135.8</v>
      </c>
      <c r="G32" s="103">
        <f>F32/D32</f>
        <v>0.06422322061953181</v>
      </c>
      <c r="H32" s="103">
        <f>F32/E32</f>
        <v>0.2593582887700535</v>
      </c>
    </row>
    <row r="33" spans="1:8" ht="66" customHeight="1">
      <c r="A33" s="46" t="s">
        <v>69</v>
      </c>
      <c r="B33" s="45" t="s">
        <v>155</v>
      </c>
      <c r="C33" s="97" t="s">
        <v>69</v>
      </c>
      <c r="D33" s="95">
        <v>2100.1</v>
      </c>
      <c r="E33" s="95">
        <v>523.6</v>
      </c>
      <c r="F33" s="95">
        <v>135.8</v>
      </c>
      <c r="G33" s="103">
        <f aca="true" t="shared" si="2" ref="G33:G60">F33/D33</f>
        <v>0.06466358744821676</v>
      </c>
      <c r="H33" s="103">
        <f aca="true" t="shared" si="3" ref="H33:H60">F33/E33</f>
        <v>0.2593582887700535</v>
      </c>
    </row>
    <row r="34" spans="1:8" ht="18.75">
      <c r="A34" s="46" t="s">
        <v>71</v>
      </c>
      <c r="B34" s="45" t="s">
        <v>35</v>
      </c>
      <c r="C34" s="97" t="s">
        <v>71</v>
      </c>
      <c r="D34" s="95">
        <v>10</v>
      </c>
      <c r="E34" s="95">
        <v>0</v>
      </c>
      <c r="F34" s="95">
        <v>0</v>
      </c>
      <c r="G34" s="103">
        <f t="shared" si="2"/>
        <v>0</v>
      </c>
      <c r="H34" s="103">
        <v>0</v>
      </c>
    </row>
    <row r="35" spans="1:8" ht="17.25" customHeight="1">
      <c r="A35" s="46" t="s">
        <v>125</v>
      </c>
      <c r="B35" s="45" t="s">
        <v>122</v>
      </c>
      <c r="C35" s="97"/>
      <c r="D35" s="95">
        <f>D36</f>
        <v>4.4</v>
      </c>
      <c r="E35" s="95">
        <f>E36</f>
        <v>0</v>
      </c>
      <c r="F35" s="95">
        <f>F36</f>
        <v>0</v>
      </c>
      <c r="G35" s="103">
        <f t="shared" si="2"/>
        <v>0</v>
      </c>
      <c r="H35" s="103">
        <v>0</v>
      </c>
    </row>
    <row r="36" spans="1:9" s="16" customFormat="1" ht="31.5">
      <c r="A36" s="53"/>
      <c r="B36" s="54" t="s">
        <v>111</v>
      </c>
      <c r="C36" s="104" t="s">
        <v>280</v>
      </c>
      <c r="D36" s="105">
        <v>4.4</v>
      </c>
      <c r="E36" s="105">
        <v>0</v>
      </c>
      <c r="F36" s="105">
        <v>0</v>
      </c>
      <c r="G36" s="103">
        <f t="shared" si="2"/>
        <v>0</v>
      </c>
      <c r="H36" s="103">
        <v>0</v>
      </c>
      <c r="I36" s="37"/>
    </row>
    <row r="37" spans="1:8" ht="17.25" customHeight="1">
      <c r="A37" s="49" t="s">
        <v>107</v>
      </c>
      <c r="B37" s="44" t="s">
        <v>101</v>
      </c>
      <c r="C37" s="98"/>
      <c r="D37" s="102">
        <f>D38</f>
        <v>153.9</v>
      </c>
      <c r="E37" s="102">
        <f>E38</f>
        <v>37.1</v>
      </c>
      <c r="F37" s="102">
        <f>F38</f>
        <v>0</v>
      </c>
      <c r="G37" s="103">
        <f t="shared" si="2"/>
        <v>0</v>
      </c>
      <c r="H37" s="103">
        <f t="shared" si="3"/>
        <v>0</v>
      </c>
    </row>
    <row r="38" spans="1:8" ht="47.25">
      <c r="A38" s="46" t="s">
        <v>108</v>
      </c>
      <c r="B38" s="45" t="s">
        <v>159</v>
      </c>
      <c r="C38" s="97" t="s">
        <v>218</v>
      </c>
      <c r="D38" s="95">
        <v>153.9</v>
      </c>
      <c r="E38" s="95">
        <v>37.1</v>
      </c>
      <c r="F38" s="95">
        <v>0</v>
      </c>
      <c r="G38" s="103">
        <f t="shared" si="2"/>
        <v>0</v>
      </c>
      <c r="H38" s="103">
        <f t="shared" si="3"/>
        <v>0</v>
      </c>
    </row>
    <row r="39" spans="1:9" ht="31.5" hidden="1">
      <c r="A39" s="49" t="s">
        <v>72</v>
      </c>
      <c r="B39" s="44" t="s">
        <v>38</v>
      </c>
      <c r="C39" s="98"/>
      <c r="D39" s="102">
        <f>D40</f>
        <v>0</v>
      </c>
      <c r="E39" s="102">
        <f>E40</f>
        <v>0</v>
      </c>
      <c r="F39" s="102">
        <f>F40</f>
        <v>0</v>
      </c>
      <c r="G39" s="103" t="e">
        <f t="shared" si="2"/>
        <v>#DIV/0!</v>
      </c>
      <c r="H39" s="103" t="e">
        <f t="shared" si="3"/>
        <v>#DIV/0!</v>
      </c>
      <c r="I39" s="38"/>
    </row>
    <row r="40" spans="1:8" ht="31.5" hidden="1">
      <c r="A40" s="46" t="s">
        <v>109</v>
      </c>
      <c r="B40" s="45" t="s">
        <v>103</v>
      </c>
      <c r="C40" s="97"/>
      <c r="D40" s="95">
        <f>D41</f>
        <v>0</v>
      </c>
      <c r="E40" s="95">
        <f>E41</f>
        <v>0</v>
      </c>
      <c r="F40" s="95">
        <v>0</v>
      </c>
      <c r="G40" s="103" t="e">
        <f t="shared" si="2"/>
        <v>#DIV/0!</v>
      </c>
      <c r="H40" s="103" t="e">
        <f t="shared" si="3"/>
        <v>#DIV/0!</v>
      </c>
    </row>
    <row r="41" spans="1:9" s="16" customFormat="1" ht="54.75" customHeight="1" hidden="1">
      <c r="A41" s="53"/>
      <c r="B41" s="54" t="s">
        <v>220</v>
      </c>
      <c r="C41" s="104" t="s">
        <v>219</v>
      </c>
      <c r="D41" s="105">
        <v>0</v>
      </c>
      <c r="E41" s="105">
        <v>0</v>
      </c>
      <c r="F41" s="105">
        <v>0</v>
      </c>
      <c r="G41" s="103" t="e">
        <f t="shared" si="2"/>
        <v>#DIV/0!</v>
      </c>
      <c r="H41" s="103" t="e">
        <f t="shared" si="3"/>
        <v>#DIV/0!</v>
      </c>
      <c r="I41" s="37"/>
    </row>
    <row r="42" spans="1:9" s="16" customFormat="1" ht="21.75" customHeight="1" hidden="1">
      <c r="A42" s="49" t="s">
        <v>73</v>
      </c>
      <c r="B42" s="44" t="s">
        <v>40</v>
      </c>
      <c r="C42" s="98"/>
      <c r="D42" s="102">
        <f aca="true" t="shared" si="4" ref="D42:F43">D43</f>
        <v>0</v>
      </c>
      <c r="E42" s="102">
        <f t="shared" si="4"/>
        <v>0</v>
      </c>
      <c r="F42" s="102">
        <f t="shared" si="4"/>
        <v>0</v>
      </c>
      <c r="G42" s="103" t="e">
        <f t="shared" si="2"/>
        <v>#DIV/0!</v>
      </c>
      <c r="H42" s="103" t="e">
        <f t="shared" si="3"/>
        <v>#DIV/0!</v>
      </c>
      <c r="I42" s="37"/>
    </row>
    <row r="43" spans="1:9" s="16" customFormat="1" ht="33" customHeight="1" hidden="1">
      <c r="A43" s="60" t="s">
        <v>74</v>
      </c>
      <c r="B43" s="73" t="s">
        <v>120</v>
      </c>
      <c r="C43" s="97"/>
      <c r="D43" s="95">
        <f t="shared" si="4"/>
        <v>0</v>
      </c>
      <c r="E43" s="95">
        <f t="shared" si="4"/>
        <v>0</v>
      </c>
      <c r="F43" s="95">
        <f t="shared" si="4"/>
        <v>0</v>
      </c>
      <c r="G43" s="103" t="e">
        <f t="shared" si="2"/>
        <v>#DIV/0!</v>
      </c>
      <c r="H43" s="103" t="e">
        <f t="shared" si="3"/>
        <v>#DIV/0!</v>
      </c>
      <c r="I43" s="37"/>
    </row>
    <row r="44" spans="1:9" s="16" customFormat="1" ht="32.25" customHeight="1" hidden="1">
      <c r="A44" s="53"/>
      <c r="B44" s="67" t="s">
        <v>120</v>
      </c>
      <c r="C44" s="104" t="s">
        <v>228</v>
      </c>
      <c r="D44" s="105">
        <f>0</f>
        <v>0</v>
      </c>
      <c r="E44" s="105">
        <f>0</f>
        <v>0</v>
      </c>
      <c r="F44" s="105">
        <f>0</f>
        <v>0</v>
      </c>
      <c r="G44" s="103" t="e">
        <f t="shared" si="2"/>
        <v>#DIV/0!</v>
      </c>
      <c r="H44" s="103" t="e">
        <f t="shared" si="3"/>
        <v>#DIV/0!</v>
      </c>
      <c r="I44" s="37"/>
    </row>
    <row r="45" spans="1:8" ht="31.5">
      <c r="A45" s="49" t="s">
        <v>75</v>
      </c>
      <c r="B45" s="44" t="s">
        <v>41</v>
      </c>
      <c r="C45" s="98"/>
      <c r="D45" s="102">
        <f>D46</f>
        <v>700.7</v>
      </c>
      <c r="E45" s="102">
        <f>E46</f>
        <v>174</v>
      </c>
      <c r="F45" s="102">
        <f>F46</f>
        <v>8</v>
      </c>
      <c r="G45" s="103">
        <f t="shared" si="2"/>
        <v>0.01141715427429713</v>
      </c>
      <c r="H45" s="103">
        <f t="shared" si="3"/>
        <v>0.04597701149425287</v>
      </c>
    </row>
    <row r="46" spans="1:8" ht="18.75">
      <c r="A46" s="46" t="s">
        <v>44</v>
      </c>
      <c r="B46" s="45" t="s">
        <v>45</v>
      </c>
      <c r="C46" s="97"/>
      <c r="D46" s="95">
        <f>D47+D48+D50+D49</f>
        <v>700.7</v>
      </c>
      <c r="E46" s="95">
        <f>E47+E48+E50+E49</f>
        <v>174</v>
      </c>
      <c r="F46" s="95">
        <f>F47+F48+F50+F49</f>
        <v>8</v>
      </c>
      <c r="G46" s="103">
        <f t="shared" si="2"/>
        <v>0.01141715427429713</v>
      </c>
      <c r="H46" s="103">
        <f t="shared" si="3"/>
        <v>0.04597701149425287</v>
      </c>
    </row>
    <row r="47" spans="1:9" s="16" customFormat="1" ht="25.5">
      <c r="A47" s="53"/>
      <c r="B47" s="54" t="s">
        <v>166</v>
      </c>
      <c r="C47" s="104" t="s">
        <v>281</v>
      </c>
      <c r="D47" s="105">
        <v>310</v>
      </c>
      <c r="E47" s="105">
        <v>77</v>
      </c>
      <c r="F47" s="105">
        <v>8</v>
      </c>
      <c r="G47" s="103">
        <f t="shared" si="2"/>
        <v>0.025806451612903226</v>
      </c>
      <c r="H47" s="103">
        <f t="shared" si="3"/>
        <v>0.1038961038961039</v>
      </c>
      <c r="I47" s="37"/>
    </row>
    <row r="48" spans="1:9" s="16" customFormat="1" ht="18" customHeight="1">
      <c r="A48" s="53"/>
      <c r="B48" s="54" t="s">
        <v>214</v>
      </c>
      <c r="C48" s="104" t="s">
        <v>282</v>
      </c>
      <c r="D48" s="105">
        <v>20</v>
      </c>
      <c r="E48" s="105">
        <v>5</v>
      </c>
      <c r="F48" s="105">
        <v>0</v>
      </c>
      <c r="G48" s="103">
        <f t="shared" si="2"/>
        <v>0</v>
      </c>
      <c r="H48" s="103">
        <f t="shared" si="3"/>
        <v>0</v>
      </c>
      <c r="I48" s="37"/>
    </row>
    <row r="49" spans="1:9" s="16" customFormat="1" ht="18" customHeight="1">
      <c r="A49" s="53"/>
      <c r="B49" s="54" t="s">
        <v>278</v>
      </c>
      <c r="C49" s="104" t="s">
        <v>283</v>
      </c>
      <c r="D49" s="105">
        <v>20</v>
      </c>
      <c r="E49" s="105">
        <v>5</v>
      </c>
      <c r="F49" s="105">
        <v>0</v>
      </c>
      <c r="G49" s="103">
        <f t="shared" si="2"/>
        <v>0</v>
      </c>
      <c r="H49" s="103">
        <f t="shared" si="3"/>
        <v>0</v>
      </c>
      <c r="I49" s="37"/>
    </row>
    <row r="50" spans="1:9" s="16" customFormat="1" ht="34.5" customHeight="1">
      <c r="A50" s="53"/>
      <c r="B50" s="54" t="s">
        <v>167</v>
      </c>
      <c r="C50" s="104" t="s">
        <v>284</v>
      </c>
      <c r="D50" s="105">
        <v>350.7</v>
      </c>
      <c r="E50" s="105">
        <v>87</v>
      </c>
      <c r="F50" s="105">
        <v>0</v>
      </c>
      <c r="G50" s="103">
        <f t="shared" si="2"/>
        <v>0</v>
      </c>
      <c r="H50" s="103">
        <f t="shared" si="3"/>
        <v>0</v>
      </c>
      <c r="I50" s="37"/>
    </row>
    <row r="51" spans="1:8" ht="29.25" customHeight="1" hidden="1">
      <c r="A51" s="71" t="s">
        <v>123</v>
      </c>
      <c r="B51" s="72" t="s">
        <v>121</v>
      </c>
      <c r="C51" s="106"/>
      <c r="D51" s="107">
        <f>D53</f>
        <v>0</v>
      </c>
      <c r="E51" s="107">
        <f>E53</f>
        <v>0</v>
      </c>
      <c r="F51" s="107">
        <f>F53</f>
        <v>0</v>
      </c>
      <c r="G51" s="103" t="e">
        <f t="shared" si="2"/>
        <v>#DIV/0!</v>
      </c>
      <c r="H51" s="103" t="e">
        <f t="shared" si="3"/>
        <v>#DIV/0!</v>
      </c>
    </row>
    <row r="52" spans="1:8" ht="29.25" customHeight="1" hidden="1">
      <c r="A52" s="60" t="s">
        <v>117</v>
      </c>
      <c r="B52" s="73" t="s">
        <v>124</v>
      </c>
      <c r="C52" s="108"/>
      <c r="D52" s="95">
        <f>D53</f>
        <v>0</v>
      </c>
      <c r="E52" s="95">
        <f>E53</f>
        <v>0</v>
      </c>
      <c r="F52" s="95">
        <f>F53</f>
        <v>0</v>
      </c>
      <c r="G52" s="103" t="e">
        <f t="shared" si="2"/>
        <v>#DIV/0!</v>
      </c>
      <c r="H52" s="103" t="e">
        <f t="shared" si="3"/>
        <v>#DIV/0!</v>
      </c>
    </row>
    <row r="53" spans="1:9" s="16" customFormat="1" ht="31.5" customHeight="1" hidden="1">
      <c r="A53" s="53"/>
      <c r="B53" s="54" t="s">
        <v>221</v>
      </c>
      <c r="C53" s="104" t="s">
        <v>285</v>
      </c>
      <c r="D53" s="105">
        <v>0</v>
      </c>
      <c r="E53" s="105">
        <v>0</v>
      </c>
      <c r="F53" s="105">
        <v>0</v>
      </c>
      <c r="G53" s="103" t="e">
        <f t="shared" si="2"/>
        <v>#DIV/0!</v>
      </c>
      <c r="H53" s="103" t="e">
        <f t="shared" si="3"/>
        <v>#DIV/0!</v>
      </c>
      <c r="I53" s="37"/>
    </row>
    <row r="54" spans="1:8" ht="17.25" customHeight="1">
      <c r="A54" s="49" t="s">
        <v>57</v>
      </c>
      <c r="B54" s="44" t="s">
        <v>58</v>
      </c>
      <c r="C54" s="98"/>
      <c r="D54" s="102">
        <f>D55</f>
        <v>30</v>
      </c>
      <c r="E54" s="102">
        <f>E55</f>
        <v>7.5</v>
      </c>
      <c r="F54" s="102">
        <f>F55</f>
        <v>0</v>
      </c>
      <c r="G54" s="103">
        <f t="shared" si="2"/>
        <v>0</v>
      </c>
      <c r="H54" s="103">
        <f t="shared" si="3"/>
        <v>0</v>
      </c>
    </row>
    <row r="55" spans="1:8" ht="18.75">
      <c r="A55" s="46" t="s">
        <v>59</v>
      </c>
      <c r="B55" s="45" t="s">
        <v>168</v>
      </c>
      <c r="C55" s="97" t="s">
        <v>286</v>
      </c>
      <c r="D55" s="95">
        <v>30</v>
      </c>
      <c r="E55" s="95">
        <v>7.5</v>
      </c>
      <c r="F55" s="95">
        <f>F56</f>
        <v>0</v>
      </c>
      <c r="G55" s="103">
        <f t="shared" si="2"/>
        <v>0</v>
      </c>
      <c r="H55" s="103">
        <f t="shared" si="3"/>
        <v>0</v>
      </c>
    </row>
    <row r="56" spans="1:9" s="16" customFormat="1" ht="27" customHeight="1" hidden="1">
      <c r="A56" s="53"/>
      <c r="B56" s="54" t="s">
        <v>216</v>
      </c>
      <c r="C56" s="104" t="s">
        <v>217</v>
      </c>
      <c r="D56" s="105">
        <v>0</v>
      </c>
      <c r="E56" s="105">
        <v>0</v>
      </c>
      <c r="F56" s="105">
        <v>0</v>
      </c>
      <c r="G56" s="103" t="e">
        <f t="shared" si="2"/>
        <v>#DIV/0!</v>
      </c>
      <c r="H56" s="103" t="e">
        <f t="shared" si="3"/>
        <v>#DIV/0!</v>
      </c>
      <c r="I56" s="37"/>
    </row>
    <row r="57" spans="1:8" ht="37.5" customHeight="1">
      <c r="A57" s="49"/>
      <c r="B57" s="44" t="s">
        <v>97</v>
      </c>
      <c r="C57" s="98"/>
      <c r="D57" s="95">
        <f>D58</f>
        <v>1231.2</v>
      </c>
      <c r="E57" s="95">
        <f>E58</f>
        <v>307.8</v>
      </c>
      <c r="F57" s="95">
        <f>F58</f>
        <v>0</v>
      </c>
      <c r="G57" s="103">
        <f t="shared" si="2"/>
        <v>0</v>
      </c>
      <c r="H57" s="103">
        <f t="shared" si="3"/>
        <v>0</v>
      </c>
    </row>
    <row r="58" spans="1:9" s="16" customFormat="1" ht="31.5">
      <c r="A58" s="53"/>
      <c r="B58" s="54" t="s">
        <v>98</v>
      </c>
      <c r="C58" s="104" t="s">
        <v>183</v>
      </c>
      <c r="D58" s="105">
        <v>1231.2</v>
      </c>
      <c r="E58" s="105">
        <v>307.8</v>
      </c>
      <c r="F58" s="105">
        <v>0</v>
      </c>
      <c r="G58" s="103">
        <f t="shared" si="2"/>
        <v>0</v>
      </c>
      <c r="H58" s="103">
        <f t="shared" si="3"/>
        <v>0</v>
      </c>
      <c r="I58" s="37"/>
    </row>
    <row r="59" spans="1:8" ht="24.75" customHeight="1">
      <c r="A59" s="46"/>
      <c r="B59" s="44" t="s">
        <v>65</v>
      </c>
      <c r="C59" s="49"/>
      <c r="D59" s="102">
        <f>D32+D37+D39+D42+D45+D51+D54+D57</f>
        <v>4230.3</v>
      </c>
      <c r="E59" s="102">
        <f>E32+E37+E39+E42+E45+E51+E54+E57</f>
        <v>1050</v>
      </c>
      <c r="F59" s="102">
        <f>F32+F37+F39+F42+F45+F51+F54+F57</f>
        <v>143.8</v>
      </c>
      <c r="G59" s="103">
        <f t="shared" si="2"/>
        <v>0.033992861026404746</v>
      </c>
      <c r="H59" s="103">
        <f t="shared" si="3"/>
        <v>0.13695238095238096</v>
      </c>
    </row>
    <row r="60" spans="1:8" ht="18.75">
      <c r="A60" s="109"/>
      <c r="B60" s="45" t="s">
        <v>80</v>
      </c>
      <c r="C60" s="97"/>
      <c r="D60" s="110">
        <f>D57</f>
        <v>1231.2</v>
      </c>
      <c r="E60" s="110">
        <f>E57</f>
        <v>307.8</v>
      </c>
      <c r="F60" s="110">
        <f>F57</f>
        <v>0</v>
      </c>
      <c r="G60" s="103">
        <f t="shared" si="2"/>
        <v>0</v>
      </c>
      <c r="H60" s="103">
        <f t="shared" si="3"/>
        <v>0</v>
      </c>
    </row>
    <row r="61" ht="18">
      <c r="A61" s="80"/>
    </row>
    <row r="62" ht="18">
      <c r="A62" s="76"/>
    </row>
    <row r="63" spans="1:6" ht="18">
      <c r="A63" s="76"/>
      <c r="B63" s="79" t="s">
        <v>90</v>
      </c>
      <c r="C63" s="6"/>
      <c r="F63" s="112">
        <v>1049.6</v>
      </c>
    </row>
    <row r="64" spans="1:3" ht="18">
      <c r="A64" s="76"/>
      <c r="B64" s="79"/>
      <c r="C64" s="6"/>
    </row>
    <row r="65" spans="1:6" ht="18">
      <c r="A65" s="76"/>
      <c r="B65" s="79" t="s">
        <v>81</v>
      </c>
      <c r="C65" s="6"/>
      <c r="F65" s="113"/>
    </row>
    <row r="66" spans="1:3" ht="18">
      <c r="A66" s="76"/>
      <c r="B66" s="79" t="s">
        <v>82</v>
      </c>
      <c r="C66" s="6"/>
    </row>
    <row r="67" spans="2:3" ht="18">
      <c r="B67" s="79"/>
      <c r="C67" s="6"/>
    </row>
    <row r="68" spans="2:3" ht="18">
      <c r="B68" s="79" t="s">
        <v>83</v>
      </c>
      <c r="C68" s="6"/>
    </row>
    <row r="69" spans="2:3" ht="18">
      <c r="B69" s="79" t="s">
        <v>84</v>
      </c>
      <c r="C69" s="6"/>
    </row>
    <row r="70" spans="2:3" ht="18">
      <c r="B70" s="79"/>
      <c r="C70" s="6"/>
    </row>
    <row r="71" spans="2:3" ht="18">
      <c r="B71" s="79" t="s">
        <v>85</v>
      </c>
      <c r="C71" s="6"/>
    </row>
    <row r="72" spans="2:3" ht="18">
      <c r="B72" s="79" t="s">
        <v>86</v>
      </c>
      <c r="C72" s="6"/>
    </row>
    <row r="73" spans="2:3" ht="18">
      <c r="B73" s="79"/>
      <c r="C73" s="6"/>
    </row>
    <row r="74" spans="2:3" ht="18">
      <c r="B74" s="79" t="s">
        <v>87</v>
      </c>
      <c r="C74" s="6"/>
    </row>
    <row r="75" spans="2:3" ht="18">
      <c r="B75" s="79" t="s">
        <v>88</v>
      </c>
      <c r="C75" s="6"/>
    </row>
    <row r="76" spans="2:3" ht="18">
      <c r="B76" s="79"/>
      <c r="C76" s="6"/>
    </row>
    <row r="77" spans="2:3" ht="18">
      <c r="B77" s="79"/>
      <c r="C77" s="6"/>
    </row>
    <row r="78" spans="2:8" ht="18">
      <c r="B78" s="79" t="s">
        <v>89</v>
      </c>
      <c r="C78" s="6"/>
      <c r="F78" s="113">
        <f>F63+F27-F59</f>
        <v>1113.8999999999999</v>
      </c>
      <c r="H78" s="113"/>
    </row>
    <row r="81" spans="2:3" ht="18">
      <c r="B81" s="79" t="s">
        <v>91</v>
      </c>
      <c r="C81" s="6"/>
    </row>
    <row r="82" spans="2:3" ht="18">
      <c r="B82" s="79" t="s">
        <v>92</v>
      </c>
      <c r="C82" s="6"/>
    </row>
    <row r="83" spans="2:3" ht="18">
      <c r="B83" s="79" t="s">
        <v>93</v>
      </c>
      <c r="C83" s="6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zoomScalePageLayoutView="0" workbookViewId="0" topLeftCell="A63">
      <selection activeCell="F66" sqref="F66"/>
    </sheetView>
  </sheetViews>
  <sheetFormatPr defaultColWidth="9.140625" defaultRowHeight="12.75"/>
  <cols>
    <col min="1" max="1" width="8.00390625" style="75" customWidth="1"/>
    <col min="2" max="2" width="32.140625" style="75" customWidth="1"/>
    <col min="3" max="3" width="11.00390625" style="111" hidden="1" customWidth="1"/>
    <col min="4" max="5" width="11.8515625" style="112" customWidth="1"/>
    <col min="6" max="7" width="11.57421875" style="112" customWidth="1"/>
    <col min="8" max="8" width="12.140625" style="112" customWidth="1"/>
    <col min="9" max="16384" width="9.140625" style="1" customWidth="1"/>
  </cols>
  <sheetData>
    <row r="1" spans="1:8" s="5" customFormat="1" ht="58.5" customHeight="1">
      <c r="A1" s="169" t="s">
        <v>335</v>
      </c>
      <c r="B1" s="169"/>
      <c r="C1" s="169"/>
      <c r="D1" s="169"/>
      <c r="E1" s="169"/>
      <c r="F1" s="169"/>
      <c r="G1" s="169"/>
      <c r="H1" s="169"/>
    </row>
    <row r="2" spans="1:8" ht="12.75" customHeight="1">
      <c r="A2" s="43"/>
      <c r="B2" s="163" t="s">
        <v>2</v>
      </c>
      <c r="C2" s="93"/>
      <c r="D2" s="181" t="s">
        <v>3</v>
      </c>
      <c r="E2" s="182" t="s">
        <v>275</v>
      </c>
      <c r="F2" s="181" t="s">
        <v>4</v>
      </c>
      <c r="G2" s="189" t="s">
        <v>142</v>
      </c>
      <c r="H2" s="182" t="s">
        <v>276</v>
      </c>
    </row>
    <row r="3" spans="1:8" ht="24.75" customHeight="1">
      <c r="A3" s="43"/>
      <c r="B3" s="163"/>
      <c r="C3" s="93"/>
      <c r="D3" s="181"/>
      <c r="E3" s="183"/>
      <c r="F3" s="181"/>
      <c r="G3" s="190"/>
      <c r="H3" s="183"/>
    </row>
    <row r="4" spans="1:8" ht="31.5">
      <c r="A4" s="43"/>
      <c r="B4" s="45" t="s">
        <v>79</v>
      </c>
      <c r="C4" s="94"/>
      <c r="D4" s="95">
        <f>D5+D6+D7+D8+D9+D10+D11+D12+D13+D14+D15+D16+D17+D18+D19</f>
        <v>3042</v>
      </c>
      <c r="E4" s="95">
        <f>E5+E6+E7+E8+E9+E10+E11+E12+E13+E14+E15+E16+E17+E18+E19</f>
        <v>293</v>
      </c>
      <c r="F4" s="95">
        <f>F5+F6+F7+F8+F9+F10+F11+F12+F13+F14+F15+F16+F17+F18+F19</f>
        <v>242.2</v>
      </c>
      <c r="G4" s="121">
        <f>F4/D4</f>
        <v>0.07961867192636422</v>
      </c>
      <c r="H4" s="121">
        <f>F4/E4</f>
        <v>0.8266211604095562</v>
      </c>
    </row>
    <row r="5" spans="1:8" ht="18.75">
      <c r="A5" s="43"/>
      <c r="B5" s="45" t="s">
        <v>6</v>
      </c>
      <c r="C5" s="97"/>
      <c r="D5" s="95">
        <v>390</v>
      </c>
      <c r="E5" s="95">
        <v>50</v>
      </c>
      <c r="F5" s="95">
        <v>18.6</v>
      </c>
      <c r="G5" s="121">
        <f aca="true" t="shared" si="0" ref="G5:G27">F5/D5</f>
        <v>0.047692307692307694</v>
      </c>
      <c r="H5" s="121">
        <f aca="true" t="shared" si="1" ref="H5:H27">F5/E5</f>
        <v>0.37200000000000005</v>
      </c>
    </row>
    <row r="6" spans="1:8" ht="18.75" hidden="1">
      <c r="A6" s="43"/>
      <c r="B6" s="45" t="s">
        <v>233</v>
      </c>
      <c r="C6" s="97"/>
      <c r="D6" s="95">
        <v>0</v>
      </c>
      <c r="E6" s="95">
        <v>0</v>
      </c>
      <c r="F6" s="95">
        <v>0</v>
      </c>
      <c r="G6" s="121" t="e">
        <f t="shared" si="0"/>
        <v>#DIV/0!</v>
      </c>
      <c r="H6" s="121" t="e">
        <f t="shared" si="1"/>
        <v>#DIV/0!</v>
      </c>
    </row>
    <row r="7" spans="1:8" ht="18.75">
      <c r="A7" s="43"/>
      <c r="B7" s="45" t="s">
        <v>8</v>
      </c>
      <c r="C7" s="97"/>
      <c r="D7" s="95">
        <v>160</v>
      </c>
      <c r="E7" s="95">
        <v>30</v>
      </c>
      <c r="F7" s="95">
        <v>0</v>
      </c>
      <c r="G7" s="121">
        <f t="shared" si="0"/>
        <v>0</v>
      </c>
      <c r="H7" s="121">
        <f t="shared" si="1"/>
        <v>0</v>
      </c>
    </row>
    <row r="8" spans="1:8" ht="18.75">
      <c r="A8" s="43"/>
      <c r="B8" s="45" t="s">
        <v>9</v>
      </c>
      <c r="C8" s="97"/>
      <c r="D8" s="95">
        <v>125</v>
      </c>
      <c r="E8" s="95">
        <v>10</v>
      </c>
      <c r="F8" s="95">
        <v>5.5</v>
      </c>
      <c r="G8" s="121">
        <f t="shared" si="0"/>
        <v>0.044</v>
      </c>
      <c r="H8" s="121">
        <f t="shared" si="1"/>
        <v>0.55</v>
      </c>
    </row>
    <row r="9" spans="1:8" ht="18.75">
      <c r="A9" s="43"/>
      <c r="B9" s="45" t="s">
        <v>10</v>
      </c>
      <c r="C9" s="97"/>
      <c r="D9" s="95">
        <v>2355</v>
      </c>
      <c r="E9" s="95">
        <v>200</v>
      </c>
      <c r="F9" s="95">
        <v>218.1</v>
      </c>
      <c r="G9" s="121">
        <f t="shared" si="0"/>
        <v>0.09261146496815287</v>
      </c>
      <c r="H9" s="121">
        <f t="shared" si="1"/>
        <v>1.0905</v>
      </c>
    </row>
    <row r="10" spans="1:8" ht="18.75">
      <c r="A10" s="43"/>
      <c r="B10" s="45" t="s">
        <v>104</v>
      </c>
      <c r="C10" s="97"/>
      <c r="D10" s="95">
        <v>12</v>
      </c>
      <c r="E10" s="95">
        <v>3</v>
      </c>
      <c r="F10" s="95">
        <v>0</v>
      </c>
      <c r="G10" s="121">
        <f t="shared" si="0"/>
        <v>0</v>
      </c>
      <c r="H10" s="121">
        <f t="shared" si="1"/>
        <v>0</v>
      </c>
    </row>
    <row r="11" spans="1:8" ht="31.5">
      <c r="A11" s="43"/>
      <c r="B11" s="45" t="s">
        <v>11</v>
      </c>
      <c r="C11" s="97"/>
      <c r="D11" s="95">
        <v>0</v>
      </c>
      <c r="E11" s="95">
        <v>0</v>
      </c>
      <c r="F11" s="95">
        <v>0</v>
      </c>
      <c r="G11" s="121">
        <v>0</v>
      </c>
      <c r="H11" s="121">
        <v>0</v>
      </c>
    </row>
    <row r="12" spans="1:8" ht="18.75">
      <c r="A12" s="43"/>
      <c r="B12" s="45" t="s">
        <v>12</v>
      </c>
      <c r="C12" s="97"/>
      <c r="D12" s="95">
        <v>0</v>
      </c>
      <c r="E12" s="95">
        <v>0</v>
      </c>
      <c r="F12" s="95">
        <v>0</v>
      </c>
      <c r="G12" s="121">
        <v>0</v>
      </c>
      <c r="H12" s="121">
        <v>0</v>
      </c>
    </row>
    <row r="13" spans="1:8" ht="18.75">
      <c r="A13" s="43"/>
      <c r="B13" s="45" t="s">
        <v>13</v>
      </c>
      <c r="C13" s="97"/>
      <c r="D13" s="95">
        <v>0</v>
      </c>
      <c r="E13" s="95">
        <v>0</v>
      </c>
      <c r="F13" s="95">
        <v>0</v>
      </c>
      <c r="G13" s="121">
        <v>0</v>
      </c>
      <c r="H13" s="121">
        <v>0</v>
      </c>
    </row>
    <row r="14" spans="1:8" ht="18.75">
      <c r="A14" s="43"/>
      <c r="B14" s="45" t="s">
        <v>15</v>
      </c>
      <c r="C14" s="97"/>
      <c r="D14" s="95">
        <v>0</v>
      </c>
      <c r="E14" s="95">
        <v>0</v>
      </c>
      <c r="F14" s="95">
        <v>0</v>
      </c>
      <c r="G14" s="121">
        <v>0</v>
      </c>
      <c r="H14" s="121">
        <v>0</v>
      </c>
    </row>
    <row r="15" spans="1:8" ht="23.25" customHeight="1">
      <c r="A15" s="43"/>
      <c r="B15" s="45" t="s">
        <v>16</v>
      </c>
      <c r="C15" s="97"/>
      <c r="D15" s="95">
        <v>0</v>
      </c>
      <c r="E15" s="95">
        <v>0</v>
      </c>
      <c r="F15" s="95">
        <v>0</v>
      </c>
      <c r="G15" s="121">
        <v>0</v>
      </c>
      <c r="H15" s="121">
        <v>0</v>
      </c>
    </row>
    <row r="16" spans="1:8" ht="47.25">
      <c r="A16" s="43"/>
      <c r="B16" s="45" t="s">
        <v>17</v>
      </c>
      <c r="C16" s="97"/>
      <c r="D16" s="95">
        <v>0</v>
      </c>
      <c r="E16" s="95">
        <v>0</v>
      </c>
      <c r="F16" s="95">
        <v>0</v>
      </c>
      <c r="G16" s="121">
        <v>0</v>
      </c>
      <c r="H16" s="121">
        <v>0</v>
      </c>
    </row>
    <row r="17" spans="1:8" ht="31.5">
      <c r="A17" s="43"/>
      <c r="B17" s="45" t="s">
        <v>269</v>
      </c>
      <c r="C17" s="97"/>
      <c r="D17" s="95">
        <v>0</v>
      </c>
      <c r="E17" s="95">
        <v>0</v>
      </c>
      <c r="F17" s="95">
        <v>0</v>
      </c>
      <c r="G17" s="121">
        <v>0</v>
      </c>
      <c r="H17" s="121">
        <v>0</v>
      </c>
    </row>
    <row r="18" spans="1:8" ht="18.75">
      <c r="A18" s="43"/>
      <c r="B18" s="45" t="s">
        <v>115</v>
      </c>
      <c r="C18" s="97"/>
      <c r="D18" s="95">
        <v>0</v>
      </c>
      <c r="E18" s="95">
        <v>0</v>
      </c>
      <c r="F18" s="95">
        <v>0</v>
      </c>
      <c r="G18" s="121">
        <v>0</v>
      </c>
      <c r="H18" s="121">
        <v>0</v>
      </c>
    </row>
    <row r="19" spans="1:8" ht="18.75">
      <c r="A19" s="43"/>
      <c r="B19" s="45" t="s">
        <v>22</v>
      </c>
      <c r="C19" s="97"/>
      <c r="D19" s="95">
        <v>0</v>
      </c>
      <c r="E19" s="95">
        <v>0</v>
      </c>
      <c r="F19" s="95">
        <v>0</v>
      </c>
      <c r="G19" s="121">
        <v>0</v>
      </c>
      <c r="H19" s="121">
        <v>0</v>
      </c>
    </row>
    <row r="20" spans="1:8" ht="47.25">
      <c r="A20" s="43"/>
      <c r="B20" s="44" t="s">
        <v>78</v>
      </c>
      <c r="C20" s="98"/>
      <c r="D20" s="95">
        <f>D21+D22+D23+D24+D25</f>
        <v>248.5</v>
      </c>
      <c r="E20" s="95">
        <f>E21+E22+E23+E24+E25</f>
        <v>60.5</v>
      </c>
      <c r="F20" s="95">
        <f>F21+F22+F23+F24+F25</f>
        <v>7.5</v>
      </c>
      <c r="G20" s="121">
        <f t="shared" si="0"/>
        <v>0.030181086519114688</v>
      </c>
      <c r="H20" s="121">
        <f t="shared" si="1"/>
        <v>0.12396694214876033</v>
      </c>
    </row>
    <row r="21" spans="1:8" ht="18.75">
      <c r="A21" s="43"/>
      <c r="B21" s="45" t="s">
        <v>24</v>
      </c>
      <c r="C21" s="97"/>
      <c r="D21" s="95">
        <v>94.6</v>
      </c>
      <c r="E21" s="95">
        <v>23.6</v>
      </c>
      <c r="F21" s="122" t="s">
        <v>411</v>
      </c>
      <c r="G21" s="121">
        <f t="shared" si="0"/>
        <v>0.07928118393234673</v>
      </c>
      <c r="H21" s="121">
        <f t="shared" si="1"/>
        <v>0.3177966101694915</v>
      </c>
    </row>
    <row r="22" spans="1:8" ht="31.5">
      <c r="A22" s="43"/>
      <c r="B22" s="45" t="s">
        <v>99</v>
      </c>
      <c r="C22" s="97"/>
      <c r="D22" s="95">
        <v>153.9</v>
      </c>
      <c r="E22" s="95">
        <v>36.9</v>
      </c>
      <c r="F22" s="95">
        <v>0</v>
      </c>
      <c r="G22" s="121">
        <f t="shared" si="0"/>
        <v>0</v>
      </c>
      <c r="H22" s="121">
        <f t="shared" si="1"/>
        <v>0</v>
      </c>
    </row>
    <row r="23" spans="1:8" ht="31.5">
      <c r="A23" s="43"/>
      <c r="B23" s="45" t="s">
        <v>64</v>
      </c>
      <c r="C23" s="97"/>
      <c r="D23" s="95">
        <v>0</v>
      </c>
      <c r="E23" s="95">
        <v>0</v>
      </c>
      <c r="F23" s="95">
        <v>0</v>
      </c>
      <c r="G23" s="121">
        <v>0</v>
      </c>
      <c r="H23" s="121">
        <v>0</v>
      </c>
    </row>
    <row r="24" spans="1:8" ht="47.25">
      <c r="A24" s="43"/>
      <c r="B24" s="45" t="s">
        <v>27</v>
      </c>
      <c r="C24" s="97"/>
      <c r="D24" s="95">
        <v>0</v>
      </c>
      <c r="E24" s="95">
        <v>0</v>
      </c>
      <c r="F24" s="95">
        <v>0</v>
      </c>
      <c r="G24" s="121">
        <v>0</v>
      </c>
      <c r="H24" s="121">
        <v>0</v>
      </c>
    </row>
    <row r="25" spans="1:8" ht="28.5" customHeight="1" thickBot="1">
      <c r="A25" s="43"/>
      <c r="B25" s="99" t="s">
        <v>148</v>
      </c>
      <c r="C25" s="100"/>
      <c r="D25" s="95">
        <v>0</v>
      </c>
      <c r="E25" s="95">
        <v>0</v>
      </c>
      <c r="F25" s="95">
        <v>0</v>
      </c>
      <c r="G25" s="121">
        <v>0</v>
      </c>
      <c r="H25" s="121">
        <v>0</v>
      </c>
    </row>
    <row r="26" spans="1:8" ht="26.25" customHeight="1">
      <c r="A26" s="43"/>
      <c r="B26" s="44" t="s">
        <v>28</v>
      </c>
      <c r="C26" s="101"/>
      <c r="D26" s="95">
        <f>D4+D20</f>
        <v>3290.5</v>
      </c>
      <c r="E26" s="95">
        <f>E4+E20</f>
        <v>353.5</v>
      </c>
      <c r="F26" s="95">
        <f>F4+F20</f>
        <v>249.7</v>
      </c>
      <c r="G26" s="121">
        <f t="shared" si="0"/>
        <v>0.0758851238413615</v>
      </c>
      <c r="H26" s="121">
        <f t="shared" si="1"/>
        <v>0.7063649222065064</v>
      </c>
    </row>
    <row r="27" spans="1:8" ht="40.5" customHeight="1">
      <c r="A27" s="43"/>
      <c r="B27" s="45" t="s">
        <v>105</v>
      </c>
      <c r="C27" s="97"/>
      <c r="D27" s="95">
        <f>D4</f>
        <v>3042</v>
      </c>
      <c r="E27" s="95">
        <f>E4</f>
        <v>293</v>
      </c>
      <c r="F27" s="95">
        <f>F4</f>
        <v>242.2</v>
      </c>
      <c r="G27" s="121">
        <f t="shared" si="0"/>
        <v>0.07961867192636422</v>
      </c>
      <c r="H27" s="121">
        <f t="shared" si="1"/>
        <v>0.8266211604095562</v>
      </c>
    </row>
    <row r="28" spans="1:8" ht="12.75">
      <c r="A28" s="166"/>
      <c r="B28" s="191"/>
      <c r="C28" s="191"/>
      <c r="D28" s="191"/>
      <c r="E28" s="191"/>
      <c r="F28" s="191"/>
      <c r="G28" s="191"/>
      <c r="H28" s="192"/>
    </row>
    <row r="29" spans="1:8" ht="15" customHeight="1">
      <c r="A29" s="186" t="s">
        <v>152</v>
      </c>
      <c r="B29" s="163" t="s">
        <v>29</v>
      </c>
      <c r="C29" s="187" t="s">
        <v>179</v>
      </c>
      <c r="D29" s="181" t="s">
        <v>3</v>
      </c>
      <c r="E29" s="182" t="s">
        <v>275</v>
      </c>
      <c r="F29" s="182" t="s">
        <v>4</v>
      </c>
      <c r="G29" s="189" t="s">
        <v>142</v>
      </c>
      <c r="H29" s="182" t="s">
        <v>276</v>
      </c>
    </row>
    <row r="30" spans="1:8" ht="24.75" customHeight="1">
      <c r="A30" s="186"/>
      <c r="B30" s="163"/>
      <c r="C30" s="188"/>
      <c r="D30" s="181"/>
      <c r="E30" s="183"/>
      <c r="F30" s="183"/>
      <c r="G30" s="190"/>
      <c r="H30" s="183"/>
    </row>
    <row r="31" spans="1:8" ht="31.5">
      <c r="A31" s="49" t="s">
        <v>66</v>
      </c>
      <c r="B31" s="44" t="s">
        <v>30</v>
      </c>
      <c r="C31" s="98"/>
      <c r="D31" s="102">
        <f>D32+D33+D34</f>
        <v>1667.1</v>
      </c>
      <c r="E31" s="102">
        <f>E32+E33+E34</f>
        <v>419.1</v>
      </c>
      <c r="F31" s="102">
        <f>F32+F33+F34</f>
        <v>98</v>
      </c>
      <c r="G31" s="123">
        <f>F31/D31</f>
        <v>0.0587847159738468</v>
      </c>
      <c r="H31" s="123">
        <f>F31/E31</f>
        <v>0.23383440706275352</v>
      </c>
    </row>
    <row r="32" spans="1:8" ht="77.25" customHeight="1">
      <c r="A32" s="46" t="s">
        <v>69</v>
      </c>
      <c r="B32" s="45" t="s">
        <v>155</v>
      </c>
      <c r="C32" s="97" t="s">
        <v>69</v>
      </c>
      <c r="D32" s="95">
        <v>1652.6</v>
      </c>
      <c r="E32" s="95">
        <v>416.1</v>
      </c>
      <c r="F32" s="95">
        <v>98</v>
      </c>
      <c r="G32" s="123">
        <f aca="true" t="shared" si="2" ref="G32:G62">F32/D32</f>
        <v>0.05930049618782525</v>
      </c>
      <c r="H32" s="123">
        <f aca="true" t="shared" si="3" ref="H32:H62">F32/E32</f>
        <v>0.23552030761836096</v>
      </c>
    </row>
    <row r="33" spans="1:8" ht="18.75">
      <c r="A33" s="46" t="s">
        <v>71</v>
      </c>
      <c r="B33" s="45" t="s">
        <v>35</v>
      </c>
      <c r="C33" s="97" t="s">
        <v>71</v>
      </c>
      <c r="D33" s="95">
        <v>10</v>
      </c>
      <c r="E33" s="95">
        <v>2</v>
      </c>
      <c r="F33" s="95">
        <v>0</v>
      </c>
      <c r="G33" s="123">
        <f t="shared" si="2"/>
        <v>0</v>
      </c>
      <c r="H33" s="123">
        <f t="shared" si="3"/>
        <v>0</v>
      </c>
    </row>
    <row r="34" spans="1:8" ht="31.5">
      <c r="A34" s="46" t="s">
        <v>125</v>
      </c>
      <c r="B34" s="45" t="s">
        <v>122</v>
      </c>
      <c r="C34" s="97"/>
      <c r="D34" s="95">
        <f>D35</f>
        <v>4.5</v>
      </c>
      <c r="E34" s="95">
        <f>E35</f>
        <v>1</v>
      </c>
      <c r="F34" s="95">
        <f>F35</f>
        <v>0</v>
      </c>
      <c r="G34" s="123">
        <f t="shared" si="2"/>
        <v>0</v>
      </c>
      <c r="H34" s="123">
        <f t="shared" si="3"/>
        <v>0</v>
      </c>
    </row>
    <row r="35" spans="1:8" s="16" customFormat="1" ht="47.25">
      <c r="A35" s="53"/>
      <c r="B35" s="54" t="s">
        <v>111</v>
      </c>
      <c r="C35" s="104" t="s">
        <v>196</v>
      </c>
      <c r="D35" s="105">
        <v>4.5</v>
      </c>
      <c r="E35" s="105">
        <v>1</v>
      </c>
      <c r="F35" s="105">
        <v>0</v>
      </c>
      <c r="G35" s="123">
        <f t="shared" si="2"/>
        <v>0</v>
      </c>
      <c r="H35" s="123">
        <f t="shared" si="3"/>
        <v>0</v>
      </c>
    </row>
    <row r="36" spans="1:8" ht="33.75" customHeight="1">
      <c r="A36" s="49" t="s">
        <v>107</v>
      </c>
      <c r="B36" s="44" t="s">
        <v>101</v>
      </c>
      <c r="C36" s="98"/>
      <c r="D36" s="102">
        <f>D37</f>
        <v>153.9</v>
      </c>
      <c r="E36" s="102">
        <f>E37</f>
        <v>36.9</v>
      </c>
      <c r="F36" s="102">
        <f>F37</f>
        <v>0</v>
      </c>
      <c r="G36" s="123">
        <f t="shared" si="2"/>
        <v>0</v>
      </c>
      <c r="H36" s="123">
        <f t="shared" si="3"/>
        <v>0</v>
      </c>
    </row>
    <row r="37" spans="1:8" ht="63">
      <c r="A37" s="46" t="s">
        <v>108</v>
      </c>
      <c r="B37" s="45" t="s">
        <v>159</v>
      </c>
      <c r="C37" s="97" t="s">
        <v>218</v>
      </c>
      <c r="D37" s="95">
        <v>153.9</v>
      </c>
      <c r="E37" s="95">
        <v>36.9</v>
      </c>
      <c r="F37" s="95">
        <v>0</v>
      </c>
      <c r="G37" s="123">
        <f t="shared" si="2"/>
        <v>0</v>
      </c>
      <c r="H37" s="123">
        <f t="shared" si="3"/>
        <v>0</v>
      </c>
    </row>
    <row r="38" spans="1:8" ht="31.5" hidden="1">
      <c r="A38" s="49" t="s">
        <v>72</v>
      </c>
      <c r="B38" s="44" t="s">
        <v>38</v>
      </c>
      <c r="C38" s="98"/>
      <c r="D38" s="102">
        <f aca="true" t="shared" si="4" ref="D38:F39">D39</f>
        <v>0</v>
      </c>
      <c r="E38" s="102">
        <f t="shared" si="4"/>
        <v>0</v>
      </c>
      <c r="F38" s="102">
        <f t="shared" si="4"/>
        <v>0</v>
      </c>
      <c r="G38" s="123" t="e">
        <f t="shared" si="2"/>
        <v>#DIV/0!</v>
      </c>
      <c r="H38" s="123" t="e">
        <f t="shared" si="3"/>
        <v>#DIV/0!</v>
      </c>
    </row>
    <row r="39" spans="1:8" ht="31.5" hidden="1">
      <c r="A39" s="46" t="s">
        <v>109</v>
      </c>
      <c r="B39" s="45" t="s">
        <v>103</v>
      </c>
      <c r="C39" s="97"/>
      <c r="D39" s="95">
        <f t="shared" si="4"/>
        <v>0</v>
      </c>
      <c r="E39" s="95">
        <f t="shared" si="4"/>
        <v>0</v>
      </c>
      <c r="F39" s="95">
        <f t="shared" si="4"/>
        <v>0</v>
      </c>
      <c r="G39" s="123" t="e">
        <f t="shared" si="2"/>
        <v>#DIV/0!</v>
      </c>
      <c r="H39" s="123" t="e">
        <f t="shared" si="3"/>
        <v>#DIV/0!</v>
      </c>
    </row>
    <row r="40" spans="1:8" s="16" customFormat="1" ht="54.75" customHeight="1" hidden="1">
      <c r="A40" s="53"/>
      <c r="B40" s="54" t="s">
        <v>185</v>
      </c>
      <c r="C40" s="104" t="s">
        <v>184</v>
      </c>
      <c r="D40" s="105">
        <v>0</v>
      </c>
      <c r="E40" s="105">
        <v>0</v>
      </c>
      <c r="F40" s="105">
        <v>0</v>
      </c>
      <c r="G40" s="123" t="e">
        <f t="shared" si="2"/>
        <v>#DIV/0!</v>
      </c>
      <c r="H40" s="123" t="e">
        <f t="shared" si="3"/>
        <v>#DIV/0!</v>
      </c>
    </row>
    <row r="41" spans="1:8" s="16" customFormat="1" ht="18.75" customHeight="1" hidden="1">
      <c r="A41" s="49" t="s">
        <v>73</v>
      </c>
      <c r="B41" s="44" t="s">
        <v>40</v>
      </c>
      <c r="C41" s="98"/>
      <c r="D41" s="102">
        <f>D42</f>
        <v>0</v>
      </c>
      <c r="E41" s="102">
        <f>E42</f>
        <v>0</v>
      </c>
      <c r="F41" s="102">
        <f>F42</f>
        <v>0</v>
      </c>
      <c r="G41" s="123" t="e">
        <f t="shared" si="2"/>
        <v>#DIV/0!</v>
      </c>
      <c r="H41" s="123" t="e">
        <f t="shared" si="3"/>
        <v>#DIV/0!</v>
      </c>
    </row>
    <row r="42" spans="1:8" s="16" customFormat="1" ht="27" customHeight="1" hidden="1">
      <c r="A42" s="60" t="s">
        <v>74</v>
      </c>
      <c r="B42" s="73" t="s">
        <v>120</v>
      </c>
      <c r="C42" s="97"/>
      <c r="D42" s="95">
        <v>0</v>
      </c>
      <c r="E42" s="95">
        <v>0</v>
      </c>
      <c r="F42" s="95">
        <v>0</v>
      </c>
      <c r="G42" s="123" t="e">
        <f t="shared" si="2"/>
        <v>#DIV/0!</v>
      </c>
      <c r="H42" s="123" t="e">
        <f t="shared" si="3"/>
        <v>#DIV/0!</v>
      </c>
    </row>
    <row r="43" spans="1:8" s="16" customFormat="1" ht="32.25" customHeight="1" hidden="1">
      <c r="A43" s="53"/>
      <c r="B43" s="67" t="s">
        <v>120</v>
      </c>
      <c r="C43" s="104" t="s">
        <v>228</v>
      </c>
      <c r="D43" s="105">
        <v>0</v>
      </c>
      <c r="E43" s="105">
        <v>0</v>
      </c>
      <c r="F43" s="105">
        <v>0</v>
      </c>
      <c r="G43" s="123" t="e">
        <f t="shared" si="2"/>
        <v>#DIV/0!</v>
      </c>
      <c r="H43" s="123" t="e">
        <f t="shared" si="3"/>
        <v>#DIV/0!</v>
      </c>
    </row>
    <row r="44" spans="1:8" ht="47.25">
      <c r="A44" s="49" t="s">
        <v>75</v>
      </c>
      <c r="B44" s="44" t="s">
        <v>41</v>
      </c>
      <c r="C44" s="98"/>
      <c r="D44" s="102">
        <f>D45</f>
        <v>629.5</v>
      </c>
      <c r="E44" s="102">
        <f>E45</f>
        <v>157</v>
      </c>
      <c r="F44" s="102">
        <f>F45</f>
        <v>11</v>
      </c>
      <c r="G44" s="123">
        <f t="shared" si="2"/>
        <v>0.017474185861795076</v>
      </c>
      <c r="H44" s="123">
        <f t="shared" si="3"/>
        <v>0.07006369426751592</v>
      </c>
    </row>
    <row r="45" spans="1:8" ht="18.75">
      <c r="A45" s="46" t="s">
        <v>44</v>
      </c>
      <c r="B45" s="45" t="s">
        <v>45</v>
      </c>
      <c r="C45" s="97"/>
      <c r="D45" s="95">
        <f>D46+D47+D49+D48</f>
        <v>629.5</v>
      </c>
      <c r="E45" s="95">
        <f>E46+E47+E49+E48</f>
        <v>157</v>
      </c>
      <c r="F45" s="95">
        <f>F46+F47+F49+F48</f>
        <v>11</v>
      </c>
      <c r="G45" s="123">
        <f t="shared" si="2"/>
        <v>0.017474185861795076</v>
      </c>
      <c r="H45" s="123">
        <f t="shared" si="3"/>
        <v>0.07006369426751592</v>
      </c>
    </row>
    <row r="46" spans="1:8" s="16" customFormat="1" ht="18.75">
      <c r="A46" s="53"/>
      <c r="B46" s="54" t="s">
        <v>166</v>
      </c>
      <c r="C46" s="97" t="s">
        <v>281</v>
      </c>
      <c r="D46" s="105">
        <v>132</v>
      </c>
      <c r="E46" s="105">
        <v>33</v>
      </c>
      <c r="F46" s="105">
        <v>11</v>
      </c>
      <c r="G46" s="123">
        <f t="shared" si="2"/>
        <v>0.08333333333333333</v>
      </c>
      <c r="H46" s="123">
        <f t="shared" si="3"/>
        <v>0.3333333333333333</v>
      </c>
    </row>
    <row r="47" spans="1:8" s="16" customFormat="1" ht="20.25" customHeight="1">
      <c r="A47" s="53"/>
      <c r="B47" s="54" t="s">
        <v>214</v>
      </c>
      <c r="C47" s="104" t="s">
        <v>282</v>
      </c>
      <c r="D47" s="105">
        <v>20</v>
      </c>
      <c r="E47" s="105">
        <v>5</v>
      </c>
      <c r="F47" s="105">
        <v>0</v>
      </c>
      <c r="G47" s="123">
        <f t="shared" si="2"/>
        <v>0</v>
      </c>
      <c r="H47" s="123">
        <f t="shared" si="3"/>
        <v>0</v>
      </c>
    </row>
    <row r="48" spans="1:8" s="16" customFormat="1" ht="20.25" customHeight="1">
      <c r="A48" s="53"/>
      <c r="B48" s="54" t="s">
        <v>278</v>
      </c>
      <c r="C48" s="104" t="s">
        <v>283</v>
      </c>
      <c r="D48" s="105">
        <v>20</v>
      </c>
      <c r="E48" s="105">
        <v>5</v>
      </c>
      <c r="F48" s="105">
        <v>0</v>
      </c>
      <c r="G48" s="123">
        <f t="shared" si="2"/>
        <v>0</v>
      </c>
      <c r="H48" s="123">
        <f t="shared" si="3"/>
        <v>0</v>
      </c>
    </row>
    <row r="49" spans="1:8" s="16" customFormat="1" ht="28.5" customHeight="1">
      <c r="A49" s="53"/>
      <c r="B49" s="54" t="s">
        <v>167</v>
      </c>
      <c r="C49" s="104" t="s">
        <v>284</v>
      </c>
      <c r="D49" s="105">
        <v>457.5</v>
      </c>
      <c r="E49" s="105">
        <v>114</v>
      </c>
      <c r="F49" s="105">
        <v>0</v>
      </c>
      <c r="G49" s="123">
        <f t="shared" si="2"/>
        <v>0</v>
      </c>
      <c r="H49" s="123">
        <f t="shared" si="3"/>
        <v>0</v>
      </c>
    </row>
    <row r="50" spans="1:8" s="16" customFormat="1" ht="20.25" customHeight="1" hidden="1">
      <c r="A50" s="53"/>
      <c r="B50" s="54"/>
      <c r="C50" s="104"/>
      <c r="D50" s="105"/>
      <c r="E50" s="105"/>
      <c r="F50" s="105"/>
      <c r="G50" s="123" t="e">
        <f t="shared" si="2"/>
        <v>#DIV/0!</v>
      </c>
      <c r="H50" s="123" t="e">
        <f t="shared" si="3"/>
        <v>#DIV/0!</v>
      </c>
    </row>
    <row r="51" spans="1:8" ht="18.75" customHeight="1" hidden="1">
      <c r="A51" s="49" t="s">
        <v>123</v>
      </c>
      <c r="B51" s="44" t="s">
        <v>121</v>
      </c>
      <c r="C51" s="98"/>
      <c r="D51" s="102">
        <f>D53</f>
        <v>0</v>
      </c>
      <c r="E51" s="102">
        <f>E53</f>
        <v>0</v>
      </c>
      <c r="F51" s="102">
        <f>F53</f>
        <v>0</v>
      </c>
      <c r="G51" s="123" t="e">
        <f t="shared" si="2"/>
        <v>#DIV/0!</v>
      </c>
      <c r="H51" s="123" t="e">
        <f t="shared" si="3"/>
        <v>#DIV/0!</v>
      </c>
    </row>
    <row r="52" spans="1:8" ht="35.25" customHeight="1" hidden="1">
      <c r="A52" s="46" t="s">
        <v>117</v>
      </c>
      <c r="B52" s="45" t="s">
        <v>124</v>
      </c>
      <c r="C52" s="97"/>
      <c r="D52" s="95">
        <f>D53</f>
        <v>0</v>
      </c>
      <c r="E52" s="95">
        <f>E53</f>
        <v>0</v>
      </c>
      <c r="F52" s="95">
        <f>F53</f>
        <v>0</v>
      </c>
      <c r="G52" s="123" t="e">
        <f t="shared" si="2"/>
        <v>#DIV/0!</v>
      </c>
      <c r="H52" s="123" t="e">
        <f t="shared" si="3"/>
        <v>#DIV/0!</v>
      </c>
    </row>
    <row r="53" spans="1:8" s="16" customFormat="1" ht="31.5" customHeight="1" hidden="1">
      <c r="A53" s="90"/>
      <c r="B53" s="54" t="s">
        <v>221</v>
      </c>
      <c r="C53" s="104" t="s">
        <v>215</v>
      </c>
      <c r="D53" s="105">
        <v>0</v>
      </c>
      <c r="E53" s="105">
        <v>0</v>
      </c>
      <c r="F53" s="105">
        <v>0</v>
      </c>
      <c r="G53" s="123" t="e">
        <f t="shared" si="2"/>
        <v>#DIV/0!</v>
      </c>
      <c r="H53" s="123" t="e">
        <f t="shared" si="3"/>
        <v>#DIV/0!</v>
      </c>
    </row>
    <row r="54" spans="1:8" ht="18.75" hidden="1">
      <c r="A54" s="49" t="s">
        <v>46</v>
      </c>
      <c r="B54" s="44" t="s">
        <v>47</v>
      </c>
      <c r="C54" s="98"/>
      <c r="D54" s="102">
        <f aca="true" t="shared" si="5" ref="D54:F55">D55</f>
        <v>0</v>
      </c>
      <c r="E54" s="102">
        <f t="shared" si="5"/>
        <v>0</v>
      </c>
      <c r="F54" s="102">
        <f t="shared" si="5"/>
        <v>0</v>
      </c>
      <c r="G54" s="123" t="e">
        <f t="shared" si="2"/>
        <v>#DIV/0!</v>
      </c>
      <c r="H54" s="123" t="e">
        <f t="shared" si="3"/>
        <v>#DIV/0!</v>
      </c>
    </row>
    <row r="55" spans="1:8" ht="31.5" hidden="1">
      <c r="A55" s="46" t="s">
        <v>50</v>
      </c>
      <c r="B55" s="45" t="s">
        <v>51</v>
      </c>
      <c r="C55" s="97"/>
      <c r="D55" s="95">
        <f t="shared" si="5"/>
        <v>0</v>
      </c>
      <c r="E55" s="95">
        <f t="shared" si="5"/>
        <v>0</v>
      </c>
      <c r="F55" s="95">
        <f t="shared" si="5"/>
        <v>0</v>
      </c>
      <c r="G55" s="123" t="e">
        <f t="shared" si="2"/>
        <v>#DIV/0!</v>
      </c>
      <c r="H55" s="123" t="e">
        <f t="shared" si="3"/>
        <v>#DIV/0!</v>
      </c>
    </row>
    <row r="56" spans="1:8" s="16" customFormat="1" ht="27" customHeight="1" hidden="1">
      <c r="A56" s="53"/>
      <c r="B56" s="54" t="s">
        <v>216</v>
      </c>
      <c r="C56" s="104" t="s">
        <v>217</v>
      </c>
      <c r="D56" s="105">
        <v>0</v>
      </c>
      <c r="E56" s="105">
        <v>0</v>
      </c>
      <c r="F56" s="105">
        <v>0</v>
      </c>
      <c r="G56" s="123" t="e">
        <f t="shared" si="2"/>
        <v>#DIV/0!</v>
      </c>
      <c r="H56" s="123" t="e">
        <f t="shared" si="3"/>
        <v>#DIV/0!</v>
      </c>
    </row>
    <row r="57" spans="1:8" ht="15.75" customHeight="1">
      <c r="A57" s="49">
        <v>1000</v>
      </c>
      <c r="B57" s="44" t="s">
        <v>58</v>
      </c>
      <c r="C57" s="98"/>
      <c r="D57" s="102">
        <f>D58</f>
        <v>18</v>
      </c>
      <c r="E57" s="102">
        <f>E58</f>
        <v>4.5</v>
      </c>
      <c r="F57" s="102">
        <f>F58</f>
        <v>1.5</v>
      </c>
      <c r="G57" s="123">
        <f t="shared" si="2"/>
        <v>0.08333333333333333</v>
      </c>
      <c r="H57" s="123">
        <f t="shared" si="3"/>
        <v>0.3333333333333333</v>
      </c>
    </row>
    <row r="58" spans="1:8" ht="18.75">
      <c r="A58" s="46" t="s">
        <v>59</v>
      </c>
      <c r="B58" s="45" t="s">
        <v>168</v>
      </c>
      <c r="C58" s="97" t="s">
        <v>59</v>
      </c>
      <c r="D58" s="95">
        <v>18</v>
      </c>
      <c r="E58" s="95">
        <v>4.5</v>
      </c>
      <c r="F58" s="95">
        <v>1.5</v>
      </c>
      <c r="G58" s="123">
        <f t="shared" si="2"/>
        <v>0.08333333333333333</v>
      </c>
      <c r="H58" s="123">
        <f t="shared" si="3"/>
        <v>0.3333333333333333</v>
      </c>
    </row>
    <row r="59" spans="1:8" ht="31.5">
      <c r="A59" s="49"/>
      <c r="B59" s="44" t="s">
        <v>97</v>
      </c>
      <c r="C59" s="98"/>
      <c r="D59" s="95">
        <f>D60</f>
        <v>822</v>
      </c>
      <c r="E59" s="95">
        <f>E60</f>
        <v>205.5</v>
      </c>
      <c r="F59" s="95">
        <f>F60</f>
        <v>0</v>
      </c>
      <c r="G59" s="123">
        <f t="shared" si="2"/>
        <v>0</v>
      </c>
      <c r="H59" s="123">
        <f t="shared" si="3"/>
        <v>0</v>
      </c>
    </row>
    <row r="60" spans="1:8" s="16" customFormat="1" ht="47.25">
      <c r="A60" s="53"/>
      <c r="B60" s="54" t="s">
        <v>98</v>
      </c>
      <c r="C60" s="104" t="s">
        <v>183</v>
      </c>
      <c r="D60" s="105">
        <v>822</v>
      </c>
      <c r="E60" s="105">
        <v>205.5</v>
      </c>
      <c r="F60" s="105">
        <v>0</v>
      </c>
      <c r="G60" s="123">
        <f t="shared" si="2"/>
        <v>0</v>
      </c>
      <c r="H60" s="123">
        <f t="shared" si="3"/>
        <v>0</v>
      </c>
    </row>
    <row r="61" spans="1:8" ht="18" customHeight="1">
      <c r="A61" s="46"/>
      <c r="B61" s="44" t="s">
        <v>65</v>
      </c>
      <c r="C61" s="49"/>
      <c r="D61" s="102">
        <f>D31+D36+D38+D44+D53+D54+D57+D59+D41</f>
        <v>3290.5</v>
      </c>
      <c r="E61" s="102">
        <f>E31+E36+E38+E44+E53+E54+E57+E59+E41</f>
        <v>823</v>
      </c>
      <c r="F61" s="102">
        <f>F31+F36+F38+F44+F53+F54+F57+F59+F41</f>
        <v>110.5</v>
      </c>
      <c r="G61" s="123">
        <f t="shared" si="2"/>
        <v>0.033581522564959734</v>
      </c>
      <c r="H61" s="123">
        <f t="shared" si="3"/>
        <v>0.13426488456865127</v>
      </c>
    </row>
    <row r="62" spans="1:8" ht="31.5">
      <c r="A62" s="92"/>
      <c r="B62" s="45" t="s">
        <v>80</v>
      </c>
      <c r="C62" s="97"/>
      <c r="D62" s="110">
        <f>D59</f>
        <v>822</v>
      </c>
      <c r="E62" s="110">
        <f>E59</f>
        <v>205.5</v>
      </c>
      <c r="F62" s="110">
        <f>F59</f>
        <v>0</v>
      </c>
      <c r="G62" s="123">
        <f t="shared" si="2"/>
        <v>0</v>
      </c>
      <c r="H62" s="123">
        <f t="shared" si="3"/>
        <v>0</v>
      </c>
    </row>
    <row r="63" ht="18">
      <c r="A63" s="76"/>
    </row>
    <row r="64" ht="18">
      <c r="A64" s="76"/>
    </row>
    <row r="65" spans="1:6" ht="18">
      <c r="A65" s="76"/>
      <c r="B65" s="79" t="s">
        <v>90</v>
      </c>
      <c r="C65" s="6"/>
      <c r="F65" s="112">
        <v>701.5</v>
      </c>
    </row>
    <row r="66" spans="1:3" ht="18">
      <c r="A66" s="76"/>
      <c r="B66" s="79"/>
      <c r="C66" s="6"/>
    </row>
    <row r="67" spans="1:3" ht="18">
      <c r="A67" s="76"/>
      <c r="B67" s="79" t="s">
        <v>81</v>
      </c>
      <c r="C67" s="6"/>
    </row>
    <row r="68" spans="1:3" ht="18">
      <c r="A68" s="76"/>
      <c r="B68" s="79" t="s">
        <v>82</v>
      </c>
      <c r="C68" s="6"/>
    </row>
    <row r="69" spans="1:3" ht="18">
      <c r="A69" s="76"/>
      <c r="B69" s="79"/>
      <c r="C69" s="6"/>
    </row>
    <row r="70" spans="1:3" ht="18">
      <c r="A70" s="76"/>
      <c r="B70" s="79" t="s">
        <v>83</v>
      </c>
      <c r="C70" s="6"/>
    </row>
    <row r="71" spans="1:3" ht="18">
      <c r="A71" s="76"/>
      <c r="B71" s="79" t="s">
        <v>84</v>
      </c>
      <c r="C71" s="6"/>
    </row>
    <row r="72" spans="1:3" ht="18">
      <c r="A72" s="76"/>
      <c r="B72" s="79"/>
      <c r="C72" s="6"/>
    </row>
    <row r="73" spans="1:3" ht="18">
      <c r="A73" s="76"/>
      <c r="B73" s="79" t="s">
        <v>85</v>
      </c>
      <c r="C73" s="6"/>
    </row>
    <row r="74" spans="1:3" ht="18">
      <c r="A74" s="76"/>
      <c r="B74" s="79" t="s">
        <v>86</v>
      </c>
      <c r="C74" s="6"/>
    </row>
    <row r="75" spans="1:3" ht="18">
      <c r="A75" s="76"/>
      <c r="B75" s="79"/>
      <c r="C75" s="6"/>
    </row>
    <row r="76" spans="1:3" ht="18">
      <c r="A76" s="76"/>
      <c r="B76" s="79" t="s">
        <v>87</v>
      </c>
      <c r="C76" s="6"/>
    </row>
    <row r="77" spans="1:3" ht="18">
      <c r="A77" s="76"/>
      <c r="B77" s="79" t="s">
        <v>88</v>
      </c>
      <c r="C77" s="6"/>
    </row>
    <row r="78" ht="18">
      <c r="A78" s="76"/>
    </row>
    <row r="79" ht="18">
      <c r="A79" s="76"/>
    </row>
    <row r="80" spans="1:8" ht="18">
      <c r="A80" s="76"/>
      <c r="B80" s="79" t="s">
        <v>89</v>
      </c>
      <c r="C80" s="6"/>
      <c r="F80" s="113">
        <f>F65+F26-F61</f>
        <v>840.7</v>
      </c>
      <c r="H80" s="113"/>
    </row>
    <row r="81" ht="18">
      <c r="A81" s="76"/>
    </row>
    <row r="82" ht="18">
      <c r="A82" s="76"/>
    </row>
    <row r="83" spans="1:3" ht="18">
      <c r="A83" s="76"/>
      <c r="B83" s="79" t="s">
        <v>91</v>
      </c>
      <c r="C83" s="6"/>
    </row>
    <row r="84" spans="1:3" ht="18">
      <c r="A84" s="76"/>
      <c r="B84" s="79" t="s">
        <v>92</v>
      </c>
      <c r="C84" s="6"/>
    </row>
    <row r="85" spans="1:3" ht="18">
      <c r="A85" s="76"/>
      <c r="B85" s="79" t="s">
        <v>93</v>
      </c>
      <c r="C85" s="6"/>
    </row>
    <row r="86" ht="18">
      <c r="A86" s="76"/>
    </row>
    <row r="87" ht="18">
      <c r="A87" s="76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PageLayoutView="0" workbookViewId="0" topLeftCell="A71">
      <selection activeCell="I80" sqref="I80"/>
    </sheetView>
  </sheetViews>
  <sheetFormatPr defaultColWidth="9.140625" defaultRowHeight="12.75"/>
  <cols>
    <col min="1" max="1" width="9.57421875" style="75" customWidth="1"/>
    <col min="2" max="2" width="35.421875" style="75" customWidth="1"/>
    <col min="3" max="3" width="12.28125" style="111" hidden="1" customWidth="1"/>
    <col min="4" max="4" width="11.8515625" style="112" customWidth="1"/>
    <col min="5" max="5" width="9.57421875" style="112" customWidth="1"/>
    <col min="6" max="6" width="12.140625" style="112" customWidth="1"/>
    <col min="7" max="7" width="10.7109375" style="112" customWidth="1"/>
    <col min="8" max="8" width="11.57421875" style="112" customWidth="1"/>
    <col min="9" max="16384" width="9.140625" style="1" customWidth="1"/>
  </cols>
  <sheetData>
    <row r="1" spans="1:8" s="5" customFormat="1" ht="53.25" customHeight="1">
      <c r="A1" s="169" t="s">
        <v>336</v>
      </c>
      <c r="B1" s="169"/>
      <c r="C1" s="169"/>
      <c r="D1" s="169"/>
      <c r="E1" s="169"/>
      <c r="F1" s="169"/>
      <c r="G1" s="169"/>
      <c r="H1" s="169"/>
    </row>
    <row r="2" spans="1:8" ht="12.75" customHeight="1">
      <c r="A2" s="43"/>
      <c r="B2" s="194" t="s">
        <v>2</v>
      </c>
      <c r="C2" s="124"/>
      <c r="D2" s="189" t="s">
        <v>3</v>
      </c>
      <c r="E2" s="182" t="s">
        <v>275</v>
      </c>
      <c r="F2" s="189" t="s">
        <v>4</v>
      </c>
      <c r="G2" s="189" t="s">
        <v>142</v>
      </c>
      <c r="H2" s="182" t="s">
        <v>276</v>
      </c>
    </row>
    <row r="3" spans="1:8" ht="26.25" customHeight="1">
      <c r="A3" s="43"/>
      <c r="B3" s="195"/>
      <c r="C3" s="125"/>
      <c r="D3" s="190"/>
      <c r="E3" s="183"/>
      <c r="F3" s="190"/>
      <c r="G3" s="193"/>
      <c r="H3" s="183"/>
    </row>
    <row r="4" spans="1:8" ht="36" customHeight="1">
      <c r="A4" s="43"/>
      <c r="B4" s="45" t="s">
        <v>79</v>
      </c>
      <c r="C4" s="94"/>
      <c r="D4" s="95">
        <f>D5+D6+D7+D8+D9+D10+D11+D12+D13+D14+D15+D16+D17+D18+D19</f>
        <v>4639</v>
      </c>
      <c r="E4" s="95">
        <f>E5+E6+E7+E8+E9+E10+E11+E12+E13+E14+E15+E16+E17+E18+E19</f>
        <v>703</v>
      </c>
      <c r="F4" s="95">
        <f>F5+F6+F7+F8+F9+F10+F11+F12+F13+F14+F15+F16+F17+F18+F19</f>
        <v>277.59999999999997</v>
      </c>
      <c r="G4" s="121">
        <f>F4/D4</f>
        <v>0.059840482862685916</v>
      </c>
      <c r="H4" s="121">
        <f>F4/E4</f>
        <v>0.39487908961593166</v>
      </c>
    </row>
    <row r="5" spans="1:8" ht="18.75" customHeight="1">
      <c r="A5" s="43"/>
      <c r="B5" s="45" t="s">
        <v>6</v>
      </c>
      <c r="C5" s="97"/>
      <c r="D5" s="95">
        <v>255</v>
      </c>
      <c r="E5" s="95">
        <v>50</v>
      </c>
      <c r="F5" s="95">
        <v>30</v>
      </c>
      <c r="G5" s="121">
        <f aca="true" t="shared" si="0" ref="G5:G27">F5/D5</f>
        <v>0.11764705882352941</v>
      </c>
      <c r="H5" s="121">
        <f aca="true" t="shared" si="1" ref="H5:H27">F5/E5</f>
        <v>0.6</v>
      </c>
    </row>
    <row r="6" spans="1:8" ht="18.75" customHeight="1" hidden="1">
      <c r="A6" s="43"/>
      <c r="B6" s="45" t="s">
        <v>233</v>
      </c>
      <c r="C6" s="97"/>
      <c r="D6" s="95">
        <v>0</v>
      </c>
      <c r="E6" s="95">
        <v>0</v>
      </c>
      <c r="F6" s="95">
        <v>0</v>
      </c>
      <c r="G6" s="121" t="e">
        <f t="shared" si="0"/>
        <v>#DIV/0!</v>
      </c>
      <c r="H6" s="121" t="e">
        <f t="shared" si="1"/>
        <v>#DIV/0!</v>
      </c>
    </row>
    <row r="7" spans="1:8" ht="22.5" customHeight="1">
      <c r="A7" s="43"/>
      <c r="B7" s="45" t="s">
        <v>8</v>
      </c>
      <c r="C7" s="97"/>
      <c r="D7" s="95">
        <v>925</v>
      </c>
      <c r="E7" s="95">
        <v>150</v>
      </c>
      <c r="F7" s="95">
        <v>0.1</v>
      </c>
      <c r="G7" s="121">
        <f t="shared" si="0"/>
        <v>0.00010810810810810812</v>
      </c>
      <c r="H7" s="121">
        <f t="shared" si="1"/>
        <v>0.0006666666666666668</v>
      </c>
    </row>
    <row r="8" spans="1:8" ht="24" customHeight="1">
      <c r="A8" s="43"/>
      <c r="B8" s="45" t="s">
        <v>9</v>
      </c>
      <c r="C8" s="97"/>
      <c r="D8" s="95">
        <v>175</v>
      </c>
      <c r="E8" s="95">
        <v>50</v>
      </c>
      <c r="F8" s="95">
        <v>6.5</v>
      </c>
      <c r="G8" s="121">
        <f t="shared" si="0"/>
        <v>0.037142857142857144</v>
      </c>
      <c r="H8" s="121">
        <f t="shared" si="1"/>
        <v>0.13</v>
      </c>
    </row>
    <row r="9" spans="1:8" ht="22.5" customHeight="1">
      <c r="A9" s="43"/>
      <c r="B9" s="45" t="s">
        <v>10</v>
      </c>
      <c r="C9" s="97"/>
      <c r="D9" s="95">
        <v>3272</v>
      </c>
      <c r="E9" s="95">
        <v>450</v>
      </c>
      <c r="F9" s="95">
        <v>238.1</v>
      </c>
      <c r="G9" s="121">
        <f t="shared" si="0"/>
        <v>0.07276894865525672</v>
      </c>
      <c r="H9" s="121">
        <f t="shared" si="1"/>
        <v>0.5291111111111111</v>
      </c>
    </row>
    <row r="10" spans="1:8" ht="22.5" customHeight="1">
      <c r="A10" s="43"/>
      <c r="B10" s="45" t="s">
        <v>104</v>
      </c>
      <c r="C10" s="97"/>
      <c r="D10" s="95">
        <v>12</v>
      </c>
      <c r="E10" s="95">
        <v>3</v>
      </c>
      <c r="F10" s="95">
        <v>2.9</v>
      </c>
      <c r="G10" s="121">
        <f t="shared" si="0"/>
        <v>0.24166666666666667</v>
      </c>
      <c r="H10" s="121">
        <f t="shared" si="1"/>
        <v>0.9666666666666667</v>
      </c>
    </row>
    <row r="11" spans="1:8" ht="27.75" customHeight="1">
      <c r="A11" s="43"/>
      <c r="B11" s="45" t="s">
        <v>11</v>
      </c>
      <c r="C11" s="97"/>
      <c r="D11" s="95">
        <v>0</v>
      </c>
      <c r="E11" s="95">
        <v>0</v>
      </c>
      <c r="F11" s="95">
        <v>0</v>
      </c>
      <c r="G11" s="121">
        <v>0</v>
      </c>
      <c r="H11" s="121">
        <v>0</v>
      </c>
    </row>
    <row r="12" spans="1:8" ht="18.75" customHeight="1">
      <c r="A12" s="43"/>
      <c r="B12" s="45" t="s">
        <v>12</v>
      </c>
      <c r="C12" s="97"/>
      <c r="D12" s="95">
        <v>0</v>
      </c>
      <c r="E12" s="95">
        <v>0</v>
      </c>
      <c r="F12" s="95">
        <v>0</v>
      </c>
      <c r="G12" s="121">
        <v>0</v>
      </c>
      <c r="H12" s="121">
        <v>0</v>
      </c>
    </row>
    <row r="13" spans="1:8" ht="17.25" customHeight="1">
      <c r="A13" s="43"/>
      <c r="B13" s="45" t="s">
        <v>13</v>
      </c>
      <c r="C13" s="97"/>
      <c r="D13" s="95">
        <v>0</v>
      </c>
      <c r="E13" s="95">
        <v>0</v>
      </c>
      <c r="F13" s="95">
        <v>0</v>
      </c>
      <c r="G13" s="121">
        <v>0</v>
      </c>
      <c r="H13" s="121">
        <v>0</v>
      </c>
    </row>
    <row r="14" spans="1:8" ht="15" customHeight="1">
      <c r="A14" s="43"/>
      <c r="B14" s="45" t="s">
        <v>15</v>
      </c>
      <c r="C14" s="97"/>
      <c r="D14" s="95">
        <v>0</v>
      </c>
      <c r="E14" s="95">
        <v>0</v>
      </c>
      <c r="F14" s="95">
        <v>0</v>
      </c>
      <c r="G14" s="121">
        <v>0</v>
      </c>
      <c r="H14" s="121">
        <v>0</v>
      </c>
    </row>
    <row r="15" spans="1:8" ht="18" customHeight="1">
      <c r="A15" s="43"/>
      <c r="B15" s="45" t="s">
        <v>16</v>
      </c>
      <c r="C15" s="97"/>
      <c r="D15" s="95">
        <v>0</v>
      </c>
      <c r="E15" s="95">
        <v>0</v>
      </c>
      <c r="F15" s="95">
        <v>0</v>
      </c>
      <c r="G15" s="121">
        <v>0</v>
      </c>
      <c r="H15" s="121">
        <v>0</v>
      </c>
    </row>
    <row r="16" spans="1:8" ht="31.5" customHeight="1">
      <c r="A16" s="43"/>
      <c r="B16" s="45" t="s">
        <v>17</v>
      </c>
      <c r="C16" s="97"/>
      <c r="D16" s="95">
        <v>0</v>
      </c>
      <c r="E16" s="95">
        <v>0</v>
      </c>
      <c r="F16" s="95">
        <v>0</v>
      </c>
      <c r="G16" s="121">
        <v>0</v>
      </c>
      <c r="H16" s="121">
        <v>0</v>
      </c>
    </row>
    <row r="17" spans="1:8" ht="33.75" customHeight="1">
      <c r="A17" s="43"/>
      <c r="B17" s="45" t="s">
        <v>19</v>
      </c>
      <c r="C17" s="97"/>
      <c r="D17" s="95">
        <v>0</v>
      </c>
      <c r="E17" s="95">
        <v>0</v>
      </c>
      <c r="F17" s="95">
        <v>0</v>
      </c>
      <c r="G17" s="121">
        <v>0</v>
      </c>
      <c r="H17" s="121">
        <v>0</v>
      </c>
    </row>
    <row r="18" spans="1:8" ht="18.75" customHeight="1">
      <c r="A18" s="43"/>
      <c r="B18" s="45" t="s">
        <v>115</v>
      </c>
      <c r="C18" s="97"/>
      <c r="D18" s="95">
        <v>0</v>
      </c>
      <c r="E18" s="95">
        <v>0</v>
      </c>
      <c r="F18" s="95">
        <v>0</v>
      </c>
      <c r="G18" s="121">
        <v>0</v>
      </c>
      <c r="H18" s="121">
        <v>0</v>
      </c>
    </row>
    <row r="19" spans="1:8" ht="16.5" customHeight="1">
      <c r="A19" s="43"/>
      <c r="B19" s="45" t="s">
        <v>22</v>
      </c>
      <c r="C19" s="97"/>
      <c r="D19" s="95">
        <v>0</v>
      </c>
      <c r="E19" s="95">
        <v>0</v>
      </c>
      <c r="F19" s="95"/>
      <c r="G19" s="121">
        <v>0</v>
      </c>
      <c r="H19" s="121">
        <v>0</v>
      </c>
    </row>
    <row r="20" spans="1:8" ht="32.25" customHeight="1">
      <c r="A20" s="43"/>
      <c r="B20" s="44" t="s">
        <v>78</v>
      </c>
      <c r="C20" s="98"/>
      <c r="D20" s="95">
        <f>D21+D22+D23+D24+D25</f>
        <v>274.5</v>
      </c>
      <c r="E20" s="95">
        <f>E21+E22+E23+E24+E25</f>
        <v>67.1</v>
      </c>
      <c r="F20" s="95">
        <f>F21+F22+F23+F24+F25</f>
        <v>9.5</v>
      </c>
      <c r="G20" s="121">
        <f t="shared" si="0"/>
        <v>0.03460837887067395</v>
      </c>
      <c r="H20" s="121">
        <f t="shared" si="1"/>
        <v>0.14157973174366617</v>
      </c>
    </row>
    <row r="21" spans="1:8" ht="18.75">
      <c r="A21" s="43"/>
      <c r="B21" s="45" t="s">
        <v>24</v>
      </c>
      <c r="C21" s="97"/>
      <c r="D21" s="95">
        <v>120.6</v>
      </c>
      <c r="E21" s="95">
        <v>30.2</v>
      </c>
      <c r="F21" s="95">
        <v>9.5</v>
      </c>
      <c r="G21" s="121">
        <f t="shared" si="0"/>
        <v>0.07877280265339967</v>
      </c>
      <c r="H21" s="121">
        <f t="shared" si="1"/>
        <v>0.31456953642384106</v>
      </c>
    </row>
    <row r="22" spans="1:8" ht="18.75" customHeight="1">
      <c r="A22" s="43"/>
      <c r="B22" s="45" t="s">
        <v>99</v>
      </c>
      <c r="C22" s="97"/>
      <c r="D22" s="95">
        <v>153.9</v>
      </c>
      <c r="E22" s="95">
        <v>36.9</v>
      </c>
      <c r="F22" s="95">
        <v>0</v>
      </c>
      <c r="G22" s="121">
        <f t="shared" si="0"/>
        <v>0</v>
      </c>
      <c r="H22" s="121">
        <f t="shared" si="1"/>
        <v>0</v>
      </c>
    </row>
    <row r="23" spans="1:8" ht="29.25" customHeight="1">
      <c r="A23" s="43"/>
      <c r="B23" s="45" t="s">
        <v>64</v>
      </c>
      <c r="C23" s="97"/>
      <c r="D23" s="95">
        <v>0</v>
      </c>
      <c r="E23" s="95">
        <v>0</v>
      </c>
      <c r="F23" s="95">
        <v>0</v>
      </c>
      <c r="G23" s="121">
        <v>0</v>
      </c>
      <c r="H23" s="121">
        <v>0</v>
      </c>
    </row>
    <row r="24" spans="1:8" ht="42.75" customHeight="1">
      <c r="A24" s="43"/>
      <c r="B24" s="45" t="s">
        <v>27</v>
      </c>
      <c r="C24" s="97"/>
      <c r="D24" s="95">
        <v>0</v>
      </c>
      <c r="E24" s="95">
        <v>0</v>
      </c>
      <c r="F24" s="95">
        <v>0</v>
      </c>
      <c r="G24" s="121">
        <v>0</v>
      </c>
      <c r="H24" s="121">
        <v>0</v>
      </c>
    </row>
    <row r="25" spans="1:8" ht="28.5" customHeight="1" thickBot="1">
      <c r="A25" s="43"/>
      <c r="B25" s="99" t="s">
        <v>148</v>
      </c>
      <c r="C25" s="100"/>
      <c r="D25" s="95">
        <v>0</v>
      </c>
      <c r="E25" s="95">
        <v>0</v>
      </c>
      <c r="F25" s="95">
        <v>0</v>
      </c>
      <c r="G25" s="121">
        <v>0</v>
      </c>
      <c r="H25" s="121">
        <v>0</v>
      </c>
    </row>
    <row r="26" spans="1:8" ht="18.75" customHeight="1">
      <c r="A26" s="43"/>
      <c r="B26" s="45" t="s">
        <v>28</v>
      </c>
      <c r="C26" s="122"/>
      <c r="D26" s="95">
        <f>D4+D20</f>
        <v>4913.5</v>
      </c>
      <c r="E26" s="95">
        <f>E4+E20</f>
        <v>770.1</v>
      </c>
      <c r="F26" s="95">
        <f>F4+F20</f>
        <v>287.09999999999997</v>
      </c>
      <c r="G26" s="121">
        <f t="shared" si="0"/>
        <v>0.05843085377022488</v>
      </c>
      <c r="H26" s="121">
        <f t="shared" si="1"/>
        <v>0.37280872613946237</v>
      </c>
    </row>
    <row r="27" spans="1:8" ht="15.75" customHeight="1">
      <c r="A27" s="43"/>
      <c r="B27" s="45" t="s">
        <v>105</v>
      </c>
      <c r="C27" s="97"/>
      <c r="D27" s="95">
        <f>D4</f>
        <v>4639</v>
      </c>
      <c r="E27" s="95">
        <f>E4</f>
        <v>703</v>
      </c>
      <c r="F27" s="95">
        <f>F4</f>
        <v>277.59999999999997</v>
      </c>
      <c r="G27" s="121">
        <f t="shared" si="0"/>
        <v>0.059840482862685916</v>
      </c>
      <c r="H27" s="121">
        <f t="shared" si="1"/>
        <v>0.39487908961593166</v>
      </c>
    </row>
    <row r="28" spans="1:8" ht="12.75">
      <c r="A28" s="166"/>
      <c r="B28" s="191"/>
      <c r="C28" s="191"/>
      <c r="D28" s="191"/>
      <c r="E28" s="191"/>
      <c r="F28" s="191"/>
      <c r="G28" s="191"/>
      <c r="H28" s="192"/>
    </row>
    <row r="29" spans="1:8" ht="15" customHeight="1">
      <c r="A29" s="186" t="s">
        <v>152</v>
      </c>
      <c r="B29" s="163" t="s">
        <v>29</v>
      </c>
      <c r="C29" s="187" t="s">
        <v>179</v>
      </c>
      <c r="D29" s="181" t="s">
        <v>3</v>
      </c>
      <c r="E29" s="182" t="s">
        <v>275</v>
      </c>
      <c r="F29" s="182" t="s">
        <v>4</v>
      </c>
      <c r="G29" s="189" t="s">
        <v>142</v>
      </c>
      <c r="H29" s="182" t="s">
        <v>276</v>
      </c>
    </row>
    <row r="30" spans="1:8" ht="20.25" customHeight="1">
      <c r="A30" s="186"/>
      <c r="B30" s="163"/>
      <c r="C30" s="188"/>
      <c r="D30" s="181"/>
      <c r="E30" s="183"/>
      <c r="F30" s="183"/>
      <c r="G30" s="193"/>
      <c r="H30" s="183"/>
    </row>
    <row r="31" spans="1:8" ht="34.5" customHeight="1">
      <c r="A31" s="49" t="s">
        <v>66</v>
      </c>
      <c r="B31" s="44" t="s">
        <v>30</v>
      </c>
      <c r="C31" s="98"/>
      <c r="D31" s="102">
        <f>D32+D33+D34</f>
        <v>2544.7999999999997</v>
      </c>
      <c r="E31" s="102">
        <f>E32+E33+E34</f>
        <v>633.5</v>
      </c>
      <c r="F31" s="102">
        <f>F32+F33+F34</f>
        <v>155.7</v>
      </c>
      <c r="G31" s="123">
        <f>F31/D31</f>
        <v>0.06118359006601698</v>
      </c>
      <c r="H31" s="121">
        <f>F31/E31</f>
        <v>0.2457774269928966</v>
      </c>
    </row>
    <row r="32" spans="1:8" ht="98.25" customHeight="1">
      <c r="A32" s="46" t="s">
        <v>69</v>
      </c>
      <c r="B32" s="45" t="s">
        <v>155</v>
      </c>
      <c r="C32" s="97" t="s">
        <v>69</v>
      </c>
      <c r="D32" s="95">
        <v>2529.6</v>
      </c>
      <c r="E32" s="95">
        <v>633.5</v>
      </c>
      <c r="F32" s="95">
        <v>155.7</v>
      </c>
      <c r="G32" s="123">
        <f aca="true" t="shared" si="2" ref="G32:G61">F32/D32</f>
        <v>0.061551233396584436</v>
      </c>
      <c r="H32" s="121">
        <f aca="true" t="shared" si="3" ref="H32:H61">F32/E32</f>
        <v>0.2457774269928966</v>
      </c>
    </row>
    <row r="33" spans="1:8" ht="19.5" customHeight="1">
      <c r="A33" s="46" t="s">
        <v>71</v>
      </c>
      <c r="B33" s="45" t="s">
        <v>35</v>
      </c>
      <c r="C33" s="97" t="s">
        <v>71</v>
      </c>
      <c r="D33" s="95">
        <v>10</v>
      </c>
      <c r="E33" s="95">
        <v>0</v>
      </c>
      <c r="F33" s="95">
        <v>0</v>
      </c>
      <c r="G33" s="123">
        <f t="shared" si="2"/>
        <v>0</v>
      </c>
      <c r="H33" s="121">
        <v>0</v>
      </c>
    </row>
    <row r="34" spans="1:8" ht="23.25" customHeight="1">
      <c r="A34" s="46" t="s">
        <v>125</v>
      </c>
      <c r="B34" s="45" t="s">
        <v>122</v>
      </c>
      <c r="C34" s="97"/>
      <c r="D34" s="95">
        <f>D35</f>
        <v>5.2</v>
      </c>
      <c r="E34" s="95">
        <f>E35</f>
        <v>0</v>
      </c>
      <c r="F34" s="95">
        <f>F35</f>
        <v>0</v>
      </c>
      <c r="G34" s="123">
        <f t="shared" si="2"/>
        <v>0</v>
      </c>
      <c r="H34" s="121">
        <v>0</v>
      </c>
    </row>
    <row r="35" spans="1:8" s="16" customFormat="1" ht="39" customHeight="1">
      <c r="A35" s="53"/>
      <c r="B35" s="54" t="s">
        <v>195</v>
      </c>
      <c r="C35" s="104" t="s">
        <v>280</v>
      </c>
      <c r="D35" s="105">
        <v>5.2</v>
      </c>
      <c r="E35" s="105">
        <v>0</v>
      </c>
      <c r="F35" s="105">
        <v>0</v>
      </c>
      <c r="G35" s="123">
        <f t="shared" si="2"/>
        <v>0</v>
      </c>
      <c r="H35" s="121">
        <v>0</v>
      </c>
    </row>
    <row r="36" spans="1:8" ht="18.75" customHeight="1">
      <c r="A36" s="49" t="s">
        <v>107</v>
      </c>
      <c r="B36" s="44" t="s">
        <v>101</v>
      </c>
      <c r="C36" s="98"/>
      <c r="D36" s="102">
        <f>D37</f>
        <v>153.9</v>
      </c>
      <c r="E36" s="102">
        <f>E37</f>
        <v>36.9</v>
      </c>
      <c r="F36" s="102">
        <f>F37</f>
        <v>0</v>
      </c>
      <c r="G36" s="123">
        <f t="shared" si="2"/>
        <v>0</v>
      </c>
      <c r="H36" s="121">
        <f t="shared" si="3"/>
        <v>0</v>
      </c>
    </row>
    <row r="37" spans="1:8" ht="48" customHeight="1">
      <c r="A37" s="46" t="s">
        <v>108</v>
      </c>
      <c r="B37" s="45" t="s">
        <v>159</v>
      </c>
      <c r="C37" s="97" t="s">
        <v>218</v>
      </c>
      <c r="D37" s="95">
        <v>153.9</v>
      </c>
      <c r="E37" s="95">
        <v>36.9</v>
      </c>
      <c r="F37" s="95">
        <v>0</v>
      </c>
      <c r="G37" s="123">
        <f t="shared" si="2"/>
        <v>0</v>
      </c>
      <c r="H37" s="121">
        <f t="shared" si="3"/>
        <v>0</v>
      </c>
    </row>
    <row r="38" spans="1:8" ht="30" customHeight="1" hidden="1">
      <c r="A38" s="49" t="s">
        <v>72</v>
      </c>
      <c r="B38" s="44" t="s">
        <v>38</v>
      </c>
      <c r="C38" s="98"/>
      <c r="D38" s="102">
        <f aca="true" t="shared" si="4" ref="D38:F39">D39</f>
        <v>0</v>
      </c>
      <c r="E38" s="102">
        <f t="shared" si="4"/>
        <v>0</v>
      </c>
      <c r="F38" s="102">
        <f t="shared" si="4"/>
        <v>0</v>
      </c>
      <c r="G38" s="123" t="e">
        <f t="shared" si="2"/>
        <v>#DIV/0!</v>
      </c>
      <c r="H38" s="121" t="e">
        <f t="shared" si="3"/>
        <v>#DIV/0!</v>
      </c>
    </row>
    <row r="39" spans="1:8" ht="18" customHeight="1" hidden="1">
      <c r="A39" s="46" t="s">
        <v>109</v>
      </c>
      <c r="B39" s="45" t="s">
        <v>103</v>
      </c>
      <c r="C39" s="97"/>
      <c r="D39" s="95">
        <f t="shared" si="4"/>
        <v>0</v>
      </c>
      <c r="E39" s="95">
        <f t="shared" si="4"/>
        <v>0</v>
      </c>
      <c r="F39" s="95">
        <f t="shared" si="4"/>
        <v>0</v>
      </c>
      <c r="G39" s="123" t="e">
        <f t="shared" si="2"/>
        <v>#DIV/0!</v>
      </c>
      <c r="H39" s="121" t="e">
        <f t="shared" si="3"/>
        <v>#DIV/0!</v>
      </c>
    </row>
    <row r="40" spans="1:8" ht="54.75" customHeight="1" hidden="1">
      <c r="A40" s="46"/>
      <c r="B40" s="45" t="s">
        <v>222</v>
      </c>
      <c r="C40" s="97" t="s">
        <v>223</v>
      </c>
      <c r="D40" s="95">
        <v>0</v>
      </c>
      <c r="E40" s="95">
        <v>0</v>
      </c>
      <c r="F40" s="95">
        <v>0</v>
      </c>
      <c r="G40" s="123" t="e">
        <f t="shared" si="2"/>
        <v>#DIV/0!</v>
      </c>
      <c r="H40" s="121" t="e">
        <f t="shared" si="3"/>
        <v>#DIV/0!</v>
      </c>
    </row>
    <row r="41" spans="1:8" ht="16.5" customHeight="1" hidden="1">
      <c r="A41" s="49" t="s">
        <v>73</v>
      </c>
      <c r="B41" s="44" t="s">
        <v>40</v>
      </c>
      <c r="C41" s="98"/>
      <c r="D41" s="102">
        <f aca="true" t="shared" si="5" ref="D41:F42">D42</f>
        <v>0</v>
      </c>
      <c r="E41" s="102">
        <f t="shared" si="5"/>
        <v>0</v>
      </c>
      <c r="F41" s="102">
        <f t="shared" si="5"/>
        <v>0</v>
      </c>
      <c r="G41" s="123" t="e">
        <f t="shared" si="2"/>
        <v>#DIV/0!</v>
      </c>
      <c r="H41" s="121" t="e">
        <f t="shared" si="3"/>
        <v>#DIV/0!</v>
      </c>
    </row>
    <row r="42" spans="1:8" ht="27.75" customHeight="1" hidden="1">
      <c r="A42" s="60" t="s">
        <v>74</v>
      </c>
      <c r="B42" s="73" t="s">
        <v>120</v>
      </c>
      <c r="C42" s="97"/>
      <c r="D42" s="95">
        <f t="shared" si="5"/>
        <v>0</v>
      </c>
      <c r="E42" s="95">
        <f t="shared" si="5"/>
        <v>0</v>
      </c>
      <c r="F42" s="95">
        <f t="shared" si="5"/>
        <v>0</v>
      </c>
      <c r="G42" s="123" t="e">
        <f t="shared" si="2"/>
        <v>#DIV/0!</v>
      </c>
      <c r="H42" s="121" t="e">
        <f t="shared" si="3"/>
        <v>#DIV/0!</v>
      </c>
    </row>
    <row r="43" spans="1:8" ht="27" customHeight="1" hidden="1">
      <c r="A43" s="53"/>
      <c r="B43" s="67" t="s">
        <v>120</v>
      </c>
      <c r="C43" s="104" t="s">
        <v>228</v>
      </c>
      <c r="D43" s="105">
        <f>0</f>
        <v>0</v>
      </c>
      <c r="E43" s="105">
        <f>0</f>
        <v>0</v>
      </c>
      <c r="F43" s="105">
        <f>0</f>
        <v>0</v>
      </c>
      <c r="G43" s="123" t="e">
        <f t="shared" si="2"/>
        <v>#DIV/0!</v>
      </c>
      <c r="H43" s="121" t="e">
        <f t="shared" si="3"/>
        <v>#DIV/0!</v>
      </c>
    </row>
    <row r="44" spans="1:8" ht="31.5" customHeight="1">
      <c r="A44" s="49" t="s">
        <v>75</v>
      </c>
      <c r="B44" s="44" t="s">
        <v>41</v>
      </c>
      <c r="C44" s="98"/>
      <c r="D44" s="102">
        <f>D45</f>
        <v>812.8</v>
      </c>
      <c r="E44" s="102">
        <f>E45</f>
        <v>199.7</v>
      </c>
      <c r="F44" s="102">
        <f>F45</f>
        <v>32.1</v>
      </c>
      <c r="G44" s="123">
        <f t="shared" si="2"/>
        <v>0.03949311023622048</v>
      </c>
      <c r="H44" s="121">
        <f t="shared" si="3"/>
        <v>0.16074111166750127</v>
      </c>
    </row>
    <row r="45" spans="1:8" ht="19.5" customHeight="1">
      <c r="A45" s="46" t="s">
        <v>44</v>
      </c>
      <c r="B45" s="45" t="s">
        <v>45</v>
      </c>
      <c r="C45" s="97"/>
      <c r="D45" s="95">
        <f>D46+D47+D49+D48</f>
        <v>812.8</v>
      </c>
      <c r="E45" s="95">
        <f>E46+E47+E49+E48</f>
        <v>199.7</v>
      </c>
      <c r="F45" s="95">
        <f>F46+F47+F49+F48</f>
        <v>32.1</v>
      </c>
      <c r="G45" s="123">
        <f t="shared" si="2"/>
        <v>0.03949311023622048</v>
      </c>
      <c r="H45" s="121">
        <f t="shared" si="3"/>
        <v>0.16074111166750127</v>
      </c>
    </row>
    <row r="46" spans="1:8" s="16" customFormat="1" ht="20.25" customHeight="1">
      <c r="A46" s="53"/>
      <c r="B46" s="54" t="s">
        <v>96</v>
      </c>
      <c r="C46" s="97" t="s">
        <v>281</v>
      </c>
      <c r="D46" s="105">
        <v>415.9</v>
      </c>
      <c r="E46" s="105">
        <v>107.9</v>
      </c>
      <c r="F46" s="105">
        <v>32.1</v>
      </c>
      <c r="G46" s="123">
        <f t="shared" si="2"/>
        <v>0.07718201490742968</v>
      </c>
      <c r="H46" s="121">
        <f t="shared" si="3"/>
        <v>0.2974976830398517</v>
      </c>
    </row>
    <row r="47" spans="1:8" s="16" customFormat="1" ht="16.5" customHeight="1">
      <c r="A47" s="53"/>
      <c r="B47" s="54" t="s">
        <v>214</v>
      </c>
      <c r="C47" s="104" t="s">
        <v>282</v>
      </c>
      <c r="D47" s="105">
        <v>20</v>
      </c>
      <c r="E47" s="105">
        <v>5</v>
      </c>
      <c r="F47" s="105">
        <v>0</v>
      </c>
      <c r="G47" s="123">
        <f t="shared" si="2"/>
        <v>0</v>
      </c>
      <c r="H47" s="121">
        <f t="shared" si="3"/>
        <v>0</v>
      </c>
    </row>
    <row r="48" spans="1:8" s="16" customFormat="1" ht="16.5" customHeight="1">
      <c r="A48" s="53"/>
      <c r="B48" s="54" t="s">
        <v>278</v>
      </c>
      <c r="C48" s="104" t="s">
        <v>283</v>
      </c>
      <c r="D48" s="105">
        <v>20</v>
      </c>
      <c r="E48" s="105">
        <v>5</v>
      </c>
      <c r="F48" s="105">
        <v>0</v>
      </c>
      <c r="G48" s="123">
        <f t="shared" si="2"/>
        <v>0</v>
      </c>
      <c r="H48" s="121">
        <f t="shared" si="3"/>
        <v>0</v>
      </c>
    </row>
    <row r="49" spans="1:8" s="16" customFormat="1" ht="30" customHeight="1">
      <c r="A49" s="53"/>
      <c r="B49" s="54" t="s">
        <v>167</v>
      </c>
      <c r="C49" s="104" t="s">
        <v>284</v>
      </c>
      <c r="D49" s="105">
        <v>356.9</v>
      </c>
      <c r="E49" s="105">
        <v>81.8</v>
      </c>
      <c r="F49" s="105">
        <v>0</v>
      </c>
      <c r="G49" s="123">
        <f t="shared" si="2"/>
        <v>0</v>
      </c>
      <c r="H49" s="121">
        <f t="shared" si="3"/>
        <v>0</v>
      </c>
    </row>
    <row r="50" spans="1:8" ht="18" customHeight="1" hidden="1">
      <c r="A50" s="49" t="s">
        <v>123</v>
      </c>
      <c r="B50" s="44" t="s">
        <v>121</v>
      </c>
      <c r="C50" s="98"/>
      <c r="D50" s="95">
        <f>D52</f>
        <v>0</v>
      </c>
      <c r="E50" s="95">
        <f>E52</f>
        <v>0</v>
      </c>
      <c r="F50" s="95">
        <f>F52</f>
        <v>0</v>
      </c>
      <c r="G50" s="123" t="e">
        <f t="shared" si="2"/>
        <v>#DIV/0!</v>
      </c>
      <c r="H50" s="121" t="e">
        <f t="shared" si="3"/>
        <v>#DIV/0!</v>
      </c>
    </row>
    <row r="51" spans="1:8" ht="36" customHeight="1" hidden="1">
      <c r="A51" s="46" t="s">
        <v>117</v>
      </c>
      <c r="B51" s="45" t="s">
        <v>124</v>
      </c>
      <c r="C51" s="97"/>
      <c r="D51" s="95">
        <f>D52</f>
        <v>0</v>
      </c>
      <c r="E51" s="95">
        <f>E52</f>
        <v>0</v>
      </c>
      <c r="F51" s="95">
        <f>F52</f>
        <v>0</v>
      </c>
      <c r="G51" s="123" t="e">
        <f t="shared" si="2"/>
        <v>#DIV/0!</v>
      </c>
      <c r="H51" s="121" t="e">
        <f t="shared" si="3"/>
        <v>#DIV/0!</v>
      </c>
    </row>
    <row r="52" spans="1:8" s="16" customFormat="1" ht="26.25" customHeight="1" hidden="1">
      <c r="A52" s="53"/>
      <c r="B52" s="54" t="s">
        <v>221</v>
      </c>
      <c r="C52" s="104" t="s">
        <v>215</v>
      </c>
      <c r="D52" s="105">
        <v>0</v>
      </c>
      <c r="E52" s="105">
        <v>0</v>
      </c>
      <c r="F52" s="105">
        <v>0</v>
      </c>
      <c r="G52" s="123" t="e">
        <f t="shared" si="2"/>
        <v>#DIV/0!</v>
      </c>
      <c r="H52" s="121" t="e">
        <f t="shared" si="3"/>
        <v>#DIV/0!</v>
      </c>
    </row>
    <row r="53" spans="1:8" ht="18" customHeight="1" hidden="1">
      <c r="A53" s="49" t="s">
        <v>46</v>
      </c>
      <c r="B53" s="44" t="s">
        <v>47</v>
      </c>
      <c r="C53" s="98"/>
      <c r="D53" s="95">
        <f aca="true" t="shared" si="6" ref="D53:F54">D54</f>
        <v>0</v>
      </c>
      <c r="E53" s="95">
        <f t="shared" si="6"/>
        <v>0</v>
      </c>
      <c r="F53" s="95">
        <f t="shared" si="6"/>
        <v>0</v>
      </c>
      <c r="G53" s="123" t="e">
        <f t="shared" si="2"/>
        <v>#DIV/0!</v>
      </c>
      <c r="H53" s="121" t="e">
        <f t="shared" si="3"/>
        <v>#DIV/0!</v>
      </c>
    </row>
    <row r="54" spans="1:8" ht="23.25" customHeight="1" hidden="1">
      <c r="A54" s="46" t="s">
        <v>50</v>
      </c>
      <c r="B54" s="45" t="s">
        <v>114</v>
      </c>
      <c r="C54" s="97"/>
      <c r="D54" s="95">
        <f t="shared" si="6"/>
        <v>0</v>
      </c>
      <c r="E54" s="95">
        <f t="shared" si="6"/>
        <v>0</v>
      </c>
      <c r="F54" s="95">
        <f t="shared" si="6"/>
        <v>0</v>
      </c>
      <c r="G54" s="123" t="e">
        <f t="shared" si="2"/>
        <v>#DIV/0!</v>
      </c>
      <c r="H54" s="121" t="e">
        <f t="shared" si="3"/>
        <v>#DIV/0!</v>
      </c>
    </row>
    <row r="55" spans="1:8" s="16" customFormat="1" ht="31.5" customHeight="1" hidden="1">
      <c r="A55" s="53"/>
      <c r="B55" s="54" t="s">
        <v>216</v>
      </c>
      <c r="C55" s="104" t="s">
        <v>217</v>
      </c>
      <c r="D55" s="105">
        <v>0</v>
      </c>
      <c r="E55" s="105">
        <v>0</v>
      </c>
      <c r="F55" s="105">
        <v>0</v>
      </c>
      <c r="G55" s="123" t="e">
        <f t="shared" si="2"/>
        <v>#DIV/0!</v>
      </c>
      <c r="H55" s="121" t="e">
        <f t="shared" si="3"/>
        <v>#DIV/0!</v>
      </c>
    </row>
    <row r="56" spans="1:8" ht="18.75" customHeight="1">
      <c r="A56" s="49">
        <v>1000</v>
      </c>
      <c r="B56" s="44" t="s">
        <v>58</v>
      </c>
      <c r="C56" s="98"/>
      <c r="D56" s="95">
        <f>D57</f>
        <v>66</v>
      </c>
      <c r="E56" s="95">
        <f>E57</f>
        <v>16.5</v>
      </c>
      <c r="F56" s="95">
        <f>F57</f>
        <v>5.5</v>
      </c>
      <c r="G56" s="123">
        <f t="shared" si="2"/>
        <v>0.08333333333333333</v>
      </c>
      <c r="H56" s="121">
        <f t="shared" si="3"/>
        <v>0.3333333333333333</v>
      </c>
    </row>
    <row r="57" spans="1:8" ht="18.75" customHeight="1">
      <c r="A57" s="46">
        <v>1001</v>
      </c>
      <c r="B57" s="45" t="s">
        <v>168</v>
      </c>
      <c r="C57" s="97" t="s">
        <v>59</v>
      </c>
      <c r="D57" s="95">
        <v>66</v>
      </c>
      <c r="E57" s="95">
        <v>16.5</v>
      </c>
      <c r="F57" s="95">
        <v>5.5</v>
      </c>
      <c r="G57" s="123">
        <f t="shared" si="2"/>
        <v>0.08333333333333333</v>
      </c>
      <c r="H57" s="121">
        <f t="shared" si="3"/>
        <v>0.3333333333333333</v>
      </c>
    </row>
    <row r="58" spans="1:8" ht="18.75" customHeight="1">
      <c r="A58" s="49"/>
      <c r="B58" s="44" t="s">
        <v>97</v>
      </c>
      <c r="C58" s="98"/>
      <c r="D58" s="102">
        <f>D59</f>
        <v>1336</v>
      </c>
      <c r="E58" s="102">
        <f>E59</f>
        <v>334</v>
      </c>
      <c r="F58" s="102">
        <f>F59</f>
        <v>0</v>
      </c>
      <c r="G58" s="123">
        <f t="shared" si="2"/>
        <v>0</v>
      </c>
      <c r="H58" s="121">
        <f t="shared" si="3"/>
        <v>0</v>
      </c>
    </row>
    <row r="59" spans="1:8" s="16" customFormat="1" ht="48.75" customHeight="1">
      <c r="A59" s="53"/>
      <c r="B59" s="54" t="s">
        <v>98</v>
      </c>
      <c r="C59" s="104" t="s">
        <v>183</v>
      </c>
      <c r="D59" s="105">
        <v>1336</v>
      </c>
      <c r="E59" s="105">
        <v>334</v>
      </c>
      <c r="F59" s="105">
        <v>0</v>
      </c>
      <c r="G59" s="123">
        <f t="shared" si="2"/>
        <v>0</v>
      </c>
      <c r="H59" s="121">
        <f t="shared" si="3"/>
        <v>0</v>
      </c>
    </row>
    <row r="60" spans="1:8" ht="21.75" customHeight="1">
      <c r="A60" s="46"/>
      <c r="B60" s="44" t="s">
        <v>65</v>
      </c>
      <c r="C60" s="49"/>
      <c r="D60" s="102">
        <f>D31+D36+D38+D41+D44+D50+D53+D56+D58</f>
        <v>4913.5</v>
      </c>
      <c r="E60" s="102">
        <f>E31+E36+E38+E41+E44+E50+E53+E56+E58</f>
        <v>1220.6</v>
      </c>
      <c r="F60" s="102">
        <f>F31+F36+F38+F41+F44+F50+F53+F56+F58</f>
        <v>193.29999999999998</v>
      </c>
      <c r="G60" s="123">
        <f t="shared" si="2"/>
        <v>0.039340592245853255</v>
      </c>
      <c r="H60" s="121">
        <f t="shared" si="3"/>
        <v>0.15836473865312142</v>
      </c>
    </row>
    <row r="61" spans="1:8" ht="25.5" customHeight="1">
      <c r="A61" s="92"/>
      <c r="B61" s="73" t="s">
        <v>80</v>
      </c>
      <c r="C61" s="108"/>
      <c r="D61" s="126">
        <f>D58</f>
        <v>1336</v>
      </c>
      <c r="E61" s="126">
        <f>E58</f>
        <v>334</v>
      </c>
      <c r="F61" s="126">
        <f>F58</f>
        <v>0</v>
      </c>
      <c r="G61" s="123">
        <f t="shared" si="2"/>
        <v>0</v>
      </c>
      <c r="H61" s="121">
        <f t="shared" si="3"/>
        <v>0</v>
      </c>
    </row>
    <row r="62" ht="18">
      <c r="A62" s="76"/>
    </row>
    <row r="63" ht="18">
      <c r="A63" s="76"/>
    </row>
    <row r="64" spans="1:6" ht="18">
      <c r="A64" s="76"/>
      <c r="B64" s="79" t="s">
        <v>90</v>
      </c>
      <c r="C64" s="6"/>
      <c r="F64" s="203">
        <v>1360.5</v>
      </c>
    </row>
    <row r="65" spans="1:3" ht="18">
      <c r="A65" s="76"/>
      <c r="B65" s="79"/>
      <c r="C65" s="6"/>
    </row>
    <row r="66" spans="1:3" ht="18">
      <c r="A66" s="76"/>
      <c r="B66" s="79" t="s">
        <v>81</v>
      </c>
      <c r="C66" s="6"/>
    </row>
    <row r="67" spans="1:3" ht="18">
      <c r="A67" s="76"/>
      <c r="B67" s="79" t="s">
        <v>82</v>
      </c>
      <c r="C67" s="6"/>
    </row>
    <row r="68" spans="1:3" ht="18">
      <c r="A68" s="76"/>
      <c r="B68" s="79"/>
      <c r="C68" s="6"/>
    </row>
    <row r="69" spans="1:3" ht="18">
      <c r="A69" s="76"/>
      <c r="B69" s="79" t="s">
        <v>83</v>
      </c>
      <c r="C69" s="6"/>
    </row>
    <row r="70" spans="1:3" ht="18">
      <c r="A70" s="76"/>
      <c r="B70" s="79" t="s">
        <v>84</v>
      </c>
      <c r="C70" s="6"/>
    </row>
    <row r="71" spans="1:3" ht="18">
      <c r="A71" s="76"/>
      <c r="B71" s="79"/>
      <c r="C71" s="6"/>
    </row>
    <row r="72" spans="1:3" ht="18">
      <c r="A72" s="76"/>
      <c r="B72" s="79" t="s">
        <v>85</v>
      </c>
      <c r="C72" s="6"/>
    </row>
    <row r="73" spans="1:3" ht="18">
      <c r="A73" s="76"/>
      <c r="B73" s="79" t="s">
        <v>86</v>
      </c>
      <c r="C73" s="6"/>
    </row>
    <row r="74" spans="1:3" ht="18">
      <c r="A74" s="76"/>
      <c r="B74" s="79"/>
      <c r="C74" s="6"/>
    </row>
    <row r="75" spans="1:3" ht="18">
      <c r="A75" s="76"/>
      <c r="B75" s="79" t="s">
        <v>87</v>
      </c>
      <c r="C75" s="6"/>
    </row>
    <row r="76" spans="1:3" ht="18">
      <c r="A76" s="76"/>
      <c r="B76" s="79" t="s">
        <v>88</v>
      </c>
      <c r="C76" s="6"/>
    </row>
    <row r="77" ht="18">
      <c r="A77" s="76"/>
    </row>
    <row r="78" ht="18">
      <c r="A78" s="76"/>
    </row>
    <row r="79" spans="1:8" ht="18">
      <c r="A79" s="76"/>
      <c r="B79" s="79" t="s">
        <v>89</v>
      </c>
      <c r="C79" s="6"/>
      <c r="F79" s="113">
        <f>F64+F26-F60</f>
        <v>1454.3</v>
      </c>
      <c r="H79" s="113"/>
    </row>
    <row r="80" ht="18">
      <c r="A80" s="76"/>
    </row>
    <row r="81" ht="18">
      <c r="A81" s="76"/>
    </row>
    <row r="82" spans="1:3" ht="18">
      <c r="A82" s="76"/>
      <c r="B82" s="79" t="s">
        <v>91</v>
      </c>
      <c r="C82" s="6"/>
    </row>
    <row r="83" spans="1:3" ht="18">
      <c r="A83" s="76"/>
      <c r="B83" s="79" t="s">
        <v>92</v>
      </c>
      <c r="C83" s="6"/>
    </row>
    <row r="84" spans="1:3" ht="18">
      <c r="A84" s="76"/>
      <c r="B84" s="79" t="s">
        <v>93</v>
      </c>
      <c r="C84" s="6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85"/>
  <sheetViews>
    <sheetView zoomScalePageLayoutView="0" workbookViewId="0" topLeftCell="A66">
      <selection activeCell="F66" sqref="F66"/>
    </sheetView>
  </sheetViews>
  <sheetFormatPr defaultColWidth="9.140625" defaultRowHeight="12.75"/>
  <cols>
    <col min="1" max="1" width="6.421875" style="152" customWidth="1"/>
    <col min="2" max="2" width="28.00390625" style="152" customWidth="1"/>
    <col min="3" max="3" width="12.421875" style="153" hidden="1" customWidth="1"/>
    <col min="4" max="5" width="12.421875" style="154" customWidth="1"/>
    <col min="6" max="6" width="11.7109375" style="154" customWidth="1"/>
    <col min="7" max="7" width="11.28125" style="154" customWidth="1"/>
    <col min="8" max="8" width="11.00390625" style="154" customWidth="1"/>
    <col min="9" max="9" width="9.140625" style="31" customWidth="1"/>
    <col min="10" max="16384" width="9.140625" style="2" customWidth="1"/>
  </cols>
  <sheetData>
    <row r="1" spans="1:9" s="4" customFormat="1" ht="66" customHeight="1">
      <c r="A1" s="196" t="s">
        <v>337</v>
      </c>
      <c r="B1" s="196"/>
      <c r="C1" s="196"/>
      <c r="D1" s="196"/>
      <c r="E1" s="196"/>
      <c r="F1" s="196"/>
      <c r="G1" s="196"/>
      <c r="H1" s="196"/>
      <c r="I1" s="40"/>
    </row>
    <row r="2" spans="1:9" s="1" customFormat="1" ht="12.75" customHeight="1">
      <c r="A2" s="43"/>
      <c r="B2" s="163" t="s">
        <v>2</v>
      </c>
      <c r="C2" s="93"/>
      <c r="D2" s="181" t="s">
        <v>3</v>
      </c>
      <c r="E2" s="182" t="s">
        <v>275</v>
      </c>
      <c r="F2" s="181" t="s">
        <v>4</v>
      </c>
      <c r="G2" s="189" t="s">
        <v>142</v>
      </c>
      <c r="H2" s="182" t="s">
        <v>276</v>
      </c>
      <c r="I2" s="30"/>
    </row>
    <row r="3" spans="1:9" s="1" customFormat="1" ht="24.75" customHeight="1">
      <c r="A3" s="43"/>
      <c r="B3" s="163"/>
      <c r="C3" s="93"/>
      <c r="D3" s="181"/>
      <c r="E3" s="183"/>
      <c r="F3" s="181"/>
      <c r="G3" s="190"/>
      <c r="H3" s="183"/>
      <c r="I3" s="30"/>
    </row>
    <row r="4" spans="1:9" s="1" customFormat="1" ht="31.5">
      <c r="A4" s="43"/>
      <c r="B4" s="45" t="s">
        <v>79</v>
      </c>
      <c r="C4" s="94"/>
      <c r="D4" s="150">
        <f>D5+D6+D7+D8+D9+D10+D11+D12+D13+D14+D15+D16+D17+D18+D19</f>
        <v>2937.5</v>
      </c>
      <c r="E4" s="150">
        <f>E5+E6+E7+E8+E9+E10+E11+E12+E13+E14+E15+E16+E17+E18+E19</f>
        <v>323</v>
      </c>
      <c r="F4" s="150">
        <f>F5+F6+F7+F8+F9+F10+F11+F12+F13+F14+F15+F16+F17+F18+F19</f>
        <v>377.7</v>
      </c>
      <c r="G4" s="121">
        <f aca="true" t="shared" si="0" ref="G4:G27">F4/D4</f>
        <v>0.1285787234042553</v>
      </c>
      <c r="H4" s="121">
        <f aca="true" t="shared" si="1" ref="H4:H27">F4/E4</f>
        <v>1.1693498452012383</v>
      </c>
      <c r="I4" s="30"/>
    </row>
    <row r="5" spans="1:9" s="1" customFormat="1" ht="18.75">
      <c r="A5" s="43"/>
      <c r="B5" s="45" t="s">
        <v>6</v>
      </c>
      <c r="C5" s="97"/>
      <c r="D5" s="150">
        <v>274.5</v>
      </c>
      <c r="E5" s="150">
        <v>40</v>
      </c>
      <c r="F5" s="150">
        <v>13</v>
      </c>
      <c r="G5" s="121">
        <f t="shared" si="0"/>
        <v>0.04735883424408015</v>
      </c>
      <c r="H5" s="121">
        <f t="shared" si="1"/>
        <v>0.325</v>
      </c>
      <c r="I5" s="30"/>
    </row>
    <row r="6" spans="1:9" s="1" customFormat="1" ht="18.75" hidden="1">
      <c r="A6" s="43"/>
      <c r="B6" s="45" t="s">
        <v>233</v>
      </c>
      <c r="C6" s="97"/>
      <c r="D6" s="150">
        <v>0</v>
      </c>
      <c r="E6" s="150">
        <v>0</v>
      </c>
      <c r="F6" s="150">
        <v>0</v>
      </c>
      <c r="G6" s="121" t="e">
        <f t="shared" si="0"/>
        <v>#DIV/0!</v>
      </c>
      <c r="H6" s="121" t="e">
        <f t="shared" si="1"/>
        <v>#DIV/0!</v>
      </c>
      <c r="I6" s="30"/>
    </row>
    <row r="7" spans="1:9" s="1" customFormat="1" ht="18.75">
      <c r="A7" s="43"/>
      <c r="B7" s="45" t="s">
        <v>8</v>
      </c>
      <c r="C7" s="97"/>
      <c r="D7" s="150">
        <v>512</v>
      </c>
      <c r="E7" s="150">
        <v>100</v>
      </c>
      <c r="F7" s="150">
        <v>138.5</v>
      </c>
      <c r="G7" s="121">
        <f t="shared" si="0"/>
        <v>0.2705078125</v>
      </c>
      <c r="H7" s="121">
        <f t="shared" si="1"/>
        <v>1.385</v>
      </c>
      <c r="I7" s="30"/>
    </row>
    <row r="8" spans="1:9" s="1" customFormat="1" ht="31.5">
      <c r="A8" s="43"/>
      <c r="B8" s="45" t="s">
        <v>9</v>
      </c>
      <c r="C8" s="97"/>
      <c r="D8" s="150">
        <v>236</v>
      </c>
      <c r="E8" s="150">
        <v>30</v>
      </c>
      <c r="F8" s="150">
        <v>12.9</v>
      </c>
      <c r="G8" s="121">
        <f t="shared" si="0"/>
        <v>0.05466101694915254</v>
      </c>
      <c r="H8" s="121">
        <f t="shared" si="1"/>
        <v>0.43</v>
      </c>
      <c r="I8" s="30"/>
    </row>
    <row r="9" spans="1:9" s="1" customFormat="1" ht="18.75">
      <c r="A9" s="43"/>
      <c r="B9" s="45" t="s">
        <v>10</v>
      </c>
      <c r="C9" s="97"/>
      <c r="D9" s="150">
        <v>1903</v>
      </c>
      <c r="E9" s="150">
        <v>150</v>
      </c>
      <c r="F9" s="150">
        <v>199.9</v>
      </c>
      <c r="G9" s="121">
        <f t="shared" si="0"/>
        <v>0.10504466631634261</v>
      </c>
      <c r="H9" s="121">
        <f t="shared" si="1"/>
        <v>1.3326666666666667</v>
      </c>
      <c r="I9" s="30"/>
    </row>
    <row r="10" spans="1:9" s="1" customFormat="1" ht="18.75">
      <c r="A10" s="43"/>
      <c r="B10" s="45" t="s">
        <v>104</v>
      </c>
      <c r="C10" s="97"/>
      <c r="D10" s="150">
        <v>12</v>
      </c>
      <c r="E10" s="150">
        <v>3</v>
      </c>
      <c r="F10" s="150">
        <v>2.4</v>
      </c>
      <c r="G10" s="121">
        <f t="shared" si="0"/>
        <v>0.19999999999999998</v>
      </c>
      <c r="H10" s="121">
        <f t="shared" si="1"/>
        <v>0.7999999999999999</v>
      </c>
      <c r="I10" s="30"/>
    </row>
    <row r="11" spans="1:9" s="1" customFormat="1" ht="31.5">
      <c r="A11" s="43"/>
      <c r="B11" s="45" t="s">
        <v>11</v>
      </c>
      <c r="C11" s="97"/>
      <c r="D11" s="150">
        <v>0</v>
      </c>
      <c r="E11" s="150">
        <v>0</v>
      </c>
      <c r="F11" s="150">
        <v>0</v>
      </c>
      <c r="G11" s="121">
        <v>0</v>
      </c>
      <c r="H11" s="121">
        <v>0</v>
      </c>
      <c r="I11" s="30"/>
    </row>
    <row r="12" spans="1:9" s="1" customFormat="1" ht="18.75">
      <c r="A12" s="43"/>
      <c r="B12" s="45" t="s">
        <v>12</v>
      </c>
      <c r="C12" s="97"/>
      <c r="D12" s="150">
        <v>0</v>
      </c>
      <c r="E12" s="150">
        <v>0</v>
      </c>
      <c r="F12" s="150">
        <v>0</v>
      </c>
      <c r="G12" s="121">
        <v>0</v>
      </c>
      <c r="H12" s="121">
        <v>0</v>
      </c>
      <c r="I12" s="30"/>
    </row>
    <row r="13" spans="1:9" s="1" customFormat="1" ht="31.5">
      <c r="A13" s="43"/>
      <c r="B13" s="45" t="s">
        <v>13</v>
      </c>
      <c r="C13" s="97"/>
      <c r="D13" s="150">
        <v>0</v>
      </c>
      <c r="E13" s="150">
        <v>0</v>
      </c>
      <c r="F13" s="150">
        <v>0</v>
      </c>
      <c r="G13" s="121">
        <v>0</v>
      </c>
      <c r="H13" s="121">
        <v>0</v>
      </c>
      <c r="I13" s="30"/>
    </row>
    <row r="14" spans="1:9" s="1" customFormat="1" ht="31.5">
      <c r="A14" s="43"/>
      <c r="B14" s="45" t="s">
        <v>15</v>
      </c>
      <c r="C14" s="97"/>
      <c r="D14" s="150">
        <v>0</v>
      </c>
      <c r="E14" s="150">
        <v>0</v>
      </c>
      <c r="F14" s="150">
        <v>0</v>
      </c>
      <c r="G14" s="121">
        <v>0</v>
      </c>
      <c r="H14" s="121">
        <v>0</v>
      </c>
      <c r="I14" s="30"/>
    </row>
    <row r="15" spans="1:9" s="1" customFormat="1" ht="31.5">
      <c r="A15" s="43"/>
      <c r="B15" s="45" t="s">
        <v>16</v>
      </c>
      <c r="C15" s="97"/>
      <c r="D15" s="150">
        <v>0</v>
      </c>
      <c r="E15" s="150">
        <v>0</v>
      </c>
      <c r="F15" s="150">
        <v>0</v>
      </c>
      <c r="G15" s="121">
        <v>0</v>
      </c>
      <c r="H15" s="121">
        <v>0</v>
      </c>
      <c r="I15" s="30"/>
    </row>
    <row r="16" spans="1:9" s="1" customFormat="1" ht="34.5" customHeight="1">
      <c r="A16" s="43"/>
      <c r="B16" s="45" t="s">
        <v>112</v>
      </c>
      <c r="C16" s="97"/>
      <c r="D16" s="150">
        <v>0</v>
      </c>
      <c r="E16" s="150">
        <v>0</v>
      </c>
      <c r="F16" s="150">
        <v>11</v>
      </c>
      <c r="G16" s="121">
        <v>0</v>
      </c>
      <c r="H16" s="121">
        <v>0</v>
      </c>
      <c r="I16" s="30"/>
    </row>
    <row r="17" spans="1:9" s="1" customFormat="1" ht="31.5">
      <c r="A17" s="43"/>
      <c r="B17" s="45" t="s">
        <v>19</v>
      </c>
      <c r="C17" s="97"/>
      <c r="D17" s="150">
        <v>0</v>
      </c>
      <c r="E17" s="150">
        <v>0</v>
      </c>
      <c r="F17" s="150">
        <v>0</v>
      </c>
      <c r="G17" s="121">
        <v>0</v>
      </c>
      <c r="H17" s="121">
        <v>0</v>
      </c>
      <c r="I17" s="30"/>
    </row>
    <row r="18" spans="1:9" s="1" customFormat="1" ht="31.5">
      <c r="A18" s="43"/>
      <c r="B18" s="45" t="s">
        <v>115</v>
      </c>
      <c r="C18" s="97"/>
      <c r="D18" s="150">
        <v>0</v>
      </c>
      <c r="E18" s="150">
        <v>0</v>
      </c>
      <c r="F18" s="150">
        <v>0</v>
      </c>
      <c r="G18" s="121">
        <v>0</v>
      </c>
      <c r="H18" s="121">
        <v>0</v>
      </c>
      <c r="I18" s="30"/>
    </row>
    <row r="19" spans="1:9" s="1" customFormat="1" ht="31.5">
      <c r="A19" s="43"/>
      <c r="B19" s="45" t="s">
        <v>22</v>
      </c>
      <c r="C19" s="97"/>
      <c r="D19" s="150">
        <v>0</v>
      </c>
      <c r="E19" s="150">
        <v>0</v>
      </c>
      <c r="F19" s="150"/>
      <c r="G19" s="121">
        <v>0</v>
      </c>
      <c r="H19" s="121">
        <v>0</v>
      </c>
      <c r="I19" s="30"/>
    </row>
    <row r="20" spans="1:9" s="1" customFormat="1" ht="30.75" customHeight="1">
      <c r="A20" s="43"/>
      <c r="B20" s="44" t="s">
        <v>78</v>
      </c>
      <c r="C20" s="98"/>
      <c r="D20" s="150">
        <f>D21+D22+D23+D24+D25</f>
        <v>281.6</v>
      </c>
      <c r="E20" s="150">
        <f>E21+E22+E23+E24+E25</f>
        <v>68.8</v>
      </c>
      <c r="F20" s="150">
        <f>F21+F22+F23+F24+F25</f>
        <v>10.1</v>
      </c>
      <c r="G20" s="121">
        <f t="shared" si="0"/>
        <v>0.035866477272727265</v>
      </c>
      <c r="H20" s="121">
        <f t="shared" si="1"/>
        <v>0.14680232558139536</v>
      </c>
      <c r="I20" s="30"/>
    </row>
    <row r="21" spans="1:9" s="1" customFormat="1" ht="18.75">
      <c r="A21" s="43"/>
      <c r="B21" s="45" t="s">
        <v>24</v>
      </c>
      <c r="C21" s="97"/>
      <c r="D21" s="150">
        <v>127.7</v>
      </c>
      <c r="E21" s="150">
        <v>31.9</v>
      </c>
      <c r="F21" s="150">
        <v>10.1</v>
      </c>
      <c r="G21" s="121">
        <f t="shared" si="0"/>
        <v>0.07909162098668754</v>
      </c>
      <c r="H21" s="121">
        <f t="shared" si="1"/>
        <v>0.3166144200626959</v>
      </c>
      <c r="I21" s="30"/>
    </row>
    <row r="22" spans="1:9" s="1" customFormat="1" ht="31.5">
      <c r="A22" s="43"/>
      <c r="B22" s="45" t="s">
        <v>99</v>
      </c>
      <c r="C22" s="97"/>
      <c r="D22" s="150">
        <v>153.9</v>
      </c>
      <c r="E22" s="150">
        <v>36.9</v>
      </c>
      <c r="F22" s="150">
        <v>0</v>
      </c>
      <c r="G22" s="121">
        <f t="shared" si="0"/>
        <v>0</v>
      </c>
      <c r="H22" s="121">
        <f t="shared" si="1"/>
        <v>0</v>
      </c>
      <c r="I22" s="30"/>
    </row>
    <row r="23" spans="1:9" s="1" customFormat="1" ht="31.5">
      <c r="A23" s="43"/>
      <c r="B23" s="45" t="s">
        <v>64</v>
      </c>
      <c r="C23" s="97"/>
      <c r="D23" s="150">
        <v>0</v>
      </c>
      <c r="E23" s="150">
        <v>0</v>
      </c>
      <c r="F23" s="150">
        <v>0</v>
      </c>
      <c r="G23" s="121">
        <v>0</v>
      </c>
      <c r="H23" s="121">
        <v>0</v>
      </c>
      <c r="I23" s="30"/>
    </row>
    <row r="24" spans="1:9" s="1" customFormat="1" ht="30.75" customHeight="1" thickBot="1">
      <c r="A24" s="43"/>
      <c r="B24" s="99" t="s">
        <v>148</v>
      </c>
      <c r="C24" s="100"/>
      <c r="D24" s="150">
        <v>0</v>
      </c>
      <c r="E24" s="150">
        <v>0</v>
      </c>
      <c r="F24" s="150">
        <v>0</v>
      </c>
      <c r="G24" s="121">
        <v>0</v>
      </c>
      <c r="H24" s="121">
        <v>0</v>
      </c>
      <c r="I24" s="30"/>
    </row>
    <row r="25" spans="1:9" s="1" customFormat="1" ht="69.75" customHeight="1">
      <c r="A25" s="43"/>
      <c r="B25" s="45" t="s">
        <v>27</v>
      </c>
      <c r="C25" s="97"/>
      <c r="D25" s="150">
        <v>0</v>
      </c>
      <c r="E25" s="150">
        <v>0</v>
      </c>
      <c r="F25" s="150">
        <v>0</v>
      </c>
      <c r="G25" s="121">
        <v>0</v>
      </c>
      <c r="H25" s="121">
        <v>0</v>
      </c>
      <c r="I25" s="30"/>
    </row>
    <row r="26" spans="1:9" s="1" customFormat="1" ht="21" customHeight="1">
      <c r="A26" s="43"/>
      <c r="B26" s="45" t="s">
        <v>28</v>
      </c>
      <c r="C26" s="122"/>
      <c r="D26" s="150">
        <f>D4+D20</f>
        <v>3219.1</v>
      </c>
      <c r="E26" s="150">
        <f>E4+E20</f>
        <v>391.8</v>
      </c>
      <c r="F26" s="150">
        <f>F4+F20</f>
        <v>387.8</v>
      </c>
      <c r="G26" s="121">
        <f t="shared" si="0"/>
        <v>0.12046845391569073</v>
      </c>
      <c r="H26" s="121">
        <f t="shared" si="1"/>
        <v>0.9897907095456866</v>
      </c>
      <c r="I26" s="30"/>
    </row>
    <row r="27" spans="1:9" s="1" customFormat="1" ht="21" customHeight="1">
      <c r="A27" s="43"/>
      <c r="B27" s="45" t="s">
        <v>105</v>
      </c>
      <c r="C27" s="97"/>
      <c r="D27" s="150">
        <f>D4</f>
        <v>2937.5</v>
      </c>
      <c r="E27" s="150">
        <f>E4</f>
        <v>323</v>
      </c>
      <c r="F27" s="150">
        <f>F4</f>
        <v>377.7</v>
      </c>
      <c r="G27" s="121">
        <f t="shared" si="0"/>
        <v>0.1285787234042553</v>
      </c>
      <c r="H27" s="121">
        <f t="shared" si="1"/>
        <v>1.1693498452012383</v>
      </c>
      <c r="I27" s="30"/>
    </row>
    <row r="28" spans="1:9" s="1" customFormat="1" ht="12.75">
      <c r="A28" s="166"/>
      <c r="B28" s="191"/>
      <c r="C28" s="191"/>
      <c r="D28" s="191"/>
      <c r="E28" s="191"/>
      <c r="F28" s="191"/>
      <c r="G28" s="191"/>
      <c r="H28" s="192"/>
      <c r="I28" s="30"/>
    </row>
    <row r="29" spans="1:9" s="1" customFormat="1" ht="15" customHeight="1">
      <c r="A29" s="186" t="s">
        <v>152</v>
      </c>
      <c r="B29" s="163" t="s">
        <v>29</v>
      </c>
      <c r="C29" s="187" t="s">
        <v>179</v>
      </c>
      <c r="D29" s="181" t="s">
        <v>3</v>
      </c>
      <c r="E29" s="182" t="s">
        <v>275</v>
      </c>
      <c r="F29" s="182" t="s">
        <v>4</v>
      </c>
      <c r="G29" s="189" t="s">
        <v>142</v>
      </c>
      <c r="H29" s="182" t="s">
        <v>276</v>
      </c>
      <c r="I29" s="30"/>
    </row>
    <row r="30" spans="1:9" s="1" customFormat="1" ht="22.5" customHeight="1">
      <c r="A30" s="186"/>
      <c r="B30" s="163"/>
      <c r="C30" s="188"/>
      <c r="D30" s="181"/>
      <c r="E30" s="183"/>
      <c r="F30" s="183"/>
      <c r="G30" s="190"/>
      <c r="H30" s="183"/>
      <c r="I30" s="30"/>
    </row>
    <row r="31" spans="1:9" s="1" customFormat="1" ht="31.5">
      <c r="A31" s="49" t="s">
        <v>66</v>
      </c>
      <c r="B31" s="44" t="s">
        <v>30</v>
      </c>
      <c r="C31" s="98"/>
      <c r="D31" s="102">
        <f>D32+D33+D34</f>
        <v>1872.9</v>
      </c>
      <c r="E31" s="102">
        <f>E32+E33+E34</f>
        <v>467.7</v>
      </c>
      <c r="F31" s="102">
        <f>F32+F33+F34</f>
        <v>134.6</v>
      </c>
      <c r="G31" s="123">
        <f>F31/D31</f>
        <v>0.07186715788349618</v>
      </c>
      <c r="H31" s="123">
        <f>F31/E31</f>
        <v>0.2877913192217233</v>
      </c>
      <c r="I31" s="30"/>
    </row>
    <row r="32" spans="1:9" s="1" customFormat="1" ht="80.25" customHeight="1">
      <c r="A32" s="46" t="s">
        <v>69</v>
      </c>
      <c r="B32" s="45" t="s">
        <v>155</v>
      </c>
      <c r="C32" s="97" t="s">
        <v>69</v>
      </c>
      <c r="D32" s="95">
        <v>1857.7</v>
      </c>
      <c r="E32" s="95">
        <v>465.2</v>
      </c>
      <c r="F32" s="95">
        <v>134.6</v>
      </c>
      <c r="G32" s="123">
        <f aca="true" t="shared" si="2" ref="G32:G62">F32/D32</f>
        <v>0.07245518652096679</v>
      </c>
      <c r="H32" s="123">
        <f aca="true" t="shared" si="3" ref="H32:H62">F32/E32</f>
        <v>0.2893379191745486</v>
      </c>
      <c r="I32" s="30"/>
    </row>
    <row r="33" spans="1:9" s="1" customFormat="1" ht="18.75" customHeight="1">
      <c r="A33" s="46" t="s">
        <v>71</v>
      </c>
      <c r="B33" s="45" t="s">
        <v>35</v>
      </c>
      <c r="C33" s="97" t="s">
        <v>71</v>
      </c>
      <c r="D33" s="95">
        <v>10</v>
      </c>
      <c r="E33" s="95">
        <v>2.5</v>
      </c>
      <c r="F33" s="95">
        <v>0</v>
      </c>
      <c r="G33" s="123">
        <f t="shared" si="2"/>
        <v>0</v>
      </c>
      <c r="H33" s="123">
        <f t="shared" si="3"/>
        <v>0</v>
      </c>
      <c r="I33" s="30"/>
    </row>
    <row r="34" spans="1:9" s="1" customFormat="1" ht="47.25">
      <c r="A34" s="46" t="s">
        <v>125</v>
      </c>
      <c r="B34" s="45" t="s">
        <v>118</v>
      </c>
      <c r="C34" s="97"/>
      <c r="D34" s="95">
        <f>D35+D36</f>
        <v>5.2</v>
      </c>
      <c r="E34" s="95">
        <f>E35+E36</f>
        <v>0</v>
      </c>
      <c r="F34" s="95">
        <f>F35+F36</f>
        <v>0</v>
      </c>
      <c r="G34" s="123">
        <f t="shared" si="2"/>
        <v>0</v>
      </c>
      <c r="H34" s="123">
        <v>0</v>
      </c>
      <c r="I34" s="30"/>
    </row>
    <row r="35" spans="1:9" s="16" customFormat="1" ht="56.25" customHeight="1">
      <c r="A35" s="53"/>
      <c r="B35" s="54" t="s">
        <v>195</v>
      </c>
      <c r="C35" s="104" t="s">
        <v>196</v>
      </c>
      <c r="D35" s="105">
        <v>5.2</v>
      </c>
      <c r="E35" s="105">
        <v>0</v>
      </c>
      <c r="F35" s="105">
        <v>0</v>
      </c>
      <c r="G35" s="123">
        <f t="shared" si="2"/>
        <v>0</v>
      </c>
      <c r="H35" s="123">
        <v>0</v>
      </c>
      <c r="I35" s="37"/>
    </row>
    <row r="36" spans="1:9" s="16" customFormat="1" ht="39" customHeight="1" hidden="1">
      <c r="A36" s="53"/>
      <c r="B36" s="54" t="s">
        <v>225</v>
      </c>
      <c r="C36" s="104" t="s">
        <v>224</v>
      </c>
      <c r="D36" s="105">
        <v>0</v>
      </c>
      <c r="E36" s="105">
        <v>0</v>
      </c>
      <c r="F36" s="105">
        <v>0</v>
      </c>
      <c r="G36" s="123" t="e">
        <f t="shared" si="2"/>
        <v>#DIV/0!</v>
      </c>
      <c r="H36" s="123" t="e">
        <f t="shared" si="3"/>
        <v>#DIV/0!</v>
      </c>
      <c r="I36" s="37"/>
    </row>
    <row r="37" spans="1:9" s="1" customFormat="1" ht="18" customHeight="1">
      <c r="A37" s="49" t="s">
        <v>107</v>
      </c>
      <c r="B37" s="44" t="s">
        <v>101</v>
      </c>
      <c r="C37" s="98"/>
      <c r="D37" s="102">
        <f>D38</f>
        <v>153.9</v>
      </c>
      <c r="E37" s="102">
        <f>E38</f>
        <v>36.9</v>
      </c>
      <c r="F37" s="102">
        <f>F38</f>
        <v>0</v>
      </c>
      <c r="G37" s="123">
        <f t="shared" si="2"/>
        <v>0</v>
      </c>
      <c r="H37" s="123">
        <f t="shared" si="3"/>
        <v>0</v>
      </c>
      <c r="I37" s="30"/>
    </row>
    <row r="38" spans="1:9" s="1" customFormat="1" ht="85.5" customHeight="1">
      <c r="A38" s="46" t="s">
        <v>108</v>
      </c>
      <c r="B38" s="45" t="s">
        <v>159</v>
      </c>
      <c r="C38" s="97" t="s">
        <v>180</v>
      </c>
      <c r="D38" s="95">
        <v>153.9</v>
      </c>
      <c r="E38" s="95">
        <v>36.9</v>
      </c>
      <c r="F38" s="95">
        <v>0</v>
      </c>
      <c r="G38" s="123">
        <f t="shared" si="2"/>
        <v>0</v>
      </c>
      <c r="H38" s="123">
        <f t="shared" si="3"/>
        <v>0</v>
      </c>
      <c r="I38" s="30"/>
    </row>
    <row r="39" spans="1:9" s="1" customFormat="1" ht="31.5" hidden="1">
      <c r="A39" s="49" t="s">
        <v>72</v>
      </c>
      <c r="B39" s="44" t="s">
        <v>38</v>
      </c>
      <c r="C39" s="98"/>
      <c r="D39" s="102">
        <f aca="true" t="shared" si="4" ref="D39:F40">D40</f>
        <v>0</v>
      </c>
      <c r="E39" s="102">
        <f t="shared" si="4"/>
        <v>0</v>
      </c>
      <c r="F39" s="102">
        <f t="shared" si="4"/>
        <v>0</v>
      </c>
      <c r="G39" s="123" t="e">
        <f t="shared" si="2"/>
        <v>#DIV/0!</v>
      </c>
      <c r="H39" s="123" t="e">
        <f t="shared" si="3"/>
        <v>#DIV/0!</v>
      </c>
      <c r="I39" s="30"/>
    </row>
    <row r="40" spans="1:9" s="1" customFormat="1" ht="31.5" hidden="1">
      <c r="A40" s="46" t="s">
        <v>109</v>
      </c>
      <c r="B40" s="45" t="s">
        <v>103</v>
      </c>
      <c r="C40" s="97"/>
      <c r="D40" s="95">
        <f>D41</f>
        <v>0</v>
      </c>
      <c r="E40" s="95">
        <f>E41</f>
        <v>0</v>
      </c>
      <c r="F40" s="95">
        <f t="shared" si="4"/>
        <v>0</v>
      </c>
      <c r="G40" s="123" t="e">
        <f t="shared" si="2"/>
        <v>#DIV/0!</v>
      </c>
      <c r="H40" s="123" t="e">
        <f t="shared" si="3"/>
        <v>#DIV/0!</v>
      </c>
      <c r="I40" s="30"/>
    </row>
    <row r="41" spans="1:9" s="16" customFormat="1" ht="54" customHeight="1" hidden="1">
      <c r="A41" s="53"/>
      <c r="B41" s="54" t="s">
        <v>187</v>
      </c>
      <c r="C41" s="104" t="s">
        <v>186</v>
      </c>
      <c r="D41" s="105">
        <v>0</v>
      </c>
      <c r="E41" s="105">
        <v>0</v>
      </c>
      <c r="F41" s="105">
        <v>0</v>
      </c>
      <c r="G41" s="123" t="e">
        <f t="shared" si="2"/>
        <v>#DIV/0!</v>
      </c>
      <c r="H41" s="123" t="e">
        <f t="shared" si="3"/>
        <v>#DIV/0!</v>
      </c>
      <c r="I41" s="37"/>
    </row>
    <row r="42" spans="1:9" s="16" customFormat="1" ht="28.5" customHeight="1" hidden="1">
      <c r="A42" s="49" t="s">
        <v>73</v>
      </c>
      <c r="B42" s="44" t="s">
        <v>40</v>
      </c>
      <c r="C42" s="98"/>
      <c r="D42" s="102">
        <f aca="true" t="shared" si="5" ref="D42:F43">D43</f>
        <v>0</v>
      </c>
      <c r="E42" s="102">
        <f t="shared" si="5"/>
        <v>0</v>
      </c>
      <c r="F42" s="102">
        <f t="shared" si="5"/>
        <v>0</v>
      </c>
      <c r="G42" s="123" t="e">
        <f t="shared" si="2"/>
        <v>#DIV/0!</v>
      </c>
      <c r="H42" s="123" t="e">
        <f t="shared" si="3"/>
        <v>#DIV/0!</v>
      </c>
      <c r="I42" s="37"/>
    </row>
    <row r="43" spans="1:9" s="16" customFormat="1" ht="37.5" customHeight="1" hidden="1">
      <c r="A43" s="60" t="s">
        <v>74</v>
      </c>
      <c r="B43" s="73" t="s">
        <v>120</v>
      </c>
      <c r="C43" s="97"/>
      <c r="D43" s="95">
        <f t="shared" si="5"/>
        <v>0</v>
      </c>
      <c r="E43" s="95">
        <f t="shared" si="5"/>
        <v>0</v>
      </c>
      <c r="F43" s="95">
        <f t="shared" si="5"/>
        <v>0</v>
      </c>
      <c r="G43" s="123" t="e">
        <f t="shared" si="2"/>
        <v>#DIV/0!</v>
      </c>
      <c r="H43" s="123" t="e">
        <f t="shared" si="3"/>
        <v>#DIV/0!</v>
      </c>
      <c r="I43" s="37"/>
    </row>
    <row r="44" spans="1:9" s="16" customFormat="1" ht="42.75" customHeight="1" hidden="1">
      <c r="A44" s="53"/>
      <c r="B44" s="67" t="s">
        <v>120</v>
      </c>
      <c r="C44" s="104" t="s">
        <v>228</v>
      </c>
      <c r="D44" s="105">
        <v>0</v>
      </c>
      <c r="E44" s="105">
        <f>0</f>
        <v>0</v>
      </c>
      <c r="F44" s="105">
        <v>0</v>
      </c>
      <c r="G44" s="123" t="e">
        <f t="shared" si="2"/>
        <v>#DIV/0!</v>
      </c>
      <c r="H44" s="123" t="e">
        <f t="shared" si="3"/>
        <v>#DIV/0!</v>
      </c>
      <c r="I44" s="37"/>
    </row>
    <row r="45" spans="1:9" s="1" customFormat="1" ht="47.25">
      <c r="A45" s="49" t="s">
        <v>75</v>
      </c>
      <c r="B45" s="44" t="s">
        <v>41</v>
      </c>
      <c r="C45" s="98"/>
      <c r="D45" s="102">
        <f>D46</f>
        <v>650.3</v>
      </c>
      <c r="E45" s="102">
        <f>E46</f>
        <v>162.5</v>
      </c>
      <c r="F45" s="102">
        <f>F46</f>
        <v>49.2</v>
      </c>
      <c r="G45" s="123">
        <f t="shared" si="2"/>
        <v>0.07565738889743197</v>
      </c>
      <c r="H45" s="123">
        <f t="shared" si="3"/>
        <v>0.3027692307692308</v>
      </c>
      <c r="I45" s="30"/>
    </row>
    <row r="46" spans="1:9" s="1" customFormat="1" ht="18.75">
      <c r="A46" s="46" t="s">
        <v>44</v>
      </c>
      <c r="B46" s="45" t="s">
        <v>45</v>
      </c>
      <c r="C46" s="97"/>
      <c r="D46" s="95">
        <f>D47+D48+D50+D49</f>
        <v>650.3</v>
      </c>
      <c r="E46" s="95">
        <f>E47+E48+E50+E49</f>
        <v>162.5</v>
      </c>
      <c r="F46" s="95">
        <f>F47+F48+F50+F49</f>
        <v>49.2</v>
      </c>
      <c r="G46" s="123">
        <f t="shared" si="2"/>
        <v>0.07565738889743197</v>
      </c>
      <c r="H46" s="123">
        <f t="shared" si="3"/>
        <v>0.3027692307692308</v>
      </c>
      <c r="I46" s="30"/>
    </row>
    <row r="47" spans="1:9" s="16" customFormat="1" ht="18.75">
      <c r="A47" s="53"/>
      <c r="B47" s="54" t="s">
        <v>96</v>
      </c>
      <c r="C47" s="97" t="s">
        <v>281</v>
      </c>
      <c r="D47" s="105">
        <v>340</v>
      </c>
      <c r="E47" s="105">
        <v>85</v>
      </c>
      <c r="F47" s="105">
        <v>28.2</v>
      </c>
      <c r="G47" s="123">
        <f t="shared" si="2"/>
        <v>0.08294117647058823</v>
      </c>
      <c r="H47" s="123">
        <f t="shared" si="3"/>
        <v>0.3317647058823529</v>
      </c>
      <c r="I47" s="37"/>
    </row>
    <row r="48" spans="1:9" s="16" customFormat="1" ht="18.75">
      <c r="A48" s="53"/>
      <c r="B48" s="54" t="s">
        <v>214</v>
      </c>
      <c r="C48" s="104" t="s">
        <v>282</v>
      </c>
      <c r="D48" s="105">
        <v>20</v>
      </c>
      <c r="E48" s="105">
        <v>5</v>
      </c>
      <c r="F48" s="105">
        <v>0</v>
      </c>
      <c r="G48" s="123">
        <f t="shared" si="2"/>
        <v>0</v>
      </c>
      <c r="H48" s="123">
        <f t="shared" si="3"/>
        <v>0</v>
      </c>
      <c r="I48" s="37"/>
    </row>
    <row r="49" spans="1:9" s="16" customFormat="1" ht="31.5">
      <c r="A49" s="53"/>
      <c r="B49" s="54" t="s">
        <v>278</v>
      </c>
      <c r="C49" s="104" t="s">
        <v>283</v>
      </c>
      <c r="D49" s="105">
        <v>20</v>
      </c>
      <c r="E49" s="105">
        <v>5</v>
      </c>
      <c r="F49" s="105">
        <v>0</v>
      </c>
      <c r="G49" s="123">
        <f t="shared" si="2"/>
        <v>0</v>
      </c>
      <c r="H49" s="123">
        <f t="shared" si="3"/>
        <v>0</v>
      </c>
      <c r="I49" s="37"/>
    </row>
    <row r="50" spans="1:9" s="16" customFormat="1" ht="31.5" customHeight="1">
      <c r="A50" s="53"/>
      <c r="B50" s="54" t="s">
        <v>167</v>
      </c>
      <c r="C50" s="104" t="s">
        <v>284</v>
      </c>
      <c r="D50" s="105">
        <v>270.3</v>
      </c>
      <c r="E50" s="105">
        <v>67.5</v>
      </c>
      <c r="F50" s="105">
        <v>21</v>
      </c>
      <c r="G50" s="123">
        <f t="shared" si="2"/>
        <v>0.07769145394006659</v>
      </c>
      <c r="H50" s="123">
        <f t="shared" si="3"/>
        <v>0.3111111111111111</v>
      </c>
      <c r="I50" s="37"/>
    </row>
    <row r="51" spans="1:9" s="1" customFormat="1" ht="47.25" hidden="1">
      <c r="A51" s="71" t="s">
        <v>123</v>
      </c>
      <c r="B51" s="72" t="s">
        <v>121</v>
      </c>
      <c r="C51" s="106"/>
      <c r="D51" s="102">
        <f>D53</f>
        <v>0</v>
      </c>
      <c r="E51" s="102">
        <f>E53</f>
        <v>0</v>
      </c>
      <c r="F51" s="102">
        <f>F53</f>
        <v>0</v>
      </c>
      <c r="G51" s="123" t="e">
        <f t="shared" si="2"/>
        <v>#DIV/0!</v>
      </c>
      <c r="H51" s="123" t="e">
        <f t="shared" si="3"/>
        <v>#DIV/0!</v>
      </c>
      <c r="I51" s="30"/>
    </row>
    <row r="52" spans="1:9" s="1" customFormat="1" ht="47.25" hidden="1">
      <c r="A52" s="60" t="s">
        <v>117</v>
      </c>
      <c r="B52" s="45" t="s">
        <v>124</v>
      </c>
      <c r="C52" s="97"/>
      <c r="D52" s="95">
        <f>D53</f>
        <v>0</v>
      </c>
      <c r="E52" s="95">
        <f>E53</f>
        <v>0</v>
      </c>
      <c r="F52" s="95">
        <f>F53</f>
        <v>0</v>
      </c>
      <c r="G52" s="123" t="e">
        <f t="shared" si="2"/>
        <v>#DIV/0!</v>
      </c>
      <c r="H52" s="123" t="e">
        <f t="shared" si="3"/>
        <v>#DIV/0!</v>
      </c>
      <c r="I52" s="30"/>
    </row>
    <row r="53" spans="1:9" s="16" customFormat="1" ht="31.5" customHeight="1" hidden="1">
      <c r="A53" s="53"/>
      <c r="B53" s="54" t="s">
        <v>221</v>
      </c>
      <c r="C53" s="104" t="s">
        <v>215</v>
      </c>
      <c r="D53" s="105">
        <v>0</v>
      </c>
      <c r="E53" s="105">
        <v>0</v>
      </c>
      <c r="F53" s="105">
        <v>0</v>
      </c>
      <c r="G53" s="123" t="e">
        <f t="shared" si="2"/>
        <v>#DIV/0!</v>
      </c>
      <c r="H53" s="123" t="e">
        <f t="shared" si="3"/>
        <v>#DIV/0!</v>
      </c>
      <c r="I53" s="37"/>
    </row>
    <row r="54" spans="1:9" s="1" customFormat="1" ht="18.75" hidden="1">
      <c r="A54" s="49" t="s">
        <v>46</v>
      </c>
      <c r="B54" s="44" t="s">
        <v>47</v>
      </c>
      <c r="C54" s="98"/>
      <c r="D54" s="102">
        <f aca="true" t="shared" si="6" ref="D54:F55">D55</f>
        <v>0</v>
      </c>
      <c r="E54" s="102">
        <f t="shared" si="6"/>
        <v>0</v>
      </c>
      <c r="F54" s="102">
        <f t="shared" si="6"/>
        <v>0</v>
      </c>
      <c r="G54" s="123" t="e">
        <f t="shared" si="2"/>
        <v>#DIV/0!</v>
      </c>
      <c r="H54" s="123" t="e">
        <f t="shared" si="3"/>
        <v>#DIV/0!</v>
      </c>
      <c r="I54" s="30"/>
    </row>
    <row r="55" spans="1:9" s="1" customFormat="1" ht="31.5" hidden="1">
      <c r="A55" s="46" t="s">
        <v>50</v>
      </c>
      <c r="B55" s="45" t="s">
        <v>51</v>
      </c>
      <c r="C55" s="97"/>
      <c r="D55" s="95">
        <f t="shared" si="6"/>
        <v>0</v>
      </c>
      <c r="E55" s="95">
        <f t="shared" si="6"/>
        <v>0</v>
      </c>
      <c r="F55" s="95">
        <f t="shared" si="6"/>
        <v>0</v>
      </c>
      <c r="G55" s="123" t="e">
        <f t="shared" si="2"/>
        <v>#DIV/0!</v>
      </c>
      <c r="H55" s="123" t="e">
        <f t="shared" si="3"/>
        <v>#DIV/0!</v>
      </c>
      <c r="I55" s="30"/>
    </row>
    <row r="56" spans="1:9" s="16" customFormat="1" ht="40.5" customHeight="1" hidden="1">
      <c r="A56" s="53"/>
      <c r="B56" s="54" t="s">
        <v>216</v>
      </c>
      <c r="C56" s="104" t="s">
        <v>217</v>
      </c>
      <c r="D56" s="105">
        <v>0</v>
      </c>
      <c r="E56" s="105">
        <v>0</v>
      </c>
      <c r="F56" s="105">
        <v>0</v>
      </c>
      <c r="G56" s="123" t="e">
        <f t="shared" si="2"/>
        <v>#DIV/0!</v>
      </c>
      <c r="H56" s="123" t="e">
        <f t="shared" si="3"/>
        <v>#DIV/0!</v>
      </c>
      <c r="I56" s="37"/>
    </row>
    <row r="57" spans="1:9" s="1" customFormat="1" ht="31.5">
      <c r="A57" s="49">
        <v>1000</v>
      </c>
      <c r="B57" s="44" t="s">
        <v>58</v>
      </c>
      <c r="C57" s="98"/>
      <c r="D57" s="102">
        <f>D58</f>
        <v>18</v>
      </c>
      <c r="E57" s="102">
        <f>E58</f>
        <v>4.5</v>
      </c>
      <c r="F57" s="102">
        <f>F58</f>
        <v>1.5</v>
      </c>
      <c r="G57" s="123">
        <f t="shared" si="2"/>
        <v>0.08333333333333333</v>
      </c>
      <c r="H57" s="123">
        <f t="shared" si="3"/>
        <v>0.3333333333333333</v>
      </c>
      <c r="I57" s="30"/>
    </row>
    <row r="58" spans="1:9" s="1" customFormat="1" ht="18.75">
      <c r="A58" s="46">
        <v>1001</v>
      </c>
      <c r="B58" s="45" t="s">
        <v>168</v>
      </c>
      <c r="C58" s="97" t="s">
        <v>59</v>
      </c>
      <c r="D58" s="95">
        <v>18</v>
      </c>
      <c r="E58" s="95">
        <v>4.5</v>
      </c>
      <c r="F58" s="95">
        <v>1.5</v>
      </c>
      <c r="G58" s="123">
        <f t="shared" si="2"/>
        <v>0.08333333333333333</v>
      </c>
      <c r="H58" s="123">
        <f t="shared" si="3"/>
        <v>0.3333333333333333</v>
      </c>
      <c r="I58" s="30"/>
    </row>
    <row r="59" spans="1:9" s="1" customFormat="1" ht="31.5">
      <c r="A59" s="49"/>
      <c r="B59" s="44" t="s">
        <v>97</v>
      </c>
      <c r="C59" s="98"/>
      <c r="D59" s="95">
        <f>D60</f>
        <v>524</v>
      </c>
      <c r="E59" s="95">
        <f>E60</f>
        <v>131</v>
      </c>
      <c r="F59" s="95">
        <f>F60</f>
        <v>0</v>
      </c>
      <c r="G59" s="123">
        <f t="shared" si="2"/>
        <v>0</v>
      </c>
      <c r="H59" s="123">
        <f t="shared" si="3"/>
        <v>0</v>
      </c>
      <c r="I59" s="30"/>
    </row>
    <row r="60" spans="1:9" s="16" customFormat="1" ht="71.25" customHeight="1">
      <c r="A60" s="53"/>
      <c r="B60" s="54" t="s">
        <v>98</v>
      </c>
      <c r="C60" s="104"/>
      <c r="D60" s="105">
        <v>524</v>
      </c>
      <c r="E60" s="105">
        <v>131</v>
      </c>
      <c r="F60" s="105">
        <v>0</v>
      </c>
      <c r="G60" s="123">
        <f t="shared" si="2"/>
        <v>0</v>
      </c>
      <c r="H60" s="123">
        <f t="shared" si="3"/>
        <v>0</v>
      </c>
      <c r="I60" s="37"/>
    </row>
    <row r="61" spans="1:9" s="11" customFormat="1" ht="18.75">
      <c r="A61" s="49"/>
      <c r="B61" s="44" t="s">
        <v>65</v>
      </c>
      <c r="C61" s="49"/>
      <c r="D61" s="102">
        <f>D31+D37+D39+D45+D54+D51+D57+D59+D42</f>
        <v>3219.1000000000004</v>
      </c>
      <c r="E61" s="102">
        <f>E31+E37+E39+E45+E54+E51+E57+E59+E42</f>
        <v>802.5999999999999</v>
      </c>
      <c r="F61" s="102">
        <f>F31+F37+F39+F45+F54+F51+F57+F59+F42</f>
        <v>185.3</v>
      </c>
      <c r="G61" s="123">
        <f t="shared" si="2"/>
        <v>0.05756267279674443</v>
      </c>
      <c r="H61" s="123">
        <f t="shared" si="3"/>
        <v>0.23087465736356844</v>
      </c>
      <c r="I61" s="38"/>
    </row>
    <row r="62" spans="1:9" s="1" customFormat="1" ht="31.5">
      <c r="A62" s="92"/>
      <c r="B62" s="45" t="s">
        <v>80</v>
      </c>
      <c r="C62" s="97"/>
      <c r="D62" s="126">
        <f>D59</f>
        <v>524</v>
      </c>
      <c r="E62" s="126">
        <f>E59</f>
        <v>131</v>
      </c>
      <c r="F62" s="126">
        <f>F59</f>
        <v>0</v>
      </c>
      <c r="G62" s="123">
        <f t="shared" si="2"/>
        <v>0</v>
      </c>
      <c r="H62" s="123">
        <f t="shared" si="3"/>
        <v>0</v>
      </c>
      <c r="I62" s="30"/>
    </row>
    <row r="63" spans="1:9" s="1" customFormat="1" ht="18">
      <c r="A63" s="76"/>
      <c r="B63" s="75"/>
      <c r="C63" s="111"/>
      <c r="D63" s="112"/>
      <c r="E63" s="112"/>
      <c r="F63" s="112"/>
      <c r="G63" s="112"/>
      <c r="H63" s="112"/>
      <c r="I63" s="30"/>
    </row>
    <row r="64" spans="1:9" s="1" customFormat="1" ht="18">
      <c r="A64" s="76"/>
      <c r="B64" s="75"/>
      <c r="C64" s="111"/>
      <c r="D64" s="112"/>
      <c r="E64" s="112"/>
      <c r="F64" s="112"/>
      <c r="G64" s="112"/>
      <c r="H64" s="112"/>
      <c r="I64" s="30"/>
    </row>
    <row r="65" spans="1:9" s="1" customFormat="1" ht="18">
      <c r="A65" s="76"/>
      <c r="B65" s="79" t="s">
        <v>90</v>
      </c>
      <c r="C65" s="6"/>
      <c r="D65" s="112"/>
      <c r="E65" s="112"/>
      <c r="F65" s="112">
        <v>604.9</v>
      </c>
      <c r="G65" s="112"/>
      <c r="H65" s="112"/>
      <c r="I65" s="30"/>
    </row>
    <row r="66" spans="1:9" s="1" customFormat="1" ht="18">
      <c r="A66" s="76"/>
      <c r="B66" s="79"/>
      <c r="C66" s="6"/>
      <c r="D66" s="112"/>
      <c r="E66" s="112"/>
      <c r="F66" s="112"/>
      <c r="G66" s="112"/>
      <c r="H66" s="112"/>
      <c r="I66" s="30"/>
    </row>
    <row r="67" spans="1:9" s="1" customFormat="1" ht="18">
      <c r="A67" s="76"/>
      <c r="B67" s="79" t="s">
        <v>81</v>
      </c>
      <c r="C67" s="6"/>
      <c r="D67" s="112"/>
      <c r="E67" s="112"/>
      <c r="F67" s="112"/>
      <c r="G67" s="112"/>
      <c r="H67" s="112"/>
      <c r="I67" s="30"/>
    </row>
    <row r="68" spans="1:9" s="1" customFormat="1" ht="18">
      <c r="A68" s="76"/>
      <c r="B68" s="79" t="s">
        <v>82</v>
      </c>
      <c r="C68" s="6"/>
      <c r="D68" s="112"/>
      <c r="E68" s="112"/>
      <c r="F68" s="112"/>
      <c r="G68" s="112"/>
      <c r="H68" s="112"/>
      <c r="I68" s="30"/>
    </row>
    <row r="69" spans="1:9" s="1" customFormat="1" ht="18">
      <c r="A69" s="76"/>
      <c r="B69" s="79"/>
      <c r="C69" s="6"/>
      <c r="D69" s="112"/>
      <c r="E69" s="112"/>
      <c r="F69" s="112"/>
      <c r="G69" s="112"/>
      <c r="H69" s="112"/>
      <c r="I69" s="30"/>
    </row>
    <row r="70" spans="1:9" s="1" customFormat="1" ht="18">
      <c r="A70" s="76"/>
      <c r="B70" s="79" t="s">
        <v>83</v>
      </c>
      <c r="C70" s="6"/>
      <c r="D70" s="112"/>
      <c r="E70" s="112"/>
      <c r="F70" s="112"/>
      <c r="G70" s="112"/>
      <c r="H70" s="112"/>
      <c r="I70" s="30"/>
    </row>
    <row r="71" spans="1:9" s="1" customFormat="1" ht="18">
      <c r="A71" s="76"/>
      <c r="B71" s="79" t="s">
        <v>84</v>
      </c>
      <c r="C71" s="6"/>
      <c r="D71" s="112"/>
      <c r="E71" s="112"/>
      <c r="F71" s="112"/>
      <c r="G71" s="112"/>
      <c r="H71" s="112"/>
      <c r="I71" s="30"/>
    </row>
    <row r="72" spans="1:9" s="1" customFormat="1" ht="18">
      <c r="A72" s="76"/>
      <c r="B72" s="79"/>
      <c r="C72" s="6"/>
      <c r="D72" s="112"/>
      <c r="E72" s="112"/>
      <c r="F72" s="112"/>
      <c r="G72" s="112"/>
      <c r="H72" s="112"/>
      <c r="I72" s="30"/>
    </row>
    <row r="73" spans="1:9" s="1" customFormat="1" ht="18">
      <c r="A73" s="76"/>
      <c r="B73" s="79" t="s">
        <v>85</v>
      </c>
      <c r="C73" s="6"/>
      <c r="D73" s="112"/>
      <c r="E73" s="112"/>
      <c r="F73" s="112"/>
      <c r="G73" s="112"/>
      <c r="H73" s="112"/>
      <c r="I73" s="30"/>
    </row>
    <row r="74" spans="1:9" s="1" customFormat="1" ht="18">
      <c r="A74" s="76"/>
      <c r="B74" s="79" t="s">
        <v>86</v>
      </c>
      <c r="C74" s="6"/>
      <c r="D74" s="112"/>
      <c r="E74" s="112"/>
      <c r="F74" s="112"/>
      <c r="G74" s="112"/>
      <c r="H74" s="112"/>
      <c r="I74" s="30"/>
    </row>
    <row r="75" spans="1:9" s="1" customFormat="1" ht="18">
      <c r="A75" s="76"/>
      <c r="B75" s="79"/>
      <c r="C75" s="6"/>
      <c r="D75" s="112"/>
      <c r="E75" s="112"/>
      <c r="F75" s="112"/>
      <c r="G75" s="112"/>
      <c r="H75" s="112"/>
      <c r="I75" s="30"/>
    </row>
    <row r="76" spans="1:9" s="1" customFormat="1" ht="18">
      <c r="A76" s="76"/>
      <c r="B76" s="79" t="s">
        <v>87</v>
      </c>
      <c r="C76" s="6"/>
      <c r="D76" s="112"/>
      <c r="E76" s="112"/>
      <c r="F76" s="112"/>
      <c r="G76" s="112"/>
      <c r="H76" s="112"/>
      <c r="I76" s="30"/>
    </row>
    <row r="77" spans="1:9" s="1" customFormat="1" ht="18">
      <c r="A77" s="76"/>
      <c r="B77" s="79" t="s">
        <v>88</v>
      </c>
      <c r="C77" s="6"/>
      <c r="D77" s="112"/>
      <c r="E77" s="112"/>
      <c r="F77" s="112"/>
      <c r="G77" s="112"/>
      <c r="H77" s="112"/>
      <c r="I77" s="30"/>
    </row>
    <row r="78" spans="1:9" s="1" customFormat="1" ht="18">
      <c r="A78" s="76"/>
      <c r="B78" s="75"/>
      <c r="C78" s="111"/>
      <c r="D78" s="112"/>
      <c r="E78" s="112"/>
      <c r="F78" s="112"/>
      <c r="G78" s="112"/>
      <c r="H78" s="112"/>
      <c r="I78" s="30"/>
    </row>
    <row r="79" spans="1:9" s="1" customFormat="1" ht="18">
      <c r="A79" s="76"/>
      <c r="B79" s="75"/>
      <c r="C79" s="111"/>
      <c r="D79" s="112"/>
      <c r="E79" s="112"/>
      <c r="F79" s="112"/>
      <c r="G79" s="112"/>
      <c r="H79" s="112"/>
      <c r="I79" s="30"/>
    </row>
    <row r="80" spans="1:9" s="1" customFormat="1" ht="18">
      <c r="A80" s="76"/>
      <c r="B80" s="79" t="s">
        <v>89</v>
      </c>
      <c r="C80" s="6"/>
      <c r="D80" s="112"/>
      <c r="E80" s="112"/>
      <c r="F80" s="151">
        <f>F65+F26-F61</f>
        <v>807.4000000000001</v>
      </c>
      <c r="G80" s="112"/>
      <c r="H80" s="151"/>
      <c r="I80" s="30"/>
    </row>
    <row r="81" spans="1:9" s="1" customFormat="1" ht="18">
      <c r="A81" s="76"/>
      <c r="B81" s="75"/>
      <c r="C81" s="111"/>
      <c r="D81" s="112"/>
      <c r="E81" s="112"/>
      <c r="F81" s="112"/>
      <c r="G81" s="112"/>
      <c r="H81" s="112"/>
      <c r="I81" s="30"/>
    </row>
    <row r="82" spans="1:9" s="1" customFormat="1" ht="18">
      <c r="A82" s="76"/>
      <c r="B82" s="75"/>
      <c r="C82" s="111"/>
      <c r="D82" s="112"/>
      <c r="E82" s="112"/>
      <c r="F82" s="112"/>
      <c r="G82" s="112"/>
      <c r="H82" s="112"/>
      <c r="I82" s="30"/>
    </row>
    <row r="83" spans="1:9" s="1" customFormat="1" ht="18">
      <c r="A83" s="76"/>
      <c r="B83" s="79" t="s">
        <v>91</v>
      </c>
      <c r="C83" s="6"/>
      <c r="D83" s="112"/>
      <c r="E83" s="112"/>
      <c r="F83" s="112"/>
      <c r="G83" s="112"/>
      <c r="H83" s="112"/>
      <c r="I83" s="30"/>
    </row>
    <row r="84" spans="1:9" s="1" customFormat="1" ht="18">
      <c r="A84" s="76"/>
      <c r="B84" s="79" t="s">
        <v>92</v>
      </c>
      <c r="C84" s="6"/>
      <c r="D84" s="112"/>
      <c r="E84" s="112"/>
      <c r="F84" s="112"/>
      <c r="G84" s="112"/>
      <c r="H84" s="112"/>
      <c r="I84" s="30"/>
    </row>
    <row r="85" spans="1:9" s="1" customFormat="1" ht="18">
      <c r="A85" s="76"/>
      <c r="B85" s="79" t="s">
        <v>93</v>
      </c>
      <c r="C85" s="6"/>
      <c r="D85" s="112"/>
      <c r="E85" s="112"/>
      <c r="F85" s="112"/>
      <c r="G85" s="112"/>
      <c r="H85" s="112"/>
      <c r="I85" s="30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63">
      <selection activeCell="L59" sqref="L59"/>
    </sheetView>
  </sheetViews>
  <sheetFormatPr defaultColWidth="9.140625" defaultRowHeight="12.75"/>
  <cols>
    <col min="1" max="1" width="7.28125" style="75" customWidth="1"/>
    <col min="2" max="2" width="34.57421875" style="75" customWidth="1"/>
    <col min="3" max="3" width="11.57421875" style="111" hidden="1" customWidth="1"/>
    <col min="4" max="5" width="12.7109375" style="112" customWidth="1"/>
    <col min="6" max="7" width="11.421875" style="112" customWidth="1"/>
    <col min="8" max="8" width="10.7109375" style="112" customWidth="1"/>
    <col min="9" max="9" width="9.140625" style="30" customWidth="1"/>
    <col min="10" max="16384" width="9.140625" style="1" customWidth="1"/>
  </cols>
  <sheetData>
    <row r="1" spans="1:9" s="5" customFormat="1" ht="60" customHeight="1">
      <c r="A1" s="169" t="s">
        <v>338</v>
      </c>
      <c r="B1" s="169"/>
      <c r="C1" s="169"/>
      <c r="D1" s="169"/>
      <c r="E1" s="169"/>
      <c r="F1" s="169"/>
      <c r="G1" s="169"/>
      <c r="H1" s="169"/>
      <c r="I1" s="39"/>
    </row>
    <row r="2" spans="1:8" ht="12.75" customHeight="1">
      <c r="A2" s="43"/>
      <c r="B2" s="163" t="s">
        <v>2</v>
      </c>
      <c r="C2" s="93"/>
      <c r="D2" s="181" t="s">
        <v>3</v>
      </c>
      <c r="E2" s="182" t="s">
        <v>275</v>
      </c>
      <c r="F2" s="181" t="s">
        <v>4</v>
      </c>
      <c r="G2" s="189" t="s">
        <v>142</v>
      </c>
      <c r="H2" s="182" t="s">
        <v>276</v>
      </c>
    </row>
    <row r="3" spans="1:8" ht="28.5" customHeight="1">
      <c r="A3" s="43"/>
      <c r="B3" s="163"/>
      <c r="C3" s="93"/>
      <c r="D3" s="181"/>
      <c r="E3" s="183"/>
      <c r="F3" s="181"/>
      <c r="G3" s="190"/>
      <c r="H3" s="183"/>
    </row>
    <row r="4" spans="1:8" ht="31.5">
      <c r="A4" s="43"/>
      <c r="B4" s="45" t="s">
        <v>79</v>
      </c>
      <c r="C4" s="94"/>
      <c r="D4" s="95">
        <f>D5+D6+D7+D8+D9+D10+D11+D12+D13+D14+D15+D16+D17+D18+D19</f>
        <v>3538.5</v>
      </c>
      <c r="E4" s="95">
        <f>E5+E6+E7+E8+E9+E10+E11+E12+E13+E14+E15+E16+E17+E18+E19</f>
        <v>333</v>
      </c>
      <c r="F4" s="95">
        <f>F5+F6+F7+F8+F9+F10+F11+F12+F13+F14+F15+F16+F17+F18+F19</f>
        <v>195.8</v>
      </c>
      <c r="G4" s="121">
        <f>F4/D4</f>
        <v>0.05533418115020489</v>
      </c>
      <c r="H4" s="121">
        <f>F4/E4</f>
        <v>0.587987987987988</v>
      </c>
    </row>
    <row r="5" spans="1:8" ht="18.75">
      <c r="A5" s="43"/>
      <c r="B5" s="45" t="s">
        <v>6</v>
      </c>
      <c r="C5" s="97"/>
      <c r="D5" s="95">
        <v>112.5</v>
      </c>
      <c r="E5" s="95">
        <v>20</v>
      </c>
      <c r="F5" s="95">
        <v>4</v>
      </c>
      <c r="G5" s="121">
        <f aca="true" t="shared" si="0" ref="G5:G27">F5/D5</f>
        <v>0.035555555555555556</v>
      </c>
      <c r="H5" s="121">
        <f aca="true" t="shared" si="1" ref="H5:H27">F5/E5</f>
        <v>0.2</v>
      </c>
    </row>
    <row r="6" spans="1:8" ht="18.75" hidden="1">
      <c r="A6" s="43"/>
      <c r="B6" s="45" t="s">
        <v>233</v>
      </c>
      <c r="C6" s="97"/>
      <c r="D6" s="95">
        <v>0</v>
      </c>
      <c r="E6" s="95">
        <v>0</v>
      </c>
      <c r="F6" s="95">
        <v>0</v>
      </c>
      <c r="G6" s="121" t="e">
        <f t="shared" si="0"/>
        <v>#DIV/0!</v>
      </c>
      <c r="H6" s="121" t="e">
        <f t="shared" si="1"/>
        <v>#DIV/0!</v>
      </c>
    </row>
    <row r="7" spans="1:8" ht="18.75">
      <c r="A7" s="43"/>
      <c r="B7" s="45" t="s">
        <v>8</v>
      </c>
      <c r="C7" s="97"/>
      <c r="D7" s="95">
        <v>735</v>
      </c>
      <c r="E7" s="95">
        <v>150</v>
      </c>
      <c r="F7" s="95">
        <v>148.9</v>
      </c>
      <c r="G7" s="121">
        <f t="shared" si="0"/>
        <v>0.20258503401360545</v>
      </c>
      <c r="H7" s="121">
        <f t="shared" si="1"/>
        <v>0.9926666666666667</v>
      </c>
    </row>
    <row r="8" spans="1:8" ht="18.75">
      <c r="A8" s="43"/>
      <c r="B8" s="45" t="s">
        <v>9</v>
      </c>
      <c r="C8" s="97"/>
      <c r="D8" s="95">
        <v>298</v>
      </c>
      <c r="E8" s="95">
        <v>30</v>
      </c>
      <c r="F8" s="95">
        <v>4.9</v>
      </c>
      <c r="G8" s="121">
        <f t="shared" si="0"/>
        <v>0.01644295302013423</v>
      </c>
      <c r="H8" s="121">
        <f t="shared" si="1"/>
        <v>0.16333333333333336</v>
      </c>
    </row>
    <row r="9" spans="1:8" ht="18.75">
      <c r="A9" s="43"/>
      <c r="B9" s="45" t="s">
        <v>10</v>
      </c>
      <c r="C9" s="97"/>
      <c r="D9" s="95">
        <v>2381</v>
      </c>
      <c r="E9" s="95">
        <v>130</v>
      </c>
      <c r="F9" s="95">
        <v>31.8</v>
      </c>
      <c r="G9" s="121">
        <f t="shared" si="0"/>
        <v>0.013355732885342293</v>
      </c>
      <c r="H9" s="121">
        <f t="shared" si="1"/>
        <v>0.24461538461538462</v>
      </c>
    </row>
    <row r="10" spans="1:8" ht="18.75">
      <c r="A10" s="43"/>
      <c r="B10" s="45" t="s">
        <v>104</v>
      </c>
      <c r="C10" s="97"/>
      <c r="D10" s="95">
        <v>12</v>
      </c>
      <c r="E10" s="95">
        <v>3</v>
      </c>
      <c r="F10" s="95">
        <v>6.2</v>
      </c>
      <c r="G10" s="121">
        <f t="shared" si="0"/>
        <v>0.5166666666666667</v>
      </c>
      <c r="H10" s="121">
        <f t="shared" si="1"/>
        <v>2.066666666666667</v>
      </c>
    </row>
    <row r="11" spans="1:8" ht="31.5">
      <c r="A11" s="43"/>
      <c r="B11" s="45" t="s">
        <v>11</v>
      </c>
      <c r="C11" s="97"/>
      <c r="D11" s="95">
        <v>0</v>
      </c>
      <c r="E11" s="95">
        <v>0</v>
      </c>
      <c r="F11" s="95">
        <v>0</v>
      </c>
      <c r="G11" s="121">
        <v>0</v>
      </c>
      <c r="H11" s="121">
        <v>0</v>
      </c>
    </row>
    <row r="12" spans="1:8" ht="18.75">
      <c r="A12" s="43"/>
      <c r="B12" s="45" t="s">
        <v>12</v>
      </c>
      <c r="C12" s="97"/>
      <c r="D12" s="95">
        <v>0</v>
      </c>
      <c r="E12" s="95">
        <v>0</v>
      </c>
      <c r="F12" s="95">
        <v>0</v>
      </c>
      <c r="G12" s="121">
        <v>0</v>
      </c>
      <c r="H12" s="121">
        <v>0</v>
      </c>
    </row>
    <row r="13" spans="1:8" ht="18.75">
      <c r="A13" s="43"/>
      <c r="B13" s="45" t="s">
        <v>13</v>
      </c>
      <c r="C13" s="97"/>
      <c r="D13" s="95">
        <v>0</v>
      </c>
      <c r="E13" s="95">
        <v>0</v>
      </c>
      <c r="F13" s="95">
        <v>0</v>
      </c>
      <c r="G13" s="121">
        <v>0</v>
      </c>
      <c r="H13" s="121">
        <v>0</v>
      </c>
    </row>
    <row r="14" spans="1:8" ht="18.75">
      <c r="A14" s="43"/>
      <c r="B14" s="45" t="s">
        <v>15</v>
      </c>
      <c r="C14" s="97"/>
      <c r="D14" s="95">
        <v>0</v>
      </c>
      <c r="E14" s="95">
        <v>0</v>
      </c>
      <c r="F14" s="95">
        <v>0</v>
      </c>
      <c r="G14" s="121">
        <v>0</v>
      </c>
      <c r="H14" s="121">
        <v>0</v>
      </c>
    </row>
    <row r="15" spans="1:8" ht="18.75">
      <c r="A15" s="43"/>
      <c r="B15" s="45" t="s">
        <v>16</v>
      </c>
      <c r="C15" s="97"/>
      <c r="D15" s="95">
        <v>0</v>
      </c>
      <c r="E15" s="95">
        <v>0</v>
      </c>
      <c r="F15" s="95">
        <v>0</v>
      </c>
      <c r="G15" s="121">
        <v>0</v>
      </c>
      <c r="H15" s="121">
        <v>0</v>
      </c>
    </row>
    <row r="16" spans="1:8" ht="31.5">
      <c r="A16" s="43"/>
      <c r="B16" s="45" t="s">
        <v>17</v>
      </c>
      <c r="C16" s="97"/>
      <c r="D16" s="95">
        <v>0</v>
      </c>
      <c r="E16" s="95">
        <v>0</v>
      </c>
      <c r="F16" s="95">
        <v>0</v>
      </c>
      <c r="G16" s="121">
        <v>0</v>
      </c>
      <c r="H16" s="121">
        <v>0</v>
      </c>
    </row>
    <row r="17" spans="1:8" ht="31.5">
      <c r="A17" s="43"/>
      <c r="B17" s="45" t="s">
        <v>268</v>
      </c>
      <c r="C17" s="97"/>
      <c r="D17" s="95">
        <v>0</v>
      </c>
      <c r="E17" s="95">
        <v>0</v>
      </c>
      <c r="F17" s="95">
        <v>0</v>
      </c>
      <c r="G17" s="121">
        <v>0</v>
      </c>
      <c r="H17" s="121">
        <v>0</v>
      </c>
    </row>
    <row r="18" spans="1:8" ht="18.75">
      <c r="A18" s="43"/>
      <c r="B18" s="45" t="s">
        <v>115</v>
      </c>
      <c r="C18" s="97"/>
      <c r="D18" s="95">
        <v>0</v>
      </c>
      <c r="E18" s="95">
        <v>0</v>
      </c>
      <c r="F18" s="95">
        <v>0</v>
      </c>
      <c r="G18" s="121">
        <v>0</v>
      </c>
      <c r="H18" s="121">
        <v>0</v>
      </c>
    </row>
    <row r="19" spans="1:8" ht="18.75">
      <c r="A19" s="43"/>
      <c r="B19" s="45" t="s">
        <v>22</v>
      </c>
      <c r="C19" s="97"/>
      <c r="D19" s="95">
        <v>0</v>
      </c>
      <c r="E19" s="95">
        <v>0</v>
      </c>
      <c r="F19" s="95">
        <v>0</v>
      </c>
      <c r="G19" s="121">
        <v>0</v>
      </c>
      <c r="H19" s="121">
        <v>0</v>
      </c>
    </row>
    <row r="20" spans="1:8" ht="47.25">
      <c r="A20" s="43"/>
      <c r="B20" s="44" t="s">
        <v>78</v>
      </c>
      <c r="C20" s="98"/>
      <c r="D20" s="95">
        <f>D21+D22+D23+D25+D24</f>
        <v>265.1</v>
      </c>
      <c r="E20" s="95">
        <f>E21+E22+E23+E25+E24</f>
        <v>64.7</v>
      </c>
      <c r="F20" s="95">
        <f>F21+F22+F23+F25+F24</f>
        <v>8.8</v>
      </c>
      <c r="G20" s="121">
        <f t="shared" si="0"/>
        <v>0.03319502074688797</v>
      </c>
      <c r="H20" s="121">
        <f t="shared" si="1"/>
        <v>0.13601236476043277</v>
      </c>
    </row>
    <row r="21" spans="1:8" ht="18.75">
      <c r="A21" s="43"/>
      <c r="B21" s="45" t="s">
        <v>24</v>
      </c>
      <c r="C21" s="97"/>
      <c r="D21" s="95">
        <v>111.2</v>
      </c>
      <c r="E21" s="95">
        <v>27.8</v>
      </c>
      <c r="F21" s="95">
        <v>8.8</v>
      </c>
      <c r="G21" s="121">
        <f t="shared" si="0"/>
        <v>0.07913669064748202</v>
      </c>
      <c r="H21" s="121">
        <f t="shared" si="1"/>
        <v>0.3165467625899281</v>
      </c>
    </row>
    <row r="22" spans="1:8" ht="18.75">
      <c r="A22" s="43"/>
      <c r="B22" s="45" t="s">
        <v>99</v>
      </c>
      <c r="C22" s="97"/>
      <c r="D22" s="95">
        <v>153.9</v>
      </c>
      <c r="E22" s="95">
        <v>36.9</v>
      </c>
      <c r="F22" s="95">
        <v>0</v>
      </c>
      <c r="G22" s="121">
        <f t="shared" si="0"/>
        <v>0</v>
      </c>
      <c r="H22" s="121">
        <f t="shared" si="1"/>
        <v>0</v>
      </c>
    </row>
    <row r="23" spans="1:8" ht="31.5">
      <c r="A23" s="43"/>
      <c r="B23" s="45" t="s">
        <v>64</v>
      </c>
      <c r="C23" s="97"/>
      <c r="D23" s="95">
        <v>0</v>
      </c>
      <c r="E23" s="95">
        <v>0</v>
      </c>
      <c r="F23" s="95">
        <v>0</v>
      </c>
      <c r="G23" s="121">
        <v>0</v>
      </c>
      <c r="H23" s="121">
        <v>0</v>
      </c>
    </row>
    <row r="24" spans="1:8" ht="32.25" customHeight="1" thickBot="1">
      <c r="A24" s="43"/>
      <c r="B24" s="99" t="s">
        <v>148</v>
      </c>
      <c r="C24" s="100"/>
      <c r="D24" s="95">
        <v>0</v>
      </c>
      <c r="E24" s="95">
        <v>0</v>
      </c>
      <c r="F24" s="95">
        <v>0</v>
      </c>
      <c r="G24" s="121">
        <v>0</v>
      </c>
      <c r="H24" s="121">
        <v>0</v>
      </c>
    </row>
    <row r="25" spans="1:8" ht="47.25">
      <c r="A25" s="43"/>
      <c r="B25" s="45" t="s">
        <v>27</v>
      </c>
      <c r="C25" s="97"/>
      <c r="D25" s="95">
        <v>0</v>
      </c>
      <c r="E25" s="95">
        <v>0</v>
      </c>
      <c r="F25" s="95">
        <v>0</v>
      </c>
      <c r="G25" s="121">
        <v>0</v>
      </c>
      <c r="H25" s="121">
        <v>0</v>
      </c>
    </row>
    <row r="26" spans="1:8" ht="18.75">
      <c r="A26" s="43"/>
      <c r="B26" s="45" t="s">
        <v>28</v>
      </c>
      <c r="C26" s="122"/>
      <c r="D26" s="95">
        <f>D4+D20</f>
        <v>3803.6</v>
      </c>
      <c r="E26" s="95">
        <f>E4+E20</f>
        <v>397.7</v>
      </c>
      <c r="F26" s="95">
        <f>F4+F20</f>
        <v>204.60000000000002</v>
      </c>
      <c r="G26" s="121">
        <f t="shared" si="0"/>
        <v>0.053791145230833955</v>
      </c>
      <c r="H26" s="121">
        <f t="shared" si="1"/>
        <v>0.5144581342720644</v>
      </c>
    </row>
    <row r="27" spans="1:8" ht="18.75">
      <c r="A27" s="43"/>
      <c r="B27" s="45" t="s">
        <v>105</v>
      </c>
      <c r="C27" s="97"/>
      <c r="D27" s="95">
        <f>D4</f>
        <v>3538.5</v>
      </c>
      <c r="E27" s="95">
        <f>E4</f>
        <v>333</v>
      </c>
      <c r="F27" s="95">
        <f>F4</f>
        <v>195.8</v>
      </c>
      <c r="G27" s="121">
        <f t="shared" si="0"/>
        <v>0.05533418115020489</v>
      </c>
      <c r="H27" s="121">
        <f t="shared" si="1"/>
        <v>0.587987987987988</v>
      </c>
    </row>
    <row r="28" spans="1:8" ht="12.75">
      <c r="A28" s="166"/>
      <c r="B28" s="175"/>
      <c r="C28" s="175"/>
      <c r="D28" s="175"/>
      <c r="E28" s="175"/>
      <c r="F28" s="175"/>
      <c r="G28" s="175"/>
      <c r="H28" s="176"/>
    </row>
    <row r="29" spans="1:8" ht="17.25" customHeight="1">
      <c r="A29" s="170" t="s">
        <v>152</v>
      </c>
      <c r="B29" s="163" t="s">
        <v>29</v>
      </c>
      <c r="C29" s="187" t="s">
        <v>179</v>
      </c>
      <c r="D29" s="199" t="s">
        <v>3</v>
      </c>
      <c r="E29" s="182" t="s">
        <v>275</v>
      </c>
      <c r="F29" s="197" t="s">
        <v>4</v>
      </c>
      <c r="G29" s="189" t="s">
        <v>142</v>
      </c>
      <c r="H29" s="182" t="s">
        <v>276</v>
      </c>
    </row>
    <row r="30" spans="1:8" ht="21" customHeight="1">
      <c r="A30" s="170"/>
      <c r="B30" s="163"/>
      <c r="C30" s="188"/>
      <c r="D30" s="199"/>
      <c r="E30" s="183"/>
      <c r="F30" s="198"/>
      <c r="G30" s="190"/>
      <c r="H30" s="183"/>
    </row>
    <row r="31" spans="1:8" ht="31.5">
      <c r="A31" s="49" t="s">
        <v>66</v>
      </c>
      <c r="B31" s="44" t="s">
        <v>30</v>
      </c>
      <c r="C31" s="98"/>
      <c r="D31" s="102">
        <f>D32+D33+D34</f>
        <v>1822.4</v>
      </c>
      <c r="E31" s="102">
        <f>E32+E33+E34</f>
        <v>456.8</v>
      </c>
      <c r="F31" s="102">
        <f>F32+F33+F34</f>
        <v>139.5</v>
      </c>
      <c r="G31" s="123">
        <f>F31/D31</f>
        <v>0.07654741000877963</v>
      </c>
      <c r="H31" s="123">
        <f>F31/E31</f>
        <v>0.305385288966725</v>
      </c>
    </row>
    <row r="32" spans="1:8" ht="63.75" customHeight="1">
      <c r="A32" s="46" t="s">
        <v>69</v>
      </c>
      <c r="B32" s="45" t="s">
        <v>155</v>
      </c>
      <c r="C32" s="97" t="s">
        <v>69</v>
      </c>
      <c r="D32" s="95">
        <v>1807.7</v>
      </c>
      <c r="E32" s="95">
        <v>453.3</v>
      </c>
      <c r="F32" s="95">
        <v>139.5</v>
      </c>
      <c r="G32" s="123">
        <f aca="true" t="shared" si="2" ref="G32:G61">F32/D32</f>
        <v>0.07716988438347071</v>
      </c>
      <c r="H32" s="123">
        <f aca="true" t="shared" si="3" ref="H32:H61">F32/E32</f>
        <v>0.30774321641297153</v>
      </c>
    </row>
    <row r="33" spans="1:8" ht="18.75">
      <c r="A33" s="46" t="s">
        <v>71</v>
      </c>
      <c r="B33" s="45" t="s">
        <v>35</v>
      </c>
      <c r="C33" s="97" t="s">
        <v>71</v>
      </c>
      <c r="D33" s="95">
        <v>10</v>
      </c>
      <c r="E33" s="95">
        <v>2.5</v>
      </c>
      <c r="F33" s="95">
        <v>0</v>
      </c>
      <c r="G33" s="123">
        <f t="shared" si="2"/>
        <v>0</v>
      </c>
      <c r="H33" s="123">
        <f t="shared" si="3"/>
        <v>0</v>
      </c>
    </row>
    <row r="34" spans="1:8" ht="31.5">
      <c r="A34" s="46" t="s">
        <v>125</v>
      </c>
      <c r="B34" s="45" t="s">
        <v>122</v>
      </c>
      <c r="C34" s="97"/>
      <c r="D34" s="95">
        <f>D35+D36</f>
        <v>4.7</v>
      </c>
      <c r="E34" s="95">
        <f>E35+E36</f>
        <v>1</v>
      </c>
      <c r="F34" s="95">
        <v>0</v>
      </c>
      <c r="G34" s="123">
        <f t="shared" si="2"/>
        <v>0</v>
      </c>
      <c r="H34" s="123">
        <f t="shared" si="3"/>
        <v>0</v>
      </c>
    </row>
    <row r="35" spans="1:9" s="16" customFormat="1" ht="31.5">
      <c r="A35" s="53"/>
      <c r="B35" s="54" t="s">
        <v>111</v>
      </c>
      <c r="C35" s="104" t="s">
        <v>196</v>
      </c>
      <c r="D35" s="105">
        <v>4.7</v>
      </c>
      <c r="E35" s="105">
        <v>1</v>
      </c>
      <c r="F35" s="105">
        <v>0</v>
      </c>
      <c r="G35" s="123">
        <f t="shared" si="2"/>
        <v>0</v>
      </c>
      <c r="H35" s="123">
        <f t="shared" si="3"/>
        <v>0</v>
      </c>
      <c r="I35" s="37"/>
    </row>
    <row r="36" spans="1:9" s="16" customFormat="1" ht="21" customHeight="1" hidden="1">
      <c r="A36" s="53"/>
      <c r="B36" s="54" t="s">
        <v>188</v>
      </c>
      <c r="C36" s="104" t="s">
        <v>175</v>
      </c>
      <c r="D36" s="105">
        <v>0</v>
      </c>
      <c r="E36" s="105">
        <v>0</v>
      </c>
      <c r="F36" s="105">
        <v>0</v>
      </c>
      <c r="G36" s="123" t="e">
        <f t="shared" si="2"/>
        <v>#DIV/0!</v>
      </c>
      <c r="H36" s="123" t="e">
        <f t="shared" si="3"/>
        <v>#DIV/0!</v>
      </c>
      <c r="I36" s="37"/>
    </row>
    <row r="37" spans="1:8" ht="25.5" customHeight="1">
      <c r="A37" s="49" t="s">
        <v>107</v>
      </c>
      <c r="B37" s="44" t="s">
        <v>101</v>
      </c>
      <c r="C37" s="98"/>
      <c r="D37" s="102">
        <f>D38</f>
        <v>153.9</v>
      </c>
      <c r="E37" s="102">
        <f>E38</f>
        <v>36.9</v>
      </c>
      <c r="F37" s="102">
        <f>F38</f>
        <v>0</v>
      </c>
      <c r="G37" s="123">
        <f t="shared" si="2"/>
        <v>0</v>
      </c>
      <c r="H37" s="123">
        <f t="shared" si="3"/>
        <v>0</v>
      </c>
    </row>
    <row r="38" spans="1:8" ht="63">
      <c r="A38" s="46" t="s">
        <v>108</v>
      </c>
      <c r="B38" s="45" t="s">
        <v>159</v>
      </c>
      <c r="C38" s="97" t="s">
        <v>218</v>
      </c>
      <c r="D38" s="95">
        <v>153.9</v>
      </c>
      <c r="E38" s="95">
        <v>36.9</v>
      </c>
      <c r="F38" s="95">
        <v>0</v>
      </c>
      <c r="G38" s="123">
        <f t="shared" si="2"/>
        <v>0</v>
      </c>
      <c r="H38" s="123">
        <f t="shared" si="3"/>
        <v>0</v>
      </c>
    </row>
    <row r="39" spans="1:8" ht="31.5" hidden="1">
      <c r="A39" s="49" t="s">
        <v>72</v>
      </c>
      <c r="B39" s="44" t="s">
        <v>38</v>
      </c>
      <c r="C39" s="98"/>
      <c r="D39" s="102">
        <f aca="true" t="shared" si="4" ref="D39:F40">D40</f>
        <v>0</v>
      </c>
      <c r="E39" s="102">
        <f t="shared" si="4"/>
        <v>0</v>
      </c>
      <c r="F39" s="102">
        <f t="shared" si="4"/>
        <v>0</v>
      </c>
      <c r="G39" s="123" t="e">
        <f t="shared" si="2"/>
        <v>#DIV/0!</v>
      </c>
      <c r="H39" s="123" t="e">
        <f t="shared" si="3"/>
        <v>#DIV/0!</v>
      </c>
    </row>
    <row r="40" spans="1:8" ht="31.5" hidden="1">
      <c r="A40" s="46" t="s">
        <v>109</v>
      </c>
      <c r="B40" s="45" t="s">
        <v>103</v>
      </c>
      <c r="C40" s="97"/>
      <c r="D40" s="95">
        <f t="shared" si="4"/>
        <v>0</v>
      </c>
      <c r="E40" s="95">
        <f t="shared" si="4"/>
        <v>0</v>
      </c>
      <c r="F40" s="95">
        <f t="shared" si="4"/>
        <v>0</v>
      </c>
      <c r="G40" s="123" t="e">
        <f t="shared" si="2"/>
        <v>#DIV/0!</v>
      </c>
      <c r="H40" s="123" t="e">
        <f t="shared" si="3"/>
        <v>#DIV/0!</v>
      </c>
    </row>
    <row r="41" spans="1:9" s="16" customFormat="1" ht="63" hidden="1">
      <c r="A41" s="53"/>
      <c r="B41" s="54" t="s">
        <v>110</v>
      </c>
      <c r="C41" s="104" t="s">
        <v>189</v>
      </c>
      <c r="D41" s="105">
        <v>0</v>
      </c>
      <c r="E41" s="105">
        <v>0</v>
      </c>
      <c r="F41" s="105">
        <v>0</v>
      </c>
      <c r="G41" s="123" t="e">
        <f t="shared" si="2"/>
        <v>#DIV/0!</v>
      </c>
      <c r="H41" s="123" t="e">
        <f t="shared" si="3"/>
        <v>#DIV/0!</v>
      </c>
      <c r="I41" s="37"/>
    </row>
    <row r="42" spans="1:9" s="16" customFormat="1" ht="31.5" hidden="1">
      <c r="A42" s="49" t="s">
        <v>73</v>
      </c>
      <c r="B42" s="44" t="s">
        <v>40</v>
      </c>
      <c r="C42" s="98"/>
      <c r="D42" s="102">
        <f aca="true" t="shared" si="5" ref="D42:F43">D43</f>
        <v>0</v>
      </c>
      <c r="E42" s="102">
        <f t="shared" si="5"/>
        <v>0</v>
      </c>
      <c r="F42" s="102">
        <f t="shared" si="5"/>
        <v>0</v>
      </c>
      <c r="G42" s="123" t="e">
        <f t="shared" si="2"/>
        <v>#DIV/0!</v>
      </c>
      <c r="H42" s="123" t="e">
        <f t="shared" si="3"/>
        <v>#DIV/0!</v>
      </c>
      <c r="I42" s="37"/>
    </row>
    <row r="43" spans="1:9" s="16" customFormat="1" ht="31.5" customHeight="1" hidden="1">
      <c r="A43" s="60" t="s">
        <v>74</v>
      </c>
      <c r="B43" s="73" t="s">
        <v>120</v>
      </c>
      <c r="C43" s="97"/>
      <c r="D43" s="95">
        <f t="shared" si="5"/>
        <v>0</v>
      </c>
      <c r="E43" s="95">
        <f t="shared" si="5"/>
        <v>0</v>
      </c>
      <c r="F43" s="95">
        <f t="shared" si="5"/>
        <v>0</v>
      </c>
      <c r="G43" s="123" t="e">
        <f t="shared" si="2"/>
        <v>#DIV/0!</v>
      </c>
      <c r="H43" s="123" t="e">
        <f t="shared" si="3"/>
        <v>#DIV/0!</v>
      </c>
      <c r="I43" s="37"/>
    </row>
    <row r="44" spans="1:9" s="16" customFormat="1" ht="33" customHeight="1" hidden="1">
      <c r="A44" s="53"/>
      <c r="B44" s="67" t="s">
        <v>120</v>
      </c>
      <c r="C44" s="104" t="s">
        <v>228</v>
      </c>
      <c r="D44" s="105">
        <f>0</f>
        <v>0</v>
      </c>
      <c r="E44" s="105">
        <f>0</f>
        <v>0</v>
      </c>
      <c r="F44" s="105">
        <f>0</f>
        <v>0</v>
      </c>
      <c r="G44" s="123" t="e">
        <f t="shared" si="2"/>
        <v>#DIV/0!</v>
      </c>
      <c r="H44" s="123" t="e">
        <f t="shared" si="3"/>
        <v>#DIV/0!</v>
      </c>
      <c r="I44" s="37"/>
    </row>
    <row r="45" spans="1:8" ht="47.25">
      <c r="A45" s="49" t="s">
        <v>75</v>
      </c>
      <c r="B45" s="44" t="s">
        <v>41</v>
      </c>
      <c r="C45" s="98"/>
      <c r="D45" s="102">
        <f>D46</f>
        <v>792.3</v>
      </c>
      <c r="E45" s="102">
        <f>E46</f>
        <v>198</v>
      </c>
      <c r="F45" s="102">
        <f>F46</f>
        <v>46.3</v>
      </c>
      <c r="G45" s="123">
        <f t="shared" si="2"/>
        <v>0.05843746055786949</v>
      </c>
      <c r="H45" s="123">
        <f t="shared" si="3"/>
        <v>0.23383838383838382</v>
      </c>
    </row>
    <row r="46" spans="1:8" ht="18.75">
      <c r="A46" s="46" t="s">
        <v>44</v>
      </c>
      <c r="B46" s="45" t="s">
        <v>45</v>
      </c>
      <c r="C46" s="97"/>
      <c r="D46" s="95">
        <f>D47+D48+D50+D49</f>
        <v>792.3</v>
      </c>
      <c r="E46" s="95">
        <f>E47+E48+E50+E49</f>
        <v>198</v>
      </c>
      <c r="F46" s="95">
        <f>F47+F48+F50+F49</f>
        <v>46.3</v>
      </c>
      <c r="G46" s="123">
        <f t="shared" si="2"/>
        <v>0.05843746055786949</v>
      </c>
      <c r="H46" s="123">
        <f t="shared" si="3"/>
        <v>0.23383838383838382</v>
      </c>
    </row>
    <row r="47" spans="1:9" s="16" customFormat="1" ht="18.75">
      <c r="A47" s="53"/>
      <c r="B47" s="54" t="s">
        <v>96</v>
      </c>
      <c r="C47" s="97" t="s">
        <v>281</v>
      </c>
      <c r="D47" s="105">
        <v>380</v>
      </c>
      <c r="E47" s="105">
        <v>95</v>
      </c>
      <c r="F47" s="105">
        <v>31.8</v>
      </c>
      <c r="G47" s="123">
        <f t="shared" si="2"/>
        <v>0.08368421052631579</v>
      </c>
      <c r="H47" s="123">
        <f t="shared" si="3"/>
        <v>0.33473684210526317</v>
      </c>
      <c r="I47" s="37"/>
    </row>
    <row r="48" spans="1:9" s="16" customFormat="1" ht="22.5" customHeight="1">
      <c r="A48" s="53"/>
      <c r="B48" s="54" t="s">
        <v>214</v>
      </c>
      <c r="C48" s="104" t="s">
        <v>282</v>
      </c>
      <c r="D48" s="105">
        <v>20</v>
      </c>
      <c r="E48" s="105">
        <v>5</v>
      </c>
      <c r="F48" s="105">
        <v>0</v>
      </c>
      <c r="G48" s="123">
        <f t="shared" si="2"/>
        <v>0</v>
      </c>
      <c r="H48" s="123">
        <f t="shared" si="3"/>
        <v>0</v>
      </c>
      <c r="I48" s="37"/>
    </row>
    <row r="49" spans="1:9" s="16" customFormat="1" ht="22.5" customHeight="1">
      <c r="A49" s="53"/>
      <c r="B49" s="54" t="s">
        <v>278</v>
      </c>
      <c r="C49" s="104" t="s">
        <v>283</v>
      </c>
      <c r="D49" s="105">
        <v>20</v>
      </c>
      <c r="E49" s="105">
        <v>5</v>
      </c>
      <c r="F49" s="105">
        <v>0</v>
      </c>
      <c r="G49" s="123">
        <f t="shared" si="2"/>
        <v>0</v>
      </c>
      <c r="H49" s="123">
        <f t="shared" si="3"/>
        <v>0</v>
      </c>
      <c r="I49" s="37"/>
    </row>
    <row r="50" spans="1:9" s="16" customFormat="1" ht="38.25" customHeight="1">
      <c r="A50" s="53"/>
      <c r="B50" s="54" t="s">
        <v>167</v>
      </c>
      <c r="C50" s="104" t="s">
        <v>284</v>
      </c>
      <c r="D50" s="105">
        <v>372.3</v>
      </c>
      <c r="E50" s="105">
        <v>93</v>
      </c>
      <c r="F50" s="105">
        <v>14.5</v>
      </c>
      <c r="G50" s="123">
        <f t="shared" si="2"/>
        <v>0.038947085683588505</v>
      </c>
      <c r="H50" s="123">
        <f t="shared" si="3"/>
        <v>0.15591397849462366</v>
      </c>
      <c r="I50" s="37"/>
    </row>
    <row r="51" spans="1:8" ht="37.5" customHeight="1" hidden="1">
      <c r="A51" s="71" t="s">
        <v>123</v>
      </c>
      <c r="B51" s="72" t="s">
        <v>121</v>
      </c>
      <c r="C51" s="106"/>
      <c r="D51" s="95">
        <f aca="true" t="shared" si="6" ref="D51:F52">D52</f>
        <v>0</v>
      </c>
      <c r="E51" s="95">
        <f t="shared" si="6"/>
        <v>0</v>
      </c>
      <c r="F51" s="95">
        <f t="shared" si="6"/>
        <v>0</v>
      </c>
      <c r="G51" s="123" t="e">
        <f t="shared" si="2"/>
        <v>#DIV/0!</v>
      </c>
      <c r="H51" s="123" t="e">
        <f t="shared" si="3"/>
        <v>#DIV/0!</v>
      </c>
    </row>
    <row r="52" spans="1:8" ht="29.25" customHeight="1" hidden="1">
      <c r="A52" s="60" t="s">
        <v>117</v>
      </c>
      <c r="B52" s="73" t="s">
        <v>124</v>
      </c>
      <c r="C52" s="108"/>
      <c r="D52" s="95">
        <f t="shared" si="6"/>
        <v>0</v>
      </c>
      <c r="E52" s="95">
        <f t="shared" si="6"/>
        <v>0</v>
      </c>
      <c r="F52" s="95">
        <f t="shared" si="6"/>
        <v>0</v>
      </c>
      <c r="G52" s="123" t="e">
        <f t="shared" si="2"/>
        <v>#DIV/0!</v>
      </c>
      <c r="H52" s="123" t="e">
        <f t="shared" si="3"/>
        <v>#DIV/0!</v>
      </c>
    </row>
    <row r="53" spans="1:9" s="16" customFormat="1" ht="30.75" customHeight="1" hidden="1">
      <c r="A53" s="53"/>
      <c r="B53" s="54" t="s">
        <v>221</v>
      </c>
      <c r="C53" s="104" t="s">
        <v>215</v>
      </c>
      <c r="D53" s="105">
        <v>0</v>
      </c>
      <c r="E53" s="105">
        <v>0</v>
      </c>
      <c r="F53" s="105">
        <v>0</v>
      </c>
      <c r="G53" s="123" t="e">
        <f t="shared" si="2"/>
        <v>#DIV/0!</v>
      </c>
      <c r="H53" s="123" t="e">
        <f t="shared" si="3"/>
        <v>#DIV/0!</v>
      </c>
      <c r="I53" s="37"/>
    </row>
    <row r="54" spans="1:8" ht="17.25" customHeight="1" hidden="1">
      <c r="A54" s="49" t="s">
        <v>46</v>
      </c>
      <c r="B54" s="44" t="s">
        <v>47</v>
      </c>
      <c r="C54" s="98"/>
      <c r="D54" s="102">
        <f aca="true" t="shared" si="7" ref="D54:F55">D55</f>
        <v>0</v>
      </c>
      <c r="E54" s="102">
        <f t="shared" si="7"/>
        <v>0</v>
      </c>
      <c r="F54" s="102">
        <f t="shared" si="7"/>
        <v>0</v>
      </c>
      <c r="G54" s="123" t="e">
        <f t="shared" si="2"/>
        <v>#DIV/0!</v>
      </c>
      <c r="H54" s="123" t="e">
        <f t="shared" si="3"/>
        <v>#DIV/0!</v>
      </c>
    </row>
    <row r="55" spans="1:8" ht="18" customHeight="1" hidden="1">
      <c r="A55" s="46" t="s">
        <v>50</v>
      </c>
      <c r="B55" s="45" t="s">
        <v>51</v>
      </c>
      <c r="C55" s="97"/>
      <c r="D55" s="95">
        <f t="shared" si="7"/>
        <v>0</v>
      </c>
      <c r="E55" s="95">
        <f t="shared" si="7"/>
        <v>0</v>
      </c>
      <c r="F55" s="95">
        <f t="shared" si="7"/>
        <v>0</v>
      </c>
      <c r="G55" s="123" t="e">
        <f t="shared" si="2"/>
        <v>#DIV/0!</v>
      </c>
      <c r="H55" s="123" t="e">
        <f t="shared" si="3"/>
        <v>#DIV/0!</v>
      </c>
    </row>
    <row r="56" spans="1:9" s="16" customFormat="1" ht="30.75" customHeight="1" hidden="1">
      <c r="A56" s="53"/>
      <c r="B56" s="54" t="s">
        <v>216</v>
      </c>
      <c r="C56" s="104" t="s">
        <v>217</v>
      </c>
      <c r="D56" s="105">
        <v>0</v>
      </c>
      <c r="E56" s="105">
        <v>0</v>
      </c>
      <c r="F56" s="105">
        <v>0</v>
      </c>
      <c r="G56" s="123" t="e">
        <f t="shared" si="2"/>
        <v>#DIV/0!</v>
      </c>
      <c r="H56" s="123" t="e">
        <f t="shared" si="3"/>
        <v>#DIV/0!</v>
      </c>
      <c r="I56" s="37"/>
    </row>
    <row r="57" spans="1:9" s="16" customFormat="1" ht="24" customHeight="1">
      <c r="A57" s="49">
        <v>1001</v>
      </c>
      <c r="B57" s="44" t="s">
        <v>168</v>
      </c>
      <c r="C57" s="97" t="s">
        <v>272</v>
      </c>
      <c r="D57" s="95">
        <v>108</v>
      </c>
      <c r="E57" s="95">
        <v>27</v>
      </c>
      <c r="F57" s="95">
        <v>9.2</v>
      </c>
      <c r="G57" s="123">
        <f t="shared" si="2"/>
        <v>0.08518518518518518</v>
      </c>
      <c r="H57" s="123">
        <f t="shared" si="3"/>
        <v>0.34074074074074073</v>
      </c>
      <c r="I57" s="37"/>
    </row>
    <row r="58" spans="1:8" ht="31.5">
      <c r="A58" s="49"/>
      <c r="B58" s="44" t="s">
        <v>97</v>
      </c>
      <c r="C58" s="98"/>
      <c r="D58" s="102">
        <f>D59</f>
        <v>927</v>
      </c>
      <c r="E58" s="102">
        <f>E59</f>
        <v>231</v>
      </c>
      <c r="F58" s="102">
        <f>F59</f>
        <v>0</v>
      </c>
      <c r="G58" s="123">
        <f t="shared" si="2"/>
        <v>0</v>
      </c>
      <c r="H58" s="123">
        <f t="shared" si="3"/>
        <v>0</v>
      </c>
    </row>
    <row r="59" spans="1:9" s="16" customFormat="1" ht="47.25">
      <c r="A59" s="53"/>
      <c r="B59" s="54" t="s">
        <v>98</v>
      </c>
      <c r="C59" s="104" t="s">
        <v>183</v>
      </c>
      <c r="D59" s="105">
        <v>927</v>
      </c>
      <c r="E59" s="105">
        <v>231</v>
      </c>
      <c r="F59" s="105">
        <v>0</v>
      </c>
      <c r="G59" s="123">
        <f t="shared" si="2"/>
        <v>0</v>
      </c>
      <c r="H59" s="123">
        <f t="shared" si="3"/>
        <v>0</v>
      </c>
      <c r="I59" s="37"/>
    </row>
    <row r="60" spans="1:8" ht="22.5" customHeight="1">
      <c r="A60" s="46"/>
      <c r="B60" s="44" t="s">
        <v>65</v>
      </c>
      <c r="C60" s="49"/>
      <c r="D60" s="102">
        <f>D31+D37+D39+D45+D51+D54+D58+D57</f>
        <v>3803.6000000000004</v>
      </c>
      <c r="E60" s="102">
        <f>E31+E37+E39+E45+E51+E54+E58+E57</f>
        <v>949.7</v>
      </c>
      <c r="F60" s="102">
        <f>F31+F37+F39+F45+F51+F54+F58+F57</f>
        <v>195</v>
      </c>
      <c r="G60" s="123">
        <f t="shared" si="2"/>
        <v>0.05126722052792091</v>
      </c>
      <c r="H60" s="123">
        <f t="shared" si="3"/>
        <v>0.20532799831525744</v>
      </c>
    </row>
    <row r="61" spans="1:8" ht="18.75">
      <c r="A61" s="109"/>
      <c r="B61" s="45" t="s">
        <v>80</v>
      </c>
      <c r="C61" s="97"/>
      <c r="D61" s="110">
        <f>D58</f>
        <v>927</v>
      </c>
      <c r="E61" s="110">
        <f>E58</f>
        <v>231</v>
      </c>
      <c r="F61" s="110">
        <f>F58</f>
        <v>0</v>
      </c>
      <c r="G61" s="123">
        <f t="shared" si="2"/>
        <v>0</v>
      </c>
      <c r="H61" s="123">
        <f t="shared" si="3"/>
        <v>0</v>
      </c>
    </row>
    <row r="64" spans="2:6" ht="18">
      <c r="B64" s="79" t="s">
        <v>90</v>
      </c>
      <c r="C64" s="6"/>
      <c r="F64" s="202">
        <v>1223</v>
      </c>
    </row>
    <row r="65" spans="2:3" ht="18">
      <c r="B65" s="79"/>
      <c r="C65" s="6"/>
    </row>
    <row r="66" spans="2:3" ht="18">
      <c r="B66" s="79" t="s">
        <v>81</v>
      </c>
      <c r="C66" s="6"/>
    </row>
    <row r="67" spans="2:3" ht="18">
      <c r="B67" s="79" t="s">
        <v>82</v>
      </c>
      <c r="C67" s="6"/>
    </row>
    <row r="68" spans="2:3" ht="18">
      <c r="B68" s="79"/>
      <c r="C68" s="6"/>
    </row>
    <row r="69" spans="2:3" ht="18">
      <c r="B69" s="79" t="s">
        <v>83</v>
      </c>
      <c r="C69" s="6"/>
    </row>
    <row r="70" spans="2:3" ht="18">
      <c r="B70" s="79" t="s">
        <v>84</v>
      </c>
      <c r="C70" s="6"/>
    </row>
    <row r="71" spans="2:3" ht="18">
      <c r="B71" s="79"/>
      <c r="C71" s="6"/>
    </row>
    <row r="72" spans="2:3" ht="18">
      <c r="B72" s="79" t="s">
        <v>85</v>
      </c>
      <c r="C72" s="6"/>
    </row>
    <row r="73" spans="2:3" ht="18">
      <c r="B73" s="79" t="s">
        <v>86</v>
      </c>
      <c r="C73" s="6"/>
    </row>
    <row r="74" spans="2:3" ht="18">
      <c r="B74" s="79"/>
      <c r="C74" s="6"/>
    </row>
    <row r="75" spans="2:3" ht="18">
      <c r="B75" s="79" t="s">
        <v>87</v>
      </c>
      <c r="C75" s="6"/>
    </row>
    <row r="76" spans="2:3" ht="18">
      <c r="B76" s="79" t="s">
        <v>88</v>
      </c>
      <c r="C76" s="6"/>
    </row>
    <row r="79" spans="2:8" ht="18">
      <c r="B79" s="79" t="s">
        <v>89</v>
      </c>
      <c r="C79" s="6"/>
      <c r="F79" s="113">
        <f>F64+F26-F60</f>
        <v>1232.6</v>
      </c>
      <c r="H79" s="113"/>
    </row>
    <row r="82" spans="2:3" ht="18">
      <c r="B82" s="79" t="s">
        <v>91</v>
      </c>
      <c r="C82" s="6"/>
    </row>
    <row r="83" spans="2:3" ht="18">
      <c r="B83" s="79" t="s">
        <v>92</v>
      </c>
      <c r="C83" s="6"/>
    </row>
    <row r="84" spans="2:3" ht="18">
      <c r="B84" s="79" t="s">
        <v>93</v>
      </c>
      <c r="C84" s="6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49"/>
  <sheetViews>
    <sheetView zoomScalePageLayoutView="0" workbookViewId="0" topLeftCell="A127">
      <selection activeCell="E126" sqref="E126"/>
    </sheetView>
  </sheetViews>
  <sheetFormatPr defaultColWidth="9.140625" defaultRowHeight="12.75"/>
  <cols>
    <col min="1" max="1" width="5.8515625" style="76" customWidth="1"/>
    <col min="2" max="2" width="52.421875" style="75" customWidth="1"/>
    <col min="3" max="3" width="13.421875" style="112" customWidth="1"/>
    <col min="4" max="4" width="14.8515625" style="112" customWidth="1"/>
    <col min="5" max="5" width="14.140625" style="112" customWidth="1"/>
    <col min="6" max="6" width="12.8515625" style="142" customWidth="1"/>
    <col min="7" max="7" width="13.00390625" style="142" customWidth="1"/>
    <col min="8" max="16384" width="9.140625" style="30" customWidth="1"/>
  </cols>
  <sheetData>
    <row r="1" spans="1:7" s="32" customFormat="1" ht="57.75" customHeight="1">
      <c r="A1" s="169" t="s">
        <v>339</v>
      </c>
      <c r="B1" s="169"/>
      <c r="C1" s="169"/>
      <c r="D1" s="169"/>
      <c r="E1" s="169"/>
      <c r="F1" s="169"/>
      <c r="G1" s="169"/>
    </row>
    <row r="2" spans="1:7" ht="15" customHeight="1">
      <c r="A2" s="200"/>
      <c r="B2" s="163" t="s">
        <v>2</v>
      </c>
      <c r="C2" s="181" t="s">
        <v>3</v>
      </c>
      <c r="D2" s="182" t="s">
        <v>275</v>
      </c>
      <c r="E2" s="181" t="s">
        <v>4</v>
      </c>
      <c r="F2" s="182" t="s">
        <v>142</v>
      </c>
      <c r="G2" s="182" t="s">
        <v>276</v>
      </c>
    </row>
    <row r="3" spans="1:7" ht="30" customHeight="1">
      <c r="A3" s="200"/>
      <c r="B3" s="163"/>
      <c r="C3" s="181"/>
      <c r="D3" s="183"/>
      <c r="E3" s="181"/>
      <c r="F3" s="183"/>
      <c r="G3" s="183"/>
    </row>
    <row r="4" spans="1:7" ht="18.75">
      <c r="A4" s="92"/>
      <c r="B4" s="45" t="s">
        <v>79</v>
      </c>
      <c r="C4" s="95">
        <f>C5+C6+C7+C8+C9+C10+C11+C12+C13+C14+C15+C16+C17+C18+C19+C20+C21+C23</f>
        <v>258879.6</v>
      </c>
      <c r="D4" s="95">
        <f>D5+D6+D7+D8+D9+D10+D11+D12+D13+D14+D15+D16+D17+D18+D19+D20+D21+D23</f>
        <v>50949.8</v>
      </c>
      <c r="E4" s="95">
        <f>E5+E6+E7+E8+E9+E10+E11+E12+E13+E14+E15+E16+E17+E18+E19+E20+E21+E23</f>
        <v>18048.3</v>
      </c>
      <c r="F4" s="127">
        <f>E4/C4</f>
        <v>0.0697169649520472</v>
      </c>
      <c r="G4" s="127">
        <f>E4/D4</f>
        <v>0.3542369155521709</v>
      </c>
    </row>
    <row r="5" spans="1:7" ht="18.75">
      <c r="A5" s="92"/>
      <c r="B5" s="45" t="s">
        <v>6</v>
      </c>
      <c r="C5" s="95">
        <v>149029.8</v>
      </c>
      <c r="D5" s="95">
        <v>32720</v>
      </c>
      <c r="E5" s="95">
        <v>7978.5</v>
      </c>
      <c r="F5" s="127">
        <f aca="true" t="shared" si="0" ref="F5:F34">E5/C5</f>
        <v>0.05353627261124957</v>
      </c>
      <c r="G5" s="127">
        <f aca="true" t="shared" si="1" ref="G5:G35">E5/D5</f>
        <v>0.24384168704156478</v>
      </c>
    </row>
    <row r="6" spans="1:7" ht="18.75">
      <c r="A6" s="92"/>
      <c r="B6" s="45" t="s">
        <v>7</v>
      </c>
      <c r="C6" s="95">
        <v>19000</v>
      </c>
      <c r="D6" s="95">
        <v>4700</v>
      </c>
      <c r="E6" s="95">
        <v>3518.6</v>
      </c>
      <c r="F6" s="127">
        <f t="shared" si="0"/>
        <v>0.18518947368421051</v>
      </c>
      <c r="G6" s="127">
        <f t="shared" si="1"/>
        <v>0.7486382978723404</v>
      </c>
    </row>
    <row r="7" spans="1:7" ht="18.75">
      <c r="A7" s="92"/>
      <c r="B7" s="45" t="s">
        <v>8</v>
      </c>
      <c r="C7" s="95">
        <v>10968</v>
      </c>
      <c r="D7" s="95">
        <v>2830</v>
      </c>
      <c r="E7" s="95">
        <v>718.9</v>
      </c>
      <c r="F7" s="127">
        <f t="shared" si="0"/>
        <v>0.06554522246535376</v>
      </c>
      <c r="G7" s="127">
        <f t="shared" si="1"/>
        <v>0.2540282685512367</v>
      </c>
    </row>
    <row r="8" spans="1:7" ht="18.75">
      <c r="A8" s="92"/>
      <c r="B8" s="45" t="s">
        <v>233</v>
      </c>
      <c r="C8" s="95">
        <v>28818.6</v>
      </c>
      <c r="D8" s="95">
        <v>4620</v>
      </c>
      <c r="E8" s="95">
        <v>2245.7</v>
      </c>
      <c r="F8" s="127">
        <f t="shared" si="0"/>
        <v>0.07792536764450736</v>
      </c>
      <c r="G8" s="127">
        <f t="shared" si="1"/>
        <v>0.48608225108225106</v>
      </c>
    </row>
    <row r="9" spans="1:7" ht="18.75">
      <c r="A9" s="92"/>
      <c r="B9" s="45" t="s">
        <v>9</v>
      </c>
      <c r="C9" s="95">
        <v>9184</v>
      </c>
      <c r="D9" s="95">
        <v>380</v>
      </c>
      <c r="E9" s="95">
        <v>99.4</v>
      </c>
      <c r="F9" s="127">
        <f t="shared" si="0"/>
        <v>0.010823170731707318</v>
      </c>
      <c r="G9" s="127">
        <f t="shared" si="1"/>
        <v>0.2615789473684211</v>
      </c>
    </row>
    <row r="10" spans="1:7" ht="18.75">
      <c r="A10" s="92"/>
      <c r="B10" s="45" t="s">
        <v>10</v>
      </c>
      <c r="C10" s="95">
        <v>27000</v>
      </c>
      <c r="D10" s="95">
        <v>2980</v>
      </c>
      <c r="E10" s="95">
        <v>2161</v>
      </c>
      <c r="F10" s="127">
        <f t="shared" si="0"/>
        <v>0.08003703703703703</v>
      </c>
      <c r="G10" s="127">
        <f t="shared" si="1"/>
        <v>0.7251677852348993</v>
      </c>
    </row>
    <row r="11" spans="1:7" ht="18.75">
      <c r="A11" s="92"/>
      <c r="B11" s="45" t="s">
        <v>104</v>
      </c>
      <c r="C11" s="95">
        <v>4072</v>
      </c>
      <c r="D11" s="95">
        <v>718</v>
      </c>
      <c r="E11" s="95">
        <v>135.1</v>
      </c>
      <c r="F11" s="127">
        <f t="shared" si="0"/>
        <v>0.03317779960707269</v>
      </c>
      <c r="G11" s="127">
        <f t="shared" si="1"/>
        <v>0.18816155988857938</v>
      </c>
    </row>
    <row r="12" spans="1:7" ht="18.75">
      <c r="A12" s="92"/>
      <c r="B12" s="45" t="s">
        <v>412</v>
      </c>
      <c r="C12" s="95">
        <v>0</v>
      </c>
      <c r="D12" s="95">
        <v>0</v>
      </c>
      <c r="E12" s="95">
        <v>16</v>
      </c>
      <c r="F12" s="127">
        <v>0</v>
      </c>
      <c r="G12" s="127">
        <v>0</v>
      </c>
    </row>
    <row r="13" spans="1:7" ht="18.75">
      <c r="A13" s="92"/>
      <c r="B13" s="45" t="s">
        <v>12</v>
      </c>
      <c r="C13" s="95">
        <v>6000</v>
      </c>
      <c r="D13" s="95">
        <v>950</v>
      </c>
      <c r="E13" s="95">
        <v>638.9</v>
      </c>
      <c r="F13" s="127">
        <f t="shared" si="0"/>
        <v>0.10648333333333333</v>
      </c>
      <c r="G13" s="127">
        <f t="shared" si="1"/>
        <v>0.6725263157894736</v>
      </c>
    </row>
    <row r="14" spans="1:7" ht="18.75">
      <c r="A14" s="92"/>
      <c r="B14" s="45" t="s">
        <v>13</v>
      </c>
      <c r="C14" s="95">
        <v>2000</v>
      </c>
      <c r="D14" s="95">
        <v>400</v>
      </c>
      <c r="E14" s="95">
        <v>220.3</v>
      </c>
      <c r="F14" s="127">
        <f t="shared" si="0"/>
        <v>0.11015000000000001</v>
      </c>
      <c r="G14" s="127">
        <f t="shared" si="1"/>
        <v>0.5507500000000001</v>
      </c>
    </row>
    <row r="15" spans="1:7" ht="18.75">
      <c r="A15" s="92"/>
      <c r="B15" s="45" t="s">
        <v>14</v>
      </c>
      <c r="C15" s="95">
        <v>0</v>
      </c>
      <c r="D15" s="95">
        <v>0</v>
      </c>
      <c r="E15" s="95">
        <v>0</v>
      </c>
      <c r="F15" s="127">
        <v>0</v>
      </c>
      <c r="G15" s="127">
        <v>0</v>
      </c>
    </row>
    <row r="16" spans="1:7" ht="18.75">
      <c r="A16" s="92"/>
      <c r="B16" s="45" t="s">
        <v>15</v>
      </c>
      <c r="C16" s="95">
        <v>320</v>
      </c>
      <c r="D16" s="95">
        <v>75</v>
      </c>
      <c r="E16" s="95">
        <v>23.9</v>
      </c>
      <c r="F16" s="127">
        <f t="shared" si="0"/>
        <v>0.07468749999999999</v>
      </c>
      <c r="G16" s="127">
        <f t="shared" si="1"/>
        <v>0.31866666666666665</v>
      </c>
    </row>
    <row r="17" spans="1:7" ht="18.75">
      <c r="A17" s="92"/>
      <c r="B17" s="45" t="s">
        <v>16</v>
      </c>
      <c r="C17" s="95">
        <v>716.7</v>
      </c>
      <c r="D17" s="95">
        <v>150</v>
      </c>
      <c r="E17" s="95">
        <v>29.2</v>
      </c>
      <c r="F17" s="127">
        <f t="shared" si="0"/>
        <v>0.04074229105622994</v>
      </c>
      <c r="G17" s="127">
        <f t="shared" si="1"/>
        <v>0.19466666666666665</v>
      </c>
    </row>
    <row r="18" spans="1:7" ht="18.75" hidden="1">
      <c r="A18" s="92"/>
      <c r="B18" s="45" t="s">
        <v>17</v>
      </c>
      <c r="C18" s="95"/>
      <c r="D18" s="95"/>
      <c r="E18" s="95"/>
      <c r="F18" s="127" t="e">
        <f t="shared" si="0"/>
        <v>#DIV/0!</v>
      </c>
      <c r="G18" s="127" t="e">
        <f t="shared" si="1"/>
        <v>#DIV/0!</v>
      </c>
    </row>
    <row r="19" spans="1:7" ht="18.75">
      <c r="A19" s="92"/>
      <c r="B19" s="45" t="s">
        <v>18</v>
      </c>
      <c r="C19" s="95">
        <v>0</v>
      </c>
      <c r="D19" s="95">
        <v>0</v>
      </c>
      <c r="E19" s="95">
        <v>14.4</v>
      </c>
      <c r="F19" s="127">
        <v>0</v>
      </c>
      <c r="G19" s="127">
        <v>0</v>
      </c>
    </row>
    <row r="20" spans="1:7" ht="18.75">
      <c r="A20" s="92"/>
      <c r="B20" s="45" t="s">
        <v>267</v>
      </c>
      <c r="C20" s="95">
        <v>300</v>
      </c>
      <c r="D20" s="95">
        <v>75</v>
      </c>
      <c r="E20" s="95">
        <v>126.7</v>
      </c>
      <c r="F20" s="127">
        <f t="shared" si="0"/>
        <v>0.42233333333333334</v>
      </c>
      <c r="G20" s="127">
        <f t="shared" si="1"/>
        <v>1.6893333333333334</v>
      </c>
    </row>
    <row r="21" spans="1:7" ht="18.75">
      <c r="A21" s="92"/>
      <c r="B21" s="45" t="s">
        <v>20</v>
      </c>
      <c r="C21" s="95">
        <v>1470.5</v>
      </c>
      <c r="D21" s="95">
        <v>351.8</v>
      </c>
      <c r="E21" s="95">
        <v>121.6</v>
      </c>
      <c r="F21" s="127">
        <f t="shared" si="0"/>
        <v>0.08269296157769465</v>
      </c>
      <c r="G21" s="127">
        <f t="shared" si="1"/>
        <v>0.34565093803297325</v>
      </c>
    </row>
    <row r="22" spans="1:7" ht="18.75">
      <c r="A22" s="92"/>
      <c r="B22" s="45" t="s">
        <v>21</v>
      </c>
      <c r="C22" s="95">
        <v>743</v>
      </c>
      <c r="D22" s="95">
        <v>183</v>
      </c>
      <c r="E22" s="95">
        <v>69.2</v>
      </c>
      <c r="F22" s="127">
        <f t="shared" si="0"/>
        <v>0.09313593539703903</v>
      </c>
      <c r="G22" s="127">
        <f t="shared" si="1"/>
        <v>0.37814207650273224</v>
      </c>
    </row>
    <row r="23" spans="1:7" ht="18.75">
      <c r="A23" s="92"/>
      <c r="B23" s="45" t="s">
        <v>22</v>
      </c>
      <c r="C23" s="95">
        <f>МР!D23+'МО г.Ртищево'!D19+'Кр-звезда'!D19+Макарово!D20+Октябрьский!D19+Салтыковка!D19+Урусово!D19+'Ш-Голицыно'!D19</f>
        <v>0</v>
      </c>
      <c r="D23" s="95">
        <v>0</v>
      </c>
      <c r="E23" s="95">
        <v>0.1</v>
      </c>
      <c r="F23" s="127">
        <v>0</v>
      </c>
      <c r="G23" s="127">
        <v>0</v>
      </c>
    </row>
    <row r="24" spans="1:7" ht="31.5">
      <c r="A24" s="92"/>
      <c r="B24" s="44" t="s">
        <v>78</v>
      </c>
      <c r="C24" s="95">
        <f>C25+C26+C28+C30+C29+C31</f>
        <v>477784.00000000006</v>
      </c>
      <c r="D24" s="95">
        <f>D25+D26+D28+D30+D29+D31</f>
        <v>119107.40000000001</v>
      </c>
      <c r="E24" s="95">
        <f>E25+E26+E28+E30+E29+E31</f>
        <v>15853.299999999997</v>
      </c>
      <c r="F24" s="127">
        <f t="shared" si="0"/>
        <v>0.033180893458131695</v>
      </c>
      <c r="G24" s="127">
        <f t="shared" si="1"/>
        <v>0.13310088206106419</v>
      </c>
    </row>
    <row r="25" spans="1:7" ht="21" customHeight="1">
      <c r="A25" s="92"/>
      <c r="B25" s="45" t="s">
        <v>24</v>
      </c>
      <c r="C25" s="95">
        <f>МР!D25+'МО г.Ртищево'!D21+'Кр-звезда'!D21+Макарово!D22+Октябрьский!D21+Салтыковка!D21+Урусово!D21+'Ш-Голицыно'!D21</f>
        <v>118366.6</v>
      </c>
      <c r="D25" s="95">
        <f>МР!E25+'МО г.Ртищево'!E21+'Кр-звезда'!E21+Макарово!E22+Октябрьский!E21+Салтыковка!E21+Урусово!E21+'Ш-Голицыно'!E21</f>
        <v>29591.6</v>
      </c>
      <c r="E25" s="95">
        <f>МР!F25+'МО г.Ртищево'!F21+'Кр-звезда'!F21+Макарово!F22+Октябрьский!F21+Салтыковка!F21+Урусово!F21+'Ш-Голицыно'!F21</f>
        <v>9369.999999999998</v>
      </c>
      <c r="F25" s="127">
        <f t="shared" si="0"/>
        <v>0.07916084435981094</v>
      </c>
      <c r="G25" s="127">
        <f t="shared" si="1"/>
        <v>0.3166439124616445</v>
      </c>
    </row>
    <row r="26" spans="1:7" ht="23.25" customHeight="1">
      <c r="A26" s="92"/>
      <c r="B26" s="45" t="s">
        <v>25</v>
      </c>
      <c r="C26" s="95">
        <f>МР!D26+923.4</f>
        <v>352799.7</v>
      </c>
      <c r="D26" s="95">
        <f>МР!E26+221.6</f>
        <v>88178.70000000001</v>
      </c>
      <c r="E26" s="95">
        <f>МР!F26</f>
        <v>6738.4</v>
      </c>
      <c r="F26" s="127">
        <f t="shared" si="0"/>
        <v>0.01909978948394797</v>
      </c>
      <c r="G26" s="127">
        <f t="shared" si="1"/>
        <v>0.07641754754833081</v>
      </c>
    </row>
    <row r="27" spans="1:7" ht="23.25" customHeight="1">
      <c r="A27" s="92"/>
      <c r="B27" s="45" t="s">
        <v>153</v>
      </c>
      <c r="C27" s="95">
        <f>'Кр-звезда'!D23+Макарово!D23+Октябрьский!D22+Салтыковка!D22+Урусово!D22+'Ш-Голицыно'!D22</f>
        <v>923.4</v>
      </c>
      <c r="D27" s="95">
        <f>'Кр-звезда'!E23+Макарово!E23+Октябрьский!E22+Салтыковка!E22+Урусово!E22+'Ш-Голицыно'!E22</f>
        <v>221.60000000000002</v>
      </c>
      <c r="E27" s="95">
        <f>'Кр-звезда'!F23+Макарово!F23+Октябрьский!F22+Салтыковка!F22+Урусово!F22+'Ш-Голицыно'!F22</f>
        <v>0</v>
      </c>
      <c r="F27" s="127">
        <f t="shared" si="0"/>
        <v>0</v>
      </c>
      <c r="G27" s="127">
        <f t="shared" si="1"/>
        <v>0</v>
      </c>
    </row>
    <row r="28" spans="1:7" ht="22.5" customHeight="1">
      <c r="A28" s="92"/>
      <c r="B28" s="45" t="s">
        <v>26</v>
      </c>
      <c r="C28" s="95">
        <f>МР!D27+'МО г.Ртищево'!D22+'МО г.Ртищево'!D23</f>
        <v>504</v>
      </c>
      <c r="D28" s="95">
        <f>МР!E27+'МО г.Ртищево'!E22+'МО г.Ртищево'!E23</f>
        <v>0</v>
      </c>
      <c r="E28" s="95">
        <f>МР!F27+'МО г.Ртищево'!F22+'МО г.Ртищево'!F23</f>
        <v>0</v>
      </c>
      <c r="F28" s="127">
        <f t="shared" si="0"/>
        <v>0</v>
      </c>
      <c r="G28" s="127">
        <v>0</v>
      </c>
    </row>
    <row r="29" spans="1:7" ht="22.5" customHeight="1">
      <c r="A29" s="92"/>
      <c r="B29" s="45" t="s">
        <v>64</v>
      </c>
      <c r="C29" s="95">
        <f>МР!D29+'МО г.Ртищево'!D24+'Кр-звезда'!D22+Макарово!D24+Октябрьский!D23+Салтыковка!D23+Урусово!D23+'Ш-Голицыно'!D23+МР!D30+МР!D31</f>
        <v>6368.8</v>
      </c>
      <c r="D29" s="95">
        <f>МР!E29+'МО г.Ртищево'!E24+'Кр-звезда'!E22+Макарово!E24+Октябрьский!E23+Салтыковка!E23+Урусово!E23+'Ш-Голицыно'!E23+МР!E30+МР!E31</f>
        <v>1592.2</v>
      </c>
      <c r="E29" s="95">
        <f>МР!F29+'МО г.Ртищево'!F24+'Кр-звезда'!F22+Макарово!F24+Октябрьский!F23+Салтыковка!F23+Урусово!F23+'Ш-Голицыно'!F23+МР!F30+МР!F31</f>
        <v>0</v>
      </c>
      <c r="F29" s="127">
        <f t="shared" si="0"/>
        <v>0</v>
      </c>
      <c r="G29" s="127">
        <f t="shared" si="1"/>
        <v>0</v>
      </c>
    </row>
    <row r="30" spans="1:7" ht="28.5" customHeight="1" hidden="1">
      <c r="A30" s="92"/>
      <c r="B30" s="45" t="s">
        <v>279</v>
      </c>
      <c r="C30" s="95">
        <f>МР!D32</f>
        <v>0</v>
      </c>
      <c r="D30" s="95">
        <f>МР!E32</f>
        <v>0</v>
      </c>
      <c r="E30" s="95">
        <f>МР!F32</f>
        <v>0</v>
      </c>
      <c r="F30" s="127" t="e">
        <f t="shared" si="0"/>
        <v>#DIV/0!</v>
      </c>
      <c r="G30" s="127" t="e">
        <f t="shared" si="1"/>
        <v>#DIV/0!</v>
      </c>
    </row>
    <row r="31" spans="1:7" ht="33" customHeight="1" thickBot="1">
      <c r="A31" s="92"/>
      <c r="B31" s="128" t="s">
        <v>148</v>
      </c>
      <c r="C31" s="95">
        <f>МР!D33+'Кр-звезда'!D25+Макарово!D26+Октябрьский!D25+Салтыковка!D25+Урусово!D24+'Ш-Голицыно'!D24</f>
        <v>-255.1</v>
      </c>
      <c r="D31" s="95">
        <f>МР!E33+'Кр-звезда'!E25+Макарово!E26+Октябрьский!E25+Салтыковка!E25+Урусово!E24+'Ш-Голицыно'!E24</f>
        <v>-255.1</v>
      </c>
      <c r="E31" s="95">
        <f>МР!F33+'Кр-звезда'!F25+Макарово!F26+Октябрьский!F25+Салтыковка!F25+Урусово!F24+'Ш-Голицыно'!F24</f>
        <v>-255.1</v>
      </c>
      <c r="F31" s="127">
        <f t="shared" si="0"/>
        <v>1</v>
      </c>
      <c r="G31" s="127">
        <f t="shared" si="1"/>
        <v>1</v>
      </c>
    </row>
    <row r="32" spans="1:7" ht="18.75">
      <c r="A32" s="92"/>
      <c r="B32" s="45" t="s">
        <v>28</v>
      </c>
      <c r="C32" s="95">
        <f>C4+C24</f>
        <v>736663.6000000001</v>
      </c>
      <c r="D32" s="95">
        <f>МР!E34</f>
        <v>153793.90000000002</v>
      </c>
      <c r="E32" s="95">
        <f>E4+E24</f>
        <v>33901.6</v>
      </c>
      <c r="F32" s="127">
        <f t="shared" si="0"/>
        <v>0.04602046307161097</v>
      </c>
      <c r="G32" s="127">
        <f t="shared" si="1"/>
        <v>0.22043527083974068</v>
      </c>
    </row>
    <row r="33" spans="1:7" ht="18.75">
      <c r="A33" s="92"/>
      <c r="B33" s="54" t="s">
        <v>226</v>
      </c>
      <c r="C33" s="95">
        <v>8733.9</v>
      </c>
      <c r="D33" s="95">
        <v>2153</v>
      </c>
      <c r="E33" s="95">
        <v>187</v>
      </c>
      <c r="F33" s="127">
        <f t="shared" si="0"/>
        <v>0.021410824488487388</v>
      </c>
      <c r="G33" s="127">
        <f t="shared" si="1"/>
        <v>0.08685555039479796</v>
      </c>
    </row>
    <row r="34" spans="1:7" ht="18.75">
      <c r="A34" s="92"/>
      <c r="B34" s="129" t="s">
        <v>227</v>
      </c>
      <c r="C34" s="95">
        <f>C32-C33</f>
        <v>727929.7000000001</v>
      </c>
      <c r="D34" s="95">
        <f>D32-D33</f>
        <v>151640.90000000002</v>
      </c>
      <c r="E34" s="95">
        <f>E32-E33</f>
        <v>33714.6</v>
      </c>
      <c r="F34" s="127">
        <f t="shared" si="0"/>
        <v>0.046315736258597494</v>
      </c>
      <c r="G34" s="127">
        <f t="shared" si="1"/>
        <v>0.22233183791444125</v>
      </c>
    </row>
    <row r="35" spans="1:7" ht="18.75">
      <c r="A35" s="92"/>
      <c r="B35" s="45" t="s">
        <v>105</v>
      </c>
      <c r="C35" s="95">
        <f>C4</f>
        <v>258879.6</v>
      </c>
      <c r="D35" s="95">
        <f>D4</f>
        <v>50949.8</v>
      </c>
      <c r="E35" s="95">
        <f>E4</f>
        <v>18048.3</v>
      </c>
      <c r="F35" s="127">
        <f>E35/C35</f>
        <v>0.0697169649520472</v>
      </c>
      <c r="G35" s="127">
        <f t="shared" si="1"/>
        <v>0.3542369155521709</v>
      </c>
    </row>
    <row r="36" spans="1:7" ht="12.75">
      <c r="A36" s="201"/>
      <c r="B36" s="175"/>
      <c r="C36" s="175"/>
      <c r="D36" s="175"/>
      <c r="E36" s="175"/>
      <c r="F36" s="175"/>
      <c r="G36" s="176"/>
    </row>
    <row r="37" spans="1:7" ht="15" customHeight="1">
      <c r="A37" s="186" t="s">
        <v>152</v>
      </c>
      <c r="B37" s="163" t="s">
        <v>29</v>
      </c>
      <c r="C37" s="199" t="s">
        <v>3</v>
      </c>
      <c r="D37" s="182" t="s">
        <v>275</v>
      </c>
      <c r="E37" s="199" t="s">
        <v>4</v>
      </c>
      <c r="F37" s="182" t="s">
        <v>142</v>
      </c>
      <c r="G37" s="182" t="s">
        <v>276</v>
      </c>
    </row>
    <row r="38" spans="1:7" ht="43.5" customHeight="1">
      <c r="A38" s="186"/>
      <c r="B38" s="163"/>
      <c r="C38" s="199"/>
      <c r="D38" s="183"/>
      <c r="E38" s="199"/>
      <c r="F38" s="183"/>
      <c r="G38" s="183"/>
    </row>
    <row r="39" spans="1:7" ht="21" customHeight="1">
      <c r="A39" s="49" t="s">
        <v>66</v>
      </c>
      <c r="B39" s="44" t="s">
        <v>30</v>
      </c>
      <c r="C39" s="107">
        <f>C41+C42+C44+C46+C47+C45+C43+C40</f>
        <v>61370.7</v>
      </c>
      <c r="D39" s="107">
        <f>D41+D42+D44+D46+D47+D45+D43+D40</f>
        <v>15441.3</v>
      </c>
      <c r="E39" s="107">
        <f>E41+E42+E44+E46+E47+E45+E43+E40</f>
        <v>3704.2</v>
      </c>
      <c r="F39" s="89">
        <f>E39/C39</f>
        <v>0.060357792888137175</v>
      </c>
      <c r="G39" s="89">
        <f>E39/D39</f>
        <v>0.23988912850601957</v>
      </c>
    </row>
    <row r="40" spans="1:7" ht="17.25" customHeight="1">
      <c r="A40" s="49" t="s">
        <v>67</v>
      </c>
      <c r="B40" s="130" t="s">
        <v>400</v>
      </c>
      <c r="C40" s="107">
        <f>МР!D40</f>
        <v>1755</v>
      </c>
      <c r="D40" s="107">
        <f>МР!E40</f>
        <v>438</v>
      </c>
      <c r="E40" s="107">
        <f>МР!F40</f>
        <v>72.2</v>
      </c>
      <c r="F40" s="89">
        <f aca="true" t="shared" si="2" ref="F40:F103">E40/C40</f>
        <v>0.04113960113960114</v>
      </c>
      <c r="G40" s="89">
        <f aca="true" t="shared" si="3" ref="G40:G103">E40/D40</f>
        <v>0.16484018264840183</v>
      </c>
    </row>
    <row r="41" spans="1:7" s="33" customFormat="1" ht="31.5">
      <c r="A41" s="90" t="s">
        <v>68</v>
      </c>
      <c r="B41" s="130" t="s">
        <v>31</v>
      </c>
      <c r="C41" s="131">
        <f>'МО г.Ртищево'!D33</f>
        <v>979</v>
      </c>
      <c r="D41" s="131">
        <f>'МО г.Ртищево'!E33</f>
        <v>254.4</v>
      </c>
      <c r="E41" s="131">
        <f>'МО г.Ртищево'!F33</f>
        <v>99.1</v>
      </c>
      <c r="F41" s="89">
        <f t="shared" si="2"/>
        <v>0.10122574055158325</v>
      </c>
      <c r="G41" s="89">
        <f t="shared" si="3"/>
        <v>0.3895440251572327</v>
      </c>
    </row>
    <row r="42" spans="1:7" s="33" customFormat="1" ht="31.5">
      <c r="A42" s="90" t="s">
        <v>69</v>
      </c>
      <c r="B42" s="130" t="s">
        <v>32</v>
      </c>
      <c r="C42" s="131">
        <f>МР!D41+'Кр-звезда'!D33+Макарово!D33+Октябрьский!D32+Салтыковка!D32+Урусово!D32+'Ш-Голицыно'!D32</f>
        <v>35924.69999999999</v>
      </c>
      <c r="D42" s="131">
        <f>МР!E41+'Кр-звезда'!E33+Макарово!E33+Октябрьский!E32+Салтыковка!E32+Урусово!E32+'Ш-Голицыно'!E32</f>
        <v>8931.2</v>
      </c>
      <c r="E42" s="131">
        <f>МР!F41+'Кр-звезда'!F33+Макарово!F33+Октябрьский!F32+Салтыковка!F32+Урусово!F32+'Ш-Голицыно'!F32</f>
        <v>2116.1</v>
      </c>
      <c r="F42" s="89">
        <f t="shared" si="2"/>
        <v>0.05890376259231116</v>
      </c>
      <c r="G42" s="89">
        <f t="shared" si="3"/>
        <v>0.23693344679326403</v>
      </c>
    </row>
    <row r="43" spans="1:7" s="33" customFormat="1" ht="31.5" hidden="1">
      <c r="A43" s="90" t="s">
        <v>258</v>
      </c>
      <c r="B43" s="130" t="s">
        <v>262</v>
      </c>
      <c r="C43" s="131">
        <f>МР!D43</f>
        <v>0</v>
      </c>
      <c r="D43" s="131">
        <f>МР!E43</f>
        <v>0</v>
      </c>
      <c r="E43" s="131">
        <f>МР!F43</f>
        <v>0</v>
      </c>
      <c r="F43" s="89" t="e">
        <f t="shared" si="2"/>
        <v>#DIV/0!</v>
      </c>
      <c r="G43" s="89" t="e">
        <f t="shared" si="3"/>
        <v>#DIV/0!</v>
      </c>
    </row>
    <row r="44" spans="1:7" s="33" customFormat="1" ht="31.5">
      <c r="A44" s="90" t="s">
        <v>70</v>
      </c>
      <c r="B44" s="130" t="s">
        <v>34</v>
      </c>
      <c r="C44" s="131">
        <f>МР!D44</f>
        <v>7181.3</v>
      </c>
      <c r="D44" s="131">
        <f>МР!E44</f>
        <v>1956.1</v>
      </c>
      <c r="E44" s="131">
        <f>МР!F44</f>
        <v>417.4</v>
      </c>
      <c r="F44" s="89">
        <f t="shared" si="2"/>
        <v>0.05812318103964463</v>
      </c>
      <c r="G44" s="89">
        <f t="shared" si="3"/>
        <v>0.21338377383569346</v>
      </c>
    </row>
    <row r="45" spans="1:7" ht="31.5" hidden="1">
      <c r="A45" s="46" t="s">
        <v>190</v>
      </c>
      <c r="B45" s="45" t="s">
        <v>191</v>
      </c>
      <c r="C45" s="132">
        <f>МР!D45</f>
        <v>0</v>
      </c>
      <c r="D45" s="132">
        <f>МР!E45</f>
        <v>0</v>
      </c>
      <c r="E45" s="132">
        <f>МР!F45</f>
        <v>0</v>
      </c>
      <c r="F45" s="89" t="e">
        <f t="shared" si="2"/>
        <v>#DIV/0!</v>
      </c>
      <c r="G45" s="89" t="e">
        <f t="shared" si="3"/>
        <v>#DIV/0!</v>
      </c>
    </row>
    <row r="46" spans="1:7" s="33" customFormat="1" ht="31.5">
      <c r="A46" s="90" t="s">
        <v>71</v>
      </c>
      <c r="B46" s="130" t="s">
        <v>35</v>
      </c>
      <c r="C46" s="131">
        <f>МР!D46+'МО г.Ртищево'!D34+'Кр-звезда'!D34+Макарово!D34+Октябрьский!D33+Салтыковка!D33+Урусово!D33+'Ш-Голицыно'!D33</f>
        <v>610</v>
      </c>
      <c r="D46" s="131">
        <f>МР!E46+'МО г.Ртищево'!E34+'Кр-звезда'!E34+Макарово!E34+Октябрьский!E33+Салтыковка!E33+Урусово!E33+'Ш-Голицыно'!E33</f>
        <v>144.5</v>
      </c>
      <c r="E46" s="131">
        <f>МР!F46+'МО г.Ртищево'!F34+'Кр-звезда'!F34+Макарово!F34+Октябрьский!F33+Салтыковка!F33+Урусово!F33+'Ш-Голицыно'!F33</f>
        <v>0</v>
      </c>
      <c r="F46" s="89">
        <f t="shared" si="2"/>
        <v>0</v>
      </c>
      <c r="G46" s="89">
        <f t="shared" si="3"/>
        <v>0</v>
      </c>
    </row>
    <row r="47" spans="1:7" s="33" customFormat="1" ht="31.5">
      <c r="A47" s="90" t="s">
        <v>125</v>
      </c>
      <c r="B47" s="130" t="s">
        <v>36</v>
      </c>
      <c r="C47" s="131">
        <f>C48++C49+C50+C51+C52+C53</f>
        <v>14920.7</v>
      </c>
      <c r="D47" s="131">
        <f>D48++D49+D50+D51+D52+D53</f>
        <v>3717.0999999999995</v>
      </c>
      <c r="E47" s="131">
        <f>E48++E49+E50+E51+E52+E53</f>
        <v>999.4</v>
      </c>
      <c r="F47" s="89">
        <f t="shared" si="2"/>
        <v>0.06698077167961289</v>
      </c>
      <c r="G47" s="89">
        <f t="shared" si="3"/>
        <v>0.26886551343789516</v>
      </c>
    </row>
    <row r="48" spans="1:7" ht="18.75">
      <c r="A48" s="46"/>
      <c r="B48" s="45" t="s">
        <v>146</v>
      </c>
      <c r="C48" s="132">
        <f>МР!D48+'МО г.Ртищево'!D36</f>
        <v>8352</v>
      </c>
      <c r="D48" s="132">
        <f>МР!E48+'МО г.Ртищево'!E36</f>
        <v>2094.2</v>
      </c>
      <c r="E48" s="132">
        <f>МР!F48+'МО г.Ртищево'!F36</f>
        <v>631.7</v>
      </c>
      <c r="F48" s="89">
        <f t="shared" si="2"/>
        <v>0.0756345785440613</v>
      </c>
      <c r="G48" s="89">
        <f t="shared" si="3"/>
        <v>0.30164263203132463</v>
      </c>
    </row>
    <row r="49" spans="1:7" ht="18.75">
      <c r="A49" s="46"/>
      <c r="B49" s="45" t="s">
        <v>37</v>
      </c>
      <c r="C49" s="132">
        <f>'Кр-звезда'!D36+Макарово!D36+Октябрьский!D35+Салтыковка!D35+Урусово!D35+'Ш-Голицыно'!D35+МР!D49+'МО г.Ртищево'!D38</f>
        <v>115.80000000000001</v>
      </c>
      <c r="D49" s="132">
        <f>'Кр-звезда'!E36+Макарово!E36+Октябрьский!E35+Салтыковка!E35+Урусово!E35+'Ш-Голицыно'!E35+МР!E49+'МО г.Ртищево'!E38</f>
        <v>23</v>
      </c>
      <c r="E49" s="132">
        <f>'Кр-звезда'!F36+Макарово!F36+Октябрьский!F35+Салтыковка!F35+Урусово!F35+'Ш-Голицыно'!F35+МР!F49+'МО г.Ртищево'!F38</f>
        <v>0</v>
      </c>
      <c r="F49" s="89">
        <f t="shared" si="2"/>
        <v>0</v>
      </c>
      <c r="G49" s="89">
        <f t="shared" si="3"/>
        <v>0</v>
      </c>
    </row>
    <row r="50" spans="1:7" ht="18.75">
      <c r="A50" s="46"/>
      <c r="B50" s="45" t="s">
        <v>402</v>
      </c>
      <c r="C50" s="132">
        <f>МР!D51+'МО г.Ртищево'!D37</f>
        <v>4408.5</v>
      </c>
      <c r="D50" s="132">
        <f>МР!E51+'МО г.Ртищево'!E37</f>
        <v>1074.3999999999999</v>
      </c>
      <c r="E50" s="132">
        <f>МР!F51+'МО г.Ртищево'!F37</f>
        <v>348.59999999999997</v>
      </c>
      <c r="F50" s="89">
        <f t="shared" si="2"/>
        <v>0.07907451514120448</v>
      </c>
      <c r="G50" s="89">
        <f t="shared" si="3"/>
        <v>0.32446016381236037</v>
      </c>
    </row>
    <row r="51" spans="1:7" ht="20.25" customHeight="1">
      <c r="A51" s="46"/>
      <c r="B51" s="45" t="s">
        <v>230</v>
      </c>
      <c r="C51" s="133">
        <f>'МО г.Ртищево'!D39</f>
        <v>229.2</v>
      </c>
      <c r="D51" s="133">
        <f>'МО г.Ртищево'!E39</f>
        <v>71.7</v>
      </c>
      <c r="E51" s="133">
        <f>'МО г.Ртищево'!F39</f>
        <v>19.1</v>
      </c>
      <c r="F51" s="89">
        <f t="shared" si="2"/>
        <v>0.08333333333333334</v>
      </c>
      <c r="G51" s="89">
        <f t="shared" si="3"/>
        <v>0.2663877266387727</v>
      </c>
    </row>
    <row r="52" spans="1:7" ht="37.5" customHeight="1">
      <c r="A52" s="46"/>
      <c r="B52" s="59" t="s">
        <v>401</v>
      </c>
      <c r="C52" s="133">
        <f>МР!D52</f>
        <v>1700</v>
      </c>
      <c r="D52" s="133">
        <f>МР!E52</f>
        <v>425</v>
      </c>
      <c r="E52" s="133">
        <f>МР!F52</f>
        <v>0</v>
      </c>
      <c r="F52" s="89">
        <f t="shared" si="2"/>
        <v>0</v>
      </c>
      <c r="G52" s="89">
        <f t="shared" si="3"/>
        <v>0</v>
      </c>
    </row>
    <row r="53" spans="1:7" ht="53.25" customHeight="1">
      <c r="A53" s="46"/>
      <c r="B53" s="59" t="s">
        <v>194</v>
      </c>
      <c r="C53" s="133">
        <f>МР!D50</f>
        <v>115.2</v>
      </c>
      <c r="D53" s="133">
        <f>МР!E50</f>
        <v>28.8</v>
      </c>
      <c r="E53" s="133">
        <f>МР!F50</f>
        <v>0</v>
      </c>
      <c r="F53" s="89">
        <f t="shared" si="2"/>
        <v>0</v>
      </c>
      <c r="G53" s="89">
        <f t="shared" si="3"/>
        <v>0</v>
      </c>
    </row>
    <row r="54" spans="1:7" ht="21" customHeight="1">
      <c r="A54" s="49" t="s">
        <v>107</v>
      </c>
      <c r="B54" s="44" t="s">
        <v>101</v>
      </c>
      <c r="C54" s="134">
        <f>C55</f>
        <v>923.4</v>
      </c>
      <c r="D54" s="134">
        <f>D55</f>
        <v>221.60000000000002</v>
      </c>
      <c r="E54" s="134">
        <f>E55</f>
        <v>0</v>
      </c>
      <c r="F54" s="89">
        <f t="shared" si="2"/>
        <v>0</v>
      </c>
      <c r="G54" s="89">
        <f t="shared" si="3"/>
        <v>0</v>
      </c>
    </row>
    <row r="55" spans="1:7" s="33" customFormat="1" ht="31.5">
      <c r="A55" s="90" t="s">
        <v>108</v>
      </c>
      <c r="B55" s="130" t="s">
        <v>102</v>
      </c>
      <c r="C55" s="131">
        <f>'Кр-звезда'!D38+Макарово!D38+Октябрьский!D37+Салтыковка!D37+Урусово!D38+'Ш-Голицыно'!D38</f>
        <v>923.4</v>
      </c>
      <c r="D55" s="131">
        <f>'Кр-звезда'!E38+Макарово!E38+Октябрьский!E37+Салтыковка!E37+Урусово!E38+'Ш-Голицыно'!E38</f>
        <v>221.60000000000002</v>
      </c>
      <c r="E55" s="131">
        <f>'Кр-звезда'!F38+Макарово!F38+Октябрьский!F37+Салтыковка!F37+Урусово!F38+'Ш-Голицыно'!F38</f>
        <v>0</v>
      </c>
      <c r="F55" s="89">
        <f t="shared" si="2"/>
        <v>0</v>
      </c>
      <c r="G55" s="89">
        <f t="shared" si="3"/>
        <v>0</v>
      </c>
    </row>
    <row r="56" spans="1:7" ht="21" customHeight="1">
      <c r="A56" s="49" t="s">
        <v>72</v>
      </c>
      <c r="B56" s="44" t="s">
        <v>38</v>
      </c>
      <c r="C56" s="134">
        <f>C57</f>
        <v>830</v>
      </c>
      <c r="D56" s="134">
        <f>D57</f>
        <v>207</v>
      </c>
      <c r="E56" s="134">
        <f>E57</f>
        <v>44.3</v>
      </c>
      <c r="F56" s="89">
        <f t="shared" si="2"/>
        <v>0.05337349397590361</v>
      </c>
      <c r="G56" s="89">
        <f t="shared" si="3"/>
        <v>0.21400966183574877</v>
      </c>
    </row>
    <row r="57" spans="1:7" s="33" customFormat="1" ht="54" customHeight="1">
      <c r="A57" s="90" t="s">
        <v>151</v>
      </c>
      <c r="B57" s="130" t="s">
        <v>176</v>
      </c>
      <c r="C57" s="131">
        <f>C58+C59+C60+C61</f>
        <v>830</v>
      </c>
      <c r="D57" s="131">
        <f>D58+D59+D60+D61</f>
        <v>207</v>
      </c>
      <c r="E57" s="131">
        <f>E58+E59+E60+E61</f>
        <v>44.3</v>
      </c>
      <c r="F57" s="89">
        <f t="shared" si="2"/>
        <v>0.05337349397590361</v>
      </c>
      <c r="G57" s="89">
        <f t="shared" si="3"/>
        <v>0.21400966183574877</v>
      </c>
    </row>
    <row r="58" spans="1:7" ht="69" customHeight="1">
      <c r="A58" s="46"/>
      <c r="B58" s="54" t="s">
        <v>381</v>
      </c>
      <c r="C58" s="132">
        <f>МР!D57</f>
        <v>200</v>
      </c>
      <c r="D58" s="132">
        <f>МР!E57</f>
        <v>50</v>
      </c>
      <c r="E58" s="132">
        <f>МР!F57</f>
        <v>0</v>
      </c>
      <c r="F58" s="89">
        <f t="shared" si="2"/>
        <v>0</v>
      </c>
      <c r="G58" s="89">
        <f t="shared" si="3"/>
        <v>0</v>
      </c>
    </row>
    <row r="59" spans="1:7" ht="102" customHeight="1">
      <c r="A59" s="46"/>
      <c r="B59" s="54" t="s">
        <v>404</v>
      </c>
      <c r="C59" s="132">
        <f>'МО г.Ртищево'!D42</f>
        <v>100</v>
      </c>
      <c r="D59" s="132">
        <f>'МО г.Ртищево'!E42</f>
        <v>25</v>
      </c>
      <c r="E59" s="132">
        <f>'МО г.Ртищево'!F42</f>
        <v>0</v>
      </c>
      <c r="F59" s="89">
        <f t="shared" si="2"/>
        <v>0</v>
      </c>
      <c r="G59" s="89">
        <f t="shared" si="3"/>
        <v>0</v>
      </c>
    </row>
    <row r="60" spans="1:7" ht="71.25" customHeight="1">
      <c r="A60" s="46"/>
      <c r="B60" s="54" t="s">
        <v>405</v>
      </c>
      <c r="C60" s="132">
        <f>'МО г.Ртищево'!D43</f>
        <v>520</v>
      </c>
      <c r="D60" s="132">
        <f>'МО г.Ртищево'!E43</f>
        <v>130</v>
      </c>
      <c r="E60" s="132">
        <f>'МО г.Ртищево'!F43</f>
        <v>44.3</v>
      </c>
      <c r="F60" s="89">
        <f t="shared" si="2"/>
        <v>0.08519230769230769</v>
      </c>
      <c r="G60" s="89">
        <f t="shared" si="3"/>
        <v>0.34076923076923077</v>
      </c>
    </row>
    <row r="61" spans="1:7" ht="97.5" customHeight="1">
      <c r="A61" s="46"/>
      <c r="B61" s="54" t="s">
        <v>406</v>
      </c>
      <c r="C61" s="132">
        <f>'МО г.Ртищево'!D44+'МО г.Ртищево'!D45</f>
        <v>10</v>
      </c>
      <c r="D61" s="132">
        <f>'МО г.Ртищево'!E44+'МО г.Ртищево'!E45</f>
        <v>2</v>
      </c>
      <c r="E61" s="132">
        <f>'МО г.Ртищево'!F44+'МО г.Ртищево'!F45</f>
        <v>0</v>
      </c>
      <c r="F61" s="89">
        <f t="shared" si="2"/>
        <v>0</v>
      </c>
      <c r="G61" s="89">
        <f t="shared" si="3"/>
        <v>0</v>
      </c>
    </row>
    <row r="62" spans="1:7" ht="22.5" customHeight="1">
      <c r="A62" s="49" t="s">
        <v>73</v>
      </c>
      <c r="B62" s="44" t="s">
        <v>40</v>
      </c>
      <c r="C62" s="134">
        <f>C63+C65+C68+C72</f>
        <v>40949.4</v>
      </c>
      <c r="D62" s="134">
        <f>D63+D65+D68+D72</f>
        <v>8590.2</v>
      </c>
      <c r="E62" s="134">
        <f>E63+E65+E68+E72</f>
        <v>1854</v>
      </c>
      <c r="F62" s="89">
        <f t="shared" si="2"/>
        <v>0.04527538865038316</v>
      </c>
      <c r="G62" s="89">
        <f t="shared" si="3"/>
        <v>0.2158273381294964</v>
      </c>
    </row>
    <row r="63" spans="1:7" ht="22.5" customHeight="1">
      <c r="A63" s="49" t="s">
        <v>261</v>
      </c>
      <c r="B63" s="44" t="s">
        <v>407</v>
      </c>
      <c r="C63" s="134">
        <f>C64</f>
        <v>44.6</v>
      </c>
      <c r="D63" s="134">
        <f>D64</f>
        <v>11.2</v>
      </c>
      <c r="E63" s="134">
        <f>E64</f>
        <v>0</v>
      </c>
      <c r="F63" s="89">
        <f t="shared" si="2"/>
        <v>0</v>
      </c>
      <c r="G63" s="89">
        <f t="shared" si="3"/>
        <v>0</v>
      </c>
    </row>
    <row r="64" spans="1:7" ht="32.25" customHeight="1">
      <c r="A64" s="49"/>
      <c r="B64" s="45" t="s">
        <v>315</v>
      </c>
      <c r="C64" s="134">
        <f>МР!D63</f>
        <v>44.6</v>
      </c>
      <c r="D64" s="134">
        <f>МР!E63</f>
        <v>11.2</v>
      </c>
      <c r="E64" s="134">
        <f>МР!F63</f>
        <v>0</v>
      </c>
      <c r="F64" s="89">
        <f t="shared" si="2"/>
        <v>0</v>
      </c>
      <c r="G64" s="89">
        <f t="shared" si="3"/>
        <v>0</v>
      </c>
    </row>
    <row r="65" spans="1:7" ht="19.5" customHeight="1">
      <c r="A65" s="49" t="s">
        <v>346</v>
      </c>
      <c r="B65" s="44" t="s">
        <v>408</v>
      </c>
      <c r="C65" s="134">
        <f>C66+C67</f>
        <v>600</v>
      </c>
      <c r="D65" s="134">
        <f>D66+D67</f>
        <v>24</v>
      </c>
      <c r="E65" s="134">
        <f>E66+E67</f>
        <v>0</v>
      </c>
      <c r="F65" s="89">
        <f t="shared" si="2"/>
        <v>0</v>
      </c>
      <c r="G65" s="89">
        <f t="shared" si="3"/>
        <v>0</v>
      </c>
    </row>
    <row r="66" spans="1:7" ht="54" customHeight="1">
      <c r="A66" s="49"/>
      <c r="B66" s="45" t="s">
        <v>347</v>
      </c>
      <c r="C66" s="134">
        <f>МР!D64</f>
        <v>504</v>
      </c>
      <c r="D66" s="134">
        <f>МР!E64</f>
        <v>0</v>
      </c>
      <c r="E66" s="134">
        <f>МР!F64</f>
        <v>0</v>
      </c>
      <c r="F66" s="89">
        <f t="shared" si="2"/>
        <v>0</v>
      </c>
      <c r="G66" s="89">
        <v>0</v>
      </c>
    </row>
    <row r="67" spans="1:7" ht="50.25" customHeight="1">
      <c r="A67" s="49"/>
      <c r="B67" s="45" t="s">
        <v>348</v>
      </c>
      <c r="C67" s="134">
        <f>МР!D65</f>
        <v>96</v>
      </c>
      <c r="D67" s="134">
        <f>МР!E65</f>
        <v>24</v>
      </c>
      <c r="E67" s="134">
        <f>МР!F65</f>
        <v>0</v>
      </c>
      <c r="F67" s="89">
        <f t="shared" si="2"/>
        <v>0</v>
      </c>
      <c r="G67" s="89">
        <f t="shared" si="3"/>
        <v>0</v>
      </c>
    </row>
    <row r="68" spans="1:7" s="33" customFormat="1" ht="35.25" customHeight="1">
      <c r="A68" s="90" t="s">
        <v>116</v>
      </c>
      <c r="B68" s="130" t="s">
        <v>231</v>
      </c>
      <c r="C68" s="131">
        <f>C69+C70+C71</f>
        <v>39804.8</v>
      </c>
      <c r="D68" s="131">
        <f>D69+D70+D71</f>
        <v>8430</v>
      </c>
      <c r="E68" s="131">
        <f>E69+E70+E71</f>
        <v>1849</v>
      </c>
      <c r="F68" s="89">
        <f t="shared" si="2"/>
        <v>0.04645168421898866</v>
      </c>
      <c r="G68" s="89">
        <f t="shared" si="3"/>
        <v>0.21933570581257414</v>
      </c>
    </row>
    <row r="69" spans="1:7" ht="45.75" customHeight="1">
      <c r="A69" s="46"/>
      <c r="B69" s="61" t="s">
        <v>292</v>
      </c>
      <c r="C69" s="132">
        <f>'МО г.Ртищево'!D51</f>
        <v>6667.3</v>
      </c>
      <c r="D69" s="132">
        <f>'МО г.Ртищево'!E51</f>
        <v>1600</v>
      </c>
      <c r="E69" s="132">
        <f>'МО г.Ртищево'!F51</f>
        <v>0</v>
      </c>
      <c r="F69" s="89">
        <f t="shared" si="2"/>
        <v>0</v>
      </c>
      <c r="G69" s="89">
        <f t="shared" si="3"/>
        <v>0</v>
      </c>
    </row>
    <row r="70" spans="1:7" ht="52.5" customHeight="1">
      <c r="A70" s="49"/>
      <c r="B70" s="61" t="s">
        <v>317</v>
      </c>
      <c r="C70" s="132">
        <f>МР!D66</f>
        <v>23137.5</v>
      </c>
      <c r="D70" s="132">
        <f>МР!E66</f>
        <v>5780</v>
      </c>
      <c r="E70" s="132">
        <f>МР!F66</f>
        <v>1349</v>
      </c>
      <c r="F70" s="89">
        <f t="shared" si="2"/>
        <v>0.05830361966504592</v>
      </c>
      <c r="G70" s="89">
        <f t="shared" si="3"/>
        <v>0.2333910034602076</v>
      </c>
    </row>
    <row r="71" spans="1:7" ht="19.5" customHeight="1">
      <c r="A71" s="49"/>
      <c r="B71" s="54" t="s">
        <v>289</v>
      </c>
      <c r="C71" s="132">
        <f>МР!D68</f>
        <v>10000</v>
      </c>
      <c r="D71" s="132">
        <f>МР!E68</f>
        <v>1050</v>
      </c>
      <c r="E71" s="132">
        <f>МР!F68</f>
        <v>500</v>
      </c>
      <c r="F71" s="89">
        <f t="shared" si="2"/>
        <v>0.05</v>
      </c>
      <c r="G71" s="89">
        <f t="shared" si="3"/>
        <v>0.47619047619047616</v>
      </c>
    </row>
    <row r="72" spans="1:7" s="33" customFormat="1" ht="36" customHeight="1">
      <c r="A72" s="90" t="s">
        <v>74</v>
      </c>
      <c r="B72" s="135" t="s">
        <v>192</v>
      </c>
      <c r="C72" s="131">
        <f>C73+C75+C74</f>
        <v>500</v>
      </c>
      <c r="D72" s="131">
        <f>D73+D75+D74</f>
        <v>125</v>
      </c>
      <c r="E72" s="131">
        <f>E73+E75+E74</f>
        <v>5</v>
      </c>
      <c r="F72" s="89">
        <f t="shared" si="2"/>
        <v>0.01</v>
      </c>
      <c r="G72" s="89">
        <f t="shared" si="3"/>
        <v>0.04</v>
      </c>
    </row>
    <row r="73" spans="1:7" ht="22.5" customHeight="1">
      <c r="A73" s="49"/>
      <c r="B73" s="67" t="s">
        <v>120</v>
      </c>
      <c r="C73" s="132">
        <f>МР!D71+'Кр-звезда'!D44+Макарово!D44+Октябрьский!D43+Салтыковка!D43+Урусово!D44+'Ш-Голицыно'!D44</f>
        <v>290</v>
      </c>
      <c r="D73" s="132">
        <f>МР!E71+'Кр-звезда'!E44+Макарово!E44+Октябрьский!E43+Салтыковка!E43+Урусово!E44+'Ш-Голицыно'!E44</f>
        <v>72.5</v>
      </c>
      <c r="E73" s="132">
        <f>МР!F71+'Кр-звезда'!F44+Макарово!F44+Октябрьский!F43+Салтыковка!F43+Урусово!F44+'Ш-Голицыно'!F44</f>
        <v>5</v>
      </c>
      <c r="F73" s="89">
        <f t="shared" si="2"/>
        <v>0.017241379310344827</v>
      </c>
      <c r="G73" s="89">
        <f t="shared" si="3"/>
        <v>0.06896551724137931</v>
      </c>
    </row>
    <row r="74" spans="1:7" ht="56.25" customHeight="1">
      <c r="A74" s="49"/>
      <c r="B74" s="67" t="s">
        <v>351</v>
      </c>
      <c r="C74" s="132">
        <f>МР!D72</f>
        <v>200</v>
      </c>
      <c r="D74" s="132">
        <f>МР!E72</f>
        <v>50</v>
      </c>
      <c r="E74" s="132">
        <f>МР!F72</f>
        <v>0</v>
      </c>
      <c r="F74" s="89">
        <f t="shared" si="2"/>
        <v>0</v>
      </c>
      <c r="G74" s="89">
        <f t="shared" si="3"/>
        <v>0</v>
      </c>
    </row>
    <row r="75" spans="1:7" ht="51" customHeight="1">
      <c r="A75" s="49"/>
      <c r="B75" s="67" t="s">
        <v>366</v>
      </c>
      <c r="C75" s="132">
        <f>МР!D80</f>
        <v>10</v>
      </c>
      <c r="D75" s="132">
        <f>МР!E80</f>
        <v>2.5</v>
      </c>
      <c r="E75" s="132">
        <f>МР!F80</f>
        <v>0</v>
      </c>
      <c r="F75" s="89">
        <f t="shared" si="2"/>
        <v>0</v>
      </c>
      <c r="G75" s="89">
        <f t="shared" si="3"/>
        <v>0</v>
      </c>
    </row>
    <row r="76" spans="1:7" ht="27" customHeight="1">
      <c r="A76" s="71" t="s">
        <v>75</v>
      </c>
      <c r="B76" s="72" t="s">
        <v>41</v>
      </c>
      <c r="C76" s="134">
        <f>C77+C80+C88</f>
        <v>41892.6</v>
      </c>
      <c r="D76" s="134">
        <f>D77+D80+D88</f>
        <v>11986.099999999999</v>
      </c>
      <c r="E76" s="134">
        <f>E77+E80+E88</f>
        <v>2602.7999999999997</v>
      </c>
      <c r="F76" s="89">
        <f t="shared" si="2"/>
        <v>0.062130304636140984</v>
      </c>
      <c r="G76" s="89">
        <f t="shared" si="3"/>
        <v>0.21715153386005456</v>
      </c>
    </row>
    <row r="77" spans="1:7" s="33" customFormat="1" ht="31.5">
      <c r="A77" s="90" t="s">
        <v>76</v>
      </c>
      <c r="B77" s="130" t="s">
        <v>42</v>
      </c>
      <c r="C77" s="131">
        <f>C78+C79</f>
        <v>3749.2</v>
      </c>
      <c r="D77" s="131">
        <f>D78+D79</f>
        <v>959.3</v>
      </c>
      <c r="E77" s="131">
        <f>E78+E79</f>
        <v>133.4</v>
      </c>
      <c r="F77" s="89">
        <f t="shared" si="2"/>
        <v>0.0355809239304385</v>
      </c>
      <c r="G77" s="89">
        <f t="shared" si="3"/>
        <v>0.13905973105389347</v>
      </c>
    </row>
    <row r="78" spans="1:7" ht="59.25" customHeight="1">
      <c r="A78" s="46"/>
      <c r="B78" s="45" t="s">
        <v>293</v>
      </c>
      <c r="C78" s="132">
        <f>'МО г.Ртищево'!D56</f>
        <v>865.8</v>
      </c>
      <c r="D78" s="132">
        <f>'МО г.Ртищево'!E56</f>
        <v>205.8</v>
      </c>
      <c r="E78" s="132">
        <f>'МО г.Ртищево'!F56</f>
        <v>133.4</v>
      </c>
      <c r="F78" s="89">
        <f t="shared" si="2"/>
        <v>0.15407715407715408</v>
      </c>
      <c r="G78" s="89">
        <f t="shared" si="3"/>
        <v>0.6482021379980564</v>
      </c>
    </row>
    <row r="79" spans="1:7" ht="34.5" customHeight="1">
      <c r="A79" s="46"/>
      <c r="B79" s="45" t="s">
        <v>165</v>
      </c>
      <c r="C79" s="132">
        <f>'МО г.Ртищево'!D61+МР!D84</f>
        <v>2883.4</v>
      </c>
      <c r="D79" s="132">
        <f>'МО г.Ртищево'!E61+МР!E84</f>
        <v>753.5</v>
      </c>
      <c r="E79" s="132">
        <f>'МО г.Ртищево'!F61+МР!F84</f>
        <v>0</v>
      </c>
      <c r="F79" s="89">
        <f t="shared" si="2"/>
        <v>0</v>
      </c>
      <c r="G79" s="89">
        <f t="shared" si="3"/>
        <v>0</v>
      </c>
    </row>
    <row r="80" spans="1:7" s="33" customFormat="1" ht="21" customHeight="1">
      <c r="A80" s="90" t="s">
        <v>77</v>
      </c>
      <c r="B80" s="130" t="s">
        <v>232</v>
      </c>
      <c r="C80" s="131">
        <f>C84+C81</f>
        <v>9400</v>
      </c>
      <c r="D80" s="131">
        <f>D84+D81</f>
        <v>2350</v>
      </c>
      <c r="E80" s="131">
        <f>E84+E81</f>
        <v>0</v>
      </c>
      <c r="F80" s="89">
        <f t="shared" si="2"/>
        <v>0</v>
      </c>
      <c r="G80" s="89">
        <f t="shared" si="3"/>
        <v>0</v>
      </c>
    </row>
    <row r="81" spans="1:7" s="33" customFormat="1" ht="35.25" customHeight="1">
      <c r="A81" s="90"/>
      <c r="B81" s="45" t="s">
        <v>395</v>
      </c>
      <c r="C81" s="131">
        <f>C82+C83</f>
        <v>3200</v>
      </c>
      <c r="D81" s="131">
        <f>D82+D83</f>
        <v>800</v>
      </c>
      <c r="E81" s="131">
        <f>E82+E83</f>
        <v>0</v>
      </c>
      <c r="F81" s="89">
        <f t="shared" si="2"/>
        <v>0</v>
      </c>
      <c r="G81" s="89">
        <f t="shared" si="3"/>
        <v>0</v>
      </c>
    </row>
    <row r="82" spans="1:7" s="33" customFormat="1" ht="46.5" customHeight="1">
      <c r="A82" s="90"/>
      <c r="B82" s="54" t="s">
        <v>372</v>
      </c>
      <c r="C82" s="136">
        <f>'МО г.Ртищево'!D64</f>
        <v>2200</v>
      </c>
      <c r="D82" s="136">
        <f>'МО г.Ртищево'!E64</f>
        <v>550</v>
      </c>
      <c r="E82" s="136">
        <f>'МО г.Ртищево'!F64</f>
        <v>0</v>
      </c>
      <c r="F82" s="89">
        <f t="shared" si="2"/>
        <v>0</v>
      </c>
      <c r="G82" s="89">
        <f t="shared" si="3"/>
        <v>0</v>
      </c>
    </row>
    <row r="83" spans="1:7" s="33" customFormat="1" ht="52.5" customHeight="1">
      <c r="A83" s="90"/>
      <c r="B83" s="54" t="s">
        <v>374</v>
      </c>
      <c r="C83" s="136">
        <f>'МО г.Ртищево'!D65</f>
        <v>1000</v>
      </c>
      <c r="D83" s="136">
        <f>'МО г.Ртищево'!E65</f>
        <v>250</v>
      </c>
      <c r="E83" s="136">
        <f>'МО г.Ртищево'!F65</f>
        <v>0</v>
      </c>
      <c r="F83" s="89">
        <f t="shared" si="2"/>
        <v>0</v>
      </c>
      <c r="G83" s="89">
        <f t="shared" si="3"/>
        <v>0</v>
      </c>
    </row>
    <row r="84" spans="1:7" s="33" customFormat="1" ht="101.25" customHeight="1">
      <c r="A84" s="90"/>
      <c r="B84" s="45" t="s">
        <v>409</v>
      </c>
      <c r="C84" s="132">
        <f>МР!D86</f>
        <v>6200</v>
      </c>
      <c r="D84" s="132">
        <f>МР!E86</f>
        <v>1550</v>
      </c>
      <c r="E84" s="132">
        <f>МР!F86</f>
        <v>0</v>
      </c>
      <c r="F84" s="89">
        <f t="shared" si="2"/>
        <v>0</v>
      </c>
      <c r="G84" s="89">
        <f t="shared" si="3"/>
        <v>0</v>
      </c>
    </row>
    <row r="85" spans="1:7" s="33" customFormat="1" ht="57.75" customHeight="1">
      <c r="A85" s="90"/>
      <c r="B85" s="54" t="s">
        <v>372</v>
      </c>
      <c r="C85" s="136">
        <f>МР!D87</f>
        <v>900</v>
      </c>
      <c r="D85" s="136">
        <f>МР!E87</f>
        <v>225</v>
      </c>
      <c r="E85" s="136">
        <f>МР!F87</f>
        <v>0</v>
      </c>
      <c r="F85" s="89">
        <f t="shared" si="2"/>
        <v>0</v>
      </c>
      <c r="G85" s="89">
        <f t="shared" si="3"/>
        <v>0</v>
      </c>
    </row>
    <row r="86" spans="1:7" s="33" customFormat="1" ht="53.25" customHeight="1">
      <c r="A86" s="90"/>
      <c r="B86" s="54" t="s">
        <v>374</v>
      </c>
      <c r="C86" s="136">
        <f>МР!D88</f>
        <v>900</v>
      </c>
      <c r="D86" s="136">
        <f>МР!E88</f>
        <v>225</v>
      </c>
      <c r="E86" s="136">
        <f>МР!F88</f>
        <v>0</v>
      </c>
      <c r="F86" s="89">
        <f t="shared" si="2"/>
        <v>0</v>
      </c>
      <c r="G86" s="89">
        <f t="shared" si="3"/>
        <v>0</v>
      </c>
    </row>
    <row r="87" spans="1:7" s="33" customFormat="1" ht="23.25" customHeight="1">
      <c r="A87" s="90"/>
      <c r="B87" s="54" t="s">
        <v>375</v>
      </c>
      <c r="C87" s="136">
        <f>МР!D89</f>
        <v>4400</v>
      </c>
      <c r="D87" s="136">
        <f>МР!E89</f>
        <v>1100</v>
      </c>
      <c r="E87" s="136">
        <f>МР!F89</f>
        <v>0</v>
      </c>
      <c r="F87" s="89">
        <f t="shared" si="2"/>
        <v>0</v>
      </c>
      <c r="G87" s="89">
        <f t="shared" si="3"/>
        <v>0</v>
      </c>
    </row>
    <row r="88" spans="1:7" s="33" customFormat="1" ht="21.75" customHeight="1">
      <c r="A88" s="90" t="s">
        <v>44</v>
      </c>
      <c r="B88" s="137" t="s">
        <v>45</v>
      </c>
      <c r="C88" s="131">
        <f>C89+C99+C102+C101+C100</f>
        <v>28743.399999999998</v>
      </c>
      <c r="D88" s="131">
        <f>D89+D99+D102+D101+D100</f>
        <v>8676.8</v>
      </c>
      <c r="E88" s="131">
        <f>E89+E99+E102+E101+E100</f>
        <v>2469.3999999999996</v>
      </c>
      <c r="F88" s="89">
        <f t="shared" si="2"/>
        <v>0.08591189629619321</v>
      </c>
      <c r="G88" s="89">
        <f t="shared" si="3"/>
        <v>0.2845980084823898</v>
      </c>
    </row>
    <row r="89" spans="1:7" ht="30.75" customHeight="1">
      <c r="A89" s="46"/>
      <c r="B89" s="68" t="s">
        <v>328</v>
      </c>
      <c r="C89" s="132">
        <f>'МО г.Ртищево'!D66</f>
        <v>1750</v>
      </c>
      <c r="D89" s="132">
        <f>'МО г.Ртищево'!E66</f>
        <v>435</v>
      </c>
      <c r="E89" s="132">
        <f>'МО г.Ртищево'!F66</f>
        <v>0</v>
      </c>
      <c r="F89" s="89">
        <f t="shared" si="2"/>
        <v>0</v>
      </c>
      <c r="G89" s="89">
        <f t="shared" si="3"/>
        <v>0</v>
      </c>
    </row>
    <row r="90" spans="1:7" ht="23.25" customHeight="1">
      <c r="A90" s="46"/>
      <c r="B90" s="138" t="s">
        <v>297</v>
      </c>
      <c r="C90" s="132">
        <f>'МО г.Ртищево'!D67</f>
        <v>100</v>
      </c>
      <c r="D90" s="132">
        <f>'МО г.Ртищево'!E67</f>
        <v>25</v>
      </c>
      <c r="E90" s="132">
        <f>'МО г.Ртищево'!F67</f>
        <v>0</v>
      </c>
      <c r="F90" s="89">
        <f t="shared" si="2"/>
        <v>0</v>
      </c>
      <c r="G90" s="89">
        <f t="shared" si="3"/>
        <v>0</v>
      </c>
    </row>
    <row r="91" spans="1:7" ht="30" customHeight="1">
      <c r="A91" s="46"/>
      <c r="B91" s="138" t="s">
        <v>299</v>
      </c>
      <c r="C91" s="132">
        <f>'МО г.Ртищево'!D68</f>
        <v>200</v>
      </c>
      <c r="D91" s="132">
        <f>'МО г.Ртищево'!E68</f>
        <v>50</v>
      </c>
      <c r="E91" s="132">
        <f>'МО г.Ртищево'!F68</f>
        <v>0</v>
      </c>
      <c r="F91" s="89">
        <f t="shared" si="2"/>
        <v>0</v>
      </c>
      <c r="G91" s="89">
        <f t="shared" si="3"/>
        <v>0</v>
      </c>
    </row>
    <row r="92" spans="1:7" ht="23.25" customHeight="1">
      <c r="A92" s="46"/>
      <c r="B92" s="138" t="s">
        <v>301</v>
      </c>
      <c r="C92" s="132">
        <f>'МО г.Ртищево'!D69</f>
        <v>100</v>
      </c>
      <c r="D92" s="132">
        <f>'МО г.Ртищево'!E69</f>
        <v>25</v>
      </c>
      <c r="E92" s="132">
        <f>'МО г.Ртищево'!F69</f>
        <v>0</v>
      </c>
      <c r="F92" s="89">
        <f t="shared" si="2"/>
        <v>0</v>
      </c>
      <c r="G92" s="89">
        <f t="shared" si="3"/>
        <v>0</v>
      </c>
    </row>
    <row r="93" spans="1:7" ht="30.75" customHeight="1">
      <c r="A93" s="46"/>
      <c r="B93" s="138" t="s">
        <v>303</v>
      </c>
      <c r="C93" s="132">
        <f>'МО г.Ртищево'!D70</f>
        <v>100</v>
      </c>
      <c r="D93" s="132">
        <f>'МО г.Ртищево'!E70</f>
        <v>25</v>
      </c>
      <c r="E93" s="132">
        <f>'МО г.Ртищево'!F70</f>
        <v>0</v>
      </c>
      <c r="F93" s="89">
        <f t="shared" si="2"/>
        <v>0</v>
      </c>
      <c r="G93" s="89">
        <f t="shared" si="3"/>
        <v>0</v>
      </c>
    </row>
    <row r="94" spans="1:7" ht="20.25" customHeight="1">
      <c r="A94" s="46"/>
      <c r="B94" s="138" t="s">
        <v>305</v>
      </c>
      <c r="C94" s="132">
        <f>'МО г.Ртищево'!D71</f>
        <v>100</v>
      </c>
      <c r="D94" s="132">
        <f>'МО г.Ртищево'!E71</f>
        <v>25</v>
      </c>
      <c r="E94" s="132">
        <f>'МО г.Ртищево'!F71</f>
        <v>0</v>
      </c>
      <c r="F94" s="89">
        <f t="shared" si="2"/>
        <v>0</v>
      </c>
      <c r="G94" s="89">
        <f t="shared" si="3"/>
        <v>0</v>
      </c>
    </row>
    <row r="95" spans="1:7" ht="19.5" customHeight="1">
      <c r="A95" s="46"/>
      <c r="B95" s="138" t="s">
        <v>308</v>
      </c>
      <c r="C95" s="132">
        <f>'МО г.Ртищево'!D72</f>
        <v>100</v>
      </c>
      <c r="D95" s="132">
        <f>'МО г.Ртищево'!E72</f>
        <v>25</v>
      </c>
      <c r="E95" s="132">
        <f>'МО г.Ртищево'!F72</f>
        <v>0</v>
      </c>
      <c r="F95" s="89">
        <f t="shared" si="2"/>
        <v>0</v>
      </c>
      <c r="G95" s="89">
        <f t="shared" si="3"/>
        <v>0</v>
      </c>
    </row>
    <row r="96" spans="1:7" ht="21" customHeight="1">
      <c r="A96" s="46"/>
      <c r="B96" s="138" t="s">
        <v>212</v>
      </c>
      <c r="C96" s="132">
        <f>'МО г.Ртищево'!D73</f>
        <v>50</v>
      </c>
      <c r="D96" s="132">
        <f>'МО г.Ртищево'!E73</f>
        <v>10</v>
      </c>
      <c r="E96" s="132">
        <f>'МО г.Ртищево'!F73</f>
        <v>0</v>
      </c>
      <c r="F96" s="89">
        <f t="shared" si="2"/>
        <v>0</v>
      </c>
      <c r="G96" s="89">
        <f t="shared" si="3"/>
        <v>0</v>
      </c>
    </row>
    <row r="97" spans="1:7" ht="36" customHeight="1">
      <c r="A97" s="46"/>
      <c r="B97" s="138" t="s">
        <v>397</v>
      </c>
      <c r="C97" s="132">
        <f>'МО г.Ртищево'!D74</f>
        <v>624</v>
      </c>
      <c r="D97" s="132">
        <f>'МО г.Ртищево'!E74</f>
        <v>156</v>
      </c>
      <c r="E97" s="132">
        <f>'МО г.Ртищево'!F74</f>
        <v>0</v>
      </c>
      <c r="F97" s="89">
        <f t="shared" si="2"/>
        <v>0</v>
      </c>
      <c r="G97" s="89">
        <f t="shared" si="3"/>
        <v>0</v>
      </c>
    </row>
    <row r="98" spans="1:7" ht="30.75" customHeight="1">
      <c r="A98" s="46"/>
      <c r="B98" s="138" t="s">
        <v>410</v>
      </c>
      <c r="C98" s="132">
        <f>'МО г.Ртищево'!D75</f>
        <v>376</v>
      </c>
      <c r="D98" s="132">
        <f>'МО г.Ртищево'!E75</f>
        <v>94</v>
      </c>
      <c r="E98" s="132">
        <f>'МО г.Ртищево'!F75</f>
        <v>0</v>
      </c>
      <c r="F98" s="89">
        <f t="shared" si="2"/>
        <v>0</v>
      </c>
      <c r="G98" s="89">
        <f t="shared" si="3"/>
        <v>0</v>
      </c>
    </row>
    <row r="99" spans="1:7" ht="21" customHeight="1">
      <c r="A99" s="46"/>
      <c r="B99" s="68" t="s">
        <v>166</v>
      </c>
      <c r="C99" s="132">
        <f>'МО г.Ртищево'!D76+'Кр-звезда'!D47+Макарово!D47+Октябрьский!D46+Салтыковка!D46+Урусово!D47+'Ш-Голицыно'!D47</f>
        <v>11155.9</v>
      </c>
      <c r="D99" s="132">
        <f>'МО г.Ртищево'!E76+'Кр-звезда'!E47+Макарово!E47+Октябрьский!E46+Салтыковка!E46+Урусово!E47+'Ш-Голицыно'!E47</f>
        <v>4295.4</v>
      </c>
      <c r="E99" s="132">
        <f>'МО г.Ртищево'!F76+'Кр-звезда'!F47+Макарово!F47+Октябрьский!F46+Салтыковка!F46+Урусово!F47+'Ш-Голицыно'!F47</f>
        <v>2237.7</v>
      </c>
      <c r="F99" s="89">
        <f t="shared" si="2"/>
        <v>0.20058444410580947</v>
      </c>
      <c r="G99" s="89">
        <f t="shared" si="3"/>
        <v>0.5209526470177399</v>
      </c>
    </row>
    <row r="100" spans="1:7" ht="21" customHeight="1">
      <c r="A100" s="46"/>
      <c r="B100" s="68" t="s">
        <v>278</v>
      </c>
      <c r="C100" s="132">
        <f>'Кр-звезда'!D49+Макарово!D49+Октябрьский!D48+Салтыковка!D48+Урусово!D49+'Ш-Голицыно'!D49</f>
        <v>120</v>
      </c>
      <c r="D100" s="132">
        <f>'Кр-звезда'!E49+Макарово!E49+Октябрьский!E48+Салтыковка!E48+Урусово!E49+'Ш-Голицыно'!E49</f>
        <v>30</v>
      </c>
      <c r="E100" s="132">
        <f>'Кр-звезда'!F49+Макарово!F49+Октябрьский!F48+Салтыковка!F48+Урусово!F49+'Ш-Голицыно'!F49</f>
        <v>0</v>
      </c>
      <c r="F100" s="89">
        <f t="shared" si="2"/>
        <v>0</v>
      </c>
      <c r="G100" s="89">
        <f t="shared" si="3"/>
        <v>0</v>
      </c>
    </row>
    <row r="101" spans="1:7" ht="21" customHeight="1">
      <c r="A101" s="46"/>
      <c r="B101" s="68" t="s">
        <v>214</v>
      </c>
      <c r="C101" s="132">
        <f>'Кр-звезда'!D48+Макарово!D48+Октябрьский!D47+Салтыковка!D47+Урусово!D48+'Ш-Голицыно'!D48</f>
        <v>120</v>
      </c>
      <c r="D101" s="132">
        <f>'Кр-звезда'!E48+Макарово!E48+Октябрьский!E47+Салтыковка!E47+Урусово!E48+'Ш-Голицыно'!E48</f>
        <v>30</v>
      </c>
      <c r="E101" s="132">
        <f>'Кр-звезда'!F48+Макарово!F48+Октябрьский!F47+Салтыковка!F47+Урусово!F48+'Ш-Голицыно'!F48</f>
        <v>0</v>
      </c>
      <c r="F101" s="89">
        <f t="shared" si="2"/>
        <v>0</v>
      </c>
      <c r="G101" s="89">
        <f t="shared" si="3"/>
        <v>0</v>
      </c>
    </row>
    <row r="102" spans="1:7" ht="21" customHeight="1">
      <c r="A102" s="46"/>
      <c r="B102" s="68" t="s">
        <v>167</v>
      </c>
      <c r="C102" s="132">
        <f>'МО г.Ртищево'!D77+'Кр-звезда'!D50+Макарово!D50+Октябрьский!D49+Салтыковка!D49+Урусово!D50+'Ш-Голицыно'!D50</f>
        <v>15597.499999999998</v>
      </c>
      <c r="D102" s="132">
        <f>'МО г.Ртищево'!E77+'Кр-звезда'!E50+Макарово!E50+Октябрьский!E49+Салтыковка!E49+Урусово!E50+'Ш-Голицыно'!E50</f>
        <v>3886.4</v>
      </c>
      <c r="E102" s="132">
        <f>'МО г.Ртищево'!F77+'Кр-звезда'!F50+Макарово!F50+Октябрьский!F49+Салтыковка!F49+Урусово!F50+'Ш-Голицыно'!F50</f>
        <v>231.7</v>
      </c>
      <c r="F102" s="89">
        <f t="shared" si="2"/>
        <v>0.014854944702676712</v>
      </c>
      <c r="G102" s="89">
        <f t="shared" si="3"/>
        <v>0.05961815561959654</v>
      </c>
    </row>
    <row r="103" spans="1:7" ht="21.75" customHeight="1" hidden="1">
      <c r="A103" s="71" t="s">
        <v>123</v>
      </c>
      <c r="B103" s="72" t="s">
        <v>121</v>
      </c>
      <c r="C103" s="134">
        <f>C104</f>
        <v>0</v>
      </c>
      <c r="D103" s="134">
        <f>D104</f>
        <v>0</v>
      </c>
      <c r="E103" s="134">
        <f>E104</f>
        <v>0</v>
      </c>
      <c r="F103" s="89" t="e">
        <f t="shared" si="2"/>
        <v>#DIV/0!</v>
      </c>
      <c r="G103" s="89" t="e">
        <f t="shared" si="3"/>
        <v>#DIV/0!</v>
      </c>
    </row>
    <row r="104" spans="1:7" ht="18" customHeight="1" hidden="1">
      <c r="A104" s="139" t="s">
        <v>117</v>
      </c>
      <c r="B104" s="140" t="s">
        <v>221</v>
      </c>
      <c r="C104" s="132">
        <f>'Кр-звезда'!D52+Макарово!D52+Октябрьский!D52+Салтыковка!D51+Урусово!D52+'Ш-Голицыно'!D52</f>
        <v>0</v>
      </c>
      <c r="D104" s="132">
        <f>'Кр-звезда'!E52+Макарово!E52+Октябрьский!E52+Салтыковка!E51+Урусово!E52+'Ш-Голицыно'!E52</f>
        <v>0</v>
      </c>
      <c r="E104" s="132">
        <f>'Кр-звезда'!F52+Макарово!F52+Октябрьский!F52+Салтыковка!F51+Урусово!F52+'Ш-Голицыно'!F52</f>
        <v>0</v>
      </c>
      <c r="F104" s="89" t="e">
        <f aca="true" t="shared" si="4" ref="F104:F126">E104/C104</f>
        <v>#DIV/0!</v>
      </c>
      <c r="G104" s="89" t="e">
        <f aca="true" t="shared" si="5" ref="G104:G126">E104/D104</f>
        <v>#DIV/0!</v>
      </c>
    </row>
    <row r="105" spans="1:7" ht="18" customHeight="1">
      <c r="A105" s="49" t="s">
        <v>46</v>
      </c>
      <c r="B105" s="44" t="s">
        <v>47</v>
      </c>
      <c r="C105" s="134">
        <f>C106+C107+C109+C110+C108</f>
        <v>456849.60000000003</v>
      </c>
      <c r="D105" s="134">
        <f>D106+D107+D109+D110+D108</f>
        <v>125398.00000000001</v>
      </c>
      <c r="E105" s="134">
        <f>E106+E107+E109+E110+E108</f>
        <v>17071.1</v>
      </c>
      <c r="F105" s="89">
        <f t="shared" si="4"/>
        <v>0.03736700218189968</v>
      </c>
      <c r="G105" s="89">
        <f t="shared" si="5"/>
        <v>0.13613534506132471</v>
      </c>
    </row>
    <row r="106" spans="1:7" ht="18.75">
      <c r="A106" s="46" t="s">
        <v>48</v>
      </c>
      <c r="B106" s="45" t="s">
        <v>144</v>
      </c>
      <c r="C106" s="132">
        <f>МР!D91</f>
        <v>129631.6</v>
      </c>
      <c r="D106" s="132">
        <f>МР!E91</f>
        <v>37469.9</v>
      </c>
      <c r="E106" s="132">
        <f>МР!F91</f>
        <v>5256</v>
      </c>
      <c r="F106" s="89">
        <f t="shared" si="4"/>
        <v>0.04054566942011053</v>
      </c>
      <c r="G106" s="89">
        <f t="shared" si="5"/>
        <v>0.14027259213395285</v>
      </c>
    </row>
    <row r="107" spans="1:7" ht="18.75">
      <c r="A107" s="46" t="s">
        <v>49</v>
      </c>
      <c r="B107" s="45" t="s">
        <v>145</v>
      </c>
      <c r="C107" s="132">
        <f>МР!D92</f>
        <v>276377.9</v>
      </c>
      <c r="D107" s="132">
        <f>МР!E92</f>
        <v>72853.3</v>
      </c>
      <c r="E107" s="132">
        <f>МР!F92</f>
        <v>6436.8</v>
      </c>
      <c r="F107" s="89">
        <f t="shared" si="4"/>
        <v>0.02328985059948715</v>
      </c>
      <c r="G107" s="89">
        <f t="shared" si="5"/>
        <v>0.0883528954762516</v>
      </c>
    </row>
    <row r="108" spans="1:7" ht="18.75">
      <c r="A108" s="46" t="s">
        <v>377</v>
      </c>
      <c r="B108" s="45" t="s">
        <v>378</v>
      </c>
      <c r="C108" s="132">
        <f>МР!D93+'МО г.Ртищево'!D79</f>
        <v>25444</v>
      </c>
      <c r="D108" s="132">
        <f>МР!E93+'МО г.Ртищево'!E79</f>
        <v>7979.599999999999</v>
      </c>
      <c r="E108" s="132">
        <f>МР!F93+'МО г.Ртищево'!F79</f>
        <v>2377.4</v>
      </c>
      <c r="F108" s="89">
        <f t="shared" si="4"/>
        <v>0.09343656657758215</v>
      </c>
      <c r="G108" s="89">
        <f t="shared" si="5"/>
        <v>0.29793473357060507</v>
      </c>
    </row>
    <row r="109" spans="1:7" ht="18.75">
      <c r="A109" s="46" t="s">
        <v>50</v>
      </c>
      <c r="B109" s="45" t="s">
        <v>51</v>
      </c>
      <c r="C109" s="132">
        <f>МР!D94+'Кр-звезда'!D56+Макарово!D56+Октябрьский!D56+Салтыковка!D55+Урусово!D56+'Ш-Голицыно'!D56</f>
        <v>4121.7</v>
      </c>
      <c r="D109" s="132">
        <f>МР!E94+'Кр-звезда'!E56+Макарово!E56+Октябрьский!E56+Салтыковка!E55+Урусово!E56+'Ш-Голицыно'!E56</f>
        <v>641.7</v>
      </c>
      <c r="E109" s="132">
        <f>МР!F94+'Кр-звезда'!F56+Макарово!F56+Октябрьский!F56+Салтыковка!F55+Урусово!F56+'Ш-Голицыно'!F56</f>
        <v>1062.3</v>
      </c>
      <c r="F109" s="89">
        <f t="shared" si="4"/>
        <v>0.25773345949486864</v>
      </c>
      <c r="G109" s="89">
        <f t="shared" si="5"/>
        <v>1.6554464703132303</v>
      </c>
    </row>
    <row r="110" spans="1:7" ht="18.75">
      <c r="A110" s="46" t="s">
        <v>52</v>
      </c>
      <c r="B110" s="45" t="s">
        <v>380</v>
      </c>
      <c r="C110" s="132">
        <f>МР!D95</f>
        <v>21274.4</v>
      </c>
      <c r="D110" s="132">
        <f>МР!E95</f>
        <v>6453.5</v>
      </c>
      <c r="E110" s="132">
        <f>МР!F95</f>
        <v>1938.6</v>
      </c>
      <c r="F110" s="89">
        <f t="shared" si="4"/>
        <v>0.09112360395592824</v>
      </c>
      <c r="G110" s="89">
        <f t="shared" si="5"/>
        <v>0.3003951344231812</v>
      </c>
    </row>
    <row r="111" spans="1:7" ht="18.75">
      <c r="A111" s="49" t="s">
        <v>53</v>
      </c>
      <c r="B111" s="44" t="s">
        <v>149</v>
      </c>
      <c r="C111" s="134">
        <f>C112+C113</f>
        <v>66025</v>
      </c>
      <c r="D111" s="134">
        <f>D112+D113</f>
        <v>19524</v>
      </c>
      <c r="E111" s="134">
        <f>E112+E113</f>
        <v>5382.5</v>
      </c>
      <c r="F111" s="89">
        <f t="shared" si="4"/>
        <v>0.08152215070049224</v>
      </c>
      <c r="G111" s="89">
        <f t="shared" si="5"/>
        <v>0.2756863347674657</v>
      </c>
    </row>
    <row r="112" spans="1:7" ht="18.75">
      <c r="A112" s="46" t="s">
        <v>54</v>
      </c>
      <c r="B112" s="45" t="s">
        <v>55</v>
      </c>
      <c r="C112" s="132">
        <f>МР!D97</f>
        <v>63145.8</v>
      </c>
      <c r="D112" s="132">
        <f>МР!E97</f>
        <v>18681.7</v>
      </c>
      <c r="E112" s="132">
        <f>МР!F97</f>
        <v>5192.1</v>
      </c>
      <c r="F112" s="89">
        <f t="shared" si="4"/>
        <v>0.08222399589521394</v>
      </c>
      <c r="G112" s="89">
        <f t="shared" si="5"/>
        <v>0.2779243858963585</v>
      </c>
    </row>
    <row r="113" spans="1:7" ht="18.75">
      <c r="A113" s="46" t="s">
        <v>56</v>
      </c>
      <c r="B113" s="45" t="s">
        <v>413</v>
      </c>
      <c r="C113" s="132">
        <f>МР!D98</f>
        <v>2879.2</v>
      </c>
      <c r="D113" s="132">
        <f>МР!E98</f>
        <v>842.3</v>
      </c>
      <c r="E113" s="132">
        <f>МР!F98</f>
        <v>190.4</v>
      </c>
      <c r="F113" s="89">
        <f t="shared" si="4"/>
        <v>0.06612948041122535</v>
      </c>
      <c r="G113" s="89">
        <f t="shared" si="5"/>
        <v>0.22604772646325538</v>
      </c>
    </row>
    <row r="114" spans="1:7" ht="16.5" customHeight="1">
      <c r="A114" s="49" t="s">
        <v>57</v>
      </c>
      <c r="B114" s="44" t="s">
        <v>58</v>
      </c>
      <c r="C114" s="134">
        <f>C115+C116+C117+C118</f>
        <v>21198.5</v>
      </c>
      <c r="D114" s="134">
        <f>D115+D116+D117+D118</f>
        <v>5367.4</v>
      </c>
      <c r="E114" s="134">
        <f>E115+E116+E117+E118</f>
        <v>1066.8999999999999</v>
      </c>
      <c r="F114" s="89">
        <f t="shared" si="4"/>
        <v>0.05032903271457886</v>
      </c>
      <c r="G114" s="89">
        <f t="shared" si="5"/>
        <v>0.1987740805604203</v>
      </c>
    </row>
    <row r="115" spans="1:7" ht="18.75">
      <c r="A115" s="46" t="s">
        <v>59</v>
      </c>
      <c r="B115" s="73" t="s">
        <v>200</v>
      </c>
      <c r="C115" s="132">
        <f>МР!D100+'МО г.Ртищево'!D81+'Кр-звезда'!D58+Макарово!D55+Октябрьский!D58+Салтыковка!D57+Урусово!D58+'Ш-Голицыно'!D57</f>
        <v>1696</v>
      </c>
      <c r="D115" s="132">
        <f>МР!E100+'МО г.Ртищево'!E81+'Кр-звезда'!E58+Макарово!E55+Октябрьский!E58+Салтыковка!E57+Урусово!E58+'Ш-Голицыно'!E57</f>
        <v>423.6</v>
      </c>
      <c r="E115" s="132">
        <f>МР!F100+'МО г.Ртищево'!F81+'Кр-звезда'!F58+Макарово!F55+Октябрьский!F58+Салтыковка!F57+Урусово!F58+'Ш-Голицыно'!F57</f>
        <v>341.09999999999997</v>
      </c>
      <c r="F115" s="89">
        <f t="shared" si="4"/>
        <v>0.20112028301886792</v>
      </c>
      <c r="G115" s="89">
        <f t="shared" si="5"/>
        <v>0.8052407932011331</v>
      </c>
    </row>
    <row r="116" spans="1:7" ht="31.5">
      <c r="A116" s="46" t="s">
        <v>60</v>
      </c>
      <c r="B116" s="73" t="s">
        <v>329</v>
      </c>
      <c r="C116" s="132">
        <f>МР!D101</f>
        <v>15879.6</v>
      </c>
      <c r="D116" s="132">
        <f>МР!E101</f>
        <v>3801.4</v>
      </c>
      <c r="E116" s="132">
        <f>МР!F101</f>
        <v>24</v>
      </c>
      <c r="F116" s="89">
        <f t="shared" si="4"/>
        <v>0.0015113730824454015</v>
      </c>
      <c r="G116" s="89">
        <f t="shared" si="5"/>
        <v>0.00631346346083022</v>
      </c>
    </row>
    <row r="117" spans="1:7" ht="78.75" hidden="1">
      <c r="A117" s="46"/>
      <c r="B117" s="45" t="s">
        <v>170</v>
      </c>
      <c r="C117" s="132">
        <v>0</v>
      </c>
      <c r="D117" s="132">
        <v>0</v>
      </c>
      <c r="E117" s="132">
        <v>0</v>
      </c>
      <c r="F117" s="89" t="e">
        <f t="shared" si="4"/>
        <v>#DIV/0!</v>
      </c>
      <c r="G117" s="89" t="e">
        <f t="shared" si="5"/>
        <v>#DIV/0!</v>
      </c>
    </row>
    <row r="118" spans="1:7" ht="31.5">
      <c r="A118" s="46" t="s">
        <v>61</v>
      </c>
      <c r="B118" s="45" t="s">
        <v>322</v>
      </c>
      <c r="C118" s="132">
        <f>МР!D109</f>
        <v>3622.9</v>
      </c>
      <c r="D118" s="132">
        <f>МР!E109</f>
        <v>1142.4</v>
      </c>
      <c r="E118" s="132">
        <f>МР!F109</f>
        <v>701.8</v>
      </c>
      <c r="F118" s="89">
        <f t="shared" si="4"/>
        <v>0.1937122194926716</v>
      </c>
      <c r="G118" s="89">
        <f t="shared" si="5"/>
        <v>0.6143207282913165</v>
      </c>
    </row>
    <row r="119" spans="1:7" ht="21" customHeight="1">
      <c r="A119" s="71" t="s">
        <v>62</v>
      </c>
      <c r="B119" s="72" t="s">
        <v>126</v>
      </c>
      <c r="C119" s="134">
        <f>C120+C121</f>
        <v>27574.1</v>
      </c>
      <c r="D119" s="134">
        <f>D120+D121</f>
        <v>8802.1</v>
      </c>
      <c r="E119" s="134">
        <f>E120+E121</f>
        <v>2594.1</v>
      </c>
      <c r="F119" s="89">
        <f t="shared" si="4"/>
        <v>0.094077413224729</v>
      </c>
      <c r="G119" s="89">
        <f t="shared" si="5"/>
        <v>0.2947137614887356</v>
      </c>
    </row>
    <row r="120" spans="1:7" ht="24" customHeight="1">
      <c r="A120" s="46" t="s">
        <v>63</v>
      </c>
      <c r="B120" s="45" t="s">
        <v>127</v>
      </c>
      <c r="C120" s="132">
        <f>'МО г.Ртищево'!D83</f>
        <v>26978</v>
      </c>
      <c r="D120" s="132">
        <f>'МО г.Ртищево'!E83</f>
        <v>8632.1</v>
      </c>
      <c r="E120" s="132">
        <f>'МО г.Ртищево'!F83</f>
        <v>2534.4</v>
      </c>
      <c r="F120" s="89">
        <f t="shared" si="4"/>
        <v>0.09394321298836089</v>
      </c>
      <c r="G120" s="89">
        <f t="shared" si="5"/>
        <v>0.2936017886725131</v>
      </c>
    </row>
    <row r="121" spans="1:7" ht="18.75" customHeight="1">
      <c r="A121" s="46" t="s">
        <v>128</v>
      </c>
      <c r="B121" s="45" t="s">
        <v>129</v>
      </c>
      <c r="C121" s="132">
        <f>МР!D112</f>
        <v>596.1</v>
      </c>
      <c r="D121" s="132">
        <f>МР!E112</f>
        <v>170</v>
      </c>
      <c r="E121" s="132">
        <f>МР!F112</f>
        <v>59.7</v>
      </c>
      <c r="F121" s="89">
        <f t="shared" si="4"/>
        <v>0.10015098137896326</v>
      </c>
      <c r="G121" s="89">
        <f t="shared" si="5"/>
        <v>0.3511764705882353</v>
      </c>
    </row>
    <row r="122" spans="1:7" ht="21.75" customHeight="1">
      <c r="A122" s="71" t="s">
        <v>130</v>
      </c>
      <c r="B122" s="72" t="s">
        <v>131</v>
      </c>
      <c r="C122" s="134">
        <f>C123</f>
        <v>390</v>
      </c>
      <c r="D122" s="134">
        <f>D123</f>
        <v>115.3</v>
      </c>
      <c r="E122" s="134">
        <f>E123</f>
        <v>35.3</v>
      </c>
      <c r="F122" s="89">
        <f t="shared" si="4"/>
        <v>0.0905128205128205</v>
      </c>
      <c r="G122" s="89">
        <f t="shared" si="5"/>
        <v>0.30615784908933213</v>
      </c>
    </row>
    <row r="123" spans="1:7" ht="19.5" customHeight="1">
      <c r="A123" s="46" t="s">
        <v>132</v>
      </c>
      <c r="B123" s="45" t="s">
        <v>133</v>
      </c>
      <c r="C123" s="132">
        <f>МР!D115+'МО г.Ртищево'!D85</f>
        <v>390</v>
      </c>
      <c r="D123" s="132">
        <f>МР!E115+'МО г.Ртищево'!E85</f>
        <v>115.3</v>
      </c>
      <c r="E123" s="132">
        <f>МР!F115+'МО г.Ртищево'!F85</f>
        <v>35.3</v>
      </c>
      <c r="F123" s="89">
        <f t="shared" si="4"/>
        <v>0.0905128205128205</v>
      </c>
      <c r="G123" s="89">
        <f t="shared" si="5"/>
        <v>0.30615784908933213</v>
      </c>
    </row>
    <row r="124" spans="1:7" ht="32.25" customHeight="1">
      <c r="A124" s="71" t="s">
        <v>134</v>
      </c>
      <c r="B124" s="72" t="s">
        <v>135</v>
      </c>
      <c r="C124" s="134">
        <f>C125</f>
        <v>2200</v>
      </c>
      <c r="D124" s="134">
        <f>D125</f>
        <v>550</v>
      </c>
      <c r="E124" s="134">
        <f>E125</f>
        <v>81.3</v>
      </c>
      <c r="F124" s="89">
        <f t="shared" si="4"/>
        <v>0.036954545454545455</v>
      </c>
      <c r="G124" s="89">
        <f t="shared" si="5"/>
        <v>0.14781818181818182</v>
      </c>
    </row>
    <row r="125" spans="1:7" ht="21.75" customHeight="1">
      <c r="A125" s="46" t="s">
        <v>137</v>
      </c>
      <c r="B125" s="45" t="s">
        <v>136</v>
      </c>
      <c r="C125" s="132">
        <f>МР!D117</f>
        <v>2200</v>
      </c>
      <c r="D125" s="132">
        <f>МР!E117</f>
        <v>550</v>
      </c>
      <c r="E125" s="132">
        <f>МР!F117</f>
        <v>81.3</v>
      </c>
      <c r="F125" s="89">
        <f t="shared" si="4"/>
        <v>0.036954545454545455</v>
      </c>
      <c r="G125" s="89">
        <f t="shared" si="5"/>
        <v>0.14781818181818182</v>
      </c>
    </row>
    <row r="126" spans="1:7" ht="22.5" customHeight="1">
      <c r="A126" s="46"/>
      <c r="B126" s="44" t="s">
        <v>65</v>
      </c>
      <c r="C126" s="134">
        <f>C39+C54+C56+C62+C76+C105+C111+C114+C119+C122+C124</f>
        <v>720203.3</v>
      </c>
      <c r="D126" s="134">
        <f>D39+D54+D56+D62+D76+D105+D111+D114+D119+D122+D124</f>
        <v>196203</v>
      </c>
      <c r="E126" s="134">
        <f>E39+E54+E56+E62+E76+E105+E111+E114+E119+E122+E124</f>
        <v>34436.50000000001</v>
      </c>
      <c r="F126" s="89">
        <f t="shared" si="4"/>
        <v>0.047814971133845134</v>
      </c>
      <c r="G126" s="89">
        <f t="shared" si="5"/>
        <v>0.17551464554568486</v>
      </c>
    </row>
    <row r="127" spans="3:6" ht="18.75">
      <c r="C127" s="113"/>
      <c r="D127" s="113"/>
      <c r="E127" s="113"/>
      <c r="F127" s="141"/>
    </row>
    <row r="128" spans="3:6" ht="18">
      <c r="C128" s="113"/>
      <c r="D128" s="113"/>
      <c r="E128" s="113"/>
      <c r="F128" s="143"/>
    </row>
    <row r="129" spans="2:6" ht="18">
      <c r="B129" s="79" t="s">
        <v>90</v>
      </c>
      <c r="C129" s="113"/>
      <c r="D129" s="113"/>
      <c r="E129" s="113">
        <v>12625.1</v>
      </c>
      <c r="F129" s="144"/>
    </row>
    <row r="130" spans="2:6" ht="18">
      <c r="B130" s="79"/>
      <c r="C130" s="113"/>
      <c r="D130" s="113"/>
      <c r="E130" s="113"/>
      <c r="F130" s="144"/>
    </row>
    <row r="131" spans="2:6" ht="18">
      <c r="B131" s="79" t="s">
        <v>81</v>
      </c>
      <c r="C131" s="113"/>
      <c r="D131" s="113"/>
      <c r="E131" s="113"/>
      <c r="F131" s="144"/>
    </row>
    <row r="132" spans="2:7" ht="18.75">
      <c r="B132" s="79" t="s">
        <v>82</v>
      </c>
      <c r="C132" s="113"/>
      <c r="D132" s="113"/>
      <c r="E132" s="113"/>
      <c r="F132" s="144"/>
      <c r="G132" s="145"/>
    </row>
    <row r="133" spans="2:6" ht="18">
      <c r="B133" s="79"/>
      <c r="C133" s="113"/>
      <c r="D133" s="113"/>
      <c r="E133" s="113"/>
      <c r="F133" s="144"/>
    </row>
    <row r="134" spans="2:6" ht="18">
      <c r="B134" s="79" t="s">
        <v>83</v>
      </c>
      <c r="C134" s="113"/>
      <c r="D134" s="113"/>
      <c r="E134" s="113"/>
      <c r="F134" s="144"/>
    </row>
    <row r="135" spans="2:7" ht="18.75">
      <c r="B135" s="79" t="s">
        <v>84</v>
      </c>
      <c r="C135" s="113"/>
      <c r="D135" s="113"/>
      <c r="E135" s="113"/>
      <c r="F135" s="144"/>
      <c r="G135" s="146"/>
    </row>
    <row r="136" spans="2:6" ht="18">
      <c r="B136" s="79"/>
      <c r="C136" s="113"/>
      <c r="D136" s="113"/>
      <c r="E136" s="113"/>
      <c r="F136" s="144"/>
    </row>
    <row r="137" spans="2:6" ht="18">
      <c r="B137" s="79" t="s">
        <v>85</v>
      </c>
      <c r="C137" s="113"/>
      <c r="D137" s="113"/>
      <c r="E137" s="113"/>
      <c r="F137" s="144"/>
    </row>
    <row r="138" spans="2:7" ht="18.75">
      <c r="B138" s="79" t="s">
        <v>86</v>
      </c>
      <c r="C138" s="113"/>
      <c r="D138" s="113"/>
      <c r="E138" s="113"/>
      <c r="F138" s="144"/>
      <c r="G138" s="147"/>
    </row>
    <row r="139" spans="2:6" ht="18">
      <c r="B139" s="79"/>
      <c r="C139" s="113"/>
      <c r="D139" s="113"/>
      <c r="E139" s="113"/>
      <c r="F139" s="144"/>
    </row>
    <row r="140" spans="2:6" ht="18">
      <c r="B140" s="79" t="s">
        <v>87</v>
      </c>
      <c r="C140" s="113"/>
      <c r="D140" s="113"/>
      <c r="E140" s="113"/>
      <c r="F140" s="144"/>
    </row>
    <row r="141" spans="1:7" ht="18.75">
      <c r="A141" s="75"/>
      <c r="B141" s="79" t="s">
        <v>88</v>
      </c>
      <c r="C141" s="113"/>
      <c r="D141" s="113"/>
      <c r="E141" s="113">
        <v>1000</v>
      </c>
      <c r="F141" s="144"/>
      <c r="G141" s="148"/>
    </row>
    <row r="142" spans="1:6" ht="12" customHeight="1" hidden="1">
      <c r="A142" s="75"/>
      <c r="B142" s="79"/>
      <c r="C142" s="113"/>
      <c r="D142" s="113"/>
      <c r="E142" s="113"/>
      <c r="F142" s="144"/>
    </row>
    <row r="143" spans="1:6" ht="5.25" customHeight="1" hidden="1">
      <c r="A143" s="75"/>
      <c r="B143" s="79"/>
      <c r="C143" s="113"/>
      <c r="D143" s="113"/>
      <c r="E143" s="113"/>
      <c r="F143" s="144"/>
    </row>
    <row r="144" spans="1:7" ht="45" customHeight="1">
      <c r="A144" s="75"/>
      <c r="B144" s="79" t="s">
        <v>89</v>
      </c>
      <c r="C144" s="113"/>
      <c r="D144" s="113"/>
      <c r="E144" s="113">
        <f>E129+E34-E126-E141</f>
        <v>10903.19999999999</v>
      </c>
      <c r="F144" s="144"/>
      <c r="G144" s="149"/>
    </row>
    <row r="145" spans="1:6" ht="18">
      <c r="A145" s="75"/>
      <c r="C145" s="113"/>
      <c r="D145" s="113"/>
      <c r="E145" s="113"/>
      <c r="F145" s="144"/>
    </row>
    <row r="146" spans="1:6" ht="18" hidden="1">
      <c r="A146" s="75"/>
      <c r="C146" s="113"/>
      <c r="D146" s="113"/>
      <c r="E146" s="113"/>
      <c r="F146" s="144"/>
    </row>
    <row r="147" spans="1:6" ht="18">
      <c r="A147" s="75"/>
      <c r="B147" s="79" t="s">
        <v>91</v>
      </c>
      <c r="C147" s="113"/>
      <c r="D147" s="113"/>
      <c r="E147" s="113"/>
      <c r="F147" s="144"/>
    </row>
    <row r="148" spans="1:6" ht="18">
      <c r="A148" s="75"/>
      <c r="B148" s="79" t="s">
        <v>92</v>
      </c>
      <c r="C148" s="113"/>
      <c r="D148" s="113"/>
      <c r="E148" s="113"/>
      <c r="F148" s="144"/>
    </row>
    <row r="149" spans="1:6" ht="18">
      <c r="A149" s="75"/>
      <c r="B149" s="79" t="s">
        <v>93</v>
      </c>
      <c r="C149" s="113"/>
      <c r="D149" s="113"/>
      <c r="E149" s="113"/>
      <c r="F149" s="144"/>
    </row>
  </sheetData>
  <sheetProtection/>
  <mergeCells count="16">
    <mergeCell ref="A36:G36"/>
    <mergeCell ref="F37:F38"/>
    <mergeCell ref="G37:G38"/>
    <mergeCell ref="A37:A38"/>
    <mergeCell ref="B37:B38"/>
    <mergeCell ref="C37:C38"/>
    <mergeCell ref="E37:E38"/>
    <mergeCell ref="D37:D38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2017-02-15T05:36:35Z</cp:lastPrinted>
  <dcterms:created xsi:type="dcterms:W3CDTF">1996-10-08T23:32:33Z</dcterms:created>
  <dcterms:modified xsi:type="dcterms:W3CDTF">2017-02-15T05:48:14Z</dcterms:modified>
  <cp:category/>
  <cp:version/>
  <cp:contentType/>
  <cp:contentStatus/>
</cp:coreProperties>
</file>