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<sst xmlns="http://schemas.openxmlformats.org/spreadsheetml/2006/main" count="1293" uniqueCount="385">
  <si>
    <t>Ремонтные работы по башне Рожновского</t>
  </si>
  <si>
    <t>7954500 500</t>
  </si>
  <si>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</si>
  <si>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</si>
  <si>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</si>
  <si>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</si>
  <si>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</si>
  <si>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</si>
  <si>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</si>
  <si>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</si>
  <si>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</si>
  <si>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</si>
  <si>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</si>
  <si>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</si>
  <si>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</si>
  <si>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</si>
  <si>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</si>
  <si>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</si>
  <si>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</si>
  <si>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</si>
  <si>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</si>
  <si>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</si>
  <si>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</si>
  <si>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</si>
  <si>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</si>
  <si>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</si>
  <si>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</si>
  <si>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</si>
  <si>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</si>
  <si>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</si>
  <si>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</si>
  <si>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</si>
  <si>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</si>
  <si>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</si>
  <si>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</si>
  <si>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</si>
  <si>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</si>
  <si>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</si>
  <si>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</si>
  <si>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</si>
  <si>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</si>
  <si>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</si>
  <si>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</si>
  <si>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</si>
  <si>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</si>
  <si>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</si>
  <si>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</si>
  <si>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</si>
  <si>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</si>
  <si>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</si>
  <si>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</si>
  <si>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</si>
  <si>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</si>
  <si>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</si>
  <si>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</si>
  <si>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</si>
  <si>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</si>
  <si>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</si>
  <si>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</si>
  <si>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</si>
  <si>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</si>
  <si>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</si>
  <si>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</si>
  <si>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</si>
  <si>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</si>
  <si>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</si>
  <si>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</si>
  <si>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</si>
  <si>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</si>
  <si>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</si>
  <si>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</si>
  <si>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</si>
  <si>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</si>
  <si>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</si>
  <si>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</si>
  <si>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</si>
  <si>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</si>
  <si>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</si>
  <si>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</si>
  <si>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</si>
  <si>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</si>
  <si>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</si>
  <si>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</si>
  <si>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</si>
  <si>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</si>
  <si>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</si>
  <si>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</si>
  <si>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</si>
  <si>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</si>
  <si>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</si>
  <si>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</si>
  <si>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</si>
  <si>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</si>
  <si>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</si>
  <si>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</si>
  <si>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</si>
  <si>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</si>
  <si>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</si>
  <si>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</si>
  <si>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</si>
  <si>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</si>
  <si>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</si>
  <si>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</si>
  <si>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</si>
  <si>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</si>
  <si>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</si>
  <si>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</si>
  <si>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</si>
  <si>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</si>
  <si>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</si>
  <si>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</si>
  <si>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</si>
  <si>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</si>
  <si>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</si>
  <si>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</si>
  <si>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</si>
  <si>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</si>
  <si>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</si>
  <si>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</si>
  <si>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</si>
  <si>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</si>
  <si>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</si>
  <si>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</si>
  <si>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</si>
  <si>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</si>
  <si>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</si>
  <si>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</si>
  <si>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</si>
  <si>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</si>
  <si>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</si>
  <si>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</si>
  <si>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</si>
  <si>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</si>
  <si>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</si>
  <si>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</si>
  <si>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</si>
  <si>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</si>
  <si>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</si>
  <si>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</si>
  <si>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</si>
  <si>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</si>
  <si>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</si>
  <si>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</si>
  <si>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</si>
  <si>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</si>
  <si>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</si>
  <si>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</si>
  <si>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</si>
  <si>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</si>
  <si>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</si>
  <si>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</si>
  <si>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</si>
  <si>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</si>
  <si>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</si>
  <si>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</si>
  <si>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</si>
  <si>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</si>
  <si>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</si>
  <si>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</si>
  <si>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</si>
  <si>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</si>
  <si>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</si>
  <si>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</si>
  <si>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</si>
  <si>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</si>
  <si>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</si>
  <si>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</si>
  <si>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</si>
  <si>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</si>
  <si>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</si>
  <si>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</si>
  <si>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</si>
  <si>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</si>
  <si>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</si>
  <si>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</si>
  <si>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</si>
  <si>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</si>
  <si>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</si>
  <si>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</si>
  <si>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</si>
  <si>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</si>
  <si>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</si>
  <si>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</si>
  <si>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</si>
  <si>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</si>
  <si>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</si>
  <si>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</si>
  <si>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</si>
  <si>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</si>
  <si>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</si>
  <si>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</si>
  <si>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</si>
  <si>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</si>
  <si>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</si>
  <si>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</si>
  <si>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</si>
  <si>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</si>
  <si>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</si>
  <si>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</si>
  <si>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</si>
  <si>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</si>
  <si>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</si>
  <si>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</si>
  <si>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</si>
  <si>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</si>
  <si>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</si>
  <si>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</si>
  <si>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</si>
  <si>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</si>
  <si>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</si>
  <si>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</si>
  <si>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</si>
  <si>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</si>
  <si>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</si>
  <si>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</si>
  <si>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</si>
  <si>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</si>
  <si>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</si>
  <si>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</si>
  <si>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</si>
  <si>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</si>
  <si>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</si>
  <si>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</si>
  <si>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</si>
  <si>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</si>
  <si>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</si>
  <si>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</si>
  <si>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</si>
  <si>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</si>
  <si>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</si>
  <si>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</si>
  <si>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</si>
  <si>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</si>
  <si>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</si>
  <si>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</si>
  <si>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</si>
  <si>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</si>
  <si>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</si>
  <si>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</si>
  <si>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</si>
  <si>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</si>
  <si>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</si>
  <si>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</si>
  <si>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</si>
  <si>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</si>
  <si>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</si>
  <si>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</si>
  <si>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</si>
  <si>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</si>
  <si>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</si>
  <si>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</si>
  <si>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</si>
  <si>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</si>
  <si>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</si>
  <si>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</si>
  <si>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</si>
  <si>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</si>
  <si>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</si>
  <si>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</si>
  <si>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</si>
  <si>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</si>
  <si>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</si>
  <si>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</si>
  <si>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</si>
  <si>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</si>
  <si>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</si>
  <si>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</si>
  <si>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</si>
  <si>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</si>
  <si>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</si>
  <si>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</si>
  <si>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</si>
  <si>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</si>
  <si>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</si>
  <si>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</si>
  <si>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</si>
  <si>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</si>
  <si>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</si>
  <si>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</si>
  <si>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</si>
  <si>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</si>
  <si>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</si>
  <si>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</si>
  <si>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</si>
  <si>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</si>
  <si>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</si>
  <si>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</si>
  <si>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</si>
  <si>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</si>
  <si>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</si>
  <si>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</si>
  <si>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</si>
  <si>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</si>
  <si>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</si>
  <si>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</si>
  <si>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</si>
  <si>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</si>
  <si>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</si>
  <si>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</si>
  <si>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</si>
  <si>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</si>
  <si>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</si>
  <si>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</si>
  <si>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</si>
  <si>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</si>
  <si>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</si>
  <si>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</si>
  <si>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</si>
  <si>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</si>
  <si>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</si>
  <si>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</si>
  <si>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</si>
  <si>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</si>
  <si>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</si>
  <si>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</si>
  <si>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</si>
  <si>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</si>
  <si>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</si>
  <si>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</si>
  <si>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</si>
  <si>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</si>
  <si>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</si>
  <si>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</si>
  <si>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</si>
  <si>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</si>
  <si>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</si>
  <si>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</si>
  <si>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</si>
  <si>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</si>
  <si>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</si>
  <si>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</si>
  <si>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</si>
  <si>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</si>
  <si>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</si>
  <si>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</si>
  <si>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</si>
  <si>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</si>
  <si>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</si>
  <si>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</si>
  <si>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</si>
  <si>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</si>
  <si>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</si>
  <si>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</si>
  <si>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</si>
  <si>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</si>
  <si>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</si>
  <si>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</si>
  <si>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</si>
  <si>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</si>
  <si>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</si>
  <si>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</si>
  <si>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</si>
  <si>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</si>
  <si>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</si>
  <si>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</si>
  <si>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</si>
  <si>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</si>
  <si>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</si>
  <si>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</si>
  <si>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</si>
  <si>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</si>
  <si>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 xml:space="preserve">СПРАВКА
об исполнении бюджета Ртищевского района (консолидация)
на 01.08.2014г.
</t>
  </si>
  <si>
    <t xml:space="preserve">СПРАВКА
об исполнении бюджета Ртищевского района
на 01.08.2014 г.
</t>
  </si>
  <si>
    <t xml:space="preserve">СПРАВКА
об исполнении бюджета МО г. Ртищево
на 01.08.2014г.
</t>
  </si>
  <si>
    <t xml:space="preserve">СПРАВКА
об исполнении бюджета Краснозвездинского МО
на 01.08.2014г.
</t>
  </si>
  <si>
    <t xml:space="preserve">СПРАВКА
об исполнении бюджета Макаровского МО
на 01.08.2014г.
</t>
  </si>
  <si>
    <t xml:space="preserve">СПРАВКА
об исполнении бюджета Октябрьского МО
на 01.08.2014г.
</t>
  </si>
  <si>
    <t xml:space="preserve">СПРАВКА
об исполнении бюджета Салтыковского МО
на 01.08.2014г.
</t>
  </si>
  <si>
    <t xml:space="preserve">СПРАВКА
об исполнении бюджета Урусовского МО
на 01.08.2014г.
</t>
  </si>
  <si>
    <t xml:space="preserve">СПРАВКА
об исполнении бюджета Шило-Голицинского МО
на 01.08.2014г.
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</si>
  <si>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</si>
  <si>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</si>
  <si>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</si>
  <si>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</si>
  <si>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</si>
  <si>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</si>
  <si>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</si>
  <si>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</si>
  <si>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</si>
  <si>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</si>
  <si>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</si>
  <si>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</si>
  <si>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</si>
  <si>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50,4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</si>
  <si>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 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</si>
</sst>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5"/>
  <sheetViews>
    <sheetView tabSelected="1" workbookViewId="0" topLeftCell="A119">
      <selection activeCell="D130" sqref="D130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3" customWidth="1"/>
    <col min="8" max="8" width="12.57421875" style="13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8" t="s">
        <v>362</v>
      </c>
      <c r="B1" s="158"/>
      <c r="C1" s="158"/>
      <c r="D1" s="158"/>
      <c r="E1" s="158"/>
      <c r="F1" s="158"/>
      <c r="G1" s="158"/>
      <c r="H1" s="158"/>
      <c r="I1" s="12"/>
    </row>
    <row r="2" spans="1:9" ht="12.75" customHeight="1">
      <c r="A2" s="165"/>
      <c r="B2" s="152" t="s">
        <v>8</v>
      </c>
      <c r="C2" s="154" t="s">
        <v>172</v>
      </c>
      <c r="D2" s="153" t="s">
        <v>9</v>
      </c>
      <c r="E2" s="156" t="s">
        <v>370</v>
      </c>
      <c r="F2" s="153" t="s">
        <v>10</v>
      </c>
      <c r="G2" s="161" t="s">
        <v>11</v>
      </c>
      <c r="H2" s="156" t="s">
        <v>371</v>
      </c>
      <c r="I2" s="13"/>
    </row>
    <row r="3" spans="1:9" ht="21" customHeight="1">
      <c r="A3" s="166"/>
      <c r="B3" s="152"/>
      <c r="C3" s="155"/>
      <c r="D3" s="153"/>
      <c r="E3" s="157"/>
      <c r="F3" s="153"/>
      <c r="G3" s="161"/>
      <c r="H3" s="157"/>
      <c r="I3" s="13"/>
    </row>
    <row r="4" spans="1:9" ht="15" customHeight="1">
      <c r="A4" s="144"/>
      <c r="B4" s="142" t="s">
        <v>88</v>
      </c>
      <c r="C4" s="149"/>
      <c r="D4" s="145">
        <f>D5+D6+D7+D8+D9+D10+D11+D12+D13+D14+D15+D16+D17+D18+D19+D20+D21+D23</f>
        <v>139890.7</v>
      </c>
      <c r="E4" s="145">
        <f>E5+E6+E7+E8+E9+E10+E11+E12+E13+E14+E15+E16+E17+E18+E19+E20+E21+E23</f>
        <v>102895</v>
      </c>
      <c r="F4" s="145">
        <f>F5+F6+F7+F8+F9+F10+F11+F12+F13+F14+F15+F16+F17+F18+F19+F20+F21+F23</f>
        <v>85207.80000000003</v>
      </c>
      <c r="G4" s="112">
        <f>F4/D4</f>
        <v>0.6091026780193396</v>
      </c>
      <c r="H4" s="112">
        <f>F4/E4</f>
        <v>0.8281043782496723</v>
      </c>
      <c r="I4" s="14"/>
    </row>
    <row r="5" spans="1:9" ht="15">
      <c r="A5" s="144"/>
      <c r="B5" s="146" t="s">
        <v>12</v>
      </c>
      <c r="C5" s="150"/>
      <c r="D5" s="32">
        <v>98630</v>
      </c>
      <c r="E5" s="32">
        <v>71000</v>
      </c>
      <c r="F5" s="32">
        <v>53335.5</v>
      </c>
      <c r="G5" s="112">
        <f aca="true" t="shared" si="0" ref="G5:G35">F5/D5</f>
        <v>0.5407634593936936</v>
      </c>
      <c r="H5" s="112">
        <f aca="true" t="shared" si="1" ref="H5:H35">F5/E5</f>
        <v>0.7512042253521127</v>
      </c>
      <c r="I5" s="14"/>
    </row>
    <row r="6" spans="1:9" ht="15">
      <c r="A6" s="144"/>
      <c r="B6" s="146" t="s">
        <v>13</v>
      </c>
      <c r="C6" s="150"/>
      <c r="D6" s="32">
        <v>19000</v>
      </c>
      <c r="E6" s="32">
        <v>13800</v>
      </c>
      <c r="F6" s="32">
        <v>14120.5</v>
      </c>
      <c r="G6" s="112">
        <f t="shared" si="0"/>
        <v>0.7431842105263158</v>
      </c>
      <c r="H6" s="112">
        <f t="shared" si="1"/>
        <v>1.0232246376811593</v>
      </c>
      <c r="I6" s="14"/>
    </row>
    <row r="7" spans="1:9" ht="15">
      <c r="A7" s="144"/>
      <c r="B7" s="146" t="s">
        <v>14</v>
      </c>
      <c r="C7" s="150"/>
      <c r="D7" s="32">
        <v>2400</v>
      </c>
      <c r="E7" s="32">
        <v>1818</v>
      </c>
      <c r="F7" s="32">
        <v>1780</v>
      </c>
      <c r="G7" s="112">
        <f t="shared" si="0"/>
        <v>0.7416666666666667</v>
      </c>
      <c r="H7" s="112">
        <f t="shared" si="1"/>
        <v>0.9790979097909791</v>
      </c>
      <c r="I7" s="14"/>
    </row>
    <row r="8" spans="1:9" ht="15">
      <c r="A8" s="144"/>
      <c r="B8" s="146" t="s">
        <v>15</v>
      </c>
      <c r="C8" s="150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4"/>
      <c r="B9" s="146" t="s">
        <v>328</v>
      </c>
      <c r="C9" s="150"/>
      <c r="D9" s="32">
        <v>3607.4</v>
      </c>
      <c r="E9" s="32">
        <v>2700</v>
      </c>
      <c r="F9" s="32">
        <v>2836.2</v>
      </c>
      <c r="G9" s="112">
        <f t="shared" si="0"/>
        <v>0.7862172201585629</v>
      </c>
      <c r="H9" s="112">
        <f t="shared" si="1"/>
        <v>1.0504444444444443</v>
      </c>
      <c r="I9" s="14"/>
    </row>
    <row r="10" spans="1:9" ht="15">
      <c r="A10" s="144"/>
      <c r="B10" s="146" t="s">
        <v>16</v>
      </c>
      <c r="C10" s="150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4"/>
      <c r="B11" s="146" t="s">
        <v>113</v>
      </c>
      <c r="C11" s="150"/>
      <c r="D11" s="32">
        <v>2240</v>
      </c>
      <c r="E11" s="32">
        <v>1620</v>
      </c>
      <c r="F11" s="32">
        <v>1859.1</v>
      </c>
      <c r="G11" s="112">
        <f t="shared" si="0"/>
        <v>0.8299553571428571</v>
      </c>
      <c r="H11" s="112">
        <f t="shared" si="1"/>
        <v>1.1475925925925925</v>
      </c>
      <c r="I11" s="14"/>
    </row>
    <row r="12" spans="1:9" ht="15">
      <c r="A12" s="144"/>
      <c r="B12" s="146" t="s">
        <v>17</v>
      </c>
      <c r="C12" s="150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4"/>
      <c r="B13" s="146" t="s">
        <v>18</v>
      </c>
      <c r="C13" s="150"/>
      <c r="D13" s="32">
        <v>2807.5</v>
      </c>
      <c r="E13" s="32">
        <v>2107.5</v>
      </c>
      <c r="F13" s="32">
        <v>1851.1</v>
      </c>
      <c r="G13" s="112">
        <f t="shared" si="0"/>
        <v>0.6593410507569011</v>
      </c>
      <c r="H13" s="112">
        <f t="shared" si="1"/>
        <v>0.8783392645314353</v>
      </c>
      <c r="I13" s="14"/>
    </row>
    <row r="14" spans="1:9" ht="15">
      <c r="A14" s="144"/>
      <c r="B14" s="146" t="s">
        <v>19</v>
      </c>
      <c r="C14" s="150"/>
      <c r="D14" s="32">
        <v>728.5</v>
      </c>
      <c r="E14" s="32">
        <v>550</v>
      </c>
      <c r="F14" s="32">
        <v>477.3</v>
      </c>
      <c r="G14" s="112">
        <f t="shared" si="0"/>
        <v>0.6551818805765272</v>
      </c>
      <c r="H14" s="112">
        <f t="shared" si="1"/>
        <v>0.8678181818181818</v>
      </c>
      <c r="I14" s="14"/>
    </row>
    <row r="15" spans="1:9" ht="15">
      <c r="A15" s="144"/>
      <c r="B15" s="146" t="s">
        <v>20</v>
      </c>
      <c r="C15" s="150"/>
      <c r="D15" s="32">
        <v>50</v>
      </c>
      <c r="E15" s="32">
        <v>50</v>
      </c>
      <c r="F15" s="32">
        <v>50.3</v>
      </c>
      <c r="G15" s="112">
        <v>0</v>
      </c>
      <c r="H15" s="112">
        <v>0</v>
      </c>
      <c r="I15" s="14"/>
    </row>
    <row r="16" spans="1:9" ht="15">
      <c r="A16" s="144"/>
      <c r="B16" s="146" t="s">
        <v>21</v>
      </c>
      <c r="C16" s="150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4"/>
      <c r="B17" s="146" t="s">
        <v>22</v>
      </c>
      <c r="C17" s="150"/>
      <c r="D17" s="32">
        <v>810</v>
      </c>
      <c r="E17" s="32">
        <v>595</v>
      </c>
      <c r="F17" s="32">
        <v>548.6</v>
      </c>
      <c r="G17" s="112">
        <f t="shared" si="0"/>
        <v>0.677283950617284</v>
      </c>
      <c r="H17" s="112">
        <f t="shared" si="1"/>
        <v>0.9220168067226892</v>
      </c>
      <c r="I17" s="14"/>
    </row>
    <row r="18" spans="1:9" ht="15" hidden="1">
      <c r="A18" s="144"/>
      <c r="B18" s="146"/>
      <c r="C18" s="150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4"/>
      <c r="B19" s="146" t="s">
        <v>24</v>
      </c>
      <c r="C19" s="150"/>
      <c r="D19" s="32">
        <v>772.5</v>
      </c>
      <c r="E19" s="32">
        <v>772.5</v>
      </c>
      <c r="F19" s="32">
        <v>761.1</v>
      </c>
      <c r="G19" s="112">
        <v>0</v>
      </c>
      <c r="H19" s="112">
        <v>0</v>
      </c>
      <c r="I19" s="14"/>
    </row>
    <row r="20" spans="1:9" ht="15">
      <c r="A20" s="144"/>
      <c r="B20" s="146" t="s">
        <v>25</v>
      </c>
      <c r="C20" s="150"/>
      <c r="D20" s="32">
        <v>6914.1</v>
      </c>
      <c r="E20" s="32">
        <v>6425</v>
      </c>
      <c r="F20" s="32">
        <v>5937.3</v>
      </c>
      <c r="G20" s="112">
        <f t="shared" si="0"/>
        <v>0.8587234781099492</v>
      </c>
      <c r="H20" s="112">
        <f t="shared" si="1"/>
        <v>0.9240933852140079</v>
      </c>
      <c r="I20" s="14"/>
    </row>
    <row r="21" spans="1:9" ht="15">
      <c r="A21" s="144"/>
      <c r="B21" s="146" t="s">
        <v>26</v>
      </c>
      <c r="C21" s="150"/>
      <c r="D21" s="32">
        <v>1930.7</v>
      </c>
      <c r="E21" s="32">
        <v>1457</v>
      </c>
      <c r="F21" s="32">
        <v>1650.8</v>
      </c>
      <c r="G21" s="112">
        <f t="shared" si="0"/>
        <v>0.8550266742632205</v>
      </c>
      <c r="H21" s="112">
        <f t="shared" si="1"/>
        <v>1.133013040494166</v>
      </c>
      <c r="I21" s="14"/>
    </row>
    <row r="22" spans="1:9" ht="15">
      <c r="A22" s="144"/>
      <c r="B22" s="146" t="s">
        <v>27</v>
      </c>
      <c r="C22" s="150"/>
      <c r="D22" s="32">
        <v>852.8</v>
      </c>
      <c r="E22" s="32">
        <v>634</v>
      </c>
      <c r="F22" s="32">
        <v>410.1</v>
      </c>
      <c r="G22" s="112">
        <f t="shared" si="0"/>
        <v>0.4808864915572233</v>
      </c>
      <c r="H22" s="112">
        <f t="shared" si="1"/>
        <v>0.6468454258675079</v>
      </c>
      <c r="I22" s="14"/>
    </row>
    <row r="23" spans="1:9" ht="15">
      <c r="A23" s="144"/>
      <c r="B23" s="146" t="s">
        <v>28</v>
      </c>
      <c r="C23" s="150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4"/>
      <c r="B24" s="45" t="s">
        <v>87</v>
      </c>
      <c r="C24" s="50"/>
      <c r="D24" s="32">
        <f>D25+D26+D27+D28+D29+D32+D33+D30+D31</f>
        <v>480007.0999999999</v>
      </c>
      <c r="E24" s="32">
        <f>E25+E26+E27+E28+E29+E32+E33+E30+E31</f>
        <v>366203.4999999999</v>
      </c>
      <c r="F24" s="32">
        <f>F25+F26+F27+F28+F29+F32+F33+F30+F31</f>
        <v>268435.60000000003</v>
      </c>
      <c r="G24" s="112">
        <f t="shared" si="0"/>
        <v>0.5592325613516969</v>
      </c>
      <c r="H24" s="112">
        <f t="shared" si="1"/>
        <v>0.7330230322757705</v>
      </c>
      <c r="I24" s="14"/>
    </row>
    <row r="25" spans="1:9" ht="15">
      <c r="A25" s="144"/>
      <c r="B25" s="146" t="s">
        <v>30</v>
      </c>
      <c r="C25" s="150"/>
      <c r="D25" s="32">
        <v>108376.4</v>
      </c>
      <c r="E25" s="32">
        <v>81282.3</v>
      </c>
      <c r="F25" s="32">
        <v>68299.7</v>
      </c>
      <c r="G25" s="112">
        <f t="shared" si="0"/>
        <v>0.6302082372176968</v>
      </c>
      <c r="H25" s="112">
        <f t="shared" si="1"/>
        <v>0.8402776496235957</v>
      </c>
      <c r="I25" s="14"/>
    </row>
    <row r="26" spans="1:9" ht="15">
      <c r="A26" s="144"/>
      <c r="B26" s="146" t="s">
        <v>31</v>
      </c>
      <c r="C26" s="150"/>
      <c r="D26" s="32">
        <v>349467.1</v>
      </c>
      <c r="E26" s="32">
        <v>265987.6</v>
      </c>
      <c r="F26" s="32">
        <v>194076.5</v>
      </c>
      <c r="G26" s="112">
        <f t="shared" si="0"/>
        <v>0.555349845521939</v>
      </c>
      <c r="H26" s="112">
        <f t="shared" si="1"/>
        <v>0.7296449157780288</v>
      </c>
      <c r="I26" s="14"/>
    </row>
    <row r="27" spans="1:9" ht="15">
      <c r="A27" s="144"/>
      <c r="B27" s="146" t="s">
        <v>32</v>
      </c>
      <c r="C27" s="150"/>
      <c r="D27" s="32">
        <v>7982.3</v>
      </c>
      <c r="E27" s="32">
        <v>7982.3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4"/>
      <c r="B28" s="146" t="s">
        <v>233</v>
      </c>
      <c r="C28" s="150"/>
      <c r="D28" s="32">
        <v>7.6</v>
      </c>
      <c r="E28" s="32">
        <v>7.6</v>
      </c>
      <c r="F28" s="32">
        <v>0</v>
      </c>
      <c r="G28" s="112">
        <f t="shared" si="0"/>
        <v>0</v>
      </c>
      <c r="H28" s="112">
        <f t="shared" si="1"/>
        <v>0</v>
      </c>
      <c r="I28" s="14"/>
    </row>
    <row r="29" spans="1:9" ht="26.25" customHeight="1">
      <c r="A29" s="144"/>
      <c r="B29" s="45" t="s">
        <v>159</v>
      </c>
      <c r="C29" s="50"/>
      <c r="D29" s="32">
        <v>14020.1</v>
      </c>
      <c r="E29" s="32">
        <v>10790.1</v>
      </c>
      <c r="F29" s="32">
        <v>6246.6</v>
      </c>
      <c r="G29" s="112">
        <f t="shared" si="0"/>
        <v>0.4455460374747684</v>
      </c>
      <c r="H29" s="112">
        <f t="shared" si="1"/>
        <v>0.5789195651569494</v>
      </c>
      <c r="I29" s="14"/>
    </row>
    <row r="30" spans="1:9" ht="40.5" customHeight="1">
      <c r="A30" s="144"/>
      <c r="B30" s="146" t="s">
        <v>382</v>
      </c>
      <c r="C30" s="50"/>
      <c r="D30" s="32">
        <v>100</v>
      </c>
      <c r="E30" s="32">
        <v>100</v>
      </c>
      <c r="F30" s="32">
        <v>0</v>
      </c>
      <c r="G30" s="112">
        <f t="shared" si="0"/>
        <v>0</v>
      </c>
      <c r="H30" s="112">
        <f t="shared" si="1"/>
        <v>0</v>
      </c>
      <c r="I30" s="14"/>
    </row>
    <row r="31" spans="1:9" ht="41.25" customHeight="1">
      <c r="A31" s="144"/>
      <c r="B31" s="146" t="s">
        <v>381</v>
      </c>
      <c r="C31" s="50"/>
      <c r="D31" s="32">
        <v>20</v>
      </c>
      <c r="E31" s="32">
        <v>20</v>
      </c>
      <c r="F31" s="32">
        <v>0</v>
      </c>
      <c r="G31" s="112">
        <f t="shared" si="0"/>
        <v>0</v>
      </c>
      <c r="H31" s="112">
        <f t="shared" si="1"/>
        <v>0</v>
      </c>
      <c r="I31" s="14"/>
    </row>
    <row r="32" spans="1:9" ht="17.25" customHeight="1">
      <c r="A32" s="144"/>
      <c r="B32" s="146" t="s">
        <v>33</v>
      </c>
      <c r="C32" s="150"/>
      <c r="D32" s="32">
        <v>250</v>
      </c>
      <c r="E32" s="32">
        <v>250</v>
      </c>
      <c r="F32" s="32">
        <v>252.9</v>
      </c>
      <c r="G32" s="112">
        <v>0</v>
      </c>
      <c r="H32" s="112">
        <v>0</v>
      </c>
      <c r="I32" s="14"/>
    </row>
    <row r="33" spans="1:9" ht="25.5" customHeight="1" thickBot="1">
      <c r="A33" s="144"/>
      <c r="B33" s="113" t="s">
        <v>167</v>
      </c>
      <c r="C33" s="114"/>
      <c r="D33" s="32">
        <v>-216.4</v>
      </c>
      <c r="E33" s="32">
        <v>-216.4</v>
      </c>
      <c r="F33" s="32">
        <v>-440.1</v>
      </c>
      <c r="G33" s="112">
        <f t="shared" si="0"/>
        <v>2.0337338262476896</v>
      </c>
      <c r="H33" s="112">
        <f t="shared" si="1"/>
        <v>2.0337338262476896</v>
      </c>
      <c r="I33" s="14"/>
    </row>
    <row r="34" spans="1:9" ht="18.75">
      <c r="A34" s="144"/>
      <c r="B34" s="47" t="s">
        <v>34</v>
      </c>
      <c r="C34" s="84"/>
      <c r="D34" s="145">
        <f>D4+D24</f>
        <v>619897.7999999999</v>
      </c>
      <c r="E34" s="145">
        <f>E4+E24</f>
        <v>469098.4999999999</v>
      </c>
      <c r="F34" s="145">
        <f>F4+F24</f>
        <v>353643.4000000001</v>
      </c>
      <c r="G34" s="112">
        <f t="shared" si="0"/>
        <v>0.5704866189233131</v>
      </c>
      <c r="H34" s="112">
        <f t="shared" si="1"/>
        <v>0.7538787695974303</v>
      </c>
      <c r="I34" s="14"/>
    </row>
    <row r="35" spans="1:9" ht="15">
      <c r="A35" s="144"/>
      <c r="B35" s="146" t="s">
        <v>114</v>
      </c>
      <c r="C35" s="150"/>
      <c r="D35" s="32">
        <f>D4</f>
        <v>139890.7</v>
      </c>
      <c r="E35" s="32">
        <f>E4</f>
        <v>102895</v>
      </c>
      <c r="F35" s="32">
        <f>F4</f>
        <v>85207.80000000003</v>
      </c>
      <c r="G35" s="112">
        <f t="shared" si="0"/>
        <v>0.6091026780193396</v>
      </c>
      <c r="H35" s="112">
        <f t="shared" si="1"/>
        <v>0.8281043782496723</v>
      </c>
      <c r="I35" s="14"/>
    </row>
    <row r="36" spans="1:9" ht="12.75">
      <c r="A36" s="162"/>
      <c r="B36" s="163"/>
      <c r="C36" s="163"/>
      <c r="D36" s="163"/>
      <c r="E36" s="163"/>
      <c r="F36" s="163"/>
      <c r="G36" s="163"/>
      <c r="H36" s="164"/>
      <c r="I36" s="10"/>
    </row>
    <row r="37" spans="1:9" ht="15" customHeight="1">
      <c r="A37" s="159" t="s">
        <v>170</v>
      </c>
      <c r="B37" s="153" t="s">
        <v>35</v>
      </c>
      <c r="C37" s="154" t="s">
        <v>172</v>
      </c>
      <c r="D37" s="160" t="s">
        <v>9</v>
      </c>
      <c r="E37" s="156" t="s">
        <v>370</v>
      </c>
      <c r="F37" s="160" t="s">
        <v>10</v>
      </c>
      <c r="G37" s="161" t="s">
        <v>11</v>
      </c>
      <c r="H37" s="156" t="s">
        <v>372</v>
      </c>
      <c r="I37" s="13"/>
    </row>
    <row r="38" spans="1:9" ht="13.5" customHeight="1">
      <c r="A38" s="159"/>
      <c r="B38" s="153"/>
      <c r="C38" s="155"/>
      <c r="D38" s="160"/>
      <c r="E38" s="157"/>
      <c r="F38" s="160"/>
      <c r="G38" s="161"/>
      <c r="H38" s="157"/>
      <c r="I38" s="13"/>
    </row>
    <row r="39" spans="1:9" ht="19.5" customHeight="1">
      <c r="A39" s="50" t="s">
        <v>75</v>
      </c>
      <c r="B39" s="45" t="s">
        <v>36</v>
      </c>
      <c r="C39" s="50"/>
      <c r="D39" s="85">
        <f>D40+D41+D46+D47+D44+D45+D43</f>
        <v>44874.299999999996</v>
      </c>
      <c r="E39" s="85">
        <f>E40+E41+E46+E47+E44+E45+E43</f>
        <v>36506.299999999996</v>
      </c>
      <c r="F39" s="85">
        <f>F40+F41+F46+F47+F44+F45+F43</f>
        <v>27702.600000000002</v>
      </c>
      <c r="G39" s="112">
        <f aca="true" t="shared" si="2" ref="G39:G104">F39/D39</f>
        <v>0.6173377634860043</v>
      </c>
      <c r="H39" s="112">
        <f>F39/E39</f>
        <v>0.7588443638495275</v>
      </c>
      <c r="I39" s="17"/>
    </row>
    <row r="40" spans="1:9" ht="43.5" customHeight="1">
      <c r="A40" s="150" t="s">
        <v>77</v>
      </c>
      <c r="B40" s="146" t="s">
        <v>173</v>
      </c>
      <c r="C40" s="150" t="s">
        <v>235</v>
      </c>
      <c r="D40" s="32">
        <v>636.6</v>
      </c>
      <c r="E40" s="32">
        <v>540.6</v>
      </c>
      <c r="F40" s="32">
        <v>485.8</v>
      </c>
      <c r="G40" s="112">
        <f t="shared" si="2"/>
        <v>0.7631165567075087</v>
      </c>
      <c r="H40" s="112">
        <f aca="true" t="shared" si="3" ref="H40:H105">F40/E40</f>
        <v>0.8986311505734369</v>
      </c>
      <c r="I40" s="15"/>
    </row>
    <row r="41" spans="1:14" ht="42.75" customHeight="1">
      <c r="A41" s="150" t="s">
        <v>78</v>
      </c>
      <c r="B41" s="146" t="s">
        <v>174</v>
      </c>
      <c r="C41" s="150" t="s">
        <v>78</v>
      </c>
      <c r="D41" s="32">
        <f>D42</f>
        <v>19361.8</v>
      </c>
      <c r="E41" s="32">
        <f>E42</f>
        <v>16204.8</v>
      </c>
      <c r="F41" s="32">
        <f>F42</f>
        <v>13932.9</v>
      </c>
      <c r="G41" s="112">
        <f t="shared" si="2"/>
        <v>0.7196076811040296</v>
      </c>
      <c r="H41" s="112">
        <f t="shared" si="3"/>
        <v>0.8598007997630331</v>
      </c>
      <c r="I41" s="18"/>
      <c r="J41" s="168"/>
      <c r="K41" s="168"/>
      <c r="L41" s="167"/>
      <c r="M41" s="167"/>
      <c r="N41" s="167"/>
    </row>
    <row r="42" spans="1:14" s="16" customFormat="1" ht="15">
      <c r="A42" s="87"/>
      <c r="B42" s="60" t="s">
        <v>39</v>
      </c>
      <c r="C42" s="87" t="s">
        <v>78</v>
      </c>
      <c r="D42" s="88">
        <v>19361.8</v>
      </c>
      <c r="E42" s="88">
        <v>16204.8</v>
      </c>
      <c r="F42" s="88">
        <v>13932.9</v>
      </c>
      <c r="G42" s="112">
        <f t="shared" si="2"/>
        <v>0.7196076811040296</v>
      </c>
      <c r="H42" s="112">
        <f t="shared" si="3"/>
        <v>0.8598007997630331</v>
      </c>
      <c r="I42" s="19"/>
      <c r="J42" s="169"/>
      <c r="K42" s="169"/>
      <c r="L42" s="167"/>
      <c r="M42" s="167"/>
      <c r="N42" s="167"/>
    </row>
    <row r="43" spans="1:14" s="16" customFormat="1" ht="44.25" customHeight="1">
      <c r="A43" s="87" t="s">
        <v>374</v>
      </c>
      <c r="B43" s="146" t="s">
        <v>376</v>
      </c>
      <c r="C43" s="87" t="s">
        <v>375</v>
      </c>
      <c r="D43" s="88">
        <v>8.7</v>
      </c>
      <c r="E43" s="88">
        <v>8.7</v>
      </c>
      <c r="F43" s="88">
        <v>1.9</v>
      </c>
      <c r="G43" s="112">
        <f t="shared" si="2"/>
        <v>0.21839080459770116</v>
      </c>
      <c r="H43" s="112">
        <f t="shared" si="3"/>
        <v>0.21839080459770116</v>
      </c>
      <c r="I43" s="20"/>
      <c r="J43" s="141"/>
      <c r="K43" s="141"/>
      <c r="L43" s="140"/>
      <c r="M43" s="140"/>
      <c r="N43" s="140"/>
    </row>
    <row r="44" spans="1:14" s="31" customFormat="1" ht="30" customHeight="1">
      <c r="A44" s="150" t="s">
        <v>79</v>
      </c>
      <c r="B44" s="146" t="s">
        <v>175</v>
      </c>
      <c r="C44" s="150" t="s">
        <v>79</v>
      </c>
      <c r="D44" s="32">
        <v>8577.6</v>
      </c>
      <c r="E44" s="32">
        <v>6471.6</v>
      </c>
      <c r="F44" s="32">
        <v>3624.2</v>
      </c>
      <c r="G44" s="112">
        <f t="shared" si="2"/>
        <v>0.42251911956724486</v>
      </c>
      <c r="H44" s="112">
        <f t="shared" si="3"/>
        <v>0.5600160702144755</v>
      </c>
      <c r="I44" s="15"/>
      <c r="J44" s="29"/>
      <c r="K44" s="29"/>
      <c r="L44" s="30"/>
      <c r="M44" s="30"/>
      <c r="N44" s="30"/>
    </row>
    <row r="45" spans="1:14" s="31" customFormat="1" ht="30" customHeight="1">
      <c r="A45" s="150" t="s">
        <v>227</v>
      </c>
      <c r="B45" s="146" t="s">
        <v>228</v>
      </c>
      <c r="C45" s="150" t="s">
        <v>227</v>
      </c>
      <c r="D45" s="32">
        <v>170</v>
      </c>
      <c r="E45" s="32">
        <v>170</v>
      </c>
      <c r="F45" s="32">
        <v>10</v>
      </c>
      <c r="G45" s="112">
        <f t="shared" si="2"/>
        <v>0.058823529411764705</v>
      </c>
      <c r="H45" s="112">
        <f t="shared" si="3"/>
        <v>0.058823529411764705</v>
      </c>
      <c r="I45" s="15"/>
      <c r="J45" s="29"/>
      <c r="K45" s="29"/>
      <c r="L45" s="30"/>
      <c r="M45" s="30"/>
      <c r="N45" s="30"/>
    </row>
    <row r="46" spans="1:9" ht="17.25" customHeight="1">
      <c r="A46" s="150" t="s">
        <v>80</v>
      </c>
      <c r="B46" s="146" t="s">
        <v>176</v>
      </c>
      <c r="C46" s="150" t="s">
        <v>80</v>
      </c>
      <c r="D46" s="32">
        <v>50</v>
      </c>
      <c r="E46" s="32">
        <v>50</v>
      </c>
      <c r="F46" s="32">
        <v>0</v>
      </c>
      <c r="G46" s="112">
        <f t="shared" si="2"/>
        <v>0</v>
      </c>
      <c r="H46" s="112">
        <f t="shared" si="3"/>
        <v>0</v>
      </c>
      <c r="I46" s="15"/>
    </row>
    <row r="47" spans="1:9" ht="18" customHeight="1">
      <c r="A47" s="115" t="s">
        <v>139</v>
      </c>
      <c r="B47" s="116" t="s">
        <v>42</v>
      </c>
      <c r="C47" s="115"/>
      <c r="D47" s="32">
        <f>D48+D49+D50+D51+D52+D53+D54</f>
        <v>16069.599999999999</v>
      </c>
      <c r="E47" s="32">
        <f>E48+E49+E50+E51+E52+E53+E54</f>
        <v>13060.600000000002</v>
      </c>
      <c r="F47" s="32">
        <f>F48+F49+F50+F51+F52+F53+F54</f>
        <v>9647.8</v>
      </c>
      <c r="G47" s="112">
        <f t="shared" si="2"/>
        <v>0.6003758649873052</v>
      </c>
      <c r="H47" s="112">
        <f t="shared" si="3"/>
        <v>0.7386950063549912</v>
      </c>
      <c r="I47" s="15"/>
    </row>
    <row r="48" spans="1:9" s="16" customFormat="1" ht="30" customHeight="1">
      <c r="A48" s="117"/>
      <c r="B48" s="58" t="s">
        <v>241</v>
      </c>
      <c r="C48" s="117" t="s">
        <v>242</v>
      </c>
      <c r="D48" s="88">
        <v>8828.3</v>
      </c>
      <c r="E48" s="88">
        <v>6615.1</v>
      </c>
      <c r="F48" s="88">
        <v>4675.8</v>
      </c>
      <c r="G48" s="112">
        <f t="shared" si="2"/>
        <v>0.5296376425812445</v>
      </c>
      <c r="H48" s="112">
        <f t="shared" si="3"/>
        <v>0.706837387189914</v>
      </c>
      <c r="I48" s="20"/>
    </row>
    <row r="49" spans="1:9" s="16" customFormat="1" ht="25.5" customHeight="1" hidden="1">
      <c r="A49" s="117"/>
      <c r="B49" s="58" t="s">
        <v>158</v>
      </c>
      <c r="C49" s="117"/>
      <c r="D49" s="88">
        <v>0</v>
      </c>
      <c r="E49" s="88">
        <v>0</v>
      </c>
      <c r="F49" s="88">
        <v>0</v>
      </c>
      <c r="G49" s="112" t="e">
        <f t="shared" si="2"/>
        <v>#DIV/0!</v>
      </c>
      <c r="H49" s="112" t="e">
        <f t="shared" si="3"/>
        <v>#DIV/0!</v>
      </c>
      <c r="I49" s="20"/>
    </row>
    <row r="50" spans="1:9" s="16" customFormat="1" ht="15">
      <c r="A50" s="117"/>
      <c r="B50" s="58" t="s">
        <v>237</v>
      </c>
      <c r="C50" s="117" t="s">
        <v>238</v>
      </c>
      <c r="D50" s="88">
        <v>30</v>
      </c>
      <c r="E50" s="88">
        <v>22.5</v>
      </c>
      <c r="F50" s="88">
        <v>0</v>
      </c>
      <c r="G50" s="112">
        <f t="shared" si="2"/>
        <v>0</v>
      </c>
      <c r="H50" s="112">
        <f t="shared" si="3"/>
        <v>0</v>
      </c>
      <c r="I50" s="20"/>
    </row>
    <row r="51" spans="1:9" s="16" customFormat="1" ht="25.5">
      <c r="A51" s="117"/>
      <c r="B51" s="58" t="s">
        <v>236</v>
      </c>
      <c r="C51" s="117" t="s">
        <v>239</v>
      </c>
      <c r="D51" s="88">
        <v>190</v>
      </c>
      <c r="E51" s="88">
        <v>190</v>
      </c>
      <c r="F51" s="88">
        <v>85</v>
      </c>
      <c r="G51" s="112">
        <f t="shared" si="2"/>
        <v>0.4473684210526316</v>
      </c>
      <c r="H51" s="112">
        <f t="shared" si="3"/>
        <v>0.4473684210526316</v>
      </c>
      <c r="I51" s="20"/>
    </row>
    <row r="52" spans="1:9" s="16" customFormat="1" ht="15">
      <c r="A52" s="117"/>
      <c r="B52" s="58" t="s">
        <v>179</v>
      </c>
      <c r="C52" s="117" t="s">
        <v>240</v>
      </c>
      <c r="D52" s="88">
        <v>4200.1</v>
      </c>
      <c r="E52" s="88">
        <v>3411.8</v>
      </c>
      <c r="F52" s="88">
        <v>2068.5</v>
      </c>
      <c r="G52" s="112">
        <f t="shared" si="2"/>
        <v>0.49248827408871215</v>
      </c>
      <c r="H52" s="112">
        <f t="shared" si="3"/>
        <v>0.6062782109150595</v>
      </c>
      <c r="I52" s="20"/>
    </row>
    <row r="53" spans="1:9" s="16" customFormat="1" ht="39" customHeight="1" hidden="1">
      <c r="A53" s="117"/>
      <c r="B53" s="58" t="s">
        <v>180</v>
      </c>
      <c r="C53" s="117" t="s">
        <v>229</v>
      </c>
      <c r="D53" s="88">
        <v>0</v>
      </c>
      <c r="E53" s="88">
        <v>0</v>
      </c>
      <c r="F53" s="88">
        <v>0</v>
      </c>
      <c r="G53" s="112" t="e">
        <f t="shared" si="2"/>
        <v>#DIV/0!</v>
      </c>
      <c r="H53" s="112" t="e">
        <f t="shared" si="3"/>
        <v>#DIV/0!</v>
      </c>
      <c r="I53" s="20"/>
    </row>
    <row r="54" spans="1:9" s="16" customFormat="1" ht="39" customHeight="1">
      <c r="A54" s="117"/>
      <c r="B54" s="58" t="s">
        <v>318</v>
      </c>
      <c r="C54" s="117" t="s">
        <v>319</v>
      </c>
      <c r="D54" s="88">
        <v>2821.2</v>
      </c>
      <c r="E54" s="88">
        <v>2821.2</v>
      </c>
      <c r="F54" s="88">
        <v>2818.5</v>
      </c>
      <c r="G54" s="112">
        <f t="shared" si="2"/>
        <v>0.9990429604423651</v>
      </c>
      <c r="H54" s="112">
        <f t="shared" si="3"/>
        <v>0.9990429604423651</v>
      </c>
      <c r="I54" s="20"/>
    </row>
    <row r="55" spans="1:9" ht="15">
      <c r="A55" s="50" t="s">
        <v>118</v>
      </c>
      <c r="B55" s="45" t="s">
        <v>110</v>
      </c>
      <c r="C55" s="50"/>
      <c r="D55" s="85">
        <f>D56</f>
        <v>924</v>
      </c>
      <c r="E55" s="85">
        <f>E56</f>
        <v>692.8</v>
      </c>
      <c r="F55" s="85">
        <f>F56</f>
        <v>537.7</v>
      </c>
      <c r="G55" s="112">
        <f t="shared" si="2"/>
        <v>0.581926406926407</v>
      </c>
      <c r="H55" s="112">
        <f t="shared" si="3"/>
        <v>0.7761258660508085</v>
      </c>
      <c r="I55" s="15"/>
    </row>
    <row r="56" spans="1:9" ht="27.75" customHeight="1">
      <c r="A56" s="150" t="s">
        <v>119</v>
      </c>
      <c r="B56" s="146" t="s">
        <v>181</v>
      </c>
      <c r="C56" s="150" t="s">
        <v>243</v>
      </c>
      <c r="D56" s="32">
        <v>924</v>
      </c>
      <c r="E56" s="32">
        <v>692.8</v>
      </c>
      <c r="F56" s="32">
        <v>537.7</v>
      </c>
      <c r="G56" s="112">
        <f t="shared" si="2"/>
        <v>0.581926406926407</v>
      </c>
      <c r="H56" s="112">
        <f t="shared" si="3"/>
        <v>0.7761258660508085</v>
      </c>
      <c r="I56" s="15"/>
    </row>
    <row r="57" spans="1:9" ht="20.25" customHeight="1">
      <c r="A57" s="50" t="s">
        <v>81</v>
      </c>
      <c r="B57" s="45" t="s">
        <v>182</v>
      </c>
      <c r="C57" s="50"/>
      <c r="D57" s="85">
        <f>D58</f>
        <v>100</v>
      </c>
      <c r="E57" s="85">
        <f>E58</f>
        <v>100</v>
      </c>
      <c r="F57" s="85">
        <f>F58</f>
        <v>99.9</v>
      </c>
      <c r="G57" s="112">
        <f t="shared" si="2"/>
        <v>0.9990000000000001</v>
      </c>
      <c r="H57" s="112">
        <f t="shared" si="3"/>
        <v>0.9990000000000001</v>
      </c>
      <c r="I57" s="15"/>
    </row>
    <row r="58" spans="1:9" ht="34.5" customHeight="1">
      <c r="A58" s="150" t="s">
        <v>169</v>
      </c>
      <c r="B58" s="146" t="s">
        <v>183</v>
      </c>
      <c r="C58" s="150"/>
      <c r="D58" s="32">
        <f>D59+D61</f>
        <v>100</v>
      </c>
      <c r="E58" s="32">
        <f>E59+E61</f>
        <v>100</v>
      </c>
      <c r="F58" s="32">
        <f>F59+F61</f>
        <v>99.9</v>
      </c>
      <c r="G58" s="112">
        <f t="shared" si="2"/>
        <v>0.9990000000000001</v>
      </c>
      <c r="H58" s="112">
        <f t="shared" si="3"/>
        <v>0.9990000000000001</v>
      </c>
      <c r="I58" s="15"/>
    </row>
    <row r="59" spans="1:9" s="16" customFormat="1" ht="27.75" customHeight="1">
      <c r="A59" s="87"/>
      <c r="B59" s="60" t="s">
        <v>335</v>
      </c>
      <c r="C59" s="87" t="s">
        <v>336</v>
      </c>
      <c r="D59" s="88">
        <v>100</v>
      </c>
      <c r="E59" s="88">
        <v>100</v>
      </c>
      <c r="F59" s="88">
        <v>99.9</v>
      </c>
      <c r="G59" s="112">
        <f t="shared" si="2"/>
        <v>0.9990000000000001</v>
      </c>
      <c r="H59" s="112">
        <f t="shared" si="3"/>
        <v>0.9990000000000001</v>
      </c>
      <c r="I59" s="20"/>
    </row>
    <row r="60" spans="1:9" s="16" customFormat="1" ht="28.5" customHeight="1" hidden="1">
      <c r="A60" s="87"/>
      <c r="B60" s="60" t="s">
        <v>116</v>
      </c>
      <c r="C60" s="87"/>
      <c r="D60" s="88">
        <v>0</v>
      </c>
      <c r="E60" s="88">
        <v>0</v>
      </c>
      <c r="F60" s="88">
        <v>0</v>
      </c>
      <c r="G60" s="112" t="e">
        <f t="shared" si="2"/>
        <v>#DIV/0!</v>
      </c>
      <c r="H60" s="112" t="e">
        <f t="shared" si="3"/>
        <v>#DIV/0!</v>
      </c>
      <c r="I60" s="20"/>
    </row>
    <row r="61" spans="1:9" s="16" customFormat="1" ht="30" customHeight="1" hidden="1">
      <c r="A61" s="87"/>
      <c r="B61" s="60" t="s">
        <v>185</v>
      </c>
      <c r="C61" s="87" t="s">
        <v>184</v>
      </c>
      <c r="D61" s="88">
        <v>0</v>
      </c>
      <c r="E61" s="88">
        <v>0</v>
      </c>
      <c r="F61" s="88">
        <v>0</v>
      </c>
      <c r="G61" s="112" t="e">
        <f t="shared" si="2"/>
        <v>#DIV/0!</v>
      </c>
      <c r="H61" s="112" t="e">
        <f t="shared" si="3"/>
        <v>#DIV/0!</v>
      </c>
      <c r="I61" s="20"/>
    </row>
    <row r="62" spans="1:9" ht="19.5" customHeight="1">
      <c r="A62" s="50" t="s">
        <v>82</v>
      </c>
      <c r="B62" s="45" t="s">
        <v>46</v>
      </c>
      <c r="C62" s="50"/>
      <c r="D62" s="85">
        <f>D66+D67+D71+D63+D64+D65</f>
        <v>17784.5</v>
      </c>
      <c r="E62" s="85">
        <f>E66+E67+E71+E63+E64+E65</f>
        <v>17784.5</v>
      </c>
      <c r="F62" s="85">
        <f>F66+F67+F71+F63+F64+F65</f>
        <v>1778.7</v>
      </c>
      <c r="G62" s="112">
        <f t="shared" si="2"/>
        <v>0.10001405718462707</v>
      </c>
      <c r="H62" s="112">
        <f t="shared" si="3"/>
        <v>0.10001405718462707</v>
      </c>
      <c r="I62" s="15"/>
    </row>
    <row r="63" spans="1:9" ht="33" customHeight="1">
      <c r="A63" s="150" t="s">
        <v>258</v>
      </c>
      <c r="B63" s="146" t="s">
        <v>259</v>
      </c>
      <c r="C63" s="150" t="s">
        <v>260</v>
      </c>
      <c r="D63" s="32">
        <v>1672.5</v>
      </c>
      <c r="E63" s="32">
        <v>1672.5</v>
      </c>
      <c r="F63" s="32">
        <v>1672.5</v>
      </c>
      <c r="G63" s="112">
        <f t="shared" si="2"/>
        <v>1</v>
      </c>
      <c r="H63" s="112">
        <f t="shared" si="3"/>
        <v>1</v>
      </c>
      <c r="I63" s="15"/>
    </row>
    <row r="64" spans="1:9" ht="33" customHeight="1">
      <c r="A64" s="150" t="s">
        <v>258</v>
      </c>
      <c r="B64" s="146" t="s">
        <v>338</v>
      </c>
      <c r="C64" s="150" t="s">
        <v>337</v>
      </c>
      <c r="D64" s="32">
        <v>106.2</v>
      </c>
      <c r="E64" s="32">
        <v>106.2</v>
      </c>
      <c r="F64" s="32">
        <v>106.2</v>
      </c>
      <c r="G64" s="112">
        <f t="shared" si="2"/>
        <v>1</v>
      </c>
      <c r="H64" s="112">
        <f t="shared" si="3"/>
        <v>1</v>
      </c>
      <c r="I64" s="15"/>
    </row>
    <row r="65" spans="1:9" ht="48.75" customHeight="1">
      <c r="A65" s="150" t="s">
        <v>377</v>
      </c>
      <c r="B65" s="146" t="s">
        <v>378</v>
      </c>
      <c r="C65" s="150" t="s">
        <v>379</v>
      </c>
      <c r="D65" s="32">
        <v>8</v>
      </c>
      <c r="E65" s="32">
        <v>8</v>
      </c>
      <c r="F65" s="32">
        <v>0</v>
      </c>
      <c r="G65" s="112">
        <f t="shared" si="2"/>
        <v>0</v>
      </c>
      <c r="H65" s="112">
        <f t="shared" si="3"/>
        <v>0</v>
      </c>
      <c r="I65" s="15"/>
    </row>
    <row r="66" spans="1:9" s="22" customFormat="1" ht="69.75" customHeight="1">
      <c r="A66" s="147" t="s">
        <v>129</v>
      </c>
      <c r="B66" s="61" t="s">
        <v>244</v>
      </c>
      <c r="C66" s="118" t="s">
        <v>245</v>
      </c>
      <c r="D66" s="119">
        <v>7538</v>
      </c>
      <c r="E66" s="119">
        <v>7538</v>
      </c>
      <c r="F66" s="119">
        <v>0</v>
      </c>
      <c r="G66" s="112">
        <f t="shared" si="2"/>
        <v>0</v>
      </c>
      <c r="H66" s="112">
        <f t="shared" si="3"/>
        <v>0</v>
      </c>
      <c r="I66" s="21"/>
    </row>
    <row r="67" spans="1:9" s="22" customFormat="1" ht="41.25" customHeight="1">
      <c r="A67" s="147" t="s">
        <v>129</v>
      </c>
      <c r="B67" s="61" t="s">
        <v>190</v>
      </c>
      <c r="C67" s="118"/>
      <c r="D67" s="119">
        <f>D68+D69+D70</f>
        <v>8409.8</v>
      </c>
      <c r="E67" s="119">
        <f>E68+E69+E70</f>
        <v>8409.8</v>
      </c>
      <c r="F67" s="119">
        <f>F68+F69+F70</f>
        <v>0</v>
      </c>
      <c r="G67" s="112">
        <f t="shared" si="2"/>
        <v>0</v>
      </c>
      <c r="H67" s="112">
        <f t="shared" si="3"/>
        <v>0</v>
      </c>
      <c r="I67" s="21"/>
    </row>
    <row r="68" spans="1:9" s="24" customFormat="1" ht="39" customHeight="1">
      <c r="A68" s="120"/>
      <c r="B68" s="121" t="s">
        <v>246</v>
      </c>
      <c r="C68" s="122" t="s">
        <v>247</v>
      </c>
      <c r="D68" s="123">
        <v>8409.8</v>
      </c>
      <c r="E68" s="123">
        <v>8409.8</v>
      </c>
      <c r="F68" s="123">
        <v>0</v>
      </c>
      <c r="G68" s="112">
        <f t="shared" si="2"/>
        <v>0</v>
      </c>
      <c r="H68" s="112">
        <f t="shared" si="3"/>
        <v>0</v>
      </c>
      <c r="I68" s="23"/>
    </row>
    <row r="69" spans="1:9" s="24" customFormat="1" ht="66.75" customHeight="1" hidden="1">
      <c r="A69" s="120"/>
      <c r="B69" s="121" t="s">
        <v>191</v>
      </c>
      <c r="C69" s="122" t="s">
        <v>187</v>
      </c>
      <c r="D69" s="123">
        <v>0</v>
      </c>
      <c r="E69" s="123">
        <v>0</v>
      </c>
      <c r="F69" s="123">
        <v>0</v>
      </c>
      <c r="G69" s="112" t="e">
        <f t="shared" si="2"/>
        <v>#DIV/0!</v>
      </c>
      <c r="H69" s="112" t="e">
        <f t="shared" si="3"/>
        <v>#DIV/0!</v>
      </c>
      <c r="I69" s="23"/>
    </row>
    <row r="70" spans="1:9" s="24" customFormat="1" ht="41.25" customHeight="1" hidden="1">
      <c r="A70" s="120"/>
      <c r="B70" s="124" t="s">
        <v>188</v>
      </c>
      <c r="C70" s="125" t="s">
        <v>189</v>
      </c>
      <c r="D70" s="123">
        <v>0</v>
      </c>
      <c r="E70" s="123">
        <v>0</v>
      </c>
      <c r="F70" s="123">
        <v>0</v>
      </c>
      <c r="G70" s="112" t="e">
        <f t="shared" si="2"/>
        <v>#DIV/0!</v>
      </c>
      <c r="H70" s="112" t="e">
        <f t="shared" si="3"/>
        <v>#DIV/0!</v>
      </c>
      <c r="I70" s="23"/>
    </row>
    <row r="71" spans="1:9" s="22" customFormat="1" ht="30.75" customHeight="1">
      <c r="A71" s="147" t="s">
        <v>83</v>
      </c>
      <c r="B71" s="61" t="s">
        <v>231</v>
      </c>
      <c r="C71" s="118"/>
      <c r="D71" s="119">
        <f>D72+D73</f>
        <v>50</v>
      </c>
      <c r="E71" s="119">
        <f>E72+E73</f>
        <v>50</v>
      </c>
      <c r="F71" s="119">
        <f>F72+F73</f>
        <v>0</v>
      </c>
      <c r="G71" s="112">
        <f t="shared" si="2"/>
        <v>0</v>
      </c>
      <c r="H71" s="112">
        <f t="shared" si="3"/>
        <v>0</v>
      </c>
      <c r="I71" s="25"/>
    </row>
    <row r="72" spans="1:9" s="24" customFormat="1" ht="29.25" customHeight="1">
      <c r="A72" s="120" t="s">
        <v>83</v>
      </c>
      <c r="B72" s="63" t="s">
        <v>134</v>
      </c>
      <c r="C72" s="120" t="s">
        <v>334</v>
      </c>
      <c r="D72" s="123">
        <v>50</v>
      </c>
      <c r="E72" s="123">
        <v>50</v>
      </c>
      <c r="F72" s="123">
        <v>0</v>
      </c>
      <c r="G72" s="112">
        <f t="shared" si="2"/>
        <v>0</v>
      </c>
      <c r="H72" s="112">
        <f t="shared" si="3"/>
        <v>0</v>
      </c>
      <c r="I72" s="23"/>
    </row>
    <row r="73" spans="1:9" s="24" customFormat="1" ht="29.25" customHeight="1" hidden="1">
      <c r="A73" s="120" t="s">
        <v>83</v>
      </c>
      <c r="B73" s="63" t="s">
        <v>230</v>
      </c>
      <c r="C73" s="120" t="s">
        <v>232</v>
      </c>
      <c r="D73" s="123">
        <v>0</v>
      </c>
      <c r="E73" s="123">
        <v>0</v>
      </c>
      <c r="F73" s="123">
        <v>0</v>
      </c>
      <c r="G73" s="112" t="e">
        <f t="shared" si="2"/>
        <v>#DIV/0!</v>
      </c>
      <c r="H73" s="112" t="e">
        <f t="shared" si="3"/>
        <v>#DIV/0!</v>
      </c>
      <c r="I73" s="23"/>
    </row>
    <row r="74" spans="1:9" ht="21" customHeight="1">
      <c r="A74" s="50" t="s">
        <v>84</v>
      </c>
      <c r="B74" s="45" t="s">
        <v>47</v>
      </c>
      <c r="C74" s="50"/>
      <c r="D74" s="85">
        <f>D75+D78</f>
        <v>6688.2</v>
      </c>
      <c r="E74" s="85">
        <f>E75+E78</f>
        <v>6643.2</v>
      </c>
      <c r="F74" s="85">
        <f>F75+F78</f>
        <v>6097.200000000001</v>
      </c>
      <c r="G74" s="112">
        <f t="shared" si="2"/>
        <v>0.9116354176011484</v>
      </c>
      <c r="H74" s="112">
        <f t="shared" si="3"/>
        <v>0.9178106936416186</v>
      </c>
      <c r="I74" s="15"/>
    </row>
    <row r="75" spans="1:9" ht="18.75" customHeight="1">
      <c r="A75" s="150" t="s">
        <v>85</v>
      </c>
      <c r="B75" s="45" t="s">
        <v>48</v>
      </c>
      <c r="C75" s="50"/>
      <c r="D75" s="32">
        <f>D77+D76</f>
        <v>180</v>
      </c>
      <c r="E75" s="32">
        <f>E77+E76</f>
        <v>135</v>
      </c>
      <c r="F75" s="32">
        <v>0</v>
      </c>
      <c r="G75" s="112">
        <f t="shared" si="2"/>
        <v>0</v>
      </c>
      <c r="H75" s="112">
        <f t="shared" si="3"/>
        <v>0</v>
      </c>
      <c r="I75" s="15"/>
    </row>
    <row r="76" spans="1:9" ht="30" customHeight="1" hidden="1">
      <c r="A76" s="150"/>
      <c r="B76" s="146" t="s">
        <v>263</v>
      </c>
      <c r="C76" s="150" t="s">
        <v>261</v>
      </c>
      <c r="D76" s="32">
        <v>0</v>
      </c>
      <c r="E76" s="32">
        <v>0</v>
      </c>
      <c r="F76" s="32">
        <v>0</v>
      </c>
      <c r="G76" s="112" t="e">
        <f t="shared" si="2"/>
        <v>#DIV/0!</v>
      </c>
      <c r="H76" s="112" t="e">
        <f t="shared" si="3"/>
        <v>#DIV/0!</v>
      </c>
      <c r="I76" s="15"/>
    </row>
    <row r="77" spans="1:9" ht="18.75" customHeight="1">
      <c r="A77" s="150"/>
      <c r="B77" s="146" t="s">
        <v>192</v>
      </c>
      <c r="C77" s="150" t="s">
        <v>248</v>
      </c>
      <c r="D77" s="32">
        <v>180</v>
      </c>
      <c r="E77" s="32">
        <v>135</v>
      </c>
      <c r="F77" s="32">
        <v>0</v>
      </c>
      <c r="G77" s="112">
        <f t="shared" si="2"/>
        <v>0</v>
      </c>
      <c r="H77" s="112">
        <f t="shared" si="3"/>
        <v>0</v>
      </c>
      <c r="I77" s="15"/>
    </row>
    <row r="78" spans="1:9" ht="15">
      <c r="A78" s="50" t="s">
        <v>86</v>
      </c>
      <c r="B78" s="45" t="s">
        <v>49</v>
      </c>
      <c r="C78" s="50"/>
      <c r="D78" s="85">
        <f>D79+D84+D81+D82</f>
        <v>6508.2</v>
      </c>
      <c r="E78" s="85">
        <f>E79+E84+E81+E82</f>
        <v>6508.2</v>
      </c>
      <c r="F78" s="85">
        <f>F79+F84+F81+F82</f>
        <v>6097.200000000001</v>
      </c>
      <c r="G78" s="112">
        <f t="shared" si="2"/>
        <v>0.9368488983128977</v>
      </c>
      <c r="H78" s="112">
        <f t="shared" si="3"/>
        <v>0.9368488983128977</v>
      </c>
      <c r="I78" s="15"/>
    </row>
    <row r="79" spans="1:9" ht="41.25" customHeight="1">
      <c r="A79" s="50"/>
      <c r="B79" s="65" t="s">
        <v>193</v>
      </c>
      <c r="C79" s="126"/>
      <c r="D79" s="32">
        <f>D80</f>
        <v>5948.2</v>
      </c>
      <c r="E79" s="32">
        <f>E80</f>
        <v>5948.2</v>
      </c>
      <c r="F79" s="32">
        <f>F80</f>
        <v>5584.6</v>
      </c>
      <c r="G79" s="112">
        <f t="shared" si="2"/>
        <v>0.9388722638781481</v>
      </c>
      <c r="H79" s="112">
        <f t="shared" si="3"/>
        <v>0.9388722638781481</v>
      </c>
      <c r="I79" s="15"/>
    </row>
    <row r="80" spans="1:9" s="16" customFormat="1" ht="31.5" customHeight="1">
      <c r="A80" s="87"/>
      <c r="B80" s="66" t="s">
        <v>305</v>
      </c>
      <c r="C80" s="127" t="s">
        <v>249</v>
      </c>
      <c r="D80" s="88">
        <v>5948.2</v>
      </c>
      <c r="E80" s="88">
        <v>5948.2</v>
      </c>
      <c r="F80" s="88">
        <v>5584.6</v>
      </c>
      <c r="G80" s="112">
        <f t="shared" si="2"/>
        <v>0.9388722638781481</v>
      </c>
      <c r="H80" s="112">
        <f t="shared" si="3"/>
        <v>0.9388722638781481</v>
      </c>
      <c r="I80" s="20"/>
    </row>
    <row r="81" spans="1:9" s="16" customFormat="1" ht="17.25" customHeight="1">
      <c r="A81" s="87"/>
      <c r="B81" s="146" t="s">
        <v>340</v>
      </c>
      <c r="C81" s="127" t="s">
        <v>339</v>
      </c>
      <c r="D81" s="88">
        <v>60</v>
      </c>
      <c r="E81" s="88">
        <v>60</v>
      </c>
      <c r="F81" s="88">
        <v>12.6</v>
      </c>
      <c r="G81" s="112">
        <f t="shared" si="2"/>
        <v>0.21</v>
      </c>
      <c r="H81" s="112">
        <f t="shared" si="3"/>
        <v>0.21</v>
      </c>
      <c r="I81" s="20"/>
    </row>
    <row r="82" spans="1:9" s="16" customFormat="1" ht="16.5" customHeight="1">
      <c r="A82" s="87"/>
      <c r="B82" s="146" t="s">
        <v>342</v>
      </c>
      <c r="C82" s="127" t="s">
        <v>341</v>
      </c>
      <c r="D82" s="88">
        <v>500</v>
      </c>
      <c r="E82" s="88">
        <v>500</v>
      </c>
      <c r="F82" s="88">
        <v>500</v>
      </c>
      <c r="G82" s="112">
        <f t="shared" si="2"/>
        <v>1</v>
      </c>
      <c r="H82" s="112">
        <f t="shared" si="3"/>
        <v>1</v>
      </c>
      <c r="I82" s="20"/>
    </row>
    <row r="83" spans="1:9" s="16" customFormat="1" ht="16.5" customHeight="1" hidden="1">
      <c r="A83" s="87"/>
      <c r="B83" s="146" t="s">
        <v>0</v>
      </c>
      <c r="C83" s="127" t="s">
        <v>1</v>
      </c>
      <c r="D83" s="88"/>
      <c r="E83" s="88"/>
      <c r="F83" s="88"/>
      <c r="G83" s="112" t="e">
        <f t="shared" si="2"/>
        <v>#DIV/0!</v>
      </c>
      <c r="H83" s="112" t="e">
        <f t="shared" si="3"/>
        <v>#DIV/0!</v>
      </c>
      <c r="I83" s="20"/>
    </row>
    <row r="84" spans="1:9" ht="55.5" customHeight="1" hidden="1">
      <c r="A84" s="150" t="s">
        <v>50</v>
      </c>
      <c r="B84" s="65" t="s">
        <v>194</v>
      </c>
      <c r="C84" s="126"/>
      <c r="D84" s="32">
        <f>D85+D86+D87</f>
        <v>0</v>
      </c>
      <c r="E84" s="32">
        <f>E85+E86+E87</f>
        <v>0</v>
      </c>
      <c r="F84" s="32">
        <f>F85+F86+F87</f>
        <v>0</v>
      </c>
      <c r="G84" s="112" t="e">
        <f t="shared" si="2"/>
        <v>#DIV/0!</v>
      </c>
      <c r="H84" s="112" t="e">
        <f t="shared" si="3"/>
        <v>#DIV/0!</v>
      </c>
      <c r="I84" s="15"/>
    </row>
    <row r="85" spans="1:9" s="16" customFormat="1" ht="16.5" customHeight="1" hidden="1">
      <c r="A85" s="87"/>
      <c r="B85" s="66" t="s">
        <v>195</v>
      </c>
      <c r="C85" s="127" t="s">
        <v>196</v>
      </c>
      <c r="D85" s="88">
        <v>0</v>
      </c>
      <c r="E85" s="88">
        <v>0</v>
      </c>
      <c r="F85" s="88">
        <v>0</v>
      </c>
      <c r="G85" s="112" t="e">
        <f t="shared" si="2"/>
        <v>#DIV/0!</v>
      </c>
      <c r="H85" s="112" t="e">
        <f t="shared" si="3"/>
        <v>#DIV/0!</v>
      </c>
      <c r="I85" s="20"/>
    </row>
    <row r="86" spans="1:9" s="16" customFormat="1" ht="19.5" customHeight="1" hidden="1">
      <c r="A86" s="87"/>
      <c r="B86" s="66" t="s">
        <v>197</v>
      </c>
      <c r="C86" s="127" t="s">
        <v>198</v>
      </c>
      <c r="D86" s="88">
        <v>0</v>
      </c>
      <c r="E86" s="88">
        <v>0</v>
      </c>
      <c r="F86" s="88">
        <v>0</v>
      </c>
      <c r="G86" s="112" t="e">
        <f t="shared" si="2"/>
        <v>#DIV/0!</v>
      </c>
      <c r="H86" s="112" t="e">
        <f t="shared" si="3"/>
        <v>#DIV/0!</v>
      </c>
      <c r="I86" s="20"/>
    </row>
    <row r="87" spans="1:9" s="16" customFormat="1" ht="19.5" customHeight="1" hidden="1">
      <c r="A87" s="87"/>
      <c r="B87" s="66" t="s">
        <v>164</v>
      </c>
      <c r="C87" s="127" t="s">
        <v>199</v>
      </c>
      <c r="D87" s="88">
        <v>0</v>
      </c>
      <c r="E87" s="88">
        <v>0</v>
      </c>
      <c r="F87" s="88">
        <v>0</v>
      </c>
      <c r="G87" s="112" t="e">
        <f t="shared" si="2"/>
        <v>#DIV/0!</v>
      </c>
      <c r="H87" s="112" t="e">
        <f t="shared" si="3"/>
        <v>#DIV/0!</v>
      </c>
      <c r="I87" s="20"/>
    </row>
    <row r="88" spans="1:9" ht="14.25" customHeight="1">
      <c r="A88" s="50" t="s">
        <v>52</v>
      </c>
      <c r="B88" s="45" t="s">
        <v>53</v>
      </c>
      <c r="C88" s="50"/>
      <c r="D88" s="85">
        <f>D89+D91+D92+D94</f>
        <v>451625.9</v>
      </c>
      <c r="E88" s="85">
        <f>E89+E91+E92+E94</f>
        <v>349781.60000000003</v>
      </c>
      <c r="F88" s="85">
        <f>F89+F91+F92+F94</f>
        <v>260578.30000000002</v>
      </c>
      <c r="G88" s="112">
        <f t="shared" si="2"/>
        <v>0.5769782025344428</v>
      </c>
      <c r="H88" s="112">
        <f t="shared" si="3"/>
        <v>0.7449742925299673</v>
      </c>
      <c r="I88" s="15"/>
    </row>
    <row r="89" spans="1:9" ht="14.25" customHeight="1">
      <c r="A89" s="150" t="s">
        <v>54</v>
      </c>
      <c r="B89" s="146" t="s">
        <v>160</v>
      </c>
      <c r="C89" s="150" t="s">
        <v>54</v>
      </c>
      <c r="D89" s="32">
        <v>132126.2</v>
      </c>
      <c r="E89" s="32">
        <v>106320.2</v>
      </c>
      <c r="F89" s="32">
        <v>76827.5</v>
      </c>
      <c r="G89" s="112">
        <f t="shared" si="2"/>
        <v>0.5814705940229871</v>
      </c>
      <c r="H89" s="112">
        <f t="shared" si="3"/>
        <v>0.7226049236175252</v>
      </c>
      <c r="I89" s="15"/>
    </row>
    <row r="90" spans="1:9" s="16" customFormat="1" ht="38.25">
      <c r="A90" s="87"/>
      <c r="B90" s="60" t="s">
        <v>250</v>
      </c>
      <c r="C90" s="87" t="s">
        <v>353</v>
      </c>
      <c r="D90" s="88">
        <v>6949.3</v>
      </c>
      <c r="E90" s="88">
        <v>6949.3</v>
      </c>
      <c r="F90" s="88">
        <v>5630.5</v>
      </c>
      <c r="G90" s="112">
        <f t="shared" si="2"/>
        <v>0.8102254903371562</v>
      </c>
      <c r="H90" s="112">
        <f t="shared" si="3"/>
        <v>0.8102254903371562</v>
      </c>
      <c r="I90" s="20"/>
    </row>
    <row r="91" spans="1:9" ht="16.5" customHeight="1">
      <c r="A91" s="150" t="s">
        <v>56</v>
      </c>
      <c r="B91" s="146" t="s">
        <v>161</v>
      </c>
      <c r="C91" s="150" t="s">
        <v>56</v>
      </c>
      <c r="D91" s="32">
        <v>292717.8</v>
      </c>
      <c r="E91" s="32">
        <v>220931.2</v>
      </c>
      <c r="F91" s="32">
        <v>168937.7</v>
      </c>
      <c r="G91" s="112">
        <f t="shared" si="2"/>
        <v>0.5771350426929965</v>
      </c>
      <c r="H91" s="112">
        <f t="shared" si="3"/>
        <v>0.7646620305325821</v>
      </c>
      <c r="I91" s="15"/>
    </row>
    <row r="92" spans="1:9" ht="15.75" customHeight="1">
      <c r="A92" s="150" t="s">
        <v>57</v>
      </c>
      <c r="B92" s="146" t="s">
        <v>200</v>
      </c>
      <c r="C92" s="150" t="s">
        <v>57</v>
      </c>
      <c r="D92" s="32">
        <v>4815.9</v>
      </c>
      <c r="E92" s="32">
        <v>4731.8</v>
      </c>
      <c r="F92" s="32">
        <v>1579.7</v>
      </c>
      <c r="G92" s="112">
        <f t="shared" si="2"/>
        <v>0.32801760833904364</v>
      </c>
      <c r="H92" s="112">
        <f t="shared" si="3"/>
        <v>0.3338475844287586</v>
      </c>
      <c r="I92" s="15"/>
    </row>
    <row r="93" spans="1:9" s="16" customFormat="1" ht="15" customHeight="1" hidden="1">
      <c r="A93" s="87"/>
      <c r="B93" s="60" t="s">
        <v>45</v>
      </c>
      <c r="C93" s="87"/>
      <c r="D93" s="88">
        <v>0</v>
      </c>
      <c r="E93" s="88">
        <v>0</v>
      </c>
      <c r="F93" s="88">
        <v>0</v>
      </c>
      <c r="G93" s="112" t="e">
        <f t="shared" si="2"/>
        <v>#DIV/0!</v>
      </c>
      <c r="H93" s="112" t="e">
        <f t="shared" si="3"/>
        <v>#DIV/0!</v>
      </c>
      <c r="I93" s="20"/>
    </row>
    <row r="94" spans="1:9" ht="15">
      <c r="A94" s="150" t="s">
        <v>59</v>
      </c>
      <c r="B94" s="146" t="s">
        <v>60</v>
      </c>
      <c r="C94" s="150" t="s">
        <v>59</v>
      </c>
      <c r="D94" s="32">
        <v>21966</v>
      </c>
      <c r="E94" s="32">
        <v>17798.4</v>
      </c>
      <c r="F94" s="32">
        <v>13233.4</v>
      </c>
      <c r="G94" s="112">
        <f t="shared" si="2"/>
        <v>0.6024492397341346</v>
      </c>
      <c r="H94" s="112">
        <f t="shared" si="3"/>
        <v>0.7435162711254943</v>
      </c>
      <c r="I94" s="15"/>
    </row>
    <row r="95" spans="1:9" s="16" customFormat="1" ht="15">
      <c r="A95" s="87"/>
      <c r="B95" s="60" t="s">
        <v>61</v>
      </c>
      <c r="C95" s="87"/>
      <c r="D95" s="88">
        <v>500</v>
      </c>
      <c r="E95" s="88">
        <v>390</v>
      </c>
      <c r="F95" s="88">
        <v>205.2</v>
      </c>
      <c r="G95" s="112">
        <f t="shared" si="2"/>
        <v>0.4104</v>
      </c>
      <c r="H95" s="112">
        <f t="shared" si="3"/>
        <v>0.5261538461538461</v>
      </c>
      <c r="I95" s="20"/>
    </row>
    <row r="96" spans="1:9" ht="17.25" customHeight="1">
      <c r="A96" s="50" t="s">
        <v>62</v>
      </c>
      <c r="B96" s="45" t="s">
        <v>163</v>
      </c>
      <c r="C96" s="50"/>
      <c r="D96" s="85">
        <f>D97++D98</f>
        <v>71933.7</v>
      </c>
      <c r="E96" s="85">
        <f>E97++E98</f>
        <v>54856.7</v>
      </c>
      <c r="F96" s="85">
        <f>F97++F98</f>
        <v>40345.200000000004</v>
      </c>
      <c r="G96" s="112">
        <f t="shared" si="2"/>
        <v>0.5608664645360938</v>
      </c>
      <c r="H96" s="112">
        <f t="shared" si="3"/>
        <v>0.735465312350178</v>
      </c>
      <c r="I96" s="15"/>
    </row>
    <row r="97" spans="1:9" ht="15">
      <c r="A97" s="150" t="s">
        <v>63</v>
      </c>
      <c r="B97" s="146" t="s">
        <v>64</v>
      </c>
      <c r="C97" s="150" t="s">
        <v>63</v>
      </c>
      <c r="D97" s="32">
        <v>67980.4</v>
      </c>
      <c r="E97" s="32">
        <v>51774.5</v>
      </c>
      <c r="F97" s="32">
        <v>38237.4</v>
      </c>
      <c r="G97" s="112">
        <f t="shared" si="2"/>
        <v>0.5624768315573313</v>
      </c>
      <c r="H97" s="112">
        <f t="shared" si="3"/>
        <v>0.7385373108383471</v>
      </c>
      <c r="I97" s="15"/>
    </row>
    <row r="98" spans="1:9" ht="15">
      <c r="A98" s="150" t="s">
        <v>65</v>
      </c>
      <c r="B98" s="146" t="s">
        <v>117</v>
      </c>
      <c r="C98" s="150" t="s">
        <v>65</v>
      </c>
      <c r="D98" s="32">
        <v>3953.3</v>
      </c>
      <c r="E98" s="32">
        <v>3082.2</v>
      </c>
      <c r="F98" s="32">
        <v>2107.8</v>
      </c>
      <c r="G98" s="112">
        <f t="shared" si="2"/>
        <v>0.5331748159765259</v>
      </c>
      <c r="H98" s="112">
        <f t="shared" si="3"/>
        <v>0.6838621763675298</v>
      </c>
      <c r="I98" s="15"/>
    </row>
    <row r="99" spans="1:9" s="16" customFormat="1" ht="15" hidden="1">
      <c r="A99" s="87"/>
      <c r="B99" s="60" t="s">
        <v>45</v>
      </c>
      <c r="C99" s="87"/>
      <c r="D99" s="88">
        <v>0</v>
      </c>
      <c r="E99" s="88">
        <v>0</v>
      </c>
      <c r="F99" s="88">
        <v>0</v>
      </c>
      <c r="G99" s="112" t="e">
        <f t="shared" si="2"/>
        <v>#DIV/0!</v>
      </c>
      <c r="H99" s="112" t="e">
        <f t="shared" si="3"/>
        <v>#DIV/0!</v>
      </c>
      <c r="I99" s="20"/>
    </row>
    <row r="100" spans="1:9" ht="23.25" customHeight="1">
      <c r="A100" s="64" t="s">
        <v>66</v>
      </c>
      <c r="B100" s="148" t="s">
        <v>67</v>
      </c>
      <c r="C100" s="64"/>
      <c r="D100" s="51">
        <f>D101+D103+D104+D105+D108+D106+D107+D102</f>
        <v>16830.500000000004</v>
      </c>
      <c r="E100" s="51">
        <f>E101+E103+E104+E105+E108+E106+E107+E102</f>
        <v>13357.499999999998</v>
      </c>
      <c r="F100" s="51">
        <f>F101+F103+F104+F105+F108+F106+F107+F102</f>
        <v>8198.699999999999</v>
      </c>
      <c r="G100" s="112">
        <f t="shared" si="2"/>
        <v>0.48713347791212364</v>
      </c>
      <c r="H100" s="112">
        <f t="shared" si="3"/>
        <v>0.6137900056148231</v>
      </c>
      <c r="I100" s="15"/>
    </row>
    <row r="101" spans="1:9" ht="30" customHeight="1">
      <c r="A101" s="147" t="s">
        <v>68</v>
      </c>
      <c r="B101" s="70" t="s">
        <v>251</v>
      </c>
      <c r="C101" s="147" t="s">
        <v>68</v>
      </c>
      <c r="D101" s="119">
        <v>967.3</v>
      </c>
      <c r="E101" s="119">
        <v>807.3</v>
      </c>
      <c r="F101" s="119">
        <v>647.4</v>
      </c>
      <c r="G101" s="112">
        <f t="shared" si="2"/>
        <v>0.6692856404424687</v>
      </c>
      <c r="H101" s="112">
        <f t="shared" si="3"/>
        <v>0.8019323671497585</v>
      </c>
      <c r="I101" s="15"/>
    </row>
    <row r="102" spans="1:9" ht="44.25" customHeight="1">
      <c r="A102" s="147" t="s">
        <v>69</v>
      </c>
      <c r="B102" s="70" t="s">
        <v>264</v>
      </c>
      <c r="C102" s="147" t="s">
        <v>265</v>
      </c>
      <c r="D102" s="119">
        <v>73.7</v>
      </c>
      <c r="E102" s="119">
        <v>73.7</v>
      </c>
      <c r="F102" s="119">
        <v>68.1</v>
      </c>
      <c r="G102" s="112">
        <f t="shared" si="2"/>
        <v>0.9240162822252374</v>
      </c>
      <c r="H102" s="112">
        <f t="shared" si="3"/>
        <v>0.9240162822252374</v>
      </c>
      <c r="I102" s="15"/>
    </row>
    <row r="103" spans="1:9" ht="36" customHeight="1">
      <c r="A103" s="147" t="s">
        <v>69</v>
      </c>
      <c r="B103" s="70" t="s">
        <v>202</v>
      </c>
      <c r="C103" s="147" t="s">
        <v>252</v>
      </c>
      <c r="D103" s="119">
        <v>10883.4</v>
      </c>
      <c r="E103" s="119">
        <v>8724.3</v>
      </c>
      <c r="F103" s="119">
        <v>5794.8</v>
      </c>
      <c r="G103" s="112">
        <f t="shared" si="2"/>
        <v>0.5324439053972104</v>
      </c>
      <c r="H103" s="112">
        <f t="shared" si="3"/>
        <v>0.6642137478078471</v>
      </c>
      <c r="I103" s="15"/>
    </row>
    <row r="104" spans="1:9" s="26" customFormat="1" ht="22.5" customHeight="1">
      <c r="A104" s="128" t="s">
        <v>69</v>
      </c>
      <c r="B104" s="146" t="s">
        <v>343</v>
      </c>
      <c r="C104" s="150" t="s">
        <v>344</v>
      </c>
      <c r="D104" s="32">
        <v>50</v>
      </c>
      <c r="E104" s="32">
        <v>50</v>
      </c>
      <c r="F104" s="32">
        <v>50</v>
      </c>
      <c r="G104" s="112">
        <f t="shared" si="2"/>
        <v>1</v>
      </c>
      <c r="H104" s="112">
        <f t="shared" si="3"/>
        <v>1</v>
      </c>
      <c r="I104" s="15"/>
    </row>
    <row r="105" spans="1:9" s="26" customFormat="1" ht="35.25" customHeight="1" hidden="1">
      <c r="A105" s="128" t="s">
        <v>69</v>
      </c>
      <c r="B105" s="146" t="s">
        <v>204</v>
      </c>
      <c r="C105" s="150" t="s">
        <v>205</v>
      </c>
      <c r="D105" s="119">
        <v>0</v>
      </c>
      <c r="E105" s="119">
        <v>0</v>
      </c>
      <c r="F105" s="119">
        <v>0</v>
      </c>
      <c r="G105" s="112" t="e">
        <f aca="true" t="shared" si="4" ref="G105:G122">F105/D105</f>
        <v>#DIV/0!</v>
      </c>
      <c r="H105" s="112" t="e">
        <f t="shared" si="3"/>
        <v>#DIV/0!</v>
      </c>
      <c r="I105" s="15"/>
    </row>
    <row r="106" spans="1:9" s="26" customFormat="1" ht="30.75" customHeight="1">
      <c r="A106" s="128" t="s">
        <v>69</v>
      </c>
      <c r="B106" s="146" t="s">
        <v>354</v>
      </c>
      <c r="C106" s="150" t="s">
        <v>355</v>
      </c>
      <c r="D106" s="119">
        <v>79.4</v>
      </c>
      <c r="E106" s="119">
        <v>79.4</v>
      </c>
      <c r="F106" s="119">
        <v>79.4</v>
      </c>
      <c r="G106" s="112">
        <f t="shared" si="4"/>
        <v>1</v>
      </c>
      <c r="H106" s="112">
        <f aca="true" t="shared" si="5" ref="H106:H122">F106/E106</f>
        <v>1</v>
      </c>
      <c r="I106" s="15"/>
    </row>
    <row r="107" spans="1:9" s="26" customFormat="1" ht="44.25" customHeight="1">
      <c r="A107" s="128" t="s">
        <v>69</v>
      </c>
      <c r="B107" s="146" t="s">
        <v>357</v>
      </c>
      <c r="C107" s="150" t="s">
        <v>356</v>
      </c>
      <c r="D107" s="119">
        <v>144.4</v>
      </c>
      <c r="E107" s="119">
        <v>144.4</v>
      </c>
      <c r="F107" s="119">
        <v>144.4</v>
      </c>
      <c r="G107" s="112">
        <f t="shared" si="4"/>
        <v>1</v>
      </c>
      <c r="H107" s="112">
        <f t="shared" si="5"/>
        <v>1</v>
      </c>
      <c r="I107" s="15"/>
    </row>
    <row r="108" spans="1:9" ht="45" customHeight="1">
      <c r="A108" s="150" t="s">
        <v>70</v>
      </c>
      <c r="B108" s="146" t="s">
        <v>123</v>
      </c>
      <c r="C108" s="150" t="s">
        <v>254</v>
      </c>
      <c r="D108" s="32">
        <v>4632.3</v>
      </c>
      <c r="E108" s="32">
        <v>3478.4</v>
      </c>
      <c r="F108" s="32">
        <v>1414.6</v>
      </c>
      <c r="G108" s="112">
        <f t="shared" si="4"/>
        <v>0.30537745828206286</v>
      </c>
      <c r="H108" s="112">
        <f t="shared" si="5"/>
        <v>0.40668123275068996</v>
      </c>
      <c r="I108" s="15"/>
    </row>
    <row r="109" spans="1:9" ht="26.25" customHeight="1">
      <c r="A109" s="50" t="s">
        <v>71</v>
      </c>
      <c r="B109" s="45" t="s">
        <v>140</v>
      </c>
      <c r="C109" s="50"/>
      <c r="D109" s="85">
        <f>D110+D111</f>
        <v>453</v>
      </c>
      <c r="E109" s="85">
        <f>E110+E111</f>
        <v>453</v>
      </c>
      <c r="F109" s="85">
        <f>F110+F111</f>
        <v>431.9</v>
      </c>
      <c r="G109" s="112">
        <f t="shared" si="4"/>
        <v>0.9534216335540838</v>
      </c>
      <c r="H109" s="112">
        <f t="shared" si="5"/>
        <v>0.9534216335540838</v>
      </c>
      <c r="I109" s="15"/>
    </row>
    <row r="110" spans="1:9" ht="23.25" customHeight="1" hidden="1">
      <c r="A110" s="150" t="s">
        <v>72</v>
      </c>
      <c r="B110" s="146" t="s">
        <v>141</v>
      </c>
      <c r="C110" s="150" t="s">
        <v>72</v>
      </c>
      <c r="D110" s="32">
        <v>0</v>
      </c>
      <c r="E110" s="32">
        <v>0</v>
      </c>
      <c r="F110" s="32">
        <v>0</v>
      </c>
      <c r="G110" s="112" t="e">
        <f t="shared" si="4"/>
        <v>#DIV/0!</v>
      </c>
      <c r="H110" s="112" t="e">
        <f t="shared" si="5"/>
        <v>#DIV/0!</v>
      </c>
      <c r="I110" s="15"/>
    </row>
    <row r="111" spans="1:9" ht="26.25" customHeight="1">
      <c r="A111" s="150" t="s">
        <v>142</v>
      </c>
      <c r="B111" s="146" t="s">
        <v>143</v>
      </c>
      <c r="C111" s="150" t="s">
        <v>142</v>
      </c>
      <c r="D111" s="32">
        <v>453</v>
      </c>
      <c r="E111" s="32">
        <v>453</v>
      </c>
      <c r="F111" s="32">
        <v>431.9</v>
      </c>
      <c r="G111" s="112">
        <f t="shared" si="4"/>
        <v>0.9534216335540838</v>
      </c>
      <c r="H111" s="112">
        <f t="shared" si="5"/>
        <v>0.9534216335540838</v>
      </c>
      <c r="I111" s="15"/>
    </row>
    <row r="112" spans="1:9" ht="26.25" customHeight="1" hidden="1">
      <c r="A112" s="150"/>
      <c r="B112" s="60" t="s">
        <v>45</v>
      </c>
      <c r="C112" s="150"/>
      <c r="D112" s="32">
        <v>0</v>
      </c>
      <c r="E112" s="32">
        <v>0</v>
      </c>
      <c r="F112" s="32">
        <v>0</v>
      </c>
      <c r="G112" s="112" t="e">
        <f t="shared" si="4"/>
        <v>#DIV/0!</v>
      </c>
      <c r="H112" s="112" t="e">
        <f t="shared" si="5"/>
        <v>#DIV/0!</v>
      </c>
      <c r="I112" s="15"/>
    </row>
    <row r="113" spans="1:9" ht="27" customHeight="1">
      <c r="A113" s="50" t="s">
        <v>144</v>
      </c>
      <c r="B113" s="45" t="s">
        <v>145</v>
      </c>
      <c r="C113" s="50"/>
      <c r="D113" s="85">
        <f>D114</f>
        <v>205.5</v>
      </c>
      <c r="E113" s="85">
        <f>E114</f>
        <v>189.2</v>
      </c>
      <c r="F113" s="85">
        <f>F114</f>
        <v>129.2</v>
      </c>
      <c r="G113" s="112">
        <f t="shared" si="4"/>
        <v>0.6287104622871046</v>
      </c>
      <c r="H113" s="112">
        <f t="shared" si="5"/>
        <v>0.6828752642706131</v>
      </c>
      <c r="I113" s="15"/>
    </row>
    <row r="114" spans="1:9" ht="17.25" customHeight="1">
      <c r="A114" s="150" t="s">
        <v>146</v>
      </c>
      <c r="B114" s="146" t="s">
        <v>147</v>
      </c>
      <c r="C114" s="150" t="s">
        <v>146</v>
      </c>
      <c r="D114" s="32">
        <v>205.5</v>
      </c>
      <c r="E114" s="32">
        <v>189.2</v>
      </c>
      <c r="F114" s="32">
        <v>129.2</v>
      </c>
      <c r="G114" s="112">
        <f t="shared" si="4"/>
        <v>0.6287104622871046</v>
      </c>
      <c r="H114" s="112">
        <f t="shared" si="5"/>
        <v>0.6828752642706131</v>
      </c>
      <c r="I114" s="15"/>
    </row>
    <row r="115" spans="1:9" ht="39.75" customHeight="1">
      <c r="A115" s="50" t="s">
        <v>148</v>
      </c>
      <c r="B115" s="45" t="s">
        <v>149</v>
      </c>
      <c r="C115" s="50"/>
      <c r="D115" s="85">
        <f>D116</f>
        <v>800</v>
      </c>
      <c r="E115" s="85">
        <f>E116</f>
        <v>600</v>
      </c>
      <c r="F115" s="85">
        <f>F116</f>
        <v>481.4</v>
      </c>
      <c r="G115" s="112">
        <f t="shared" si="4"/>
        <v>0.60175</v>
      </c>
      <c r="H115" s="112">
        <f t="shared" si="5"/>
        <v>0.8023333333333333</v>
      </c>
      <c r="I115" s="15"/>
    </row>
    <row r="116" spans="1:9" ht="17.25" customHeight="1">
      <c r="A116" s="150" t="s">
        <v>151</v>
      </c>
      <c r="B116" s="146" t="s">
        <v>206</v>
      </c>
      <c r="C116" s="150" t="s">
        <v>151</v>
      </c>
      <c r="D116" s="32">
        <v>800</v>
      </c>
      <c r="E116" s="32">
        <v>600</v>
      </c>
      <c r="F116" s="32">
        <v>481.4</v>
      </c>
      <c r="G116" s="112">
        <f t="shared" si="4"/>
        <v>0.60175</v>
      </c>
      <c r="H116" s="112">
        <f t="shared" si="5"/>
        <v>0.8023333333333333</v>
      </c>
      <c r="I116" s="15"/>
    </row>
    <row r="117" spans="1:9" ht="26.25" customHeight="1">
      <c r="A117" s="50" t="s">
        <v>152</v>
      </c>
      <c r="B117" s="45" t="s">
        <v>155</v>
      </c>
      <c r="C117" s="50"/>
      <c r="D117" s="85">
        <f>D118+D120+D119</f>
        <v>12903.1</v>
      </c>
      <c r="E117" s="85">
        <f>E118+E120+E119</f>
        <v>11817.7</v>
      </c>
      <c r="F117" s="85">
        <f>F118+F120+F119</f>
        <v>5487.5</v>
      </c>
      <c r="G117" s="112">
        <f t="shared" si="4"/>
        <v>0.42528539653261616</v>
      </c>
      <c r="H117" s="112">
        <f t="shared" si="5"/>
        <v>0.46434585410020557</v>
      </c>
      <c r="I117" s="15"/>
    </row>
    <row r="118" spans="1:9" ht="27.75" customHeight="1">
      <c r="A118" s="150" t="s">
        <v>153</v>
      </c>
      <c r="B118" s="146" t="s">
        <v>207</v>
      </c>
      <c r="C118" s="150" t="s">
        <v>253</v>
      </c>
      <c r="D118" s="32">
        <v>2052.6</v>
      </c>
      <c r="E118" s="32">
        <v>1539.6</v>
      </c>
      <c r="F118" s="32">
        <v>1197.5</v>
      </c>
      <c r="G118" s="112">
        <f t="shared" si="4"/>
        <v>0.5834064113806879</v>
      </c>
      <c r="H118" s="112">
        <f t="shared" si="5"/>
        <v>0.777799428422967</v>
      </c>
      <c r="I118" s="15"/>
    </row>
    <row r="119" spans="1:9" ht="27.75" customHeight="1">
      <c r="A119" s="150" t="s">
        <v>153</v>
      </c>
      <c r="B119" s="146" t="s">
        <v>208</v>
      </c>
      <c r="C119" s="150" t="s">
        <v>256</v>
      </c>
      <c r="D119" s="32">
        <v>2289.9</v>
      </c>
      <c r="E119" s="32">
        <v>1717.5</v>
      </c>
      <c r="F119" s="32">
        <v>0</v>
      </c>
      <c r="G119" s="112">
        <f t="shared" si="4"/>
        <v>0</v>
      </c>
      <c r="H119" s="112">
        <f t="shared" si="5"/>
        <v>0</v>
      </c>
      <c r="I119" s="15"/>
    </row>
    <row r="120" spans="1:9" ht="30.75" customHeight="1">
      <c r="A120" s="150" t="s">
        <v>154</v>
      </c>
      <c r="B120" s="146" t="s">
        <v>255</v>
      </c>
      <c r="C120" s="150" t="s">
        <v>257</v>
      </c>
      <c r="D120" s="32">
        <v>8560.6</v>
      </c>
      <c r="E120" s="32">
        <v>8560.6</v>
      </c>
      <c r="F120" s="32">
        <v>4290</v>
      </c>
      <c r="G120" s="112">
        <f t="shared" si="4"/>
        <v>0.5011330981473261</v>
      </c>
      <c r="H120" s="112">
        <f t="shared" si="5"/>
        <v>0.5011330981473261</v>
      </c>
      <c r="I120" s="15"/>
    </row>
    <row r="121" spans="1:9" ht="26.25" customHeight="1">
      <c r="A121" s="64"/>
      <c r="B121" s="129" t="s">
        <v>74</v>
      </c>
      <c r="C121" s="130"/>
      <c r="D121" s="131">
        <f>D39+D55+D57+D62+D74+D88+D96+D100+D109+D113+D115+D117</f>
        <v>625122.7</v>
      </c>
      <c r="E121" s="131">
        <f>E39+E55+E57+E62+E74+E88+E96+E100+E109+E113+E115+E117</f>
        <v>492782.50000000006</v>
      </c>
      <c r="F121" s="131">
        <f>F39+F55+F57+F62+F74+F88+F96+F100+F109+F113+F115+F117</f>
        <v>351868.3000000001</v>
      </c>
      <c r="G121" s="112">
        <f t="shared" si="4"/>
        <v>0.5628787756387668</v>
      </c>
      <c r="H121" s="112">
        <f t="shared" si="5"/>
        <v>0.714043822578927</v>
      </c>
      <c r="I121" s="15"/>
    </row>
    <row r="122" spans="1:9" ht="19.5" customHeight="1">
      <c r="A122" s="144"/>
      <c r="B122" s="146" t="s">
        <v>89</v>
      </c>
      <c r="C122" s="150"/>
      <c r="D122" s="93">
        <f>D117+D56</f>
        <v>13827.1</v>
      </c>
      <c r="E122" s="93">
        <f>E117+E56</f>
        <v>12510.5</v>
      </c>
      <c r="F122" s="93">
        <f>F117+F56</f>
        <v>6025.2</v>
      </c>
      <c r="G122" s="112">
        <f t="shared" si="4"/>
        <v>0.4357529778478495</v>
      </c>
      <c r="H122" s="112">
        <f t="shared" si="5"/>
        <v>0.48161144638503656</v>
      </c>
      <c r="I122" s="15"/>
    </row>
    <row r="123" spans="4:7" ht="12.75">
      <c r="D123" s="43"/>
      <c r="E123" s="43"/>
      <c r="F123" s="43"/>
      <c r="G123" s="132"/>
    </row>
    <row r="124" spans="4:7" ht="12.75">
      <c r="D124" s="43"/>
      <c r="E124" s="43"/>
      <c r="F124" s="43"/>
      <c r="G124" s="132"/>
    </row>
    <row r="125" spans="2:8" ht="15">
      <c r="B125" s="38" t="s">
        <v>99</v>
      </c>
      <c r="C125" s="39"/>
      <c r="D125" s="43"/>
      <c r="E125" s="43"/>
      <c r="F125" s="43"/>
      <c r="G125" s="132"/>
      <c r="H125" s="133">
        <v>10826.5</v>
      </c>
    </row>
    <row r="126" spans="2:7" ht="15">
      <c r="B126" s="38"/>
      <c r="C126" s="39"/>
      <c r="D126" s="43"/>
      <c r="E126" s="43"/>
      <c r="F126" s="43"/>
      <c r="G126" s="132"/>
    </row>
    <row r="127" spans="2:7" ht="15">
      <c r="B127" s="38" t="s">
        <v>90</v>
      </c>
      <c r="C127" s="39"/>
      <c r="D127" s="43"/>
      <c r="E127" s="43"/>
      <c r="F127" s="43"/>
      <c r="G127" s="132"/>
    </row>
    <row r="128" spans="2:9" ht="15">
      <c r="B128" s="38" t="s">
        <v>91</v>
      </c>
      <c r="C128" s="39"/>
      <c r="D128" s="43"/>
      <c r="E128" s="43"/>
      <c r="F128" s="43"/>
      <c r="G128" s="132"/>
      <c r="H128" s="134" t="s">
        <v>156</v>
      </c>
      <c r="I128" s="6"/>
    </row>
    <row r="129" spans="2:7" ht="15">
      <c r="B129" s="38"/>
      <c r="C129" s="39"/>
      <c r="D129" s="43"/>
      <c r="E129" s="43"/>
      <c r="F129" s="43"/>
      <c r="G129" s="132"/>
    </row>
    <row r="130" spans="2:7" ht="15">
      <c r="B130" s="38" t="s">
        <v>92</v>
      </c>
      <c r="C130" s="39"/>
      <c r="D130" s="43"/>
      <c r="E130" s="43"/>
      <c r="F130" s="43"/>
      <c r="G130" s="132"/>
    </row>
    <row r="131" spans="2:9" ht="15">
      <c r="B131" s="38" t="s">
        <v>93</v>
      </c>
      <c r="C131" s="39"/>
      <c r="D131" s="43"/>
      <c r="E131" s="43"/>
      <c r="F131" s="43"/>
      <c r="G131" s="132"/>
      <c r="H131" s="134" t="s">
        <v>156</v>
      </c>
      <c r="I131" s="6"/>
    </row>
    <row r="132" spans="2:7" ht="15">
      <c r="B132" s="38"/>
      <c r="C132" s="39"/>
      <c r="D132" s="43"/>
      <c r="E132" s="43"/>
      <c r="F132" s="43"/>
      <c r="G132" s="132"/>
    </row>
    <row r="133" spans="2:7" ht="15">
      <c r="B133" s="38" t="s">
        <v>94</v>
      </c>
      <c r="C133" s="39"/>
      <c r="D133" s="43"/>
      <c r="E133" s="43"/>
      <c r="F133" s="43"/>
      <c r="G133" s="132"/>
    </row>
    <row r="134" spans="2:9" ht="15">
      <c r="B134" s="38" t="s">
        <v>95</v>
      </c>
      <c r="C134" s="39"/>
      <c r="D134" s="43"/>
      <c r="E134" s="43"/>
      <c r="F134" s="43"/>
      <c r="G134" s="132"/>
      <c r="H134" s="135">
        <v>0</v>
      </c>
      <c r="I134" s="3"/>
    </row>
    <row r="135" spans="2:7" ht="15">
      <c r="B135" s="38"/>
      <c r="C135" s="39"/>
      <c r="D135" s="43"/>
      <c r="E135" s="43"/>
      <c r="F135" s="43"/>
      <c r="G135" s="132"/>
    </row>
    <row r="136" spans="2:7" ht="15">
      <c r="B136" s="38" t="s">
        <v>96</v>
      </c>
      <c r="C136" s="39"/>
      <c r="D136" s="43"/>
      <c r="E136" s="43"/>
      <c r="F136" s="43"/>
      <c r="G136" s="132"/>
    </row>
    <row r="137" spans="2:9" ht="15">
      <c r="B137" s="38" t="s">
        <v>97</v>
      </c>
      <c r="C137" s="39"/>
      <c r="D137" s="43"/>
      <c r="E137" s="43"/>
      <c r="F137" s="43"/>
      <c r="G137" s="132"/>
      <c r="H137" s="136">
        <v>5000</v>
      </c>
      <c r="I137" s="3"/>
    </row>
    <row r="138" spans="2:7" ht="15">
      <c r="B138" s="38"/>
      <c r="C138" s="39"/>
      <c r="D138" s="43"/>
      <c r="E138" s="43"/>
      <c r="F138" s="43"/>
      <c r="G138" s="132"/>
    </row>
    <row r="139" spans="2:7" ht="15">
      <c r="B139" s="38"/>
      <c r="C139" s="39"/>
      <c r="D139" s="43"/>
      <c r="E139" s="43"/>
      <c r="F139" s="43"/>
      <c r="G139" s="132"/>
    </row>
    <row r="140" spans="2:9" ht="15">
      <c r="B140" s="38" t="s">
        <v>98</v>
      </c>
      <c r="C140" s="39"/>
      <c r="D140" s="43"/>
      <c r="E140" s="43"/>
      <c r="F140" s="43"/>
      <c r="G140" s="132"/>
      <c r="H140" s="137">
        <f>H125+F34+H128+H131-F121-H134-H137</f>
        <v>7601.599999999977</v>
      </c>
      <c r="I140" s="9"/>
    </row>
    <row r="141" spans="4:7" ht="12.75">
      <c r="D141" s="43"/>
      <c r="E141" s="43"/>
      <c r="F141" s="43"/>
      <c r="G141" s="132"/>
    </row>
    <row r="142" spans="4:7" ht="12.75">
      <c r="D142" s="43"/>
      <c r="E142" s="43"/>
      <c r="F142" s="43"/>
      <c r="G142" s="132"/>
    </row>
    <row r="143" spans="2:7" ht="15">
      <c r="B143" s="38" t="s">
        <v>100</v>
      </c>
      <c r="C143" s="39"/>
      <c r="D143" s="43"/>
      <c r="E143" s="43"/>
      <c r="F143" s="43"/>
      <c r="G143" s="132"/>
    </row>
    <row r="144" spans="2:7" ht="15">
      <c r="B144" s="38" t="s">
        <v>101</v>
      </c>
      <c r="C144" s="39"/>
      <c r="D144" s="43"/>
      <c r="E144" s="43"/>
      <c r="F144" s="43"/>
      <c r="G144" s="132"/>
    </row>
    <row r="145" spans="2:7" ht="15">
      <c r="B145" s="38" t="s">
        <v>102</v>
      </c>
      <c r="C145" s="39"/>
      <c r="D145" s="43"/>
      <c r="E145" s="43"/>
      <c r="F145" s="43"/>
      <c r="G145" s="132"/>
    </row>
  </sheetData>
  <sheetProtection/>
  <mergeCells count="21">
    <mergeCell ref="L41:N42"/>
    <mergeCell ref="F37:F38"/>
    <mergeCell ref="J41:K41"/>
    <mergeCell ref="H2:H3"/>
    <mergeCell ref="J42:K42"/>
    <mergeCell ref="G37:G38"/>
    <mergeCell ref="E37:E38"/>
    <mergeCell ref="A36:H36"/>
    <mergeCell ref="G2:G3"/>
    <mergeCell ref="D2:D3"/>
    <mergeCell ref="A2:A3"/>
    <mergeCell ref="B2:B3"/>
    <mergeCell ref="F2:F3"/>
    <mergeCell ref="C37:C38"/>
    <mergeCell ref="E2:E3"/>
    <mergeCell ref="C2:C3"/>
    <mergeCell ref="A1:H1"/>
    <mergeCell ref="A37:A38"/>
    <mergeCell ref="H37:H38"/>
    <mergeCell ref="B37:B38"/>
    <mergeCell ref="D37:D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8" t="s">
        <v>363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143"/>
      <c r="B2" s="152" t="s">
        <v>8</v>
      </c>
      <c r="C2" s="41"/>
      <c r="D2" s="153" t="s">
        <v>9</v>
      </c>
      <c r="E2" s="156" t="s">
        <v>370</v>
      </c>
      <c r="F2" s="153" t="s">
        <v>10</v>
      </c>
      <c r="G2" s="153" t="s">
        <v>11</v>
      </c>
      <c r="H2" s="156" t="s">
        <v>371</v>
      </c>
    </row>
    <row r="3" spans="1:8" ht="18" customHeight="1">
      <c r="A3" s="144"/>
      <c r="B3" s="152"/>
      <c r="C3" s="41"/>
      <c r="D3" s="153"/>
      <c r="E3" s="157"/>
      <c r="F3" s="153"/>
      <c r="G3" s="153"/>
      <c r="H3" s="157"/>
    </row>
    <row r="4" spans="1:8" ht="15">
      <c r="A4" s="144"/>
      <c r="B4" s="142" t="s">
        <v>88</v>
      </c>
      <c r="C4" s="149"/>
      <c r="D4" s="145">
        <f>D5+D6+D7+D8+D9+D10+D11+D12+D13+D14+D15+D16+D17+D18+D19</f>
        <v>60946.8</v>
      </c>
      <c r="E4" s="145">
        <f>E5+E6+E7+E8+E9+E10+E11+E12+E13+E14+E15+E16+E17+E18+E19</f>
        <v>43331.9</v>
      </c>
      <c r="F4" s="145">
        <f>F5+F6+F7+F8+F9+F10+F11+F12+F13+F14+F15+F16+F17+F18+F19</f>
        <v>35628.19999999999</v>
      </c>
      <c r="G4" s="34">
        <f aca="true" t="shared" si="0" ref="G4:G28">F4/D4</f>
        <v>0.5845786817355462</v>
      </c>
      <c r="H4" s="34">
        <f>F4/E4</f>
        <v>0.8222164271587442</v>
      </c>
    </row>
    <row r="5" spans="1:8" ht="15">
      <c r="A5" s="144"/>
      <c r="B5" s="146" t="s">
        <v>12</v>
      </c>
      <c r="C5" s="150"/>
      <c r="D5" s="32">
        <v>37080</v>
      </c>
      <c r="E5" s="32">
        <v>26325</v>
      </c>
      <c r="F5" s="32">
        <v>20096.6</v>
      </c>
      <c r="G5" s="34">
        <f t="shared" si="0"/>
        <v>0.5419795037756202</v>
      </c>
      <c r="H5" s="34">
        <f aca="true" t="shared" si="1" ref="H5:H28">F5/E5</f>
        <v>0.763403608736942</v>
      </c>
    </row>
    <row r="6" spans="1:8" ht="15">
      <c r="A6" s="144"/>
      <c r="B6" s="146" t="s">
        <v>328</v>
      </c>
      <c r="C6" s="150"/>
      <c r="D6" s="32">
        <v>2849.9</v>
      </c>
      <c r="E6" s="32">
        <v>2120</v>
      </c>
      <c r="F6" s="32">
        <v>2240.6</v>
      </c>
      <c r="G6" s="34">
        <f t="shared" si="0"/>
        <v>0.7862030246675321</v>
      </c>
      <c r="H6" s="34">
        <f t="shared" si="1"/>
        <v>1.0568867924528302</v>
      </c>
    </row>
    <row r="7" spans="1:8" ht="15">
      <c r="A7" s="144"/>
      <c r="B7" s="146" t="s">
        <v>14</v>
      </c>
      <c r="C7" s="150"/>
      <c r="D7" s="32">
        <v>270</v>
      </c>
      <c r="E7" s="32">
        <v>270</v>
      </c>
      <c r="F7" s="32">
        <v>427.6</v>
      </c>
      <c r="G7" s="34">
        <f t="shared" si="0"/>
        <v>1.5837037037037038</v>
      </c>
      <c r="H7" s="34">
        <f t="shared" si="1"/>
        <v>1.5837037037037038</v>
      </c>
    </row>
    <row r="8" spans="1:8" ht="15">
      <c r="A8" s="144"/>
      <c r="B8" s="146" t="s">
        <v>15</v>
      </c>
      <c r="C8" s="150"/>
      <c r="D8" s="32">
        <v>5100</v>
      </c>
      <c r="E8" s="32">
        <v>3100</v>
      </c>
      <c r="F8" s="32">
        <v>1715.6</v>
      </c>
      <c r="G8" s="34">
        <f t="shared" si="0"/>
        <v>0.3363921568627451</v>
      </c>
      <c r="H8" s="34">
        <f t="shared" si="1"/>
        <v>0.5534193548387096</v>
      </c>
    </row>
    <row r="9" spans="1:8" ht="15">
      <c r="A9" s="144"/>
      <c r="B9" s="146" t="s">
        <v>16</v>
      </c>
      <c r="C9" s="150"/>
      <c r="D9" s="32">
        <v>12200</v>
      </c>
      <c r="E9" s="32">
        <v>8900</v>
      </c>
      <c r="F9" s="32">
        <v>8521.1</v>
      </c>
      <c r="G9" s="34">
        <f t="shared" si="0"/>
        <v>0.6984508196721312</v>
      </c>
      <c r="H9" s="34">
        <f t="shared" si="1"/>
        <v>0.9574269662921349</v>
      </c>
    </row>
    <row r="10" spans="1:8" ht="15">
      <c r="A10" s="144"/>
      <c r="B10" s="146" t="s">
        <v>113</v>
      </c>
      <c r="C10" s="150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4"/>
      <c r="B11" s="146" t="s">
        <v>103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6" t="s">
        <v>18</v>
      </c>
      <c r="C12" s="150"/>
      <c r="D12" s="32">
        <v>2107.5</v>
      </c>
      <c r="E12" s="32">
        <v>1547.5</v>
      </c>
      <c r="F12" s="32">
        <v>1301.5</v>
      </c>
      <c r="G12" s="34">
        <f t="shared" si="0"/>
        <v>0.6175563463819692</v>
      </c>
      <c r="H12" s="34">
        <f t="shared" si="1"/>
        <v>0.8410339256865913</v>
      </c>
    </row>
    <row r="13" spans="1:8" ht="15">
      <c r="A13" s="144"/>
      <c r="B13" s="146" t="s">
        <v>19</v>
      </c>
      <c r="C13" s="150"/>
      <c r="D13" s="32">
        <v>836.4</v>
      </c>
      <c r="E13" s="32">
        <v>696.4</v>
      </c>
      <c r="F13" s="32">
        <v>932</v>
      </c>
      <c r="G13" s="34">
        <f t="shared" si="0"/>
        <v>1.1142993782879005</v>
      </c>
      <c r="H13" s="34">
        <f t="shared" si="1"/>
        <v>1.3383113153360138</v>
      </c>
    </row>
    <row r="14" spans="1:8" ht="15">
      <c r="A14" s="144"/>
      <c r="B14" s="146" t="s">
        <v>104</v>
      </c>
      <c r="C14" s="150"/>
      <c r="D14" s="32">
        <v>400</v>
      </c>
      <c r="E14" s="32">
        <v>300</v>
      </c>
      <c r="F14" s="32">
        <v>235.6</v>
      </c>
      <c r="G14" s="34">
        <f t="shared" si="0"/>
        <v>0.589</v>
      </c>
      <c r="H14" s="34">
        <f t="shared" si="1"/>
        <v>0.7853333333333333</v>
      </c>
    </row>
    <row r="15" spans="1:8" ht="15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4"/>
      <c r="B16" s="146" t="s">
        <v>133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6" t="s">
        <v>130</v>
      </c>
      <c r="C17" s="150"/>
      <c r="D17" s="32">
        <v>100</v>
      </c>
      <c r="E17" s="32">
        <v>70</v>
      </c>
      <c r="F17" s="32">
        <v>157.6</v>
      </c>
      <c r="G17" s="34">
        <f t="shared" si="0"/>
        <v>1.5759999999999998</v>
      </c>
      <c r="H17" s="34">
        <f t="shared" si="1"/>
        <v>2.2514285714285713</v>
      </c>
    </row>
    <row r="18" spans="1:8" ht="15">
      <c r="A18" s="144"/>
      <c r="B18" s="146" t="s">
        <v>128</v>
      </c>
      <c r="C18" s="150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4"/>
      <c r="B19" s="146" t="s">
        <v>28</v>
      </c>
      <c r="C19" s="150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4"/>
      <c r="B20" s="45" t="s">
        <v>87</v>
      </c>
      <c r="C20" s="50"/>
      <c r="D20" s="32">
        <f>D21+D22+D24+D25+D23+D26</f>
        <v>17356.6</v>
      </c>
      <c r="E20" s="32">
        <f>E21+E22+E24+E25+E23+E26</f>
        <v>16091.499999999998</v>
      </c>
      <c r="F20" s="32">
        <f>F21+F22+F24+F25+F23+F26</f>
        <v>14058.6</v>
      </c>
      <c r="G20" s="34">
        <f t="shared" si="0"/>
        <v>0.8099858267172143</v>
      </c>
      <c r="H20" s="34">
        <f t="shared" si="1"/>
        <v>0.8736662212969581</v>
      </c>
    </row>
    <row r="21" spans="1:8" ht="15">
      <c r="A21" s="144"/>
      <c r="B21" s="146" t="s">
        <v>30</v>
      </c>
      <c r="C21" s="150"/>
      <c r="D21" s="32">
        <v>1453.2</v>
      </c>
      <c r="E21" s="32">
        <v>1089.9</v>
      </c>
      <c r="F21" s="32">
        <v>847.7</v>
      </c>
      <c r="G21" s="34">
        <f t="shared" si="0"/>
        <v>0.5833333333333334</v>
      </c>
      <c r="H21" s="34">
        <f t="shared" si="1"/>
        <v>0.7777777777777778</v>
      </c>
    </row>
    <row r="22" spans="1:8" ht="15">
      <c r="A22" s="144"/>
      <c r="B22" s="146" t="s">
        <v>350</v>
      </c>
      <c r="C22" s="150"/>
      <c r="D22" s="32">
        <v>8976.3</v>
      </c>
      <c r="E22" s="32">
        <v>8976.3</v>
      </c>
      <c r="F22" s="32">
        <v>8920.9</v>
      </c>
      <c r="G22" s="34">
        <f t="shared" si="0"/>
        <v>0.9938281920167553</v>
      </c>
      <c r="H22" s="34">
        <f t="shared" si="1"/>
        <v>0.9938281920167553</v>
      </c>
    </row>
    <row r="23" spans="1:8" ht="15">
      <c r="A23" s="144"/>
      <c r="B23" s="107" t="s">
        <v>360</v>
      </c>
      <c r="C23" s="108"/>
      <c r="D23" s="32">
        <v>2637.1</v>
      </c>
      <c r="E23" s="32">
        <v>2637.1</v>
      </c>
      <c r="F23" s="32">
        <v>0</v>
      </c>
      <c r="G23" s="34">
        <f t="shared" si="0"/>
        <v>0</v>
      </c>
      <c r="H23" s="34">
        <f t="shared" si="1"/>
        <v>0</v>
      </c>
    </row>
    <row r="24" spans="1:8" ht="15">
      <c r="A24" s="144"/>
      <c r="B24" s="146" t="s">
        <v>73</v>
      </c>
      <c r="C24" s="150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44"/>
      <c r="B25" s="146" t="s">
        <v>33</v>
      </c>
      <c r="C25" s="150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4"/>
      <c r="B26" s="109" t="s">
        <v>165</v>
      </c>
      <c r="C26" s="150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4"/>
      <c r="B27" s="47" t="s">
        <v>34</v>
      </c>
      <c r="C27" s="84"/>
      <c r="D27" s="145">
        <f>D4+D20</f>
        <v>78303.4</v>
      </c>
      <c r="E27" s="145">
        <f>E4+E20</f>
        <v>59423.4</v>
      </c>
      <c r="F27" s="145">
        <f>F4+F20</f>
        <v>49686.79999999999</v>
      </c>
      <c r="G27" s="34">
        <f t="shared" si="0"/>
        <v>0.6345420505367582</v>
      </c>
      <c r="H27" s="34">
        <f t="shared" si="1"/>
        <v>0.8361487225571069</v>
      </c>
    </row>
    <row r="28" spans="1:8" ht="15">
      <c r="A28" s="144"/>
      <c r="B28" s="146" t="s">
        <v>114</v>
      </c>
      <c r="C28" s="150"/>
      <c r="D28" s="32">
        <f>D4</f>
        <v>60946.8</v>
      </c>
      <c r="E28" s="32">
        <f>E4</f>
        <v>43331.9</v>
      </c>
      <c r="F28" s="32">
        <f>F4</f>
        <v>35628.19999999999</v>
      </c>
      <c r="G28" s="34">
        <f t="shared" si="0"/>
        <v>0.5845786817355462</v>
      </c>
      <c r="H28" s="34">
        <f t="shared" si="1"/>
        <v>0.8222164271587442</v>
      </c>
    </row>
    <row r="29" spans="1:8" ht="12.75">
      <c r="A29" s="162"/>
      <c r="B29" s="170"/>
      <c r="C29" s="170"/>
      <c r="D29" s="170"/>
      <c r="E29" s="170"/>
      <c r="F29" s="170"/>
      <c r="G29" s="170"/>
      <c r="H29" s="171"/>
    </row>
    <row r="30" spans="1:8" ht="15" customHeight="1">
      <c r="A30" s="172" t="s">
        <v>170</v>
      </c>
      <c r="B30" s="173" t="s">
        <v>35</v>
      </c>
      <c r="C30" s="174" t="s">
        <v>172</v>
      </c>
      <c r="D30" s="160" t="s">
        <v>9</v>
      </c>
      <c r="E30" s="156" t="s">
        <v>370</v>
      </c>
      <c r="F30" s="153" t="s">
        <v>10</v>
      </c>
      <c r="G30" s="153" t="s">
        <v>11</v>
      </c>
      <c r="H30" s="156" t="s">
        <v>373</v>
      </c>
    </row>
    <row r="31" spans="1:8" ht="15" customHeight="1">
      <c r="A31" s="172"/>
      <c r="B31" s="173"/>
      <c r="C31" s="175"/>
      <c r="D31" s="160"/>
      <c r="E31" s="157"/>
      <c r="F31" s="153"/>
      <c r="G31" s="153"/>
      <c r="H31" s="157"/>
    </row>
    <row r="32" spans="1:8" ht="12.75">
      <c r="A32" s="50" t="s">
        <v>75</v>
      </c>
      <c r="B32" s="45" t="s">
        <v>36</v>
      </c>
      <c r="C32" s="50"/>
      <c r="D32" s="85">
        <f>D33+D34+D35+D36</f>
        <v>3111.1000000000004</v>
      </c>
      <c r="E32" s="85">
        <f>E33+E34+E35+E36</f>
        <v>2866.3</v>
      </c>
      <c r="F32" s="85">
        <f>F33+F34+F35+F36</f>
        <v>2630.6000000000004</v>
      </c>
      <c r="G32" s="102">
        <f>F32/D32</f>
        <v>0.8455530198322138</v>
      </c>
      <c r="H32" s="102">
        <f>F32/E32</f>
        <v>0.9177685517915083</v>
      </c>
    </row>
    <row r="33" spans="1:8" ht="31.5" customHeight="1">
      <c r="A33" s="150" t="s">
        <v>77</v>
      </c>
      <c r="B33" s="146" t="s">
        <v>266</v>
      </c>
      <c r="C33" s="150" t="s">
        <v>77</v>
      </c>
      <c r="D33" s="32">
        <v>910.8</v>
      </c>
      <c r="E33" s="32">
        <v>711</v>
      </c>
      <c r="F33" s="32">
        <v>511.3</v>
      </c>
      <c r="G33" s="102">
        <f aca="true" t="shared" si="2" ref="G33:G85">F33/D33</f>
        <v>0.5613746157224418</v>
      </c>
      <c r="H33" s="102">
        <f aca="true" t="shared" si="3" ref="H33:H85">F33/E33</f>
        <v>0.7191279887482419</v>
      </c>
    </row>
    <row r="34" spans="1:8" ht="53.25" customHeight="1" hidden="1">
      <c r="A34" s="150" t="s">
        <v>78</v>
      </c>
      <c r="B34" s="146" t="s">
        <v>174</v>
      </c>
      <c r="C34" s="150" t="s">
        <v>78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50" t="s">
        <v>80</v>
      </c>
      <c r="B35" s="146" t="s">
        <v>209</v>
      </c>
      <c r="C35" s="150" t="s">
        <v>80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50" t="s">
        <v>139</v>
      </c>
      <c r="B36" s="146" t="s">
        <v>126</v>
      </c>
      <c r="C36" s="150"/>
      <c r="D36" s="32">
        <f>D37+D38+D39+D40+D42+D43+D41</f>
        <v>2200.3</v>
      </c>
      <c r="E36" s="32">
        <f>E37+E38+E39+E40+E42+E43+E41</f>
        <v>2155.3</v>
      </c>
      <c r="F36" s="32">
        <f>F37+F38+F39+F40+F42+F43+F41</f>
        <v>2119.3</v>
      </c>
      <c r="G36" s="102">
        <f t="shared" si="2"/>
        <v>0.963186838158433</v>
      </c>
      <c r="H36" s="102">
        <f t="shared" si="3"/>
        <v>0.983296988818262</v>
      </c>
      <c r="I36" s="27"/>
    </row>
    <row r="37" spans="1:9" s="16" customFormat="1" ht="34.5" customHeight="1">
      <c r="A37" s="87"/>
      <c r="B37" s="60" t="s">
        <v>241</v>
      </c>
      <c r="C37" s="87" t="s">
        <v>312</v>
      </c>
      <c r="D37" s="88">
        <v>366.9</v>
      </c>
      <c r="E37" s="88">
        <v>366.9</v>
      </c>
      <c r="F37" s="88">
        <v>366.6</v>
      </c>
      <c r="G37" s="102">
        <f t="shared" si="2"/>
        <v>0.9991823385118562</v>
      </c>
      <c r="H37" s="102">
        <f t="shared" si="3"/>
        <v>0.9991823385118562</v>
      </c>
      <c r="I37" s="28"/>
    </row>
    <row r="38" spans="1:9" s="16" customFormat="1" ht="12.75" hidden="1">
      <c r="A38" s="87"/>
      <c r="B38" s="60" t="s">
        <v>115</v>
      </c>
      <c r="C38" s="87" t="s">
        <v>178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214</v>
      </c>
      <c r="C39" s="87" t="s">
        <v>210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124</v>
      </c>
      <c r="C40" s="87" t="s">
        <v>177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329</v>
      </c>
      <c r="C41" s="87" t="s">
        <v>319</v>
      </c>
      <c r="D41" s="88">
        <v>1545.1</v>
      </c>
      <c r="E41" s="88">
        <v>1545.1</v>
      </c>
      <c r="F41" s="88">
        <v>1544.9</v>
      </c>
      <c r="G41" s="102">
        <f t="shared" si="2"/>
        <v>0.9998705585399005</v>
      </c>
      <c r="H41" s="102">
        <f t="shared" si="3"/>
        <v>0.9998705585399005</v>
      </c>
      <c r="I41" s="28"/>
    </row>
    <row r="42" spans="1:9" s="16" customFormat="1" ht="25.5">
      <c r="A42" s="87"/>
      <c r="B42" s="60" t="s">
        <v>316</v>
      </c>
      <c r="C42" s="87" t="s">
        <v>313</v>
      </c>
      <c r="D42" s="88">
        <v>108.3</v>
      </c>
      <c r="E42" s="88">
        <v>108.3</v>
      </c>
      <c r="F42" s="88">
        <v>108.2</v>
      </c>
      <c r="G42" s="102">
        <f t="shared" si="2"/>
        <v>0.9990766389658357</v>
      </c>
      <c r="H42" s="102">
        <f t="shared" si="3"/>
        <v>0.9990766389658357</v>
      </c>
      <c r="I42" s="28"/>
    </row>
    <row r="43" spans="1:9" s="16" customFormat="1" ht="12.75">
      <c r="A43" s="87"/>
      <c r="B43" s="60" t="s">
        <v>315</v>
      </c>
      <c r="C43" s="87" t="s">
        <v>314</v>
      </c>
      <c r="D43" s="88">
        <v>180</v>
      </c>
      <c r="E43" s="88">
        <v>135</v>
      </c>
      <c r="F43" s="88">
        <v>99.6</v>
      </c>
      <c r="G43" s="102">
        <f t="shared" si="2"/>
        <v>0.5533333333333333</v>
      </c>
      <c r="H43" s="102">
        <f t="shared" si="3"/>
        <v>0.7377777777777778</v>
      </c>
      <c r="I43" s="28"/>
    </row>
    <row r="44" spans="1:8" ht="18.75" customHeight="1">
      <c r="A44" s="64" t="s">
        <v>81</v>
      </c>
      <c r="B44" s="148" t="s">
        <v>44</v>
      </c>
      <c r="C44" s="64"/>
      <c r="D44" s="85">
        <f>D45</f>
        <v>777.8</v>
      </c>
      <c r="E44" s="85">
        <f>E45</f>
        <v>577.8</v>
      </c>
      <c r="F44" s="85">
        <f>F45</f>
        <v>293.8</v>
      </c>
      <c r="G44" s="102">
        <f t="shared" si="2"/>
        <v>0.37773206479814864</v>
      </c>
      <c r="H44" s="102">
        <f t="shared" si="3"/>
        <v>0.5084804430598824</v>
      </c>
    </row>
    <row r="45" spans="1:8" ht="33" customHeight="1">
      <c r="A45" s="150" t="s">
        <v>169</v>
      </c>
      <c r="B45" s="146" t="s">
        <v>211</v>
      </c>
      <c r="C45" s="150"/>
      <c r="D45" s="32">
        <f>D46+D47+D48</f>
        <v>777.8</v>
      </c>
      <c r="E45" s="32">
        <f>E46+E47+E48</f>
        <v>577.8</v>
      </c>
      <c r="F45" s="32">
        <f>F46+F47+F48</f>
        <v>293.8</v>
      </c>
      <c r="G45" s="102">
        <f t="shared" si="2"/>
        <v>0.37773206479814864</v>
      </c>
      <c r="H45" s="102">
        <f t="shared" si="3"/>
        <v>0.5084804430598824</v>
      </c>
    </row>
    <row r="46" spans="1:8" s="16" customFormat="1" ht="41.25" customHeight="1">
      <c r="A46" s="87"/>
      <c r="B46" s="60" t="s">
        <v>267</v>
      </c>
      <c r="C46" s="87" t="s">
        <v>268</v>
      </c>
      <c r="D46" s="88">
        <v>200</v>
      </c>
      <c r="E46" s="88">
        <v>150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270</v>
      </c>
      <c r="C47" s="87" t="s">
        <v>269</v>
      </c>
      <c r="D47" s="88">
        <v>557.8</v>
      </c>
      <c r="E47" s="88">
        <v>412.8</v>
      </c>
      <c r="F47" s="88">
        <v>293.8</v>
      </c>
      <c r="G47" s="102">
        <f t="shared" si="2"/>
        <v>0.5267120831839369</v>
      </c>
      <c r="H47" s="102">
        <f t="shared" si="3"/>
        <v>0.7117248062015504</v>
      </c>
    </row>
    <row r="48" spans="1:8" s="16" customFormat="1" ht="55.5" customHeight="1">
      <c r="A48" s="87"/>
      <c r="B48" s="60" t="s">
        <v>272</v>
      </c>
      <c r="C48" s="87" t="s">
        <v>271</v>
      </c>
      <c r="D48" s="88">
        <v>20</v>
      </c>
      <c r="E48" s="88">
        <v>15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82</v>
      </c>
      <c r="B49" s="45" t="s">
        <v>46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9625.3</v>
      </c>
      <c r="G49" s="102">
        <f t="shared" si="2"/>
        <v>0.7508092886839991</v>
      </c>
      <c r="H49" s="102">
        <f t="shared" si="3"/>
        <v>0.7508092886839991</v>
      </c>
    </row>
    <row r="50" spans="1:8" ht="22.5" customHeight="1">
      <c r="A50" s="50" t="s">
        <v>129</v>
      </c>
      <c r="B50" s="45" t="s">
        <v>212</v>
      </c>
      <c r="C50" s="50"/>
      <c r="D50" s="85">
        <f>D53+D52+D51</f>
        <v>12819.9</v>
      </c>
      <c r="E50" s="85">
        <f>E53+E52+E51</f>
        <v>12819.9</v>
      </c>
      <c r="F50" s="85">
        <f>F53+F52+F51</f>
        <v>9625.3</v>
      </c>
      <c r="G50" s="102">
        <f t="shared" si="2"/>
        <v>0.7508092886839991</v>
      </c>
      <c r="H50" s="102">
        <f t="shared" si="3"/>
        <v>0.7508092886839991</v>
      </c>
    </row>
    <row r="51" spans="1:8" ht="69" customHeight="1">
      <c r="A51" s="50"/>
      <c r="B51" s="146" t="s">
        <v>330</v>
      </c>
      <c r="C51" s="150" t="s">
        <v>331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6" t="s">
        <v>333</v>
      </c>
      <c r="C52" s="150" t="s">
        <v>332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50"/>
      <c r="B53" s="146" t="s">
        <v>274</v>
      </c>
      <c r="C53" s="150" t="s">
        <v>273</v>
      </c>
      <c r="D53" s="32">
        <v>12619.9</v>
      </c>
      <c r="E53" s="32">
        <v>12619.9</v>
      </c>
      <c r="F53" s="32">
        <v>9425.3</v>
      </c>
      <c r="G53" s="102">
        <f t="shared" si="2"/>
        <v>0.7468601177505368</v>
      </c>
      <c r="H53" s="102">
        <f t="shared" si="3"/>
        <v>0.7468601177505368</v>
      </c>
    </row>
    <row r="54" spans="1:8" ht="30.75" customHeight="1">
      <c r="A54" s="50" t="s">
        <v>84</v>
      </c>
      <c r="B54" s="45" t="s">
        <v>47</v>
      </c>
      <c r="C54" s="50"/>
      <c r="D54" s="85">
        <f>D55+D65</f>
        <v>33330.1</v>
      </c>
      <c r="E54" s="85">
        <f>E55+E65</f>
        <v>31367.199999999997</v>
      </c>
      <c r="F54" s="85">
        <f>F55+F65</f>
        <v>22832.6</v>
      </c>
      <c r="G54" s="102">
        <f t="shared" si="2"/>
        <v>0.6850444493115833</v>
      </c>
      <c r="H54" s="102">
        <f t="shared" si="3"/>
        <v>0.7279132342064322</v>
      </c>
    </row>
    <row r="55" spans="1:8" ht="21.75" customHeight="1">
      <c r="A55" s="50" t="s">
        <v>85</v>
      </c>
      <c r="B55" s="45" t="s">
        <v>48</v>
      </c>
      <c r="C55" s="50"/>
      <c r="D55" s="32">
        <f>D59+D64+D63+D60+D61+D62+D56+D57+D58</f>
        <v>13766</v>
      </c>
      <c r="E55" s="32">
        <f>E59+E64+E63+E60+E61+E62+E56+E57+E58</f>
        <v>13766</v>
      </c>
      <c r="F55" s="32">
        <f>F59+F64+F63+F60+F61+F62+F56+F57+F58</f>
        <v>8714</v>
      </c>
      <c r="G55" s="102">
        <f t="shared" si="2"/>
        <v>0.6330088624146448</v>
      </c>
      <c r="H55" s="102">
        <f t="shared" si="3"/>
        <v>0.6330088624146448</v>
      </c>
    </row>
    <row r="56" spans="1:8" ht="42.75" customHeight="1">
      <c r="A56" s="50"/>
      <c r="B56" s="146" t="s">
        <v>359</v>
      </c>
      <c r="C56" s="150" t="s">
        <v>358</v>
      </c>
      <c r="D56" s="32">
        <v>1856.5</v>
      </c>
      <c r="E56" s="32">
        <v>1856.5</v>
      </c>
      <c r="F56" s="32">
        <v>0</v>
      </c>
      <c r="G56" s="102">
        <f t="shared" si="2"/>
        <v>0</v>
      </c>
      <c r="H56" s="102">
        <f t="shared" si="3"/>
        <v>0</v>
      </c>
    </row>
    <row r="57" spans="1:8" ht="42.75" customHeight="1">
      <c r="A57" s="50"/>
      <c r="B57" s="146" t="s">
        <v>351</v>
      </c>
      <c r="C57" s="150" t="s">
        <v>347</v>
      </c>
      <c r="D57" s="32">
        <v>780.6</v>
      </c>
      <c r="E57" s="32">
        <v>780.6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.75" customHeight="1">
      <c r="A58" s="50"/>
      <c r="B58" s="146" t="s">
        <v>348</v>
      </c>
      <c r="C58" s="150" t="s">
        <v>347</v>
      </c>
      <c r="D58" s="32">
        <v>780.6</v>
      </c>
      <c r="E58" s="32">
        <v>780.6</v>
      </c>
      <c r="F58" s="32">
        <v>0</v>
      </c>
      <c r="G58" s="102">
        <f t="shared" si="2"/>
        <v>0</v>
      </c>
      <c r="H58" s="102">
        <f t="shared" si="3"/>
        <v>0</v>
      </c>
    </row>
    <row r="59" spans="1:8" ht="42" customHeight="1">
      <c r="A59" s="150"/>
      <c r="B59" s="146" t="s">
        <v>345</v>
      </c>
      <c r="C59" s="150" t="s">
        <v>311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50"/>
      <c r="B60" s="146" t="s">
        <v>349</v>
      </c>
      <c r="C60" s="150" t="s">
        <v>346</v>
      </c>
      <c r="D60" s="32">
        <v>8962.9</v>
      </c>
      <c r="E60" s="32">
        <v>8962.9</v>
      </c>
      <c r="F60" s="32">
        <v>7417.7</v>
      </c>
      <c r="G60" s="102">
        <f t="shared" si="2"/>
        <v>0.8276004418212856</v>
      </c>
      <c r="H60" s="102">
        <f t="shared" si="3"/>
        <v>0.8276004418212856</v>
      </c>
    </row>
    <row r="61" spans="1:8" ht="42" customHeight="1">
      <c r="A61" s="150"/>
      <c r="B61" s="146" t="s">
        <v>348</v>
      </c>
      <c r="C61" s="150" t="s">
        <v>347</v>
      </c>
      <c r="D61" s="32">
        <v>13.4</v>
      </c>
      <c r="E61" s="32">
        <v>13.4</v>
      </c>
      <c r="F61" s="32">
        <v>11.3</v>
      </c>
      <c r="G61" s="102">
        <f t="shared" si="2"/>
        <v>0.8432835820895522</v>
      </c>
      <c r="H61" s="102">
        <f t="shared" si="3"/>
        <v>0.8432835820895522</v>
      </c>
    </row>
    <row r="62" spans="1:8" ht="42" customHeight="1">
      <c r="A62" s="150"/>
      <c r="B62" s="146" t="s">
        <v>351</v>
      </c>
      <c r="C62" s="150" t="s">
        <v>352</v>
      </c>
      <c r="D62" s="32">
        <v>4.3</v>
      </c>
      <c r="E62" s="32">
        <v>4.3</v>
      </c>
      <c r="F62" s="32">
        <v>3.5</v>
      </c>
      <c r="G62" s="102">
        <f t="shared" si="2"/>
        <v>0.813953488372093</v>
      </c>
      <c r="H62" s="102">
        <f t="shared" si="3"/>
        <v>0.813953488372093</v>
      </c>
    </row>
    <row r="63" spans="1:8" ht="29.25" customHeight="1">
      <c r="A63" s="50"/>
      <c r="B63" s="146" t="s">
        <v>192</v>
      </c>
      <c r="C63" s="150" t="s">
        <v>248</v>
      </c>
      <c r="D63" s="32">
        <v>14.3</v>
      </c>
      <c r="E63" s="32">
        <v>14.3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262</v>
      </c>
      <c r="C64" s="87" t="s">
        <v>261</v>
      </c>
      <c r="D64" s="88">
        <v>1000</v>
      </c>
      <c r="E64" s="88">
        <v>1000</v>
      </c>
      <c r="F64" s="88">
        <v>928.1</v>
      </c>
      <c r="G64" s="102">
        <f t="shared" si="2"/>
        <v>0.9281</v>
      </c>
      <c r="H64" s="102">
        <f t="shared" si="3"/>
        <v>0.9281</v>
      </c>
    </row>
    <row r="65" spans="1:8" s="16" customFormat="1" ht="21.75" customHeight="1">
      <c r="A65" s="50" t="s">
        <v>50</v>
      </c>
      <c r="B65" s="45" t="s">
        <v>4</v>
      </c>
      <c r="C65" s="50"/>
      <c r="D65" s="85">
        <f>D66+D67+D68++D69+D70+D71+D72</f>
        <v>19564.1</v>
      </c>
      <c r="E65" s="85">
        <f>E66+E67+E68++E69+E70+E71+E72</f>
        <v>17601.199999999997</v>
      </c>
      <c r="F65" s="85">
        <f>F66+F67+F68++F69+F70+F71+F72</f>
        <v>14118.6</v>
      </c>
      <c r="G65" s="102">
        <f t="shared" si="2"/>
        <v>0.7216585480548556</v>
      </c>
      <c r="H65" s="102">
        <f t="shared" si="3"/>
        <v>0.8021384905574621</v>
      </c>
    </row>
    <row r="66" spans="1:8" s="16" customFormat="1" ht="30.75" customHeight="1">
      <c r="A66" s="87"/>
      <c r="B66" s="60" t="s">
        <v>276</v>
      </c>
      <c r="C66" s="87" t="s">
        <v>275</v>
      </c>
      <c r="D66" s="88">
        <v>400</v>
      </c>
      <c r="E66" s="88">
        <v>400</v>
      </c>
      <c r="F66" s="88">
        <v>355.8</v>
      </c>
      <c r="G66" s="102">
        <f t="shared" si="2"/>
        <v>0.8895000000000001</v>
      </c>
      <c r="H66" s="102">
        <f t="shared" si="3"/>
        <v>0.8895000000000001</v>
      </c>
    </row>
    <row r="67" spans="1:8" s="16" customFormat="1" ht="21.75" customHeight="1">
      <c r="A67" s="87"/>
      <c r="B67" s="60" t="s">
        <v>278</v>
      </c>
      <c r="C67" s="87" t="s">
        <v>277</v>
      </c>
      <c r="D67" s="88">
        <v>50</v>
      </c>
      <c r="E67" s="88">
        <v>50</v>
      </c>
      <c r="F67" s="88">
        <v>0</v>
      </c>
      <c r="G67" s="102">
        <f t="shared" si="2"/>
        <v>0</v>
      </c>
      <c r="H67" s="102">
        <f t="shared" si="3"/>
        <v>0</v>
      </c>
    </row>
    <row r="68" spans="1:8" s="16" customFormat="1" ht="30.75" customHeight="1">
      <c r="A68" s="87"/>
      <c r="B68" s="60" t="s">
        <v>280</v>
      </c>
      <c r="C68" s="87" t="s">
        <v>279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>
      <c r="A69" s="87"/>
      <c r="B69" s="60" t="s">
        <v>282</v>
      </c>
      <c r="C69" s="87" t="s">
        <v>281</v>
      </c>
      <c r="D69" s="88">
        <v>250</v>
      </c>
      <c r="E69" s="88">
        <v>250</v>
      </c>
      <c r="F69" s="88">
        <v>0</v>
      </c>
      <c r="G69" s="102">
        <f t="shared" si="2"/>
        <v>0</v>
      </c>
      <c r="H69" s="102">
        <f t="shared" si="3"/>
        <v>0</v>
      </c>
    </row>
    <row r="70" spans="1:8" s="16" customFormat="1" ht="21.75" customHeight="1">
      <c r="A70" s="87"/>
      <c r="B70" s="60" t="s">
        <v>284</v>
      </c>
      <c r="C70" s="87" t="s">
        <v>283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195</v>
      </c>
      <c r="C71" s="87" t="s">
        <v>285</v>
      </c>
      <c r="D71" s="88">
        <v>8014.1</v>
      </c>
      <c r="E71" s="88">
        <v>7152.9</v>
      </c>
      <c r="F71" s="88">
        <v>6198.5</v>
      </c>
      <c r="G71" s="102">
        <f t="shared" si="2"/>
        <v>0.7734492956164759</v>
      </c>
      <c r="H71" s="102">
        <f t="shared" si="3"/>
        <v>0.8665716003299362</v>
      </c>
    </row>
    <row r="72" spans="1:8" s="16" customFormat="1" ht="21.75" customHeight="1">
      <c r="A72" s="87"/>
      <c r="B72" s="60" t="s">
        <v>197</v>
      </c>
      <c r="C72" s="87" t="s">
        <v>291</v>
      </c>
      <c r="D72" s="88">
        <v>10750</v>
      </c>
      <c r="E72" s="88">
        <v>9648.3</v>
      </c>
      <c r="F72" s="88">
        <v>7464.3</v>
      </c>
      <c r="G72" s="102">
        <f t="shared" si="2"/>
        <v>0.694353488372093</v>
      </c>
      <c r="H72" s="102">
        <f t="shared" si="3"/>
        <v>0.7736388793880788</v>
      </c>
    </row>
    <row r="73" spans="1:8" s="11" customFormat="1" ht="21.75" customHeight="1">
      <c r="A73" s="50" t="s">
        <v>52</v>
      </c>
      <c r="B73" s="45" t="s">
        <v>53</v>
      </c>
      <c r="C73" s="50" t="s">
        <v>287</v>
      </c>
      <c r="D73" s="85">
        <f>D74</f>
        <v>3930.1</v>
      </c>
      <c r="E73" s="85">
        <f>E74</f>
        <v>3318.2</v>
      </c>
      <c r="F73" s="85">
        <f>F74</f>
        <v>2630.1</v>
      </c>
      <c r="G73" s="102">
        <f t="shared" si="2"/>
        <v>0.6692196127325004</v>
      </c>
      <c r="H73" s="102">
        <f t="shared" si="3"/>
        <v>0.792628533542282</v>
      </c>
    </row>
    <row r="74" spans="1:8" s="16" customFormat="1" ht="29.25" customHeight="1">
      <c r="A74" s="87" t="s">
        <v>56</v>
      </c>
      <c r="B74" s="60" t="s">
        <v>288</v>
      </c>
      <c r="C74" s="87" t="s">
        <v>287</v>
      </c>
      <c r="D74" s="88">
        <v>3930.1</v>
      </c>
      <c r="E74" s="88">
        <v>3318.2</v>
      </c>
      <c r="F74" s="88">
        <v>2630.1</v>
      </c>
      <c r="G74" s="102">
        <f t="shared" si="2"/>
        <v>0.6692196127325004</v>
      </c>
      <c r="H74" s="102">
        <f t="shared" si="3"/>
        <v>0.792628533542282</v>
      </c>
    </row>
    <row r="75" spans="1:8" ht="20.25" customHeight="1">
      <c r="A75" s="50">
        <v>1000</v>
      </c>
      <c r="B75" s="45" t="s">
        <v>67</v>
      </c>
      <c r="C75" s="50"/>
      <c r="D75" s="85">
        <f>D76</f>
        <v>235.7</v>
      </c>
      <c r="E75" s="85">
        <f>E76</f>
        <v>235.7</v>
      </c>
      <c r="F75" s="85">
        <f>F76</f>
        <v>235.4</v>
      </c>
      <c r="G75" s="102">
        <f t="shared" si="2"/>
        <v>0.9987271955876115</v>
      </c>
      <c r="H75" s="102">
        <f t="shared" si="3"/>
        <v>0.9987271955876115</v>
      </c>
    </row>
    <row r="76" spans="1:8" ht="29.25" customHeight="1">
      <c r="A76" s="150">
        <v>1001</v>
      </c>
      <c r="B76" s="146" t="s">
        <v>251</v>
      </c>
      <c r="C76" s="150" t="s">
        <v>68</v>
      </c>
      <c r="D76" s="32">
        <v>235.7</v>
      </c>
      <c r="E76" s="32">
        <v>235.7</v>
      </c>
      <c r="F76" s="32">
        <v>235.4</v>
      </c>
      <c r="G76" s="102">
        <f t="shared" si="2"/>
        <v>0.9987271955876115</v>
      </c>
      <c r="H76" s="102">
        <f t="shared" si="3"/>
        <v>0.9987271955876115</v>
      </c>
    </row>
    <row r="77" spans="1:8" ht="29.25" customHeight="1">
      <c r="A77" s="50" t="s">
        <v>71</v>
      </c>
      <c r="B77" s="45" t="s">
        <v>140</v>
      </c>
      <c r="C77" s="50"/>
      <c r="D77" s="85">
        <f>D78</f>
        <v>26283</v>
      </c>
      <c r="E77" s="85">
        <f>E78</f>
        <v>20650</v>
      </c>
      <c r="F77" s="85">
        <f>F78</f>
        <v>12292.8</v>
      </c>
      <c r="G77" s="102">
        <f t="shared" si="2"/>
        <v>0.46770916562036297</v>
      </c>
      <c r="H77" s="102">
        <f t="shared" si="3"/>
        <v>0.5952929782082325</v>
      </c>
    </row>
    <row r="78" spans="1:8" ht="29.25" customHeight="1">
      <c r="A78" s="150" t="s">
        <v>72</v>
      </c>
      <c r="B78" s="146" t="s">
        <v>289</v>
      </c>
      <c r="C78" s="150" t="s">
        <v>72</v>
      </c>
      <c r="D78" s="32">
        <v>26283</v>
      </c>
      <c r="E78" s="32">
        <v>20650</v>
      </c>
      <c r="F78" s="32">
        <v>12292.8</v>
      </c>
      <c r="G78" s="102">
        <f t="shared" si="2"/>
        <v>0.46770916562036297</v>
      </c>
      <c r="H78" s="102">
        <f t="shared" si="3"/>
        <v>0.5952929782082325</v>
      </c>
    </row>
    <row r="79" spans="1:8" ht="20.25" customHeight="1">
      <c r="A79" s="50" t="s">
        <v>144</v>
      </c>
      <c r="B79" s="45" t="s">
        <v>145</v>
      </c>
      <c r="C79" s="50"/>
      <c r="D79" s="85">
        <f>D80</f>
        <v>50</v>
      </c>
      <c r="E79" s="85">
        <f>E80</f>
        <v>35</v>
      </c>
      <c r="F79" s="85">
        <f>F80</f>
        <v>18</v>
      </c>
      <c r="G79" s="102">
        <f t="shared" si="2"/>
        <v>0.36</v>
      </c>
      <c r="H79" s="102">
        <f t="shared" si="3"/>
        <v>0.5142857142857142</v>
      </c>
    </row>
    <row r="80" spans="1:8" ht="18.75" customHeight="1">
      <c r="A80" s="150" t="s">
        <v>146</v>
      </c>
      <c r="B80" s="146" t="s">
        <v>147</v>
      </c>
      <c r="C80" s="150" t="s">
        <v>146</v>
      </c>
      <c r="D80" s="32">
        <v>50</v>
      </c>
      <c r="E80" s="32">
        <v>35</v>
      </c>
      <c r="F80" s="32">
        <v>18</v>
      </c>
      <c r="G80" s="102">
        <f t="shared" si="2"/>
        <v>0.36</v>
      </c>
      <c r="H80" s="102">
        <f t="shared" si="3"/>
        <v>0.5142857142857142</v>
      </c>
    </row>
    <row r="81" spans="1:8" ht="25.5" customHeight="1" hidden="1">
      <c r="A81" s="50"/>
      <c r="B81" s="45" t="s">
        <v>106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107</v>
      </c>
      <c r="C82" s="87" t="s">
        <v>213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5</v>
      </c>
      <c r="C83" s="87" t="s">
        <v>186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6</v>
      </c>
      <c r="C84" s="87" t="s">
        <v>187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50"/>
      <c r="B85" s="71" t="s">
        <v>74</v>
      </c>
      <c r="C85" s="89"/>
      <c r="D85" s="90">
        <f>D32+D44+D49+D54+D75+D79+D81+D73+D77</f>
        <v>80537.69999999998</v>
      </c>
      <c r="E85" s="90">
        <f>E32+E44+E49+E54+E75+E79+E81+E73+E77</f>
        <v>71870.09999999999</v>
      </c>
      <c r="F85" s="90">
        <f>F32+F44+F49+F54+F75+F79+F81+F73+F77</f>
        <v>50558.600000000006</v>
      </c>
      <c r="G85" s="102">
        <f t="shared" si="2"/>
        <v>0.6277631469485722</v>
      </c>
      <c r="H85" s="102">
        <f t="shared" si="3"/>
        <v>0.7034719584361231</v>
      </c>
    </row>
    <row r="86" spans="1:8" ht="12.75">
      <c r="A86" s="151"/>
      <c r="B86" s="146" t="s">
        <v>89</v>
      </c>
      <c r="C86" s="150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99</v>
      </c>
      <c r="C89" s="39"/>
      <c r="H89" s="36">
        <v>2054.6</v>
      </c>
    </row>
    <row r="90" spans="2:3" ht="15">
      <c r="B90" s="38"/>
      <c r="C90" s="39"/>
    </row>
    <row r="91" spans="2:3" ht="15">
      <c r="B91" s="38" t="s">
        <v>90</v>
      </c>
      <c r="C91" s="39"/>
    </row>
    <row r="92" spans="2:3" ht="15">
      <c r="B92" s="38" t="s">
        <v>91</v>
      </c>
      <c r="C92" s="39"/>
    </row>
    <row r="93" spans="2:3" ht="15">
      <c r="B93" s="38"/>
      <c r="C93" s="39"/>
    </row>
    <row r="94" spans="2:3" ht="15">
      <c r="B94" s="38" t="s">
        <v>92</v>
      </c>
      <c r="C94" s="39"/>
    </row>
    <row r="95" spans="2:3" ht="15">
      <c r="B95" s="38" t="s">
        <v>93</v>
      </c>
      <c r="C95" s="39"/>
    </row>
    <row r="96" spans="2:3" ht="15">
      <c r="B96" s="38"/>
      <c r="C96" s="39"/>
    </row>
    <row r="97" spans="2:3" ht="15">
      <c r="B97" s="38" t="s">
        <v>94</v>
      </c>
      <c r="C97" s="39"/>
    </row>
    <row r="98" spans="2:3" ht="15">
      <c r="B98" s="38" t="s">
        <v>95</v>
      </c>
      <c r="C98" s="39"/>
    </row>
    <row r="99" spans="2:3" ht="15">
      <c r="B99" s="38"/>
      <c r="C99" s="39"/>
    </row>
    <row r="100" spans="2:3" ht="15">
      <c r="B100" s="38" t="s">
        <v>96</v>
      </c>
      <c r="C100" s="39"/>
    </row>
    <row r="101" spans="2:3" ht="15">
      <c r="B101" s="38" t="s">
        <v>97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98</v>
      </c>
      <c r="C104" s="39"/>
      <c r="H104" s="43">
        <f>F27+H89-F85</f>
        <v>1182.799999999981</v>
      </c>
    </row>
    <row r="107" spans="2:3" ht="15">
      <c r="B107" s="38" t="s">
        <v>100</v>
      </c>
      <c r="C107" s="39"/>
    </row>
    <row r="108" spans="2:3" ht="15">
      <c r="B108" s="38" t="s">
        <v>101</v>
      </c>
      <c r="C108" s="39"/>
    </row>
    <row r="109" spans="2:3" ht="15">
      <c r="B109" s="38" t="s">
        <v>102</v>
      </c>
      <c r="C109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58" t="s">
        <v>364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143"/>
      <c r="B2" s="176" t="s">
        <v>8</v>
      </c>
      <c r="C2" s="103"/>
      <c r="D2" s="153" t="s">
        <v>9</v>
      </c>
      <c r="E2" s="156" t="s">
        <v>370</v>
      </c>
      <c r="F2" s="153" t="s">
        <v>10</v>
      </c>
      <c r="G2" s="153" t="s">
        <v>11</v>
      </c>
      <c r="H2" s="156" t="s">
        <v>371</v>
      </c>
    </row>
    <row r="3" spans="1:8" ht="23.25" customHeight="1">
      <c r="A3" s="144"/>
      <c r="B3" s="177"/>
      <c r="C3" s="104"/>
      <c r="D3" s="153"/>
      <c r="E3" s="157"/>
      <c r="F3" s="153"/>
      <c r="G3" s="153"/>
      <c r="H3" s="157"/>
    </row>
    <row r="4" spans="1:8" ht="15">
      <c r="A4" s="144"/>
      <c r="B4" s="142" t="s">
        <v>88</v>
      </c>
      <c r="C4" s="149"/>
      <c r="D4" s="145">
        <f>D5+D6+D7+D8+D9+D10+D11+D12+D13+D14+D15+D16+D17+D18+D19</f>
        <v>3211.2</v>
      </c>
      <c r="E4" s="145">
        <f>E5+E6+E7+E8+E9+E10+E11+E12+E13+E14+E15+E16+E17+E18+E19</f>
        <v>2016</v>
      </c>
      <c r="F4" s="145">
        <f>F5+F6+F7+F8+F9+F10+F11+F12+F13+F14+F15+F16+F17+F18+F19</f>
        <v>1797.1000000000001</v>
      </c>
      <c r="G4" s="34">
        <f>F4/D4</f>
        <v>0.5596350274040858</v>
      </c>
      <c r="H4" s="34">
        <f>F4/E4</f>
        <v>0.8914186507936509</v>
      </c>
    </row>
    <row r="5" spans="1:8" ht="15">
      <c r="A5" s="144"/>
      <c r="B5" s="146" t="s">
        <v>12</v>
      </c>
      <c r="C5" s="150"/>
      <c r="D5" s="32">
        <v>450</v>
      </c>
      <c r="E5" s="32">
        <v>310</v>
      </c>
      <c r="F5" s="32">
        <v>297.1</v>
      </c>
      <c r="G5" s="34">
        <f aca="true" t="shared" si="0" ref="G5:G27">F5/D5</f>
        <v>0.6602222222222223</v>
      </c>
      <c r="H5" s="34">
        <f aca="true" t="shared" si="1" ref="H5:H27">F5/E5</f>
        <v>0.9583870967741936</v>
      </c>
    </row>
    <row r="6" spans="1:8" ht="15">
      <c r="A6" s="144"/>
      <c r="B6" s="146" t="s">
        <v>328</v>
      </c>
      <c r="C6" s="150"/>
      <c r="D6" s="32">
        <v>941.2</v>
      </c>
      <c r="E6" s="32">
        <v>690</v>
      </c>
      <c r="F6" s="32">
        <v>740</v>
      </c>
      <c r="G6" s="34">
        <f t="shared" si="0"/>
        <v>0.7862303442413939</v>
      </c>
      <c r="H6" s="34">
        <f t="shared" si="1"/>
        <v>1.0724637681159421</v>
      </c>
    </row>
    <row r="7" spans="1:8" ht="15">
      <c r="A7" s="144"/>
      <c r="B7" s="146" t="s">
        <v>14</v>
      </c>
      <c r="C7" s="150"/>
      <c r="D7" s="32">
        <v>200</v>
      </c>
      <c r="E7" s="32">
        <v>120</v>
      </c>
      <c r="F7" s="32">
        <v>101.8</v>
      </c>
      <c r="G7" s="34">
        <f t="shared" si="0"/>
        <v>0.509</v>
      </c>
      <c r="H7" s="34">
        <f t="shared" si="1"/>
        <v>0.8483333333333333</v>
      </c>
    </row>
    <row r="8" spans="1:8" ht="15">
      <c r="A8" s="144"/>
      <c r="B8" s="146" t="s">
        <v>15</v>
      </c>
      <c r="C8" s="150"/>
      <c r="D8" s="32">
        <v>160</v>
      </c>
      <c r="E8" s="32">
        <v>80</v>
      </c>
      <c r="F8" s="32">
        <v>37</v>
      </c>
      <c r="G8" s="34">
        <f t="shared" si="0"/>
        <v>0.23125</v>
      </c>
      <c r="H8" s="34">
        <f t="shared" si="1"/>
        <v>0.4625</v>
      </c>
    </row>
    <row r="9" spans="1:8" ht="15">
      <c r="A9" s="144"/>
      <c r="B9" s="146" t="s">
        <v>16</v>
      </c>
      <c r="C9" s="150"/>
      <c r="D9" s="32">
        <v>1400</v>
      </c>
      <c r="E9" s="32">
        <v>772</v>
      </c>
      <c r="F9" s="32">
        <v>569.7</v>
      </c>
      <c r="G9" s="34">
        <f t="shared" si="0"/>
        <v>0.4069285714285715</v>
      </c>
      <c r="H9" s="34">
        <f t="shared" si="1"/>
        <v>0.7379533678756477</v>
      </c>
    </row>
    <row r="10" spans="1:8" ht="15">
      <c r="A10" s="144"/>
      <c r="B10" s="146" t="s">
        <v>113</v>
      </c>
      <c r="C10" s="150"/>
      <c r="D10" s="32">
        <v>10</v>
      </c>
      <c r="E10" s="32">
        <v>8</v>
      </c>
      <c r="F10" s="32">
        <v>28.7</v>
      </c>
      <c r="G10" s="34">
        <f t="shared" si="0"/>
        <v>2.87</v>
      </c>
      <c r="H10" s="34">
        <f t="shared" si="1"/>
        <v>3.5875</v>
      </c>
    </row>
    <row r="11" spans="1:8" ht="15">
      <c r="A11" s="144"/>
      <c r="B11" s="146" t="s">
        <v>17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6" t="s">
        <v>18</v>
      </c>
      <c r="C12" s="150"/>
      <c r="D12" s="32">
        <v>50</v>
      </c>
      <c r="E12" s="32">
        <v>36</v>
      </c>
      <c r="F12" s="32">
        <v>21.9</v>
      </c>
      <c r="G12" s="34">
        <f t="shared" si="0"/>
        <v>0.43799999999999994</v>
      </c>
      <c r="H12" s="34">
        <f t="shared" si="1"/>
        <v>0.6083333333333333</v>
      </c>
    </row>
    <row r="13" spans="1:8" ht="15">
      <c r="A13" s="144"/>
      <c r="B13" s="146" t="s">
        <v>19</v>
      </c>
      <c r="C13" s="150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4"/>
      <c r="B14" s="146" t="s">
        <v>21</v>
      </c>
      <c r="C14" s="150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4"/>
      <c r="B16" s="146" t="s">
        <v>23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6" t="s">
        <v>25</v>
      </c>
      <c r="C17" s="150"/>
      <c r="D17" s="32">
        <v>0</v>
      </c>
      <c r="E17" s="32">
        <v>0</v>
      </c>
      <c r="F17" s="32">
        <v>0.9</v>
      </c>
      <c r="G17" s="34">
        <v>0</v>
      </c>
      <c r="H17" s="34">
        <v>0</v>
      </c>
    </row>
    <row r="18" spans="1:8" ht="15">
      <c r="A18" s="144"/>
      <c r="B18" s="146" t="s">
        <v>128</v>
      </c>
      <c r="C18" s="150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4"/>
      <c r="B19" s="146" t="s">
        <v>28</v>
      </c>
      <c r="C19" s="150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4"/>
      <c r="B20" s="45" t="s">
        <v>87</v>
      </c>
      <c r="C20" s="50"/>
      <c r="D20" s="32">
        <f>D21+D22+D23+D24+D25</f>
        <v>963</v>
      </c>
      <c r="E20" s="32">
        <f>E21+E22+E23+E24+E25</f>
        <v>722.1</v>
      </c>
      <c r="F20" s="32">
        <f>F21+F22+F23+F24+F25</f>
        <v>149.3</v>
      </c>
      <c r="G20" s="34">
        <f t="shared" si="0"/>
        <v>0.15503634475597095</v>
      </c>
      <c r="H20" s="34">
        <f t="shared" si="1"/>
        <v>0.20675806674975766</v>
      </c>
    </row>
    <row r="21" spans="1:8" ht="15">
      <c r="A21" s="144"/>
      <c r="B21" s="146" t="s">
        <v>30</v>
      </c>
      <c r="C21" s="150"/>
      <c r="D21" s="32">
        <v>809</v>
      </c>
      <c r="E21" s="32">
        <v>606.6</v>
      </c>
      <c r="F21" s="32">
        <v>59.7</v>
      </c>
      <c r="G21" s="34">
        <f t="shared" si="0"/>
        <v>0.07379480840543881</v>
      </c>
      <c r="H21" s="34">
        <f t="shared" si="1"/>
        <v>0.09841740850642929</v>
      </c>
    </row>
    <row r="22" spans="1:8" ht="15">
      <c r="A22" s="144"/>
      <c r="B22" s="146" t="s">
        <v>73</v>
      </c>
      <c r="C22" s="150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4"/>
      <c r="B23" s="146" t="s">
        <v>108</v>
      </c>
      <c r="C23" s="150"/>
      <c r="D23" s="32">
        <f>154.5-0.5</f>
        <v>154</v>
      </c>
      <c r="E23" s="32">
        <v>115.5</v>
      </c>
      <c r="F23" s="32">
        <v>89.6</v>
      </c>
      <c r="G23" s="34">
        <f t="shared" si="0"/>
        <v>0.5818181818181818</v>
      </c>
      <c r="H23" s="34">
        <f t="shared" si="1"/>
        <v>0.7757575757575758</v>
      </c>
    </row>
    <row r="24" spans="1:8" ht="25.5">
      <c r="A24" s="144"/>
      <c r="B24" s="146" t="s">
        <v>33</v>
      </c>
      <c r="C24" s="150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4"/>
      <c r="B25" s="82" t="s">
        <v>165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34</v>
      </c>
      <c r="C26" s="101"/>
      <c r="D26" s="145">
        <f>D4+D20</f>
        <v>4174.2</v>
      </c>
      <c r="E26" s="145">
        <f>E4+E20</f>
        <v>2738.1</v>
      </c>
      <c r="F26" s="145">
        <f>F4+F20</f>
        <v>1946.4</v>
      </c>
      <c r="G26" s="34">
        <f t="shared" si="0"/>
        <v>0.4662929423602128</v>
      </c>
      <c r="H26" s="34">
        <f t="shared" si="1"/>
        <v>0.7108578941601841</v>
      </c>
    </row>
    <row r="27" spans="1:8" ht="15">
      <c r="A27" s="144"/>
      <c r="B27" s="146" t="s">
        <v>114</v>
      </c>
      <c r="C27" s="150"/>
      <c r="D27" s="32">
        <f>D4</f>
        <v>3211.2</v>
      </c>
      <c r="E27" s="32">
        <f>E4</f>
        <v>2016</v>
      </c>
      <c r="F27" s="32">
        <f>F4</f>
        <v>1797.1000000000001</v>
      </c>
      <c r="G27" s="34">
        <f t="shared" si="0"/>
        <v>0.5596350274040858</v>
      </c>
      <c r="H27" s="34">
        <f t="shared" si="1"/>
        <v>0.8914186507936509</v>
      </c>
    </row>
    <row r="28" spans="1:8" ht="12.75">
      <c r="A28" s="162"/>
      <c r="B28" s="170"/>
      <c r="C28" s="170"/>
      <c r="D28" s="170"/>
      <c r="E28" s="170"/>
      <c r="F28" s="170"/>
      <c r="G28" s="170"/>
      <c r="H28" s="171"/>
    </row>
    <row r="29" spans="1:8" ht="15" customHeight="1">
      <c r="A29" s="178" t="s">
        <v>170</v>
      </c>
      <c r="B29" s="176" t="s">
        <v>35</v>
      </c>
      <c r="C29" s="180" t="s">
        <v>215</v>
      </c>
      <c r="D29" s="153" t="s">
        <v>9</v>
      </c>
      <c r="E29" s="156" t="s">
        <v>370</v>
      </c>
      <c r="F29" s="156" t="s">
        <v>10</v>
      </c>
      <c r="G29" s="153" t="s">
        <v>11</v>
      </c>
      <c r="H29" s="156" t="s">
        <v>371</v>
      </c>
    </row>
    <row r="30" spans="1:8" ht="15" customHeight="1">
      <c r="A30" s="179"/>
      <c r="B30" s="177"/>
      <c r="C30" s="181"/>
      <c r="D30" s="153"/>
      <c r="E30" s="157"/>
      <c r="F30" s="157"/>
      <c r="G30" s="153"/>
      <c r="H30" s="157"/>
    </row>
    <row r="31" spans="1:8" ht="12.75">
      <c r="A31" s="50" t="s">
        <v>75</v>
      </c>
      <c r="B31" s="45" t="s">
        <v>36</v>
      </c>
      <c r="C31" s="50"/>
      <c r="D31" s="85">
        <f>D32+D33+D34+D35</f>
        <v>2072.8</v>
      </c>
      <c r="E31" s="85">
        <f>E32+E33+E34+E35</f>
        <v>1585.6000000000001</v>
      </c>
      <c r="F31" s="85">
        <f>F32+F33+F34+F35</f>
        <v>1135.3</v>
      </c>
      <c r="G31" s="102">
        <f>F31/D31</f>
        <v>0.5477132381319954</v>
      </c>
      <c r="H31" s="106">
        <f>F31/E31</f>
        <v>0.7160065590312814</v>
      </c>
    </row>
    <row r="32" spans="1:8" ht="12.75" hidden="1">
      <c r="A32" s="150" t="s">
        <v>76</v>
      </c>
      <c r="B32" s="146" t="s">
        <v>109</v>
      </c>
      <c r="C32" s="150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50" t="s">
        <v>78</v>
      </c>
      <c r="B33" s="146" t="s">
        <v>174</v>
      </c>
      <c r="C33" s="150" t="s">
        <v>78</v>
      </c>
      <c r="D33" s="32">
        <v>2058.4</v>
      </c>
      <c r="E33" s="32">
        <v>1571.2</v>
      </c>
      <c r="F33" s="32">
        <v>1135.3</v>
      </c>
      <c r="G33" s="102">
        <f t="shared" si="2"/>
        <v>0.5515448892343567</v>
      </c>
      <c r="H33" s="106">
        <f t="shared" si="3"/>
        <v>0.7225687372708757</v>
      </c>
    </row>
    <row r="34" spans="1:8" ht="12.75">
      <c r="A34" s="150" t="s">
        <v>80</v>
      </c>
      <c r="B34" s="146" t="s">
        <v>41</v>
      </c>
      <c r="C34" s="150"/>
      <c r="D34" s="32">
        <v>10</v>
      </c>
      <c r="E34" s="32">
        <v>10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50" t="s">
        <v>139</v>
      </c>
      <c r="B35" s="146" t="s">
        <v>132</v>
      </c>
      <c r="C35" s="150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124</v>
      </c>
      <c r="C36" s="87" t="s">
        <v>238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118</v>
      </c>
      <c r="B37" s="45" t="s">
        <v>110</v>
      </c>
      <c r="C37" s="50"/>
      <c r="D37" s="32">
        <f>D38</f>
        <v>154</v>
      </c>
      <c r="E37" s="32">
        <f>E38</f>
        <v>116</v>
      </c>
      <c r="F37" s="32">
        <f>F38</f>
        <v>68.8</v>
      </c>
      <c r="G37" s="102">
        <f t="shared" si="2"/>
        <v>0.44675324675324674</v>
      </c>
      <c r="H37" s="106">
        <f t="shared" si="3"/>
        <v>0.593103448275862</v>
      </c>
    </row>
    <row r="38" spans="1:8" ht="39.75" customHeight="1">
      <c r="A38" s="150" t="s">
        <v>119</v>
      </c>
      <c r="B38" s="146" t="s">
        <v>181</v>
      </c>
      <c r="C38" s="150" t="s">
        <v>296</v>
      </c>
      <c r="D38" s="32">
        <v>154</v>
      </c>
      <c r="E38" s="32">
        <v>116</v>
      </c>
      <c r="F38" s="32">
        <v>68.8</v>
      </c>
      <c r="G38" s="102">
        <f t="shared" si="2"/>
        <v>0.44675324675324674</v>
      </c>
      <c r="H38" s="106">
        <f t="shared" si="3"/>
        <v>0.593103448275862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50" t="s">
        <v>120</v>
      </c>
      <c r="B40" s="146" t="s">
        <v>112</v>
      </c>
      <c r="C40" s="150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217</v>
      </c>
      <c r="C41" s="87" t="s">
        <v>218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82</v>
      </c>
      <c r="B42" s="45" t="s">
        <v>46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7" t="s">
        <v>83</v>
      </c>
      <c r="B43" s="70" t="s">
        <v>134</v>
      </c>
      <c r="C43" s="150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134</v>
      </c>
      <c r="C44" s="87" t="s">
        <v>334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84</v>
      </c>
      <c r="B45" s="45" t="s">
        <v>47</v>
      </c>
      <c r="C45" s="50"/>
      <c r="D45" s="85">
        <f>D46</f>
        <v>285</v>
      </c>
      <c r="E45" s="85">
        <f>E46</f>
        <v>215.5</v>
      </c>
      <c r="F45" s="85">
        <f>F46</f>
        <v>150.8</v>
      </c>
      <c r="G45" s="102">
        <f t="shared" si="2"/>
        <v>0.5291228070175439</v>
      </c>
      <c r="H45" s="106">
        <f t="shared" si="3"/>
        <v>0.6997679814385152</v>
      </c>
    </row>
    <row r="46" spans="1:8" ht="12.75">
      <c r="A46" s="50" t="s">
        <v>50</v>
      </c>
      <c r="B46" s="45" t="s">
        <v>51</v>
      </c>
      <c r="C46" s="50"/>
      <c r="D46" s="85">
        <f>D47+D48+D49</f>
        <v>285</v>
      </c>
      <c r="E46" s="85">
        <f>E47+E48+E49</f>
        <v>215.5</v>
      </c>
      <c r="F46" s="85">
        <f>F47+F48+F49</f>
        <v>150.8</v>
      </c>
      <c r="G46" s="102">
        <f t="shared" si="2"/>
        <v>0.5291228070175439</v>
      </c>
      <c r="H46" s="106">
        <f t="shared" si="3"/>
        <v>0.6997679814385152</v>
      </c>
    </row>
    <row r="47" spans="1:8" ht="12.75">
      <c r="A47" s="150"/>
      <c r="B47" s="146" t="s">
        <v>105</v>
      </c>
      <c r="C47" s="150" t="s">
        <v>285</v>
      </c>
      <c r="D47" s="32">
        <v>180</v>
      </c>
      <c r="E47" s="32">
        <v>120</v>
      </c>
      <c r="F47" s="32">
        <v>95.6</v>
      </c>
      <c r="G47" s="102">
        <f t="shared" si="2"/>
        <v>0.5311111111111111</v>
      </c>
      <c r="H47" s="106">
        <f t="shared" si="3"/>
        <v>0.7966666666666666</v>
      </c>
    </row>
    <row r="48" spans="1:8" s="16" customFormat="1" ht="20.25" customHeight="1">
      <c r="A48" s="87"/>
      <c r="B48" s="146" t="s">
        <v>290</v>
      </c>
      <c r="C48" s="87" t="s">
        <v>286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6" t="s">
        <v>197</v>
      </c>
      <c r="C49" s="87" t="s">
        <v>291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137</v>
      </c>
      <c r="B50" s="148" t="s">
        <v>135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0.8</v>
      </c>
      <c r="G50" s="102">
        <f t="shared" si="2"/>
        <v>0.36363636363636365</v>
      </c>
      <c r="H50" s="106">
        <f t="shared" si="3"/>
        <v>0.36363636363636365</v>
      </c>
    </row>
    <row r="51" spans="1:8" ht="42.75" customHeight="1">
      <c r="A51" s="147" t="s">
        <v>131</v>
      </c>
      <c r="B51" s="70" t="s">
        <v>138</v>
      </c>
      <c r="C51" s="147"/>
      <c r="D51" s="32">
        <f t="shared" si="6"/>
        <v>2.2</v>
      </c>
      <c r="E51" s="32">
        <f t="shared" si="6"/>
        <v>2.2</v>
      </c>
      <c r="F51" s="32">
        <f t="shared" si="6"/>
        <v>0.8</v>
      </c>
      <c r="G51" s="102">
        <f t="shared" si="2"/>
        <v>0.36363636363636365</v>
      </c>
      <c r="H51" s="106">
        <f t="shared" si="3"/>
        <v>0.36363636363636365</v>
      </c>
    </row>
    <row r="52" spans="1:8" s="16" customFormat="1" ht="42" customHeight="1">
      <c r="A52" s="87"/>
      <c r="B52" s="60" t="s">
        <v>219</v>
      </c>
      <c r="C52" s="87" t="s">
        <v>292</v>
      </c>
      <c r="D52" s="88">
        <v>2.2</v>
      </c>
      <c r="E52" s="88">
        <f>2.2</f>
        <v>2.2</v>
      </c>
      <c r="F52" s="88">
        <v>0.8</v>
      </c>
      <c r="G52" s="102">
        <f t="shared" si="2"/>
        <v>0.36363636363636365</v>
      </c>
      <c r="H52" s="106">
        <f t="shared" si="3"/>
        <v>0.36363636363636365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50" t="s">
        <v>57</v>
      </c>
      <c r="B54" s="146" t="s">
        <v>58</v>
      </c>
      <c r="C54" s="150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293</v>
      </c>
      <c r="C55" s="87" t="s">
        <v>294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67</v>
      </c>
      <c r="C56" s="50"/>
      <c r="D56" s="85">
        <f>D57</f>
        <v>36</v>
      </c>
      <c r="E56" s="85">
        <f>E57</f>
        <v>27</v>
      </c>
      <c r="F56" s="85">
        <f>F57</f>
        <v>21</v>
      </c>
      <c r="G56" s="102">
        <f t="shared" si="2"/>
        <v>0.5833333333333334</v>
      </c>
      <c r="H56" s="106">
        <f t="shared" si="3"/>
        <v>0.7777777777777778</v>
      </c>
    </row>
    <row r="57" spans="1:8" ht="16.5" customHeight="1">
      <c r="A57" s="150">
        <v>1001</v>
      </c>
      <c r="B57" s="146" t="s">
        <v>201</v>
      </c>
      <c r="C57" s="150" t="s">
        <v>295</v>
      </c>
      <c r="D57" s="32">
        <v>36</v>
      </c>
      <c r="E57" s="32">
        <v>27</v>
      </c>
      <c r="F57" s="32">
        <v>21</v>
      </c>
      <c r="G57" s="102">
        <f t="shared" si="2"/>
        <v>0.5833333333333334</v>
      </c>
      <c r="H57" s="106">
        <f t="shared" si="3"/>
        <v>0.7777777777777778</v>
      </c>
    </row>
    <row r="58" spans="1:8" ht="30.75" customHeight="1">
      <c r="A58" s="50"/>
      <c r="B58" s="45" t="s">
        <v>106</v>
      </c>
      <c r="C58" s="50"/>
      <c r="D58" s="32">
        <f>D59</f>
        <v>1616.7</v>
      </c>
      <c r="E58" s="32">
        <f>E59</f>
        <v>1296.1</v>
      </c>
      <c r="F58" s="32">
        <f>F59</f>
        <v>389.8</v>
      </c>
      <c r="G58" s="102">
        <f t="shared" si="2"/>
        <v>0.24110843075400507</v>
      </c>
      <c r="H58" s="106">
        <f t="shared" si="3"/>
        <v>0.3007483990432837</v>
      </c>
    </row>
    <row r="59" spans="1:8" s="16" customFormat="1" ht="25.5">
      <c r="A59" s="87"/>
      <c r="B59" s="60" t="s">
        <v>107</v>
      </c>
      <c r="C59" s="87" t="s">
        <v>220</v>
      </c>
      <c r="D59" s="88">
        <v>1616.7</v>
      </c>
      <c r="E59" s="88">
        <v>1296.1</v>
      </c>
      <c r="F59" s="88">
        <v>389.8</v>
      </c>
      <c r="G59" s="102">
        <f t="shared" si="2"/>
        <v>0.24110843075400507</v>
      </c>
      <c r="H59" s="106">
        <f t="shared" si="3"/>
        <v>0.3007483990432837</v>
      </c>
    </row>
    <row r="60" spans="1:8" ht="15.75">
      <c r="A60" s="50"/>
      <c r="B60" s="71" t="s">
        <v>74</v>
      </c>
      <c r="C60" s="89"/>
      <c r="D60" s="90">
        <f>D31+D37+D39+D42+D45++D50+D53+D56+D58</f>
        <v>4174.2</v>
      </c>
      <c r="E60" s="90">
        <f>E31+E37+E39+E42+E45++E50+E53+E56+E58</f>
        <v>3246.9</v>
      </c>
      <c r="F60" s="90">
        <f>F31+F37+F39+F42+F45++F50+F53+F56+F58</f>
        <v>1770.9999999999998</v>
      </c>
      <c r="G60" s="102">
        <f t="shared" si="2"/>
        <v>0.42427291457045657</v>
      </c>
      <c r="H60" s="106">
        <f t="shared" si="3"/>
        <v>0.5454433459607625</v>
      </c>
    </row>
    <row r="61" spans="1:8" ht="15.75" customHeight="1">
      <c r="A61" s="151"/>
      <c r="B61" s="146" t="s">
        <v>89</v>
      </c>
      <c r="C61" s="150"/>
      <c r="D61" s="92">
        <f>D58</f>
        <v>1616.7</v>
      </c>
      <c r="E61" s="92">
        <f>E58</f>
        <v>1296.1</v>
      </c>
      <c r="F61" s="92">
        <f>F58</f>
        <v>389.8</v>
      </c>
      <c r="G61" s="102">
        <f t="shared" si="2"/>
        <v>0.24110843075400507</v>
      </c>
      <c r="H61" s="106">
        <f t="shared" si="3"/>
        <v>0.3007483990432837</v>
      </c>
    </row>
    <row r="62" ht="12.75">
      <c r="A62" s="37"/>
    </row>
    <row r="63" spans="1:8" ht="15">
      <c r="A63" s="37"/>
      <c r="B63" s="38" t="s">
        <v>99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98</v>
      </c>
      <c r="C78" s="39"/>
      <c r="H78" s="43">
        <f>H63+F26-F60</f>
        <v>945.3000000000004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58" t="s">
        <v>365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52" t="s">
        <v>8</v>
      </c>
      <c r="C2" s="41"/>
      <c r="D2" s="153" t="s">
        <v>9</v>
      </c>
      <c r="E2" s="156" t="s">
        <v>370</v>
      </c>
      <c r="F2" s="153" t="s">
        <v>10</v>
      </c>
      <c r="G2" s="153" t="s">
        <v>11</v>
      </c>
      <c r="H2" s="156" t="s">
        <v>371</v>
      </c>
    </row>
    <row r="3" spans="1:8" ht="21.75" customHeight="1">
      <c r="A3" s="144"/>
      <c r="B3" s="152"/>
      <c r="C3" s="41"/>
      <c r="D3" s="153"/>
      <c r="E3" s="157"/>
      <c r="F3" s="153"/>
      <c r="G3" s="153"/>
      <c r="H3" s="157"/>
    </row>
    <row r="4" spans="1:8" ht="15">
      <c r="A4" s="144"/>
      <c r="B4" s="142" t="s">
        <v>88</v>
      </c>
      <c r="C4" s="149"/>
      <c r="D4" s="145">
        <f>D5+D6+D7+D8+D9+D10+D11+D12+D13+D14+D15+D16+D17+D18+D19+D20</f>
        <v>4133.5</v>
      </c>
      <c r="E4" s="145">
        <f>E5+E6+E7+E8+E9+E10+E11+E12+E13+E14+E15+E16+E17+E18+E19+E20</f>
        <v>2972</v>
      </c>
      <c r="F4" s="145">
        <f>F5+F6+F7+F8+F9+F10+F11+F12+F13+F14+F15+F16+F17+F18+F19+F20</f>
        <v>2832.1</v>
      </c>
      <c r="G4" s="34">
        <f>F4/D4</f>
        <v>0.6851578565380428</v>
      </c>
      <c r="H4" s="34">
        <f>F4/E4</f>
        <v>0.9529273216689098</v>
      </c>
    </row>
    <row r="5" spans="1:8" ht="15">
      <c r="A5" s="144"/>
      <c r="B5" s="146" t="s">
        <v>12</v>
      </c>
      <c r="C5" s="150"/>
      <c r="D5" s="32">
        <v>640</v>
      </c>
      <c r="E5" s="32">
        <v>480</v>
      </c>
      <c r="F5" s="32">
        <v>286.8</v>
      </c>
      <c r="G5" s="34">
        <f aca="true" t="shared" si="0" ref="G5:G28">F5/D5</f>
        <v>0.448125</v>
      </c>
      <c r="H5" s="34">
        <f aca="true" t="shared" si="1" ref="H5:H28">F5/E5</f>
        <v>0.5975</v>
      </c>
    </row>
    <row r="6" spans="1:8" ht="15">
      <c r="A6" s="144"/>
      <c r="B6" s="146" t="s">
        <v>328</v>
      </c>
      <c r="C6" s="150"/>
      <c r="D6" s="32">
        <v>1003.5</v>
      </c>
      <c r="E6" s="32">
        <v>750</v>
      </c>
      <c r="F6" s="32">
        <v>789</v>
      </c>
      <c r="G6" s="34">
        <f t="shared" si="0"/>
        <v>0.7862481315396114</v>
      </c>
      <c r="H6" s="34">
        <f t="shared" si="1"/>
        <v>1.052</v>
      </c>
    </row>
    <row r="7" spans="1:8" ht="15">
      <c r="A7" s="144"/>
      <c r="B7" s="146" t="s">
        <v>14</v>
      </c>
      <c r="C7" s="150"/>
      <c r="D7" s="32">
        <v>800</v>
      </c>
      <c r="E7" s="32">
        <v>610</v>
      </c>
      <c r="F7" s="32">
        <v>556.7</v>
      </c>
      <c r="G7" s="34">
        <f t="shared" si="0"/>
        <v>0.695875</v>
      </c>
      <c r="H7" s="34">
        <f t="shared" si="1"/>
        <v>0.9126229508196722</v>
      </c>
    </row>
    <row r="8" spans="1:8" ht="15">
      <c r="A8" s="144"/>
      <c r="B8" s="146" t="s">
        <v>15</v>
      </c>
      <c r="C8" s="150"/>
      <c r="D8" s="32">
        <v>170</v>
      </c>
      <c r="E8" s="32">
        <v>90</v>
      </c>
      <c r="F8" s="32">
        <v>34.5</v>
      </c>
      <c r="G8" s="34">
        <f t="shared" si="0"/>
        <v>0.20294117647058824</v>
      </c>
      <c r="H8" s="34">
        <f t="shared" si="1"/>
        <v>0.38333333333333336</v>
      </c>
    </row>
    <row r="9" spans="1:8" ht="15">
      <c r="A9" s="144"/>
      <c r="B9" s="146" t="s">
        <v>16</v>
      </c>
      <c r="C9" s="150"/>
      <c r="D9" s="32">
        <v>1400</v>
      </c>
      <c r="E9" s="32">
        <v>953</v>
      </c>
      <c r="F9" s="32">
        <v>1074.5</v>
      </c>
      <c r="G9" s="34">
        <f t="shared" si="0"/>
        <v>0.7675</v>
      </c>
      <c r="H9" s="34">
        <f t="shared" si="1"/>
        <v>1.127492130115425</v>
      </c>
    </row>
    <row r="10" spans="1:8" ht="15">
      <c r="A10" s="144"/>
      <c r="B10" s="146" t="s">
        <v>113</v>
      </c>
      <c r="C10" s="150"/>
      <c r="D10" s="32">
        <v>10</v>
      </c>
      <c r="E10" s="32">
        <v>8</v>
      </c>
      <c r="F10" s="32">
        <v>15</v>
      </c>
      <c r="G10" s="34">
        <f t="shared" si="0"/>
        <v>1.5</v>
      </c>
      <c r="H10" s="34">
        <f t="shared" si="1"/>
        <v>1.875</v>
      </c>
    </row>
    <row r="11" spans="1:8" ht="15">
      <c r="A11" s="144"/>
      <c r="B11" s="146" t="s">
        <v>17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6" t="s">
        <v>18</v>
      </c>
      <c r="C12" s="150"/>
      <c r="D12" s="32">
        <v>110</v>
      </c>
      <c r="E12" s="32">
        <v>81</v>
      </c>
      <c r="F12" s="32">
        <v>75.6</v>
      </c>
      <c r="G12" s="34">
        <f t="shared" si="0"/>
        <v>0.6872727272727273</v>
      </c>
      <c r="H12" s="34">
        <f t="shared" si="1"/>
        <v>0.9333333333333332</v>
      </c>
    </row>
    <row r="13" spans="1:8" ht="15">
      <c r="A13" s="144"/>
      <c r="B13" s="146" t="s">
        <v>19</v>
      </c>
      <c r="C13" s="150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4"/>
      <c r="B14" s="146" t="s">
        <v>21</v>
      </c>
      <c r="C14" s="150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4"/>
      <c r="B16" s="146" t="s">
        <v>23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6" t="s">
        <v>125</v>
      </c>
      <c r="C17" s="150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4"/>
      <c r="B18" s="146" t="s">
        <v>25</v>
      </c>
      <c r="C18" s="150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4"/>
      <c r="B19" s="146" t="s">
        <v>128</v>
      </c>
      <c r="C19" s="150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4"/>
      <c r="B20" s="146" t="s">
        <v>28</v>
      </c>
      <c r="C20" s="150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4"/>
      <c r="B21" s="45" t="s">
        <v>29</v>
      </c>
      <c r="C21" s="50"/>
      <c r="D21" s="32">
        <f>D22+D23+D24+D25+D26</f>
        <v>1304.2</v>
      </c>
      <c r="E21" s="32">
        <f>E22+E23+E24+E25+E26</f>
        <v>978.2</v>
      </c>
      <c r="F21" s="32">
        <f>F22+F23+F24+F25+F26</f>
        <v>143.5</v>
      </c>
      <c r="G21" s="34">
        <f t="shared" si="0"/>
        <v>0.11002913663548534</v>
      </c>
      <c r="H21" s="34">
        <f t="shared" si="1"/>
        <v>0.14669801676548763</v>
      </c>
    </row>
    <row r="22" spans="1:8" ht="15">
      <c r="A22" s="144"/>
      <c r="B22" s="146" t="s">
        <v>30</v>
      </c>
      <c r="C22" s="150"/>
      <c r="D22" s="32">
        <v>92.4</v>
      </c>
      <c r="E22" s="32">
        <v>69.3</v>
      </c>
      <c r="F22" s="32">
        <v>53.9</v>
      </c>
      <c r="G22" s="34">
        <f t="shared" si="0"/>
        <v>0.5833333333333333</v>
      </c>
      <c r="H22" s="34">
        <f t="shared" si="1"/>
        <v>0.7777777777777778</v>
      </c>
    </row>
    <row r="23" spans="1:8" ht="15">
      <c r="A23" s="144"/>
      <c r="B23" s="146" t="s">
        <v>108</v>
      </c>
      <c r="C23" s="150"/>
      <c r="D23" s="32">
        <f>154.5-0.5</f>
        <v>154</v>
      </c>
      <c r="E23" s="32">
        <v>115.5</v>
      </c>
      <c r="F23" s="32">
        <v>89.6</v>
      </c>
      <c r="G23" s="34">
        <f t="shared" si="0"/>
        <v>0.5818181818181818</v>
      </c>
      <c r="H23" s="34">
        <f t="shared" si="1"/>
        <v>0.7757575757575758</v>
      </c>
    </row>
    <row r="24" spans="1:8" ht="15">
      <c r="A24" s="144"/>
      <c r="B24" s="146" t="s">
        <v>73</v>
      </c>
      <c r="C24" s="150"/>
      <c r="D24" s="32">
        <v>1057.8</v>
      </c>
      <c r="E24" s="32">
        <v>793.4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4"/>
      <c r="B25" s="146" t="s">
        <v>33</v>
      </c>
      <c r="C25" s="150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4"/>
      <c r="B26" s="82" t="s">
        <v>165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4"/>
      <c r="B27" s="100" t="s">
        <v>34</v>
      </c>
      <c r="C27" s="101"/>
      <c r="D27" s="145">
        <f>D4+D21</f>
        <v>5437.7</v>
      </c>
      <c r="E27" s="145">
        <f>E4+E21</f>
        <v>3950.2</v>
      </c>
      <c r="F27" s="145">
        <f>F4+F21</f>
        <v>2975.6</v>
      </c>
      <c r="G27" s="34">
        <f t="shared" si="0"/>
        <v>0.547216654100079</v>
      </c>
      <c r="H27" s="34">
        <f t="shared" si="1"/>
        <v>0.7532783150220242</v>
      </c>
    </row>
    <row r="28" spans="1:8" ht="15">
      <c r="A28" s="144"/>
      <c r="B28" s="146" t="s">
        <v>114</v>
      </c>
      <c r="C28" s="150"/>
      <c r="D28" s="32">
        <f>D4</f>
        <v>4133.5</v>
      </c>
      <c r="E28" s="32">
        <f>E4</f>
        <v>2972</v>
      </c>
      <c r="F28" s="32">
        <f>F4</f>
        <v>2832.1</v>
      </c>
      <c r="G28" s="34">
        <f t="shared" si="0"/>
        <v>0.6851578565380428</v>
      </c>
      <c r="H28" s="34">
        <f t="shared" si="1"/>
        <v>0.9529273216689098</v>
      </c>
    </row>
    <row r="29" spans="1:8" ht="12.75">
      <c r="A29" s="162"/>
      <c r="B29" s="170"/>
      <c r="C29" s="170"/>
      <c r="D29" s="170"/>
      <c r="E29" s="170"/>
      <c r="F29" s="170"/>
      <c r="G29" s="170"/>
      <c r="H29" s="171"/>
    </row>
    <row r="30" spans="1:8" ht="15" customHeight="1">
      <c r="A30" s="182" t="s">
        <v>170</v>
      </c>
      <c r="B30" s="152" t="s">
        <v>35</v>
      </c>
      <c r="C30" s="154" t="s">
        <v>215</v>
      </c>
      <c r="D30" s="153" t="s">
        <v>9</v>
      </c>
      <c r="E30" s="156" t="s">
        <v>370</v>
      </c>
      <c r="F30" s="156" t="s">
        <v>10</v>
      </c>
      <c r="G30" s="153" t="s">
        <v>11</v>
      </c>
      <c r="H30" s="156" t="s">
        <v>371</v>
      </c>
    </row>
    <row r="31" spans="1:8" ht="15" customHeight="1">
      <c r="A31" s="182"/>
      <c r="B31" s="152"/>
      <c r="C31" s="155"/>
      <c r="D31" s="153"/>
      <c r="E31" s="157"/>
      <c r="F31" s="157"/>
      <c r="G31" s="153"/>
      <c r="H31" s="157"/>
    </row>
    <row r="32" spans="1:8" ht="20.25" customHeight="1">
      <c r="A32" s="50" t="s">
        <v>75</v>
      </c>
      <c r="B32" s="45" t="s">
        <v>36</v>
      </c>
      <c r="C32" s="50"/>
      <c r="D32" s="85">
        <f>D33+D34+D35</f>
        <v>2332.6</v>
      </c>
      <c r="E32" s="85">
        <f>E33+E34+E35</f>
        <v>1934.9</v>
      </c>
      <c r="F32" s="85">
        <f>F33+F34+F35</f>
        <v>1334.8</v>
      </c>
      <c r="G32" s="102">
        <f>F32/D32</f>
        <v>0.5722369887678985</v>
      </c>
      <c r="H32" s="102">
        <f>F32/E32</f>
        <v>0.6898547728564783</v>
      </c>
    </row>
    <row r="33" spans="1:8" ht="65.25" customHeight="1">
      <c r="A33" s="150" t="s">
        <v>78</v>
      </c>
      <c r="B33" s="146" t="s">
        <v>174</v>
      </c>
      <c r="C33" s="150" t="s">
        <v>78</v>
      </c>
      <c r="D33" s="32">
        <v>2318.2</v>
      </c>
      <c r="E33" s="32">
        <v>1920.5</v>
      </c>
      <c r="F33" s="32">
        <v>1334.8</v>
      </c>
      <c r="G33" s="102">
        <f aca="true" t="shared" si="2" ref="G33:G59">F33/D33</f>
        <v>0.5757915624191183</v>
      </c>
      <c r="H33" s="102">
        <f aca="true" t="shared" si="3" ref="H33:H59">F33/E33</f>
        <v>0.6950273366310856</v>
      </c>
    </row>
    <row r="34" spans="1:8" ht="12.75">
      <c r="A34" s="150" t="s">
        <v>80</v>
      </c>
      <c r="B34" s="146" t="s">
        <v>41</v>
      </c>
      <c r="C34" s="150" t="s">
        <v>80</v>
      </c>
      <c r="D34" s="32">
        <f>30-20</f>
        <v>10</v>
      </c>
      <c r="E34" s="32">
        <v>10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50" t="s">
        <v>139</v>
      </c>
      <c r="B35" s="146" t="s">
        <v>136</v>
      </c>
      <c r="C35" s="150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124</v>
      </c>
      <c r="C36" s="87" t="s">
        <v>238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118</v>
      </c>
      <c r="B37" s="45" t="s">
        <v>110</v>
      </c>
      <c r="C37" s="50"/>
      <c r="D37" s="85">
        <f>D38</f>
        <v>154</v>
      </c>
      <c r="E37" s="85">
        <f>E38</f>
        <v>116.6</v>
      </c>
      <c r="F37" s="85">
        <f>F38</f>
        <v>69.2</v>
      </c>
      <c r="G37" s="102">
        <f t="shared" si="2"/>
        <v>0.4493506493506494</v>
      </c>
      <c r="H37" s="102">
        <f t="shared" si="3"/>
        <v>0.5934819897084048</v>
      </c>
    </row>
    <row r="38" spans="1:8" ht="38.25">
      <c r="A38" s="150" t="s">
        <v>119</v>
      </c>
      <c r="B38" s="146" t="s">
        <v>181</v>
      </c>
      <c r="C38" s="150" t="s">
        <v>296</v>
      </c>
      <c r="D38" s="32">
        <f>154.5-0.5</f>
        <v>154</v>
      </c>
      <c r="E38" s="32">
        <v>116.6</v>
      </c>
      <c r="F38" s="32">
        <v>69.2</v>
      </c>
      <c r="G38" s="102">
        <f t="shared" si="2"/>
        <v>0.4493506493506494</v>
      </c>
      <c r="H38" s="102">
        <f t="shared" si="3"/>
        <v>0.5934819897084048</v>
      </c>
    </row>
    <row r="39" spans="1:9" ht="25.5">
      <c r="A39" s="50" t="s">
        <v>81</v>
      </c>
      <c r="B39" s="45" t="s">
        <v>44</v>
      </c>
      <c r="C39" s="50"/>
      <c r="D39" s="85">
        <f>D40</f>
        <v>100</v>
      </c>
      <c r="E39" s="85">
        <f>E40</f>
        <v>75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50" t="s">
        <v>120</v>
      </c>
      <c r="B40" s="146" t="s">
        <v>112</v>
      </c>
      <c r="C40" s="150"/>
      <c r="D40" s="32">
        <f>D41</f>
        <v>100</v>
      </c>
      <c r="E40" s="32">
        <f>E41</f>
        <v>75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298</v>
      </c>
      <c r="C41" s="87" t="s">
        <v>297</v>
      </c>
      <c r="D41" s="88">
        <v>100</v>
      </c>
      <c r="E41" s="88">
        <v>75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82</v>
      </c>
      <c r="B42" s="45" t="s">
        <v>46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7" t="s">
        <v>83</v>
      </c>
      <c r="B43" s="70" t="s">
        <v>134</v>
      </c>
      <c r="C43" s="150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134</v>
      </c>
      <c r="C44" s="87" t="s">
        <v>310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445</v>
      </c>
      <c r="E45" s="85">
        <f>E46</f>
        <v>443.1</v>
      </c>
      <c r="F45" s="85">
        <f>F46</f>
        <v>331.9</v>
      </c>
      <c r="G45" s="102">
        <f t="shared" si="2"/>
        <v>0.7458426966292134</v>
      </c>
      <c r="H45" s="102">
        <f t="shared" si="3"/>
        <v>0.7490408485669148</v>
      </c>
    </row>
    <row r="46" spans="1:8" ht="12.75">
      <c r="A46" s="150" t="s">
        <v>50</v>
      </c>
      <c r="B46" s="146" t="s">
        <v>51</v>
      </c>
      <c r="C46" s="150"/>
      <c r="D46" s="32">
        <f>D47+D48+D49</f>
        <v>445</v>
      </c>
      <c r="E46" s="32">
        <f>E47+E48+E49</f>
        <v>443.1</v>
      </c>
      <c r="F46" s="32">
        <f>F47+F48+F49</f>
        <v>331.9</v>
      </c>
      <c r="G46" s="102">
        <f t="shared" si="2"/>
        <v>0.7458426966292134</v>
      </c>
      <c r="H46" s="102">
        <f t="shared" si="3"/>
        <v>0.7490408485669148</v>
      </c>
    </row>
    <row r="47" spans="1:8" s="16" customFormat="1" ht="12.75">
      <c r="A47" s="87"/>
      <c r="B47" s="60" t="s">
        <v>195</v>
      </c>
      <c r="C47" s="87" t="s">
        <v>285</v>
      </c>
      <c r="D47" s="88">
        <v>250</v>
      </c>
      <c r="E47" s="88">
        <v>248.1</v>
      </c>
      <c r="F47" s="88">
        <v>216.9</v>
      </c>
      <c r="G47" s="102">
        <f t="shared" si="2"/>
        <v>0.8676</v>
      </c>
      <c r="H47" s="102">
        <f t="shared" si="3"/>
        <v>0.8742442563482468</v>
      </c>
    </row>
    <row r="48" spans="1:8" s="16" customFormat="1" ht="18" customHeight="1">
      <c r="A48" s="87"/>
      <c r="B48" s="60" t="s">
        <v>290</v>
      </c>
      <c r="C48" s="87" t="s">
        <v>286</v>
      </c>
      <c r="D48" s="88">
        <v>25</v>
      </c>
      <c r="E48" s="88">
        <v>25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197</v>
      </c>
      <c r="C49" s="87" t="s">
        <v>291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137</v>
      </c>
      <c r="B50" s="148" t="s">
        <v>135</v>
      </c>
      <c r="C50" s="64"/>
      <c r="D50" s="51">
        <f>D52</f>
        <v>1</v>
      </c>
      <c r="E50" s="51">
        <f>E52</f>
        <v>1</v>
      </c>
      <c r="F50" s="51">
        <f>F52</f>
        <v>0.7</v>
      </c>
      <c r="G50" s="102">
        <f t="shared" si="2"/>
        <v>0.7</v>
      </c>
      <c r="H50" s="102">
        <f t="shared" si="3"/>
        <v>0.7</v>
      </c>
    </row>
    <row r="51" spans="1:8" ht="29.25" customHeight="1">
      <c r="A51" s="147" t="s">
        <v>131</v>
      </c>
      <c r="B51" s="70" t="s">
        <v>138</v>
      </c>
      <c r="C51" s="147"/>
      <c r="D51" s="32">
        <f>D52</f>
        <v>1</v>
      </c>
      <c r="E51" s="32">
        <f>E52</f>
        <v>1</v>
      </c>
      <c r="F51" s="32">
        <f>F52</f>
        <v>0.7</v>
      </c>
      <c r="G51" s="102">
        <f t="shared" si="2"/>
        <v>0.7</v>
      </c>
      <c r="H51" s="102">
        <f t="shared" si="3"/>
        <v>0.7</v>
      </c>
    </row>
    <row r="52" spans="1:8" s="16" customFormat="1" ht="31.5" customHeight="1">
      <c r="A52" s="87"/>
      <c r="B52" s="60" t="s">
        <v>299</v>
      </c>
      <c r="C52" s="87" t="s">
        <v>292</v>
      </c>
      <c r="D52" s="88">
        <v>1</v>
      </c>
      <c r="E52" s="88">
        <f>1</f>
        <v>1</v>
      </c>
      <c r="F52" s="88">
        <v>0.7</v>
      </c>
      <c r="G52" s="102">
        <f t="shared" si="2"/>
        <v>0.7</v>
      </c>
      <c r="H52" s="102">
        <f t="shared" si="3"/>
        <v>0.7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50" t="s">
        <v>57</v>
      </c>
      <c r="B54" s="146" t="s">
        <v>58</v>
      </c>
      <c r="C54" s="150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293</v>
      </c>
      <c r="C55" s="87" t="s">
        <v>294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106</v>
      </c>
      <c r="C56" s="50"/>
      <c r="D56" s="32">
        <f>D57</f>
        <v>2442.1</v>
      </c>
      <c r="E56" s="32">
        <f>E57</f>
        <v>1990.4</v>
      </c>
      <c r="F56" s="32">
        <f>F57</f>
        <v>1001.1</v>
      </c>
      <c r="G56" s="102">
        <f t="shared" si="2"/>
        <v>0.40993407313377833</v>
      </c>
      <c r="H56" s="102">
        <f t="shared" si="3"/>
        <v>0.5029642282958199</v>
      </c>
    </row>
    <row r="57" spans="1:8" s="16" customFormat="1" ht="25.5">
      <c r="A57" s="87"/>
      <c r="B57" s="60" t="s">
        <v>107</v>
      </c>
      <c r="C57" s="87" t="s">
        <v>220</v>
      </c>
      <c r="D57" s="88">
        <v>2442.1</v>
      </c>
      <c r="E57" s="88">
        <v>1990.4</v>
      </c>
      <c r="F57" s="88">
        <v>1001.1</v>
      </c>
      <c r="G57" s="102">
        <f t="shared" si="2"/>
        <v>0.40993407313377833</v>
      </c>
      <c r="H57" s="102">
        <f t="shared" si="3"/>
        <v>0.5029642282958199</v>
      </c>
    </row>
    <row r="58" spans="1:8" ht="24.75" customHeight="1">
      <c r="A58" s="150"/>
      <c r="B58" s="71" t="s">
        <v>74</v>
      </c>
      <c r="C58" s="89"/>
      <c r="D58" s="90">
        <f>D32+D37+D39+D42+D45+D50+D53+D56</f>
        <v>5477.7</v>
      </c>
      <c r="E58" s="90">
        <f>E32+E37+E39+E42+E45+E50+E53+E56</f>
        <v>4564</v>
      </c>
      <c r="F58" s="90">
        <f>F32+F37+F39+F42+F45+F50+F53+F56</f>
        <v>2737.7000000000003</v>
      </c>
      <c r="G58" s="102">
        <f t="shared" si="2"/>
        <v>0.49979005787100433</v>
      </c>
      <c r="H58" s="102">
        <f t="shared" si="3"/>
        <v>0.5998466257668712</v>
      </c>
    </row>
    <row r="59" spans="1:8" ht="15">
      <c r="A59" s="91"/>
      <c r="B59" s="146" t="s">
        <v>89</v>
      </c>
      <c r="C59" s="150"/>
      <c r="D59" s="92">
        <f>D56</f>
        <v>2442.1</v>
      </c>
      <c r="E59" s="92">
        <f>E56</f>
        <v>1990.4</v>
      </c>
      <c r="F59" s="92">
        <f>F56</f>
        <v>1001.1</v>
      </c>
      <c r="G59" s="102">
        <f t="shared" si="2"/>
        <v>0.40993407313377833</v>
      </c>
      <c r="H59" s="102">
        <f t="shared" si="3"/>
        <v>0.5029642282958199</v>
      </c>
    </row>
    <row r="60" ht="15">
      <c r="A60" s="39"/>
    </row>
    <row r="61" ht="12.75">
      <c r="A61" s="37"/>
    </row>
    <row r="62" spans="1:8" ht="15">
      <c r="A62" s="37"/>
      <c r="B62" s="38" t="s">
        <v>99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90</v>
      </c>
      <c r="C64" s="39"/>
      <c r="F64" s="43"/>
    </row>
    <row r="65" spans="1:3" ht="15">
      <c r="A65" s="37"/>
      <c r="B65" s="38" t="s">
        <v>91</v>
      </c>
      <c r="C65" s="39"/>
    </row>
    <row r="66" spans="2:3" ht="15">
      <c r="B66" s="38"/>
      <c r="C66" s="39"/>
    </row>
    <row r="67" spans="2:3" ht="15">
      <c r="B67" s="38" t="s">
        <v>92</v>
      </c>
      <c r="C67" s="39"/>
    </row>
    <row r="68" spans="2:3" ht="15">
      <c r="B68" s="38" t="s">
        <v>93</v>
      </c>
      <c r="C68" s="39"/>
    </row>
    <row r="69" spans="2:3" ht="15">
      <c r="B69" s="38"/>
      <c r="C69" s="39"/>
    </row>
    <row r="70" spans="2:3" ht="15">
      <c r="B70" s="38" t="s">
        <v>94</v>
      </c>
      <c r="C70" s="39"/>
    </row>
    <row r="71" spans="2:3" ht="15">
      <c r="B71" s="38" t="s">
        <v>95</v>
      </c>
      <c r="C71" s="39"/>
    </row>
    <row r="72" spans="2:3" ht="15">
      <c r="B72" s="38"/>
      <c r="C72" s="39"/>
    </row>
    <row r="73" spans="2:3" ht="15">
      <c r="B73" s="38" t="s">
        <v>96</v>
      </c>
      <c r="C73" s="39"/>
    </row>
    <row r="74" spans="2:3" ht="15">
      <c r="B74" s="38" t="s">
        <v>97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98</v>
      </c>
      <c r="C77" s="39"/>
      <c r="H77" s="43">
        <f>H62+F27-F58</f>
        <v>2634.099999999999</v>
      </c>
    </row>
    <row r="80" spans="2:3" ht="15">
      <c r="B80" s="38" t="s">
        <v>100</v>
      </c>
      <c r="C80" s="39"/>
    </row>
    <row r="81" spans="2:3" ht="15">
      <c r="B81" s="38" t="s">
        <v>101</v>
      </c>
      <c r="C81" s="39"/>
    </row>
    <row r="82" spans="2:3" ht="15">
      <c r="B82" s="38" t="s">
        <v>102</v>
      </c>
      <c r="C8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8" t="s">
        <v>366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52" t="s">
        <v>8</v>
      </c>
      <c r="C2" s="41"/>
      <c r="D2" s="153" t="s">
        <v>9</v>
      </c>
      <c r="E2" s="156" t="s">
        <v>370</v>
      </c>
      <c r="F2" s="153" t="s">
        <v>10</v>
      </c>
      <c r="G2" s="183" t="s">
        <v>157</v>
      </c>
      <c r="H2" s="156" t="s">
        <v>371</v>
      </c>
    </row>
    <row r="3" spans="1:8" ht="24.75" customHeight="1">
      <c r="A3" s="144"/>
      <c r="B3" s="152"/>
      <c r="C3" s="41"/>
      <c r="D3" s="153"/>
      <c r="E3" s="157"/>
      <c r="F3" s="153"/>
      <c r="G3" s="184"/>
      <c r="H3" s="157"/>
    </row>
    <row r="4" spans="1:8" ht="30">
      <c r="A4" s="144"/>
      <c r="B4" s="142" t="s">
        <v>88</v>
      </c>
      <c r="C4" s="149"/>
      <c r="D4" s="145">
        <f>D5+D6+D7+D8+D9+D10+D11+D12+D13+D14+D15+D16+D17+D18+D19</f>
        <v>3040.1</v>
      </c>
      <c r="E4" s="145">
        <f>E5+E6+E7+E8+E9+E10+E11+E12+E13+E14+E15+E16+E17+E18+E19</f>
        <v>1818</v>
      </c>
      <c r="F4" s="145">
        <f>F5+F6+F7+F8+F9+F10+F11+F12+F13+F14+F15+F16+F17+F18+F19</f>
        <v>2287.1</v>
      </c>
      <c r="G4" s="35">
        <f>F4/D4</f>
        <v>0.7523107792506826</v>
      </c>
      <c r="H4" s="35">
        <f>F4/E4</f>
        <v>1.258030803080308</v>
      </c>
    </row>
    <row r="5" spans="1:8" ht="15">
      <c r="A5" s="144"/>
      <c r="B5" s="146" t="s">
        <v>12</v>
      </c>
      <c r="C5" s="150"/>
      <c r="D5" s="32">
        <v>1000</v>
      </c>
      <c r="E5" s="32">
        <v>540</v>
      </c>
      <c r="F5" s="32">
        <v>636.5</v>
      </c>
      <c r="G5" s="35">
        <f aca="true" t="shared" si="0" ref="G5:G27">F5/D5</f>
        <v>0.6365</v>
      </c>
      <c r="H5" s="35">
        <f aca="true" t="shared" si="1" ref="H5:H27">F5/E5</f>
        <v>1.1787037037037038</v>
      </c>
    </row>
    <row r="6" spans="1:8" ht="15">
      <c r="A6" s="144"/>
      <c r="B6" s="146" t="s">
        <v>328</v>
      </c>
      <c r="C6" s="150"/>
      <c r="D6" s="32">
        <v>400.1</v>
      </c>
      <c r="E6" s="32">
        <v>300</v>
      </c>
      <c r="F6" s="32">
        <v>314.6</v>
      </c>
      <c r="G6" s="35">
        <f t="shared" si="0"/>
        <v>0.786303424143964</v>
      </c>
      <c r="H6" s="35">
        <f t="shared" si="1"/>
        <v>1.0486666666666666</v>
      </c>
    </row>
    <row r="7" spans="1:8" ht="15">
      <c r="A7" s="144"/>
      <c r="B7" s="146" t="s">
        <v>14</v>
      </c>
      <c r="C7" s="150"/>
      <c r="D7" s="32">
        <v>100</v>
      </c>
      <c r="E7" s="32">
        <v>70</v>
      </c>
      <c r="F7" s="32">
        <v>17.1</v>
      </c>
      <c r="G7" s="35">
        <f t="shared" si="0"/>
        <v>0.171</v>
      </c>
      <c r="H7" s="35">
        <f t="shared" si="1"/>
        <v>0.2442857142857143</v>
      </c>
    </row>
    <row r="8" spans="1:8" ht="15">
      <c r="A8" s="144"/>
      <c r="B8" s="146" t="s">
        <v>15</v>
      </c>
      <c r="C8" s="150"/>
      <c r="D8" s="32">
        <v>120</v>
      </c>
      <c r="E8" s="32">
        <v>70</v>
      </c>
      <c r="F8" s="32">
        <v>65.5</v>
      </c>
      <c r="G8" s="35">
        <f t="shared" si="0"/>
        <v>0.5458333333333333</v>
      </c>
      <c r="H8" s="35">
        <f t="shared" si="1"/>
        <v>0.9357142857142857</v>
      </c>
    </row>
    <row r="9" spans="1:8" ht="15">
      <c r="A9" s="144"/>
      <c r="B9" s="146" t="s">
        <v>16</v>
      </c>
      <c r="C9" s="150"/>
      <c r="D9" s="32">
        <v>1300</v>
      </c>
      <c r="E9" s="32">
        <v>750</v>
      </c>
      <c r="F9" s="32">
        <v>1186</v>
      </c>
      <c r="G9" s="35">
        <f t="shared" si="0"/>
        <v>0.9123076923076923</v>
      </c>
      <c r="H9" s="35">
        <f t="shared" si="1"/>
        <v>1.5813333333333333</v>
      </c>
    </row>
    <row r="10" spans="1:8" ht="15">
      <c r="A10" s="144"/>
      <c r="B10" s="146" t="s">
        <v>113</v>
      </c>
      <c r="C10" s="150"/>
      <c r="D10" s="32">
        <v>10</v>
      </c>
      <c r="E10" s="32">
        <v>7</v>
      </c>
      <c r="F10" s="32">
        <v>10.1</v>
      </c>
      <c r="G10" s="35">
        <f t="shared" si="0"/>
        <v>1.01</v>
      </c>
      <c r="H10" s="35">
        <f t="shared" si="1"/>
        <v>1.4428571428571428</v>
      </c>
    </row>
    <row r="11" spans="1:8" ht="25.5">
      <c r="A11" s="144"/>
      <c r="B11" s="146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4"/>
      <c r="B12" s="146" t="s">
        <v>18</v>
      </c>
      <c r="C12" s="150"/>
      <c r="D12" s="32">
        <v>110</v>
      </c>
      <c r="E12" s="32">
        <v>81</v>
      </c>
      <c r="F12" s="32">
        <v>57.3</v>
      </c>
      <c r="G12" s="35">
        <f t="shared" si="0"/>
        <v>0.5209090909090909</v>
      </c>
      <c r="H12" s="35">
        <f t="shared" si="1"/>
        <v>0.7074074074074074</v>
      </c>
    </row>
    <row r="13" spans="1:8" ht="15">
      <c r="A13" s="144"/>
      <c r="B13" s="146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4"/>
      <c r="B14" s="146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4"/>
      <c r="B16" s="146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4"/>
      <c r="B17" s="146" t="s">
        <v>25</v>
      </c>
      <c r="C17" s="150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4"/>
      <c r="B18" s="146" t="s">
        <v>128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4"/>
      <c r="B19" s="146" t="s">
        <v>28</v>
      </c>
      <c r="C19" s="150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4"/>
      <c r="B20" s="45" t="s">
        <v>87</v>
      </c>
      <c r="C20" s="50"/>
      <c r="D20" s="32">
        <f>D21+D22+D23+D24+D25</f>
        <v>1314.4</v>
      </c>
      <c r="E20" s="32">
        <f>E21+E22+E23+E24+E25</f>
        <v>985.7</v>
      </c>
      <c r="F20" s="32">
        <f>F21+F22+F23+F24+F25</f>
        <v>140</v>
      </c>
      <c r="G20" s="35">
        <f t="shared" si="0"/>
        <v>0.10651247717589774</v>
      </c>
      <c r="H20" s="35">
        <f t="shared" si="1"/>
        <v>0.14203104392817287</v>
      </c>
    </row>
    <row r="21" spans="1:8" ht="15">
      <c r="A21" s="144"/>
      <c r="B21" s="146" t="s">
        <v>30</v>
      </c>
      <c r="C21" s="150"/>
      <c r="D21" s="32">
        <v>86.2</v>
      </c>
      <c r="E21" s="32">
        <v>64.6</v>
      </c>
      <c r="F21" s="150" t="s">
        <v>383</v>
      </c>
      <c r="G21" s="35">
        <f t="shared" si="0"/>
        <v>0.5846867749419953</v>
      </c>
      <c r="H21" s="35">
        <f t="shared" si="1"/>
        <v>0.7801857585139319</v>
      </c>
    </row>
    <row r="22" spans="1:8" ht="15">
      <c r="A22" s="144"/>
      <c r="B22" s="146" t="s">
        <v>108</v>
      </c>
      <c r="C22" s="150"/>
      <c r="D22" s="32">
        <f>154.5-0.5</f>
        <v>154</v>
      </c>
      <c r="E22" s="32">
        <v>115.5</v>
      </c>
      <c r="F22" s="32">
        <v>89.6</v>
      </c>
      <c r="G22" s="35">
        <f t="shared" si="0"/>
        <v>0.5818181818181818</v>
      </c>
      <c r="H22" s="35">
        <f t="shared" si="1"/>
        <v>0.7757575757575758</v>
      </c>
    </row>
    <row r="23" spans="1:8" ht="15">
      <c r="A23" s="144"/>
      <c r="B23" s="146" t="s">
        <v>73</v>
      </c>
      <c r="C23" s="150"/>
      <c r="D23" s="32">
        <v>1074.2</v>
      </c>
      <c r="E23" s="32">
        <v>805.6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4"/>
      <c r="B24" s="146" t="s">
        <v>33</v>
      </c>
      <c r="C24" s="150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4"/>
      <c r="B25" s="82" t="s">
        <v>165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4"/>
      <c r="B26" s="100" t="s">
        <v>34</v>
      </c>
      <c r="C26" s="101"/>
      <c r="D26" s="145">
        <f>D4+D20</f>
        <v>4354.5</v>
      </c>
      <c r="E26" s="145">
        <f>E4+E20</f>
        <v>2803.7</v>
      </c>
      <c r="F26" s="145">
        <f>F4+F20</f>
        <v>2427.1</v>
      </c>
      <c r="G26" s="35">
        <f t="shared" si="0"/>
        <v>0.5573774256516247</v>
      </c>
      <c r="H26" s="35">
        <f t="shared" si="1"/>
        <v>0.8656774975924671</v>
      </c>
    </row>
    <row r="27" spans="1:8" ht="40.5" customHeight="1">
      <c r="A27" s="144"/>
      <c r="B27" s="146" t="s">
        <v>114</v>
      </c>
      <c r="C27" s="150"/>
      <c r="D27" s="32">
        <f>D4</f>
        <v>3040.1</v>
      </c>
      <c r="E27" s="32">
        <f>E4</f>
        <v>1818</v>
      </c>
      <c r="F27" s="32">
        <f>F4</f>
        <v>2287.1</v>
      </c>
      <c r="G27" s="35">
        <f t="shared" si="0"/>
        <v>0.7523107792506826</v>
      </c>
      <c r="H27" s="35">
        <f t="shared" si="1"/>
        <v>1.258030803080308</v>
      </c>
    </row>
    <row r="28" spans="1:8" ht="12.75">
      <c r="A28" s="162"/>
      <c r="B28" s="185"/>
      <c r="C28" s="185"/>
      <c r="D28" s="185"/>
      <c r="E28" s="185"/>
      <c r="F28" s="185"/>
      <c r="G28" s="185"/>
      <c r="H28" s="186"/>
    </row>
    <row r="29" spans="1:8" ht="15" customHeight="1">
      <c r="A29" s="182" t="s">
        <v>170</v>
      </c>
      <c r="B29" s="152" t="s">
        <v>35</v>
      </c>
      <c r="C29" s="154" t="s">
        <v>215</v>
      </c>
      <c r="D29" s="153" t="s">
        <v>9</v>
      </c>
      <c r="E29" s="156" t="s">
        <v>370</v>
      </c>
      <c r="F29" s="156" t="s">
        <v>10</v>
      </c>
      <c r="G29" s="183" t="s">
        <v>157</v>
      </c>
      <c r="H29" s="156" t="s">
        <v>371</v>
      </c>
    </row>
    <row r="30" spans="1:8" ht="15" customHeight="1">
      <c r="A30" s="182"/>
      <c r="B30" s="152"/>
      <c r="C30" s="155"/>
      <c r="D30" s="153"/>
      <c r="E30" s="157"/>
      <c r="F30" s="157"/>
      <c r="G30" s="184"/>
      <c r="H30" s="157"/>
    </row>
    <row r="31" spans="1:8" ht="25.5">
      <c r="A31" s="50" t="s">
        <v>75</v>
      </c>
      <c r="B31" s="45" t="s">
        <v>36</v>
      </c>
      <c r="C31" s="50"/>
      <c r="D31" s="85">
        <f>D32+D33+D34</f>
        <v>1704.4</v>
      </c>
      <c r="E31" s="85">
        <f>E32+E33+E34</f>
        <v>1294.4</v>
      </c>
      <c r="F31" s="85">
        <f>F32+F33+F34</f>
        <v>993.2</v>
      </c>
      <c r="G31" s="86">
        <f>F31/D31</f>
        <v>0.5827270593757334</v>
      </c>
      <c r="H31" s="99">
        <f>F31/E31</f>
        <v>0.7673053152039555</v>
      </c>
    </row>
    <row r="32" spans="1:8" ht="77.25" customHeight="1">
      <c r="A32" s="150" t="s">
        <v>78</v>
      </c>
      <c r="B32" s="146" t="s">
        <v>174</v>
      </c>
      <c r="C32" s="150" t="s">
        <v>78</v>
      </c>
      <c r="D32" s="32">
        <v>1689.9</v>
      </c>
      <c r="E32" s="32">
        <v>1282.4</v>
      </c>
      <c r="F32" s="32">
        <v>993.2</v>
      </c>
      <c r="G32" s="86">
        <f aca="true" t="shared" si="2" ref="G32:G61">F32/D32</f>
        <v>0.5877270844428665</v>
      </c>
      <c r="H32" s="99">
        <f aca="true" t="shared" si="3" ref="H32:H61">F32/E32</f>
        <v>0.7744853399875233</v>
      </c>
    </row>
    <row r="33" spans="1:8" ht="12.75">
      <c r="A33" s="150" t="s">
        <v>80</v>
      </c>
      <c r="B33" s="146" t="s">
        <v>41</v>
      </c>
      <c r="C33" s="150" t="s">
        <v>80</v>
      </c>
      <c r="D33" s="32">
        <v>10</v>
      </c>
      <c r="E33" s="32">
        <v>7.5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50" t="s">
        <v>139</v>
      </c>
      <c r="B34" s="146" t="s">
        <v>136</v>
      </c>
      <c r="C34" s="150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124</v>
      </c>
      <c r="C35" s="87" t="s">
        <v>238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118</v>
      </c>
      <c r="B36" s="45" t="s">
        <v>110</v>
      </c>
      <c r="C36" s="50"/>
      <c r="D36" s="85">
        <f>D37</f>
        <v>154</v>
      </c>
      <c r="E36" s="85">
        <f>E37</f>
        <v>116</v>
      </c>
      <c r="F36" s="85">
        <f>F37</f>
        <v>86.6</v>
      </c>
      <c r="G36" s="86">
        <f t="shared" si="2"/>
        <v>0.5623376623376622</v>
      </c>
      <c r="H36" s="99">
        <f t="shared" si="3"/>
        <v>0.746551724137931</v>
      </c>
    </row>
    <row r="37" spans="1:8" ht="38.25">
      <c r="A37" s="150" t="s">
        <v>119</v>
      </c>
      <c r="B37" s="146" t="s">
        <v>181</v>
      </c>
      <c r="C37" s="150" t="s">
        <v>296</v>
      </c>
      <c r="D37" s="32">
        <f>154.5-0.5</f>
        <v>154</v>
      </c>
      <c r="E37" s="32">
        <v>116</v>
      </c>
      <c r="F37" s="32">
        <v>86.6</v>
      </c>
      <c r="G37" s="86">
        <f t="shared" si="2"/>
        <v>0.5623376623376622</v>
      </c>
      <c r="H37" s="99">
        <f t="shared" si="3"/>
        <v>0.746551724137931</v>
      </c>
    </row>
    <row r="38" spans="1:8" ht="25.5" hidden="1">
      <c r="A38" s="50" t="s">
        <v>81</v>
      </c>
      <c r="B38" s="45" t="s">
        <v>44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50" t="s">
        <v>120</v>
      </c>
      <c r="B39" s="146" t="s">
        <v>112</v>
      </c>
      <c r="C39" s="150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222</v>
      </c>
      <c r="C40" s="87" t="s">
        <v>221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s="16" customFormat="1" ht="27" customHeight="1" hidden="1">
      <c r="A42" s="147" t="s">
        <v>83</v>
      </c>
      <c r="B42" s="70" t="s">
        <v>134</v>
      </c>
      <c r="C42" s="150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s="16" customFormat="1" ht="32.25" customHeight="1" hidden="1">
      <c r="A43" s="87"/>
      <c r="B43" s="63" t="s">
        <v>134</v>
      </c>
      <c r="C43" s="87" t="s">
        <v>310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84</v>
      </c>
      <c r="B44" s="45" t="s">
        <v>47</v>
      </c>
      <c r="C44" s="50"/>
      <c r="D44" s="85">
        <f>D45</f>
        <v>236</v>
      </c>
      <c r="E44" s="85">
        <f>E45</f>
        <v>156</v>
      </c>
      <c r="F44" s="85">
        <f>F45</f>
        <v>102.7</v>
      </c>
      <c r="G44" s="86">
        <f t="shared" si="2"/>
        <v>0.4351694915254237</v>
      </c>
      <c r="H44" s="99">
        <f t="shared" si="3"/>
        <v>0.6583333333333333</v>
      </c>
    </row>
    <row r="45" spans="1:8" ht="12.75">
      <c r="A45" s="150" t="s">
        <v>50</v>
      </c>
      <c r="B45" s="146" t="s">
        <v>51</v>
      </c>
      <c r="C45" s="150"/>
      <c r="D45" s="32">
        <f>D46+D47+D48</f>
        <v>236</v>
      </c>
      <c r="E45" s="32">
        <f>E46+E47+E48</f>
        <v>156</v>
      </c>
      <c r="F45" s="32">
        <f>F46+F47+F48</f>
        <v>102.7</v>
      </c>
      <c r="G45" s="86">
        <f t="shared" si="2"/>
        <v>0.4351694915254237</v>
      </c>
      <c r="H45" s="99">
        <f t="shared" si="3"/>
        <v>0.6583333333333333</v>
      </c>
    </row>
    <row r="46" spans="1:8" s="16" customFormat="1" ht="12.75">
      <c r="A46" s="87"/>
      <c r="B46" s="60" t="s">
        <v>195</v>
      </c>
      <c r="C46" s="87" t="s">
        <v>285</v>
      </c>
      <c r="D46" s="88">
        <v>96</v>
      </c>
      <c r="E46" s="88">
        <v>66</v>
      </c>
      <c r="F46" s="88">
        <v>56</v>
      </c>
      <c r="G46" s="86">
        <f t="shared" si="2"/>
        <v>0.5833333333333334</v>
      </c>
      <c r="H46" s="99">
        <f t="shared" si="3"/>
        <v>0.8484848484848485</v>
      </c>
    </row>
    <row r="47" spans="1:8" s="16" customFormat="1" ht="20.25" customHeight="1">
      <c r="A47" s="87"/>
      <c r="B47" s="60" t="s">
        <v>290</v>
      </c>
      <c r="C47" s="87" t="s">
        <v>286</v>
      </c>
      <c r="D47" s="88">
        <v>20</v>
      </c>
      <c r="E47" s="88">
        <v>20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197</v>
      </c>
      <c r="C48" s="87" t="s">
        <v>291</v>
      </c>
      <c r="D48" s="88">
        <v>120</v>
      </c>
      <c r="E48" s="88">
        <v>70</v>
      </c>
      <c r="F48" s="88">
        <v>46.7</v>
      </c>
      <c r="G48" s="86">
        <f t="shared" si="2"/>
        <v>0.3891666666666667</v>
      </c>
      <c r="H48" s="99">
        <f t="shared" si="3"/>
        <v>0.6671428571428571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137</v>
      </c>
      <c r="B50" s="45" t="s">
        <v>135</v>
      </c>
      <c r="C50" s="50"/>
      <c r="D50" s="85">
        <f>D52</f>
        <v>1</v>
      </c>
      <c r="E50" s="85">
        <f>E52</f>
        <v>1</v>
      </c>
      <c r="F50" s="85">
        <f>F52</f>
        <v>0.3</v>
      </c>
      <c r="G50" s="86">
        <f t="shared" si="2"/>
        <v>0.3</v>
      </c>
      <c r="H50" s="99">
        <f t="shared" si="3"/>
        <v>0.3</v>
      </c>
    </row>
    <row r="51" spans="1:8" ht="35.25" customHeight="1">
      <c r="A51" s="150" t="s">
        <v>131</v>
      </c>
      <c r="B51" s="146" t="s">
        <v>138</v>
      </c>
      <c r="C51" s="150"/>
      <c r="D51" s="32">
        <f>D52</f>
        <v>1</v>
      </c>
      <c r="E51" s="32">
        <f>E52</f>
        <v>1</v>
      </c>
      <c r="F51" s="32">
        <f>F52</f>
        <v>0.3</v>
      </c>
      <c r="G51" s="86">
        <f t="shared" si="2"/>
        <v>0.3</v>
      </c>
      <c r="H51" s="99">
        <f t="shared" si="3"/>
        <v>0.3</v>
      </c>
    </row>
    <row r="52" spans="1:8" s="16" customFormat="1" ht="31.5" customHeight="1">
      <c r="A52" s="53"/>
      <c r="B52" s="60" t="s">
        <v>299</v>
      </c>
      <c r="C52" s="87" t="s">
        <v>292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99">
        <f t="shared" si="3"/>
        <v>0.3</v>
      </c>
    </row>
    <row r="53" spans="1:8" ht="12.75">
      <c r="A53" s="50" t="s">
        <v>52</v>
      </c>
      <c r="B53" s="45" t="s">
        <v>53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50" t="s">
        <v>57</v>
      </c>
      <c r="B54" s="146" t="s">
        <v>58</v>
      </c>
      <c r="C54" s="150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293</v>
      </c>
      <c r="C55" s="87" t="s">
        <v>294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67</v>
      </c>
      <c r="C56" s="50"/>
      <c r="D56" s="85">
        <f>D57</f>
        <v>60</v>
      </c>
      <c r="E56" s="85">
        <f>E57</f>
        <v>45</v>
      </c>
      <c r="F56" s="85">
        <f>F57</f>
        <v>35</v>
      </c>
      <c r="G56" s="86">
        <f t="shared" si="2"/>
        <v>0.5833333333333334</v>
      </c>
      <c r="H56" s="99">
        <f t="shared" si="3"/>
        <v>0.7777777777777778</v>
      </c>
    </row>
    <row r="57" spans="1:8" ht="12.75">
      <c r="A57" s="150" t="s">
        <v>68</v>
      </c>
      <c r="B57" s="146" t="s">
        <v>201</v>
      </c>
      <c r="C57" s="150" t="s">
        <v>68</v>
      </c>
      <c r="D57" s="32">
        <v>60</v>
      </c>
      <c r="E57" s="32">
        <v>45</v>
      </c>
      <c r="F57" s="32">
        <v>35</v>
      </c>
      <c r="G57" s="86">
        <f t="shared" si="2"/>
        <v>0.5833333333333334</v>
      </c>
      <c r="H57" s="99">
        <f t="shared" si="3"/>
        <v>0.7777777777777778</v>
      </c>
    </row>
    <row r="58" spans="1:8" ht="12.75">
      <c r="A58" s="50"/>
      <c r="B58" s="45" t="s">
        <v>106</v>
      </c>
      <c r="C58" s="50"/>
      <c r="D58" s="32">
        <f>D59</f>
        <v>2896.1</v>
      </c>
      <c r="E58" s="32">
        <f>E59</f>
        <v>2896.1</v>
      </c>
      <c r="F58" s="32">
        <f>F59</f>
        <v>2186.7</v>
      </c>
      <c r="G58" s="86">
        <f t="shared" si="2"/>
        <v>0.755049894685957</v>
      </c>
      <c r="H58" s="99">
        <f t="shared" si="3"/>
        <v>0.755049894685957</v>
      </c>
    </row>
    <row r="59" spans="1:8" s="16" customFormat="1" ht="25.5">
      <c r="A59" s="87"/>
      <c r="B59" s="60" t="s">
        <v>107</v>
      </c>
      <c r="C59" s="87" t="s">
        <v>220</v>
      </c>
      <c r="D59" s="88">
        <v>2896.1</v>
      </c>
      <c r="E59" s="88">
        <v>2896.1</v>
      </c>
      <c r="F59" s="88">
        <v>2186.7</v>
      </c>
      <c r="G59" s="86">
        <f t="shared" si="2"/>
        <v>0.755049894685957</v>
      </c>
      <c r="H59" s="99">
        <f t="shared" si="3"/>
        <v>0.755049894685957</v>
      </c>
    </row>
    <row r="60" spans="1:8" ht="18" customHeight="1">
      <c r="A60" s="150"/>
      <c r="B60" s="71" t="s">
        <v>74</v>
      </c>
      <c r="C60" s="89"/>
      <c r="D60" s="90">
        <f>D31+D36+D38+D44+D52+D53+D56+D58</f>
        <v>5054.5</v>
      </c>
      <c r="E60" s="90">
        <f>E31+E36+E38+E44+E53+E56+E58+E50</f>
        <v>4511.5</v>
      </c>
      <c r="F60" s="90">
        <f>F31+F36+F38+F44+F52+F53+F56+F58+F50</f>
        <v>3407.8</v>
      </c>
      <c r="G60" s="86">
        <f t="shared" si="2"/>
        <v>0.6742110990206747</v>
      </c>
      <c r="H60" s="99">
        <f t="shared" si="3"/>
        <v>0.7553585282056966</v>
      </c>
    </row>
    <row r="61" spans="1:8" ht="12.75">
      <c r="A61" s="151"/>
      <c r="B61" s="146" t="s">
        <v>89</v>
      </c>
      <c r="C61" s="150"/>
      <c r="D61" s="92">
        <f>D58</f>
        <v>2896.1</v>
      </c>
      <c r="E61" s="92">
        <f>E58</f>
        <v>2896.1</v>
      </c>
      <c r="F61" s="92">
        <f>F58</f>
        <v>2186.7</v>
      </c>
      <c r="G61" s="86">
        <f t="shared" si="2"/>
        <v>0.755049894685957</v>
      </c>
      <c r="H61" s="99">
        <f t="shared" si="3"/>
        <v>0.755049894685957</v>
      </c>
    </row>
    <row r="62" ht="12.75">
      <c r="A62" s="37"/>
    </row>
    <row r="63" ht="12.75">
      <c r="A63" s="37"/>
    </row>
    <row r="64" spans="1:8" ht="15">
      <c r="A64" s="37"/>
      <c r="B64" s="38" t="s">
        <v>99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90</v>
      </c>
      <c r="C66" s="39"/>
    </row>
    <row r="67" spans="1:3" ht="15">
      <c r="A67" s="37"/>
      <c r="B67" s="38" t="s">
        <v>91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92</v>
      </c>
      <c r="C69" s="39"/>
    </row>
    <row r="70" spans="1:3" ht="15">
      <c r="A70" s="37"/>
      <c r="B70" s="38" t="s">
        <v>93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94</v>
      </c>
      <c r="C72" s="39"/>
    </row>
    <row r="73" spans="1:3" ht="15">
      <c r="A73" s="37"/>
      <c r="B73" s="38" t="s">
        <v>95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96</v>
      </c>
      <c r="C75" s="39"/>
    </row>
    <row r="76" spans="1:3" ht="15">
      <c r="A76" s="37"/>
      <c r="B76" s="38" t="s">
        <v>97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98</v>
      </c>
      <c r="C79" s="39"/>
      <c r="H79" s="43">
        <f>H64+F26-F60</f>
        <v>612.0999999999995</v>
      </c>
    </row>
    <row r="80" ht="12.75">
      <c r="A80" s="37"/>
    </row>
    <row r="81" ht="12.75">
      <c r="A81" s="37"/>
    </row>
    <row r="82" spans="1:3" ht="15">
      <c r="A82" s="37"/>
      <c r="B82" s="38" t="s">
        <v>100</v>
      </c>
      <c r="C82" s="39"/>
    </row>
    <row r="83" spans="1:3" ht="15">
      <c r="A83" s="37"/>
      <c r="B83" s="38" t="s">
        <v>101</v>
      </c>
      <c r="C83" s="39"/>
    </row>
    <row r="84" spans="1:3" ht="15">
      <c r="A84" s="37"/>
      <c r="B84" s="38" t="s">
        <v>102</v>
      </c>
      <c r="C84" s="39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75"/>
  <sheetViews>
    <sheetView zoomScalePageLayoutView="0" workbookViewId="0" topLeftCell="A34">
      <selection activeCell="C47" sqref="C47"/>
    </sheetView>
  </sheetViews>
  <sheetFormatPr defaultColWidth="9.140625" defaultRowHeight="12.75"/>
  <cols>
    <col min="1" max="1" width="9.57421875" style="36" customWidth="1"/>
    <col min="2" max="2" width="27.8515625" style="36" customWidth="1"/>
    <col min="3" max="3" width="9.57421875" style="37" customWidth="1"/>
    <col min="4" max="8" width="9.57421875" style="36" customWidth="1"/>
    <col min="9" max="16384" width="9.140625" style="1" customWidth="1"/>
  </cols>
  <sheetData>
    <row r="1" spans="1:8" s="5" customFormat="1" ht="53.25" customHeight="1">
      <c r="A1" s="158" t="s">
        <v>367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89" t="s">
        <v>8</v>
      </c>
      <c r="C2" s="97"/>
      <c r="D2" s="183" t="s">
        <v>9</v>
      </c>
      <c r="E2" s="156" t="s">
        <v>370</v>
      </c>
      <c r="F2" s="183" t="s">
        <v>10</v>
      </c>
      <c r="G2" s="183" t="s">
        <v>157</v>
      </c>
      <c r="H2" s="156" t="s">
        <v>371</v>
      </c>
    </row>
    <row r="3" spans="1:8" ht="18.75" customHeight="1">
      <c r="A3" s="144"/>
      <c r="B3" s="190"/>
      <c r="C3" s="98"/>
      <c r="D3" s="184"/>
      <c r="E3" s="157"/>
      <c r="F3" s="184"/>
      <c r="G3" s="188"/>
      <c r="H3" s="157"/>
    </row>
    <row r="4" spans="1:8" ht="36" customHeight="1">
      <c r="A4" s="144"/>
      <c r="B4" s="142" t="s">
        <v>88</v>
      </c>
      <c r="C4" s="149"/>
      <c r="D4" s="145">
        <f>D5+D6+D7+D8+D9+D10+D11+D12+D13+D14+D15+D16+D17+D18+D19</f>
        <v>4492.9</v>
      </c>
      <c r="E4" s="145">
        <f>E5+E6+E7+E8+E9+E10+E11+E12+E13+E14+E15+E16+E17+E18+E19</f>
        <v>3119</v>
      </c>
      <c r="F4" s="145">
        <f>F5+F6+F7+F8+F9+F10+F11+F12+F13+F14+F15+F16+F17+F18+F19</f>
        <v>3229.2999999999997</v>
      </c>
      <c r="G4" s="35">
        <f>F4/D4</f>
        <v>0.7187562598766943</v>
      </c>
      <c r="H4" s="35">
        <f>F4/E4</f>
        <v>1.035363898685476</v>
      </c>
    </row>
    <row r="5" spans="1:8" ht="18.75" customHeight="1">
      <c r="A5" s="144"/>
      <c r="B5" s="146" t="s">
        <v>12</v>
      </c>
      <c r="C5" s="150"/>
      <c r="D5" s="32">
        <v>540</v>
      </c>
      <c r="E5" s="32">
        <v>400</v>
      </c>
      <c r="F5" s="32">
        <v>307.7</v>
      </c>
      <c r="G5" s="35">
        <f aca="true" t="shared" si="0" ref="G5:G27">F5/D5</f>
        <v>0.5698148148148148</v>
      </c>
      <c r="H5" s="35">
        <f aca="true" t="shared" si="1" ref="H5:H27">F5/E5</f>
        <v>0.76925</v>
      </c>
    </row>
    <row r="6" spans="1:8" ht="18.75" customHeight="1">
      <c r="A6" s="144"/>
      <c r="B6" s="146" t="s">
        <v>328</v>
      </c>
      <c r="C6" s="150"/>
      <c r="D6" s="32">
        <v>1042.9</v>
      </c>
      <c r="E6" s="32">
        <v>780</v>
      </c>
      <c r="F6" s="32">
        <v>819.9</v>
      </c>
      <c r="G6" s="35">
        <f t="shared" si="0"/>
        <v>0.7861731709655767</v>
      </c>
      <c r="H6" s="35">
        <f t="shared" si="1"/>
        <v>1.051153846153846</v>
      </c>
    </row>
    <row r="7" spans="1:8" ht="16.5" customHeight="1">
      <c r="A7" s="144"/>
      <c r="B7" s="146" t="s">
        <v>14</v>
      </c>
      <c r="C7" s="150"/>
      <c r="D7" s="32">
        <v>300</v>
      </c>
      <c r="E7" s="32">
        <v>211</v>
      </c>
      <c r="F7" s="32">
        <v>167.7</v>
      </c>
      <c r="G7" s="35">
        <f t="shared" si="0"/>
        <v>0.5589999999999999</v>
      </c>
      <c r="H7" s="35">
        <f t="shared" si="1"/>
        <v>0.7947867298578198</v>
      </c>
    </row>
    <row r="8" spans="1:8" ht="18" customHeight="1">
      <c r="A8" s="144"/>
      <c r="B8" s="146" t="s">
        <v>15</v>
      </c>
      <c r="C8" s="150"/>
      <c r="D8" s="32">
        <v>140</v>
      </c>
      <c r="E8" s="32">
        <v>80</v>
      </c>
      <c r="F8" s="32">
        <v>61</v>
      </c>
      <c r="G8" s="35">
        <f t="shared" si="0"/>
        <v>0.4357142857142857</v>
      </c>
      <c r="H8" s="35">
        <f t="shared" si="1"/>
        <v>0.7625</v>
      </c>
    </row>
    <row r="9" spans="1:8" ht="17.25" customHeight="1">
      <c r="A9" s="144"/>
      <c r="B9" s="146" t="s">
        <v>16</v>
      </c>
      <c r="C9" s="150"/>
      <c r="D9" s="32">
        <v>2200</v>
      </c>
      <c r="E9" s="32">
        <v>1420</v>
      </c>
      <c r="F9" s="32">
        <v>1352.3</v>
      </c>
      <c r="G9" s="35">
        <f t="shared" si="0"/>
        <v>0.6146818181818181</v>
      </c>
      <c r="H9" s="35">
        <f t="shared" si="1"/>
        <v>0.9523239436619718</v>
      </c>
    </row>
    <row r="10" spans="1:8" ht="14.25" customHeight="1">
      <c r="A10" s="144"/>
      <c r="B10" s="146" t="s">
        <v>113</v>
      </c>
      <c r="C10" s="150"/>
      <c r="D10" s="32">
        <v>10</v>
      </c>
      <c r="E10" s="32">
        <v>8</v>
      </c>
      <c r="F10" s="32">
        <v>31.5</v>
      </c>
      <c r="G10" s="35">
        <f t="shared" si="0"/>
        <v>3.15</v>
      </c>
      <c r="H10" s="35">
        <f t="shared" si="1"/>
        <v>3.9375</v>
      </c>
    </row>
    <row r="11" spans="1:8" ht="27.75" customHeight="1">
      <c r="A11" s="144"/>
      <c r="B11" s="146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4"/>
      <c r="B12" s="146" t="s">
        <v>18</v>
      </c>
      <c r="C12" s="150"/>
      <c r="D12" s="32">
        <v>260</v>
      </c>
      <c r="E12" s="32">
        <v>220</v>
      </c>
      <c r="F12" s="32">
        <v>235.5</v>
      </c>
      <c r="G12" s="35">
        <f t="shared" si="0"/>
        <v>0.9057692307692308</v>
      </c>
      <c r="H12" s="35">
        <f t="shared" si="1"/>
        <v>1.0704545454545455</v>
      </c>
    </row>
    <row r="13" spans="1:8" ht="17.25" customHeight="1">
      <c r="A13" s="144"/>
      <c r="B13" s="146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4"/>
      <c r="B14" s="146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4"/>
      <c r="B16" s="146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4"/>
      <c r="B17" s="146" t="s">
        <v>25</v>
      </c>
      <c r="C17" s="150"/>
      <c r="D17" s="32"/>
      <c r="E17" s="32">
        <v>0</v>
      </c>
      <c r="F17" s="32">
        <v>250</v>
      </c>
      <c r="G17" s="35">
        <v>0</v>
      </c>
      <c r="H17" s="35">
        <v>0</v>
      </c>
    </row>
    <row r="18" spans="1:8" ht="18.75" customHeight="1">
      <c r="A18" s="144"/>
      <c r="B18" s="146" t="s">
        <v>128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4"/>
      <c r="B19" s="146" t="s">
        <v>28</v>
      </c>
      <c r="C19" s="150"/>
      <c r="D19" s="32">
        <v>0</v>
      </c>
      <c r="E19" s="32">
        <v>0</v>
      </c>
      <c r="F19" s="32">
        <v>3.7</v>
      </c>
      <c r="G19" s="35">
        <v>0</v>
      </c>
      <c r="H19" s="35">
        <v>0</v>
      </c>
    </row>
    <row r="20" spans="1:8" ht="32.25" customHeight="1">
      <c r="A20" s="144"/>
      <c r="B20" s="45" t="s">
        <v>87</v>
      </c>
      <c r="C20" s="50"/>
      <c r="D20" s="32">
        <f>D21+D22+D23+D24+D25</f>
        <v>1445.1</v>
      </c>
      <c r="E20" s="32">
        <f>E21+E22+E23+E24+E25</f>
        <v>1083.8</v>
      </c>
      <c r="F20" s="32">
        <f>F21+F22+F23+F24+F25</f>
        <v>154.3</v>
      </c>
      <c r="G20" s="35">
        <f t="shared" si="0"/>
        <v>0.10677461767351742</v>
      </c>
      <c r="H20" s="35">
        <f t="shared" si="1"/>
        <v>0.14236944085624656</v>
      </c>
    </row>
    <row r="21" spans="1:8" ht="15">
      <c r="A21" s="144"/>
      <c r="B21" s="146" t="s">
        <v>30</v>
      </c>
      <c r="C21" s="150"/>
      <c r="D21" s="32">
        <v>110.8</v>
      </c>
      <c r="E21" s="32">
        <v>83.1</v>
      </c>
      <c r="F21" s="32">
        <v>64.7</v>
      </c>
      <c r="G21" s="35">
        <f t="shared" si="0"/>
        <v>0.5839350180505416</v>
      </c>
      <c r="H21" s="35">
        <f t="shared" si="1"/>
        <v>0.7785800240673888</v>
      </c>
    </row>
    <row r="22" spans="1:8" ht="18.75" customHeight="1">
      <c r="A22" s="144"/>
      <c r="B22" s="146" t="s">
        <v>108</v>
      </c>
      <c r="C22" s="150"/>
      <c r="D22" s="32">
        <f>154.5-0.5</f>
        <v>154</v>
      </c>
      <c r="E22" s="32">
        <v>115.5</v>
      </c>
      <c r="F22" s="32">
        <v>89.6</v>
      </c>
      <c r="G22" s="35">
        <f t="shared" si="0"/>
        <v>0.5818181818181818</v>
      </c>
      <c r="H22" s="35">
        <f t="shared" si="1"/>
        <v>0.7757575757575758</v>
      </c>
    </row>
    <row r="23" spans="1:8" ht="29.25" customHeight="1">
      <c r="A23" s="144"/>
      <c r="B23" s="146" t="s">
        <v>73</v>
      </c>
      <c r="C23" s="150"/>
      <c r="D23" s="32">
        <v>1180.3</v>
      </c>
      <c r="E23" s="32">
        <v>885.2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42.75" customHeight="1">
      <c r="A24" s="144"/>
      <c r="B24" s="146" t="s">
        <v>33</v>
      </c>
      <c r="C24" s="150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4"/>
      <c r="B25" s="82" t="s">
        <v>165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4"/>
      <c r="B26" s="47" t="s">
        <v>34</v>
      </c>
      <c r="C26" s="84"/>
      <c r="D26" s="145">
        <f>D4+D20</f>
        <v>5938</v>
      </c>
      <c r="E26" s="145">
        <f>E4+E20</f>
        <v>4202.8</v>
      </c>
      <c r="F26" s="145">
        <f>F4+F20</f>
        <v>3383.6</v>
      </c>
      <c r="G26" s="35">
        <f t="shared" si="0"/>
        <v>0.5698214887167397</v>
      </c>
      <c r="H26" s="35">
        <f t="shared" si="1"/>
        <v>0.8050823260683353</v>
      </c>
    </row>
    <row r="27" spans="1:8" ht="15.75" customHeight="1">
      <c r="A27" s="144"/>
      <c r="B27" s="146" t="s">
        <v>114</v>
      </c>
      <c r="C27" s="150"/>
      <c r="D27" s="32">
        <f>D4</f>
        <v>4492.9</v>
      </c>
      <c r="E27" s="32">
        <f>E4</f>
        <v>3119</v>
      </c>
      <c r="F27" s="32">
        <f>F4</f>
        <v>3229.2999999999997</v>
      </c>
      <c r="G27" s="35">
        <f t="shared" si="0"/>
        <v>0.7187562598766943</v>
      </c>
      <c r="H27" s="35">
        <f t="shared" si="1"/>
        <v>1.035363898685476</v>
      </c>
    </row>
    <row r="28" spans="1:8" ht="12.75">
      <c r="A28" s="162"/>
      <c r="B28" s="185"/>
      <c r="C28" s="185"/>
      <c r="D28" s="185"/>
      <c r="E28" s="185"/>
      <c r="F28" s="185"/>
      <c r="G28" s="185"/>
      <c r="H28" s="186"/>
    </row>
    <row r="29" spans="1:8" ht="15" customHeight="1">
      <c r="A29" s="187" t="s">
        <v>170</v>
      </c>
      <c r="B29" s="152" t="s">
        <v>35</v>
      </c>
      <c r="C29" s="154" t="s">
        <v>215</v>
      </c>
      <c r="D29" s="153" t="s">
        <v>9</v>
      </c>
      <c r="E29" s="156" t="s">
        <v>370</v>
      </c>
      <c r="F29" s="156" t="s">
        <v>10</v>
      </c>
      <c r="G29" s="183" t="s">
        <v>157</v>
      </c>
      <c r="H29" s="156" t="s">
        <v>371</v>
      </c>
    </row>
    <row r="30" spans="1:8" ht="15" customHeight="1">
      <c r="A30" s="187"/>
      <c r="B30" s="152"/>
      <c r="C30" s="155"/>
      <c r="D30" s="153"/>
      <c r="E30" s="157"/>
      <c r="F30" s="157"/>
      <c r="G30" s="188"/>
      <c r="H30" s="157"/>
    </row>
    <row r="31" spans="1:8" ht="27.75" customHeight="1">
      <c r="A31" s="50" t="s">
        <v>75</v>
      </c>
      <c r="B31" s="45" t="s">
        <v>36</v>
      </c>
      <c r="C31" s="50"/>
      <c r="D31" s="85">
        <f>D32+D33+D34</f>
        <v>2475.2</v>
      </c>
      <c r="E31" s="85">
        <f>E32+E33+E34</f>
        <v>2009.4</v>
      </c>
      <c r="F31" s="85">
        <f>F32+F33+F34</f>
        <v>1628.8</v>
      </c>
      <c r="G31" s="86">
        <f>F31/D31</f>
        <v>0.6580478345184227</v>
      </c>
      <c r="H31" s="99">
        <f>F31/E31</f>
        <v>0.8105902259380909</v>
      </c>
    </row>
    <row r="32" spans="1:8" ht="75.75" customHeight="1">
      <c r="A32" s="150" t="s">
        <v>78</v>
      </c>
      <c r="B32" s="146" t="s">
        <v>174</v>
      </c>
      <c r="C32" s="150" t="s">
        <v>78</v>
      </c>
      <c r="D32" s="32">
        <v>2460</v>
      </c>
      <c r="E32" s="32">
        <v>1994.2</v>
      </c>
      <c r="F32" s="32">
        <v>1628.8</v>
      </c>
      <c r="G32" s="86">
        <f aca="true" t="shared" si="2" ref="G32:G60">F32/D32</f>
        <v>0.6621138211382114</v>
      </c>
      <c r="H32" s="99">
        <f aca="true" t="shared" si="3" ref="H32:H60">F32/E32</f>
        <v>0.81676862902417</v>
      </c>
    </row>
    <row r="33" spans="1:8" ht="19.5" customHeight="1">
      <c r="A33" s="150" t="s">
        <v>80</v>
      </c>
      <c r="B33" s="146" t="s">
        <v>41</v>
      </c>
      <c r="C33" s="150" t="s">
        <v>80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30.75" customHeight="1">
      <c r="A34" s="150" t="s">
        <v>139</v>
      </c>
      <c r="B34" s="146" t="s">
        <v>136</v>
      </c>
      <c r="C34" s="150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6.75" customHeight="1">
      <c r="A35" s="87"/>
      <c r="B35" s="60" t="s">
        <v>124</v>
      </c>
      <c r="C35" s="87" t="s">
        <v>238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8.75" customHeight="1">
      <c r="A36" s="50" t="s">
        <v>118</v>
      </c>
      <c r="B36" s="45" t="s">
        <v>110</v>
      </c>
      <c r="C36" s="50"/>
      <c r="D36" s="85">
        <f>D37</f>
        <v>154</v>
      </c>
      <c r="E36" s="85">
        <f>E37</f>
        <v>116</v>
      </c>
      <c r="F36" s="85">
        <f>F37</f>
        <v>70.8</v>
      </c>
      <c r="G36" s="86">
        <f t="shared" si="2"/>
        <v>0.4597402597402597</v>
      </c>
      <c r="H36" s="99">
        <f t="shared" si="3"/>
        <v>0.6103448275862069</v>
      </c>
    </row>
    <row r="37" spans="1:8" ht="56.25" customHeight="1">
      <c r="A37" s="150" t="s">
        <v>119</v>
      </c>
      <c r="B37" s="146" t="s">
        <v>181</v>
      </c>
      <c r="C37" s="150" t="s">
        <v>296</v>
      </c>
      <c r="D37" s="32">
        <f>154.5-0.5</f>
        <v>154</v>
      </c>
      <c r="E37" s="32">
        <v>116</v>
      </c>
      <c r="F37" s="32">
        <v>70.8</v>
      </c>
      <c r="G37" s="86">
        <f t="shared" si="2"/>
        <v>0.4597402597402597</v>
      </c>
      <c r="H37" s="99">
        <f t="shared" si="3"/>
        <v>0.6103448275862069</v>
      </c>
    </row>
    <row r="38" spans="1:8" ht="30" customHeight="1">
      <c r="A38" s="50" t="s">
        <v>81</v>
      </c>
      <c r="B38" s="45" t="s">
        <v>44</v>
      </c>
      <c r="C38" s="50"/>
      <c r="D38" s="85">
        <f aca="true" t="shared" si="4" ref="D38:F39">D39</f>
        <v>30</v>
      </c>
      <c r="E38" s="85">
        <f t="shared" si="4"/>
        <v>30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29.25" customHeight="1">
      <c r="A39" s="150" t="s">
        <v>120</v>
      </c>
      <c r="B39" s="146" t="s">
        <v>112</v>
      </c>
      <c r="C39" s="150"/>
      <c r="D39" s="32">
        <f t="shared" si="4"/>
        <v>30</v>
      </c>
      <c r="E39" s="32">
        <f t="shared" si="4"/>
        <v>30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50"/>
      <c r="B40" s="146" t="s">
        <v>300</v>
      </c>
      <c r="C40" s="150" t="s">
        <v>301</v>
      </c>
      <c r="D40" s="32">
        <v>30</v>
      </c>
      <c r="E40" s="32">
        <v>30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7" t="s">
        <v>83</v>
      </c>
      <c r="B42" s="70" t="s">
        <v>134</v>
      </c>
      <c r="C42" s="150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134</v>
      </c>
      <c r="C43" s="87" t="s">
        <v>310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39.75" customHeight="1">
      <c r="A44" s="50" t="s">
        <v>84</v>
      </c>
      <c r="B44" s="45" t="s">
        <v>47</v>
      </c>
      <c r="C44" s="50"/>
      <c r="D44" s="85">
        <f>D45</f>
        <v>343</v>
      </c>
      <c r="E44" s="85">
        <f>E45</f>
        <v>279</v>
      </c>
      <c r="F44" s="85">
        <f>F45</f>
        <v>168.4</v>
      </c>
      <c r="G44" s="86">
        <f t="shared" si="2"/>
        <v>0.4909620991253644</v>
      </c>
      <c r="H44" s="99">
        <f t="shared" si="3"/>
        <v>0.603584229390681</v>
      </c>
    </row>
    <row r="45" spans="1:8" ht="19.5" customHeight="1">
      <c r="A45" s="150" t="s">
        <v>50</v>
      </c>
      <c r="B45" s="146" t="s">
        <v>51</v>
      </c>
      <c r="C45" s="150"/>
      <c r="D45" s="32">
        <f>D46+D47+D48</f>
        <v>343</v>
      </c>
      <c r="E45" s="32">
        <f>E46+E47+E48</f>
        <v>279</v>
      </c>
      <c r="F45" s="32">
        <f>F46+F47+F48</f>
        <v>168.4</v>
      </c>
      <c r="G45" s="86">
        <f t="shared" si="2"/>
        <v>0.4909620991253644</v>
      </c>
      <c r="H45" s="99">
        <f t="shared" si="3"/>
        <v>0.603584229390681</v>
      </c>
    </row>
    <row r="46" spans="1:8" s="16" customFormat="1" ht="20.25" customHeight="1">
      <c r="A46" s="87"/>
      <c r="B46" s="60" t="s">
        <v>105</v>
      </c>
      <c r="C46" s="87" t="s">
        <v>285</v>
      </c>
      <c r="D46" s="88">
        <v>200</v>
      </c>
      <c r="E46" s="88">
        <v>174</v>
      </c>
      <c r="F46" s="88">
        <v>153</v>
      </c>
      <c r="G46" s="86">
        <f t="shared" si="2"/>
        <v>0.765</v>
      </c>
      <c r="H46" s="99">
        <f t="shared" si="3"/>
        <v>0.8793103448275862</v>
      </c>
    </row>
    <row r="47" spans="1:8" s="16" customFormat="1" ht="16.5" customHeight="1">
      <c r="A47" s="87"/>
      <c r="B47" s="60" t="s">
        <v>290</v>
      </c>
      <c r="C47" s="87" t="s">
        <v>286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99">
        <f t="shared" si="3"/>
        <v>0</v>
      </c>
    </row>
    <row r="48" spans="1:8" s="16" customFormat="1" ht="16.5" customHeight="1">
      <c r="A48" s="87"/>
      <c r="B48" s="60" t="s">
        <v>197</v>
      </c>
      <c r="C48" s="87" t="s">
        <v>291</v>
      </c>
      <c r="D48" s="88">
        <v>118</v>
      </c>
      <c r="E48" s="88">
        <v>80</v>
      </c>
      <c r="F48" s="88">
        <v>15.4</v>
      </c>
      <c r="G48" s="86">
        <f t="shared" si="2"/>
        <v>0.13050847457627118</v>
      </c>
      <c r="H48" s="99">
        <f t="shared" si="3"/>
        <v>0.1925</v>
      </c>
    </row>
    <row r="49" spans="1:8" ht="33" customHeight="1">
      <c r="A49" s="41" t="s">
        <v>137</v>
      </c>
      <c r="B49" s="45" t="s">
        <v>135</v>
      </c>
      <c r="C49" s="50"/>
      <c r="D49" s="32">
        <f>D51</f>
        <v>1</v>
      </c>
      <c r="E49" s="32">
        <f>E51</f>
        <v>1</v>
      </c>
      <c r="F49" s="32">
        <f>F51</f>
        <v>0.6</v>
      </c>
      <c r="G49" s="86">
        <f t="shared" si="2"/>
        <v>0.6</v>
      </c>
      <c r="H49" s="99">
        <f t="shared" si="3"/>
        <v>0.6</v>
      </c>
    </row>
    <row r="50" spans="1:8" ht="36" customHeight="1">
      <c r="A50" s="149" t="s">
        <v>131</v>
      </c>
      <c r="B50" s="146" t="s">
        <v>138</v>
      </c>
      <c r="C50" s="150"/>
      <c r="D50" s="32">
        <f>D51</f>
        <v>1</v>
      </c>
      <c r="E50" s="32">
        <f>E51</f>
        <v>1</v>
      </c>
      <c r="F50" s="32">
        <f>F51</f>
        <v>0.6</v>
      </c>
      <c r="G50" s="86">
        <f t="shared" si="2"/>
        <v>0.6</v>
      </c>
      <c r="H50" s="99">
        <f t="shared" si="3"/>
        <v>0.6</v>
      </c>
    </row>
    <row r="51" spans="1:8" s="16" customFormat="1" ht="26.25" customHeight="1">
      <c r="A51" s="87"/>
      <c r="B51" s="60" t="s">
        <v>299</v>
      </c>
      <c r="C51" s="87" t="s">
        <v>292</v>
      </c>
      <c r="D51" s="88">
        <v>1</v>
      </c>
      <c r="E51" s="88">
        <v>1</v>
      </c>
      <c r="F51" s="88">
        <v>0.6</v>
      </c>
      <c r="G51" s="86">
        <f t="shared" si="2"/>
        <v>0.6</v>
      </c>
      <c r="H51" s="99">
        <f t="shared" si="3"/>
        <v>0.6</v>
      </c>
    </row>
    <row r="52" spans="1:8" ht="18" customHeight="1">
      <c r="A52" s="50" t="s">
        <v>52</v>
      </c>
      <c r="B52" s="45" t="s">
        <v>53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32.25" customHeight="1">
      <c r="A53" s="150" t="s">
        <v>57</v>
      </c>
      <c r="B53" s="146" t="s">
        <v>127</v>
      </c>
      <c r="C53" s="150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9" customHeight="1">
      <c r="A54" s="87"/>
      <c r="B54" s="60" t="s">
        <v>293</v>
      </c>
      <c r="C54" s="87" t="s">
        <v>294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67</v>
      </c>
      <c r="C55" s="50"/>
      <c r="D55" s="32">
        <f>D56</f>
        <v>40</v>
      </c>
      <c r="E55" s="32">
        <f>E56</f>
        <v>30</v>
      </c>
      <c r="F55" s="32">
        <f>F56</f>
        <v>23.1</v>
      </c>
      <c r="G55" s="86">
        <f t="shared" si="2"/>
        <v>0.5775</v>
      </c>
      <c r="H55" s="99">
        <f t="shared" si="3"/>
        <v>0.77</v>
      </c>
    </row>
    <row r="56" spans="1:8" ht="18.75" customHeight="1">
      <c r="A56" s="150">
        <v>1001</v>
      </c>
      <c r="B56" s="146" t="s">
        <v>201</v>
      </c>
      <c r="C56" s="150" t="s">
        <v>68</v>
      </c>
      <c r="D56" s="32">
        <v>40</v>
      </c>
      <c r="E56" s="32">
        <v>30</v>
      </c>
      <c r="F56" s="32">
        <v>23.1</v>
      </c>
      <c r="G56" s="86">
        <f t="shared" si="2"/>
        <v>0.5775</v>
      </c>
      <c r="H56" s="99">
        <f t="shared" si="3"/>
        <v>0.77</v>
      </c>
    </row>
    <row r="57" spans="1:8" ht="27.75" customHeight="1">
      <c r="A57" s="50"/>
      <c r="B57" s="45" t="s">
        <v>106</v>
      </c>
      <c r="C57" s="50"/>
      <c r="D57" s="85">
        <f>D58</f>
        <v>3261.8</v>
      </c>
      <c r="E57" s="85">
        <f>E58</f>
        <v>2674.1</v>
      </c>
      <c r="F57" s="85">
        <f>F58</f>
        <v>1590</v>
      </c>
      <c r="G57" s="86">
        <f t="shared" si="2"/>
        <v>0.4874609111533509</v>
      </c>
      <c r="H57" s="99">
        <f t="shared" si="3"/>
        <v>0.5945925732021989</v>
      </c>
    </row>
    <row r="58" spans="1:8" s="16" customFormat="1" ht="41.25" customHeight="1">
      <c r="A58" s="87"/>
      <c r="B58" s="60" t="s">
        <v>107</v>
      </c>
      <c r="C58" s="87" t="s">
        <v>220</v>
      </c>
      <c r="D58" s="88">
        <v>3261.8</v>
      </c>
      <c r="E58" s="88">
        <v>2674.1</v>
      </c>
      <c r="F58" s="88">
        <v>1590</v>
      </c>
      <c r="G58" s="86">
        <f t="shared" si="2"/>
        <v>0.4874609111533509</v>
      </c>
      <c r="H58" s="99">
        <f t="shared" si="3"/>
        <v>0.5945925732021989</v>
      </c>
    </row>
    <row r="59" spans="1:8" ht="21.75" customHeight="1">
      <c r="A59" s="150"/>
      <c r="B59" s="71" t="s">
        <v>74</v>
      </c>
      <c r="C59" s="89"/>
      <c r="D59" s="90">
        <f>D31+D36+D38+D41+D44+D49+D52+D55+D57</f>
        <v>6308</v>
      </c>
      <c r="E59" s="90">
        <f>E31+E36+E38+E41+E44+E49+E52+E55+E57</f>
        <v>5142.5</v>
      </c>
      <c r="F59" s="90">
        <f>F31+F36+F38+F41+F44+F49+F52+F55+F57</f>
        <v>3484.7</v>
      </c>
      <c r="G59" s="86">
        <f t="shared" si="2"/>
        <v>0.552425491439442</v>
      </c>
      <c r="H59" s="99">
        <f t="shared" si="3"/>
        <v>0.6776276130286825</v>
      </c>
    </row>
    <row r="60" spans="1:8" ht="25.5" customHeight="1">
      <c r="A60" s="151"/>
      <c r="B60" s="70" t="s">
        <v>89</v>
      </c>
      <c r="C60" s="147"/>
      <c r="D60" s="93">
        <f>D57</f>
        <v>3261.8</v>
      </c>
      <c r="E60" s="93">
        <f>E57</f>
        <v>2674.1</v>
      </c>
      <c r="F60" s="93">
        <f>F57</f>
        <v>1590</v>
      </c>
      <c r="G60" s="86">
        <f t="shared" si="2"/>
        <v>0.4874609111533509</v>
      </c>
      <c r="H60" s="99">
        <f t="shared" si="3"/>
        <v>0.5945925732021989</v>
      </c>
    </row>
    <row r="61" ht="12.75">
      <c r="A61" s="37"/>
    </row>
    <row r="62" ht="12.75">
      <c r="A62" s="37"/>
    </row>
    <row r="63" spans="1:8" ht="15">
      <c r="A63" s="37"/>
      <c r="B63" s="38" t="s">
        <v>99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98</v>
      </c>
      <c r="C78" s="39"/>
      <c r="H78" s="43">
        <f>H63+F26-F59</f>
        <v>3091.7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86"/>
  <sheetViews>
    <sheetView zoomScalePageLayoutView="0" workbookViewId="0" topLeftCell="A52">
      <selection activeCell="D11" sqref="D11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customWidth="1"/>
    <col min="4" max="5" width="12.421875" style="96" customWidth="1"/>
    <col min="6" max="6" width="11.7109375" style="96" customWidth="1"/>
    <col min="7" max="7" width="10.00390625" style="96" customWidth="1"/>
    <col min="8" max="8" width="11.00390625" style="96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91" t="s">
        <v>368</v>
      </c>
      <c r="B1" s="191"/>
      <c r="C1" s="191"/>
      <c r="D1" s="191"/>
      <c r="E1" s="191"/>
      <c r="F1" s="191"/>
      <c r="G1" s="191"/>
      <c r="H1" s="191"/>
    </row>
    <row r="2" spans="1:8" s="1" customFormat="1" ht="12.75" customHeight="1">
      <c r="A2" s="40"/>
      <c r="B2" s="152" t="s">
        <v>8</v>
      </c>
      <c r="C2" s="41"/>
      <c r="D2" s="153" t="s">
        <v>9</v>
      </c>
      <c r="E2" s="156" t="s">
        <v>370</v>
      </c>
      <c r="F2" s="153" t="s">
        <v>10</v>
      </c>
      <c r="G2" s="183" t="s">
        <v>157</v>
      </c>
      <c r="H2" s="156" t="s">
        <v>371</v>
      </c>
    </row>
    <row r="3" spans="1:8" s="1" customFormat="1" ht="19.5" customHeight="1">
      <c r="A3" s="144"/>
      <c r="B3" s="152"/>
      <c r="C3" s="41"/>
      <c r="D3" s="153"/>
      <c r="E3" s="157"/>
      <c r="F3" s="153"/>
      <c r="G3" s="184"/>
      <c r="H3" s="157"/>
    </row>
    <row r="4" spans="1:8" s="1" customFormat="1" ht="30">
      <c r="A4" s="144"/>
      <c r="B4" s="142" t="s">
        <v>88</v>
      </c>
      <c r="C4" s="149"/>
      <c r="D4" s="42">
        <f>D5+D6+D7+D8+D9+D10+D11+D12+D13+D14+D15+D16+D17+D18+D19+D20</f>
        <v>3440.6</v>
      </c>
      <c r="E4" s="42">
        <f>E5+E6+E7+E8+E9+E10+E11+E12+E13+E14+E15+E16+E17+E18+E19+E20</f>
        <v>2265</v>
      </c>
      <c r="F4" s="42">
        <f>F5+F6+F7+F8+F9+F10+F11+F12+F13+F14+F15+F16+F17+F18+F19+F20</f>
        <v>2584.7000000000003</v>
      </c>
      <c r="G4" s="35">
        <f>F4/D4</f>
        <v>0.751235249665756</v>
      </c>
      <c r="H4" s="35">
        <f>F4/E4</f>
        <v>1.1411479028697573</v>
      </c>
    </row>
    <row r="5" spans="1:8" s="1" customFormat="1" ht="15">
      <c r="A5" s="144"/>
      <c r="B5" s="146" t="s">
        <v>12</v>
      </c>
      <c r="C5" s="150"/>
      <c r="D5" s="33">
        <v>670</v>
      </c>
      <c r="E5" s="33">
        <v>460</v>
      </c>
      <c r="F5" s="33">
        <v>390</v>
      </c>
      <c r="G5" s="35">
        <f aca="true" t="shared" si="0" ref="G5:G28">F5/D5</f>
        <v>0.582089552238806</v>
      </c>
      <c r="H5" s="35">
        <f aca="true" t="shared" si="1" ref="H5:H28">F5/E5</f>
        <v>0.8478260869565217</v>
      </c>
    </row>
    <row r="6" spans="1:8" s="1" customFormat="1" ht="15">
      <c r="A6" s="144"/>
      <c r="B6" s="146" t="s">
        <v>328</v>
      </c>
      <c r="C6" s="150"/>
      <c r="D6" s="33">
        <v>980.6</v>
      </c>
      <c r="E6" s="33">
        <v>735</v>
      </c>
      <c r="F6" s="33">
        <v>770.9</v>
      </c>
      <c r="G6" s="35">
        <f t="shared" si="0"/>
        <v>0.7861513359167857</v>
      </c>
      <c r="H6" s="35">
        <f t="shared" si="1"/>
        <v>1.048843537414966</v>
      </c>
    </row>
    <row r="7" spans="1:8" s="1" customFormat="1" ht="15">
      <c r="A7" s="144"/>
      <c r="B7" s="146" t="s">
        <v>14</v>
      </c>
      <c r="C7" s="150"/>
      <c r="D7" s="33">
        <v>350</v>
      </c>
      <c r="E7" s="33">
        <v>242</v>
      </c>
      <c r="F7" s="33">
        <v>358.8</v>
      </c>
      <c r="G7" s="35">
        <f t="shared" si="0"/>
        <v>1.0251428571428571</v>
      </c>
      <c r="H7" s="35">
        <f t="shared" si="1"/>
        <v>1.4826446280991736</v>
      </c>
    </row>
    <row r="8" spans="1:8" s="1" customFormat="1" ht="15">
      <c r="A8" s="144"/>
      <c r="B8" s="146" t="s">
        <v>15</v>
      </c>
      <c r="C8" s="150"/>
      <c r="D8" s="33">
        <v>150</v>
      </c>
      <c r="E8" s="33">
        <v>70</v>
      </c>
      <c r="F8" s="33">
        <v>61.9</v>
      </c>
      <c r="G8" s="35">
        <f t="shared" si="0"/>
        <v>0.4126666666666667</v>
      </c>
      <c r="H8" s="35">
        <f t="shared" si="1"/>
        <v>0.8842857142857142</v>
      </c>
    </row>
    <row r="9" spans="1:8" s="1" customFormat="1" ht="15">
      <c r="A9" s="144"/>
      <c r="B9" s="146" t="s">
        <v>16</v>
      </c>
      <c r="C9" s="150"/>
      <c r="D9" s="33">
        <v>1200</v>
      </c>
      <c r="E9" s="33">
        <v>690</v>
      </c>
      <c r="F9" s="33">
        <v>819.2</v>
      </c>
      <c r="G9" s="35">
        <f t="shared" si="0"/>
        <v>0.6826666666666668</v>
      </c>
      <c r="H9" s="35">
        <f t="shared" si="1"/>
        <v>1.1872463768115942</v>
      </c>
    </row>
    <row r="10" spans="1:8" s="1" customFormat="1" ht="15">
      <c r="A10" s="144"/>
      <c r="B10" s="146" t="s">
        <v>113</v>
      </c>
      <c r="C10" s="150"/>
      <c r="D10" s="33">
        <v>10</v>
      </c>
      <c r="E10" s="33">
        <v>8</v>
      </c>
      <c r="F10" s="33">
        <v>31.5</v>
      </c>
      <c r="G10" s="35">
        <f t="shared" si="0"/>
        <v>3.15</v>
      </c>
      <c r="H10" s="35">
        <f t="shared" si="1"/>
        <v>3.9375</v>
      </c>
    </row>
    <row r="11" spans="1:8" s="1" customFormat="1" ht="25.5">
      <c r="A11" s="144"/>
      <c r="B11" s="146" t="s">
        <v>17</v>
      </c>
      <c r="C11" s="150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4"/>
      <c r="B12" s="146" t="s">
        <v>18</v>
      </c>
      <c r="C12" s="150"/>
      <c r="D12" s="33">
        <v>80</v>
      </c>
      <c r="E12" s="33">
        <v>60</v>
      </c>
      <c r="F12" s="33">
        <v>95.8</v>
      </c>
      <c r="G12" s="35">
        <f t="shared" si="0"/>
        <v>1.1975</v>
      </c>
      <c r="H12" s="35">
        <f t="shared" si="1"/>
        <v>1.5966666666666667</v>
      </c>
    </row>
    <row r="13" spans="1:8" s="1" customFormat="1" ht="15">
      <c r="A13" s="144"/>
      <c r="B13" s="146" t="s">
        <v>19</v>
      </c>
      <c r="C13" s="150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4"/>
      <c r="B14" s="146" t="s">
        <v>21</v>
      </c>
      <c r="C14" s="150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4"/>
      <c r="B15" s="146" t="s">
        <v>22</v>
      </c>
      <c r="C15" s="150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4"/>
      <c r="B16" s="146" t="s">
        <v>121</v>
      </c>
      <c r="C16" s="150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4"/>
      <c r="B17" s="146" t="s">
        <v>125</v>
      </c>
      <c r="C17" s="150"/>
      <c r="D17" s="33">
        <v>0</v>
      </c>
      <c r="E17" s="33">
        <v>0</v>
      </c>
      <c r="F17" s="33">
        <v>56</v>
      </c>
      <c r="G17" s="35">
        <v>0</v>
      </c>
      <c r="H17" s="35">
        <v>0</v>
      </c>
    </row>
    <row r="18" spans="1:8" s="1" customFormat="1" ht="25.5">
      <c r="A18" s="144"/>
      <c r="B18" s="146" t="s">
        <v>25</v>
      </c>
      <c r="C18" s="150"/>
      <c r="D18" s="33">
        <v>0</v>
      </c>
      <c r="E18" s="33">
        <v>0</v>
      </c>
      <c r="F18" s="33">
        <v>0.6</v>
      </c>
      <c r="G18" s="35">
        <v>0</v>
      </c>
      <c r="H18" s="35">
        <v>0</v>
      </c>
    </row>
    <row r="19" spans="1:8" s="1" customFormat="1" ht="15">
      <c r="A19" s="144"/>
      <c r="B19" s="146" t="s">
        <v>128</v>
      </c>
      <c r="C19" s="150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4"/>
      <c r="B20" s="146" t="s">
        <v>28</v>
      </c>
      <c r="C20" s="150"/>
      <c r="D20" s="33">
        <v>0</v>
      </c>
      <c r="E20" s="33">
        <v>0</v>
      </c>
      <c r="F20" s="33">
        <v>0</v>
      </c>
      <c r="G20" s="35">
        <v>0</v>
      </c>
      <c r="H20" s="35">
        <v>0</v>
      </c>
    </row>
    <row r="21" spans="1:8" s="1" customFormat="1" ht="30.75" customHeight="1">
      <c r="A21" s="144"/>
      <c r="B21" s="45" t="s">
        <v>87</v>
      </c>
      <c r="C21" s="50"/>
      <c r="D21" s="33">
        <f>D22+D23+D24+D25+D26</f>
        <v>1059.7</v>
      </c>
      <c r="E21" s="33">
        <f>E22+E23+E24+E25+E26</f>
        <v>794.8</v>
      </c>
      <c r="F21" s="33">
        <f>F22+F23+F24+F25+F26</f>
        <v>152</v>
      </c>
      <c r="G21" s="35">
        <f t="shared" si="0"/>
        <v>0.14343682174200245</v>
      </c>
      <c r="H21" s="35">
        <f t="shared" si="1"/>
        <v>0.19124308002013085</v>
      </c>
    </row>
    <row r="22" spans="1:8" s="1" customFormat="1" ht="15">
      <c r="A22" s="144"/>
      <c r="B22" s="146" t="s">
        <v>30</v>
      </c>
      <c r="C22" s="150"/>
      <c r="D22" s="33">
        <v>905.7</v>
      </c>
      <c r="E22" s="33">
        <v>679.3</v>
      </c>
      <c r="F22" s="33">
        <v>62.3</v>
      </c>
      <c r="G22" s="35">
        <f t="shared" si="0"/>
        <v>0.06878657392072429</v>
      </c>
      <c r="H22" s="35">
        <f t="shared" si="1"/>
        <v>0.09171205652877963</v>
      </c>
    </row>
    <row r="23" spans="1:8" s="1" customFormat="1" ht="15">
      <c r="A23" s="144"/>
      <c r="B23" s="146" t="s">
        <v>108</v>
      </c>
      <c r="C23" s="150"/>
      <c r="D23" s="33">
        <f>154.5-0.5</f>
        <v>154</v>
      </c>
      <c r="E23" s="33">
        <v>115.5</v>
      </c>
      <c r="F23" s="33">
        <v>89.7</v>
      </c>
      <c r="G23" s="35">
        <f t="shared" si="0"/>
        <v>0.5824675324675325</v>
      </c>
      <c r="H23" s="35">
        <f t="shared" si="1"/>
        <v>0.7766233766233767</v>
      </c>
    </row>
    <row r="24" spans="1:8" s="1" customFormat="1" ht="25.5">
      <c r="A24" s="144"/>
      <c r="B24" s="146" t="s">
        <v>73</v>
      </c>
      <c r="C24" s="150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4"/>
      <c r="B25" s="82" t="s">
        <v>165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4"/>
      <c r="B26" s="146" t="s">
        <v>33</v>
      </c>
      <c r="C26" s="150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4"/>
      <c r="B27" s="47" t="s">
        <v>34</v>
      </c>
      <c r="C27" s="84"/>
      <c r="D27" s="42">
        <f>D4+D21</f>
        <v>4500.3</v>
      </c>
      <c r="E27" s="42">
        <f>E4+E21</f>
        <v>3059.8</v>
      </c>
      <c r="F27" s="42">
        <f>F4+F21</f>
        <v>2736.7000000000003</v>
      </c>
      <c r="G27" s="35">
        <f t="shared" si="0"/>
        <v>0.6081150145545853</v>
      </c>
      <c r="H27" s="35">
        <f t="shared" si="1"/>
        <v>0.8944048630629453</v>
      </c>
    </row>
    <row r="28" spans="1:8" s="1" customFormat="1" ht="21" customHeight="1">
      <c r="A28" s="144"/>
      <c r="B28" s="146" t="s">
        <v>114</v>
      </c>
      <c r="C28" s="150"/>
      <c r="D28" s="33">
        <f>D4</f>
        <v>3440.6</v>
      </c>
      <c r="E28" s="33">
        <f>E4</f>
        <v>2265</v>
      </c>
      <c r="F28" s="33">
        <f>F4</f>
        <v>2584.7000000000003</v>
      </c>
      <c r="G28" s="35">
        <f t="shared" si="0"/>
        <v>0.751235249665756</v>
      </c>
      <c r="H28" s="35">
        <f t="shared" si="1"/>
        <v>1.1411479028697573</v>
      </c>
    </row>
    <row r="29" spans="1:8" s="1" customFormat="1" ht="12.75">
      <c r="A29" s="162"/>
      <c r="B29" s="185"/>
      <c r="C29" s="185"/>
      <c r="D29" s="185"/>
      <c r="E29" s="185"/>
      <c r="F29" s="185"/>
      <c r="G29" s="185"/>
      <c r="H29" s="186"/>
    </row>
    <row r="30" spans="1:8" s="1" customFormat="1" ht="15" customHeight="1">
      <c r="A30" s="187" t="s">
        <v>170</v>
      </c>
      <c r="B30" s="152" t="s">
        <v>35</v>
      </c>
      <c r="C30" s="154" t="s">
        <v>215</v>
      </c>
      <c r="D30" s="153" t="s">
        <v>9</v>
      </c>
      <c r="E30" s="156" t="s">
        <v>370</v>
      </c>
      <c r="F30" s="156" t="s">
        <v>10</v>
      </c>
      <c r="G30" s="183" t="s">
        <v>157</v>
      </c>
      <c r="H30" s="156" t="s">
        <v>371</v>
      </c>
    </row>
    <row r="31" spans="1:8" s="1" customFormat="1" ht="15" customHeight="1">
      <c r="A31" s="187"/>
      <c r="B31" s="152"/>
      <c r="C31" s="155"/>
      <c r="D31" s="153"/>
      <c r="E31" s="157"/>
      <c r="F31" s="157"/>
      <c r="G31" s="184"/>
      <c r="H31" s="157"/>
    </row>
    <row r="32" spans="1:8" s="1" customFormat="1" ht="25.5">
      <c r="A32" s="50" t="s">
        <v>75</v>
      </c>
      <c r="B32" s="45" t="s">
        <v>36</v>
      </c>
      <c r="C32" s="50"/>
      <c r="D32" s="85">
        <f>D33+D34+D35</f>
        <v>2004.9</v>
      </c>
      <c r="E32" s="85">
        <f>E33+E34+E35</f>
        <v>1607.2</v>
      </c>
      <c r="F32" s="85">
        <f>F33+F34+F35</f>
        <v>1088.7</v>
      </c>
      <c r="G32" s="86">
        <f>F32/D32</f>
        <v>0.5430196019751609</v>
      </c>
      <c r="H32" s="86">
        <f>F32/E32</f>
        <v>0.6773892483822798</v>
      </c>
    </row>
    <row r="33" spans="1:8" s="1" customFormat="1" ht="80.25" customHeight="1">
      <c r="A33" s="150" t="s">
        <v>78</v>
      </c>
      <c r="B33" s="146" t="s">
        <v>174</v>
      </c>
      <c r="C33" s="150" t="s">
        <v>78</v>
      </c>
      <c r="D33" s="32">
        <v>1985.5</v>
      </c>
      <c r="E33" s="32">
        <v>1587.8</v>
      </c>
      <c r="F33" s="32">
        <v>1083.7</v>
      </c>
      <c r="G33" s="86">
        <f aca="true" t="shared" si="2" ref="G33:G62">F33/D33</f>
        <v>0.5458071014857718</v>
      </c>
      <c r="H33" s="86">
        <f aca="true" t="shared" si="3" ref="H33:H62">F33/E33</f>
        <v>0.6825166897594156</v>
      </c>
    </row>
    <row r="34" spans="1:8" s="1" customFormat="1" ht="18.75" customHeight="1">
      <c r="A34" s="150" t="s">
        <v>80</v>
      </c>
      <c r="B34" s="146" t="s">
        <v>41</v>
      </c>
      <c r="C34" s="150" t="s">
        <v>80</v>
      </c>
      <c r="D34" s="32">
        <v>10</v>
      </c>
      <c r="E34" s="32">
        <v>10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50" t="s">
        <v>139</v>
      </c>
      <c r="B35" s="146" t="s">
        <v>132</v>
      </c>
      <c r="C35" s="150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237</v>
      </c>
      <c r="C36" s="87" t="s">
        <v>238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303</v>
      </c>
      <c r="C37" s="87" t="s">
        <v>302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118</v>
      </c>
      <c r="B38" s="45" t="s">
        <v>110</v>
      </c>
      <c r="C38" s="50"/>
      <c r="D38" s="85">
        <f>D39</f>
        <v>154</v>
      </c>
      <c r="E38" s="85">
        <f>E39</f>
        <v>117</v>
      </c>
      <c r="F38" s="85">
        <f>F39</f>
        <v>42.9</v>
      </c>
      <c r="G38" s="86">
        <f t="shared" si="2"/>
        <v>0.2785714285714286</v>
      </c>
      <c r="H38" s="86">
        <f t="shared" si="3"/>
        <v>0.36666666666666664</v>
      </c>
    </row>
    <row r="39" spans="1:8" s="1" customFormat="1" ht="54" customHeight="1">
      <c r="A39" s="150" t="s">
        <v>119</v>
      </c>
      <c r="B39" s="146" t="s">
        <v>181</v>
      </c>
      <c r="C39" s="150" t="s">
        <v>216</v>
      </c>
      <c r="D39" s="32">
        <f>154.5-0.5</f>
        <v>154</v>
      </c>
      <c r="E39" s="32">
        <v>117</v>
      </c>
      <c r="F39" s="32">
        <v>42.9</v>
      </c>
      <c r="G39" s="86">
        <f t="shared" si="2"/>
        <v>0.2785714285714286</v>
      </c>
      <c r="H39" s="86">
        <f t="shared" si="3"/>
        <v>0.36666666666666664</v>
      </c>
    </row>
    <row r="40" spans="1:8" s="1" customFormat="1" ht="25.5" hidden="1">
      <c r="A40" s="50" t="s">
        <v>81</v>
      </c>
      <c r="B40" s="45" t="s">
        <v>44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50" t="s">
        <v>120</v>
      </c>
      <c r="B41" s="146" t="s">
        <v>112</v>
      </c>
      <c r="C41" s="150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224</v>
      </c>
      <c r="C42" s="87" t="s">
        <v>223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82</v>
      </c>
      <c r="B43" s="45" t="s">
        <v>46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7" t="s">
        <v>83</v>
      </c>
      <c r="B44" s="70" t="s">
        <v>134</v>
      </c>
      <c r="C44" s="150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134</v>
      </c>
      <c r="C45" s="87" t="s">
        <v>310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38.25">
      <c r="A46" s="50" t="s">
        <v>84</v>
      </c>
      <c r="B46" s="45" t="s">
        <v>47</v>
      </c>
      <c r="C46" s="50"/>
      <c r="D46" s="85">
        <f>D47</f>
        <v>501.4</v>
      </c>
      <c r="E46" s="85">
        <f>E47</f>
        <v>456.4</v>
      </c>
      <c r="F46" s="85">
        <f>F47</f>
        <v>359.3</v>
      </c>
      <c r="G46" s="86">
        <f t="shared" si="2"/>
        <v>0.7165935380933387</v>
      </c>
      <c r="H46" s="86">
        <f t="shared" si="3"/>
        <v>0.7872480280455741</v>
      </c>
    </row>
    <row r="47" spans="1:8" s="1" customFormat="1" ht="12.75">
      <c r="A47" s="150" t="s">
        <v>50</v>
      </c>
      <c r="B47" s="146" t="s">
        <v>51</v>
      </c>
      <c r="C47" s="150"/>
      <c r="D47" s="32">
        <f>D48+D49+D50</f>
        <v>501.4</v>
      </c>
      <c r="E47" s="32">
        <f>E48+E49+E50</f>
        <v>456.4</v>
      </c>
      <c r="F47" s="32">
        <f>F48+F49+F50</f>
        <v>359.3</v>
      </c>
      <c r="G47" s="86">
        <f t="shared" si="2"/>
        <v>0.7165935380933387</v>
      </c>
      <c r="H47" s="86">
        <f t="shared" si="3"/>
        <v>0.7872480280455741</v>
      </c>
    </row>
    <row r="48" spans="1:8" s="16" customFormat="1" ht="12.75">
      <c r="A48" s="87"/>
      <c r="B48" s="60" t="s">
        <v>105</v>
      </c>
      <c r="C48" s="87" t="s">
        <v>285</v>
      </c>
      <c r="D48" s="88">
        <v>240</v>
      </c>
      <c r="E48" s="88">
        <v>195</v>
      </c>
      <c r="F48" s="88">
        <v>175.5</v>
      </c>
      <c r="G48" s="86">
        <f t="shared" si="2"/>
        <v>0.73125</v>
      </c>
      <c r="H48" s="86">
        <f t="shared" si="3"/>
        <v>0.9</v>
      </c>
    </row>
    <row r="49" spans="1:8" s="16" customFormat="1" ht="12.75">
      <c r="A49" s="87"/>
      <c r="B49" s="60" t="s">
        <v>290</v>
      </c>
      <c r="C49" s="87" t="s">
        <v>286</v>
      </c>
      <c r="D49" s="88">
        <v>25</v>
      </c>
      <c r="E49" s="88">
        <v>25</v>
      </c>
      <c r="F49" s="88">
        <v>15.3</v>
      </c>
      <c r="G49" s="86">
        <f t="shared" si="2"/>
        <v>0.612</v>
      </c>
      <c r="H49" s="86">
        <f t="shared" si="3"/>
        <v>0.612</v>
      </c>
    </row>
    <row r="50" spans="1:8" s="16" customFormat="1" ht="31.5" customHeight="1">
      <c r="A50" s="87"/>
      <c r="B50" s="60" t="s">
        <v>197</v>
      </c>
      <c r="C50" s="87" t="s">
        <v>291</v>
      </c>
      <c r="D50" s="88">
        <v>236.4</v>
      </c>
      <c r="E50" s="88">
        <v>236.4</v>
      </c>
      <c r="F50" s="88">
        <v>168.5</v>
      </c>
      <c r="G50" s="86">
        <f t="shared" si="2"/>
        <v>0.7127749576988156</v>
      </c>
      <c r="H50" s="86">
        <f t="shared" si="3"/>
        <v>0.7127749576988156</v>
      </c>
    </row>
    <row r="51" spans="1:8" s="1" customFormat="1" ht="25.5">
      <c r="A51" s="64" t="s">
        <v>137</v>
      </c>
      <c r="B51" s="148" t="s">
        <v>135</v>
      </c>
      <c r="C51" s="64"/>
      <c r="D51" s="85">
        <f>D53</f>
        <v>1</v>
      </c>
      <c r="E51" s="85">
        <f>E53</f>
        <v>1</v>
      </c>
      <c r="F51" s="85">
        <f>F53</f>
        <v>0.5</v>
      </c>
      <c r="G51" s="86">
        <f t="shared" si="2"/>
        <v>0.5</v>
      </c>
      <c r="H51" s="86">
        <f t="shared" si="3"/>
        <v>0.5</v>
      </c>
    </row>
    <row r="52" spans="1:8" s="1" customFormat="1" ht="25.5">
      <c r="A52" s="147" t="s">
        <v>131</v>
      </c>
      <c r="B52" s="146" t="s">
        <v>138</v>
      </c>
      <c r="C52" s="150"/>
      <c r="D52" s="32">
        <f>D53</f>
        <v>1</v>
      </c>
      <c r="E52" s="32">
        <f>E53</f>
        <v>1</v>
      </c>
      <c r="F52" s="32">
        <f>F53</f>
        <v>0.5</v>
      </c>
      <c r="G52" s="86">
        <f t="shared" si="2"/>
        <v>0.5</v>
      </c>
      <c r="H52" s="86">
        <f t="shared" si="3"/>
        <v>0.5</v>
      </c>
    </row>
    <row r="53" spans="1:8" s="16" customFormat="1" ht="31.5" customHeight="1">
      <c r="A53" s="87"/>
      <c r="B53" s="60" t="s">
        <v>299</v>
      </c>
      <c r="C53" s="87" t="s">
        <v>292</v>
      </c>
      <c r="D53" s="88">
        <v>1</v>
      </c>
      <c r="E53" s="88">
        <v>1</v>
      </c>
      <c r="F53" s="88">
        <v>0.5</v>
      </c>
      <c r="G53" s="86">
        <f t="shared" si="2"/>
        <v>0.5</v>
      </c>
      <c r="H53" s="86">
        <f t="shared" si="3"/>
        <v>0.5</v>
      </c>
    </row>
    <row r="54" spans="1:8" s="1" customFormat="1" ht="12.75">
      <c r="A54" s="50" t="s">
        <v>52</v>
      </c>
      <c r="B54" s="45" t="s">
        <v>53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50" t="s">
        <v>57</v>
      </c>
      <c r="B55" s="146" t="s">
        <v>58</v>
      </c>
      <c r="C55" s="150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293</v>
      </c>
      <c r="C56" s="87" t="s">
        <v>294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67</v>
      </c>
      <c r="C57" s="50"/>
      <c r="D57" s="85">
        <f>D58</f>
        <v>18</v>
      </c>
      <c r="E57" s="85">
        <f>E58</f>
        <v>13.5</v>
      </c>
      <c r="F57" s="85">
        <f>F58</f>
        <v>10.5</v>
      </c>
      <c r="G57" s="86">
        <f t="shared" si="2"/>
        <v>0.5833333333333334</v>
      </c>
      <c r="H57" s="86">
        <f t="shared" si="3"/>
        <v>0.7777777777777778</v>
      </c>
    </row>
    <row r="58" spans="1:8" s="1" customFormat="1" ht="12.75">
      <c r="A58" s="150">
        <v>1001</v>
      </c>
      <c r="B58" s="146" t="s">
        <v>201</v>
      </c>
      <c r="C58" s="150" t="s">
        <v>68</v>
      </c>
      <c r="D58" s="32">
        <v>18</v>
      </c>
      <c r="E58" s="32">
        <v>13.5</v>
      </c>
      <c r="F58" s="32">
        <v>10.5</v>
      </c>
      <c r="G58" s="86">
        <f t="shared" si="2"/>
        <v>0.5833333333333334</v>
      </c>
      <c r="H58" s="86">
        <f t="shared" si="3"/>
        <v>0.7777777777777778</v>
      </c>
    </row>
    <row r="59" spans="1:8" s="1" customFormat="1" ht="25.5">
      <c r="A59" s="50"/>
      <c r="B59" s="45" t="s">
        <v>106</v>
      </c>
      <c r="C59" s="50"/>
      <c r="D59" s="32">
        <f>D60</f>
        <v>2029</v>
      </c>
      <c r="E59" s="32">
        <f>E60</f>
        <v>1654.7</v>
      </c>
      <c r="F59" s="32">
        <f>F60</f>
        <v>859.3</v>
      </c>
      <c r="G59" s="86">
        <f t="shared" si="2"/>
        <v>0.4235091177920157</v>
      </c>
      <c r="H59" s="86">
        <f t="shared" si="3"/>
        <v>0.5193086360065268</v>
      </c>
    </row>
    <row r="60" spans="1:8" s="16" customFormat="1" ht="25.5" customHeight="1">
      <c r="A60" s="87"/>
      <c r="B60" s="60" t="s">
        <v>107</v>
      </c>
      <c r="C60" s="87"/>
      <c r="D60" s="88">
        <v>2029</v>
      </c>
      <c r="E60" s="88">
        <v>1654.7</v>
      </c>
      <c r="F60" s="88">
        <v>859.3</v>
      </c>
      <c r="G60" s="86">
        <f t="shared" si="2"/>
        <v>0.4235091177920157</v>
      </c>
      <c r="H60" s="86">
        <f t="shared" si="3"/>
        <v>0.5193086360065268</v>
      </c>
    </row>
    <row r="61" spans="1:8" s="11" customFormat="1" ht="15.75">
      <c r="A61" s="50"/>
      <c r="B61" s="71" t="s">
        <v>74</v>
      </c>
      <c r="C61" s="89"/>
      <c r="D61" s="90">
        <f>D32+D38+D40+D46+D54+D51+D57+D59</f>
        <v>4711.3</v>
      </c>
      <c r="E61" s="90">
        <f>E32+E38+E40+E46+E54+E51+E57+E59</f>
        <v>3852.8</v>
      </c>
      <c r="F61" s="90">
        <f>F32+F38+F40+F46+F54+F51+F57+F59</f>
        <v>2361.2</v>
      </c>
      <c r="G61" s="86">
        <f t="shared" si="2"/>
        <v>0.5011780188058497</v>
      </c>
      <c r="H61" s="86">
        <f t="shared" si="3"/>
        <v>0.6128529900332225</v>
      </c>
    </row>
    <row r="62" spans="1:8" s="1" customFormat="1" ht="25.5">
      <c r="A62" s="151"/>
      <c r="B62" s="146" t="s">
        <v>89</v>
      </c>
      <c r="C62" s="150"/>
      <c r="D62" s="93">
        <f>D59</f>
        <v>2029</v>
      </c>
      <c r="E62" s="93">
        <f>E59</f>
        <v>1654.7</v>
      </c>
      <c r="F62" s="93">
        <f>F59</f>
        <v>859.3</v>
      </c>
      <c r="G62" s="86">
        <f t="shared" si="2"/>
        <v>0.4235091177920157</v>
      </c>
      <c r="H62" s="86">
        <f t="shared" si="3"/>
        <v>0.5193086360065268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99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90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91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92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93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94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95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96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97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98</v>
      </c>
      <c r="C80" s="39"/>
      <c r="D80" s="36"/>
      <c r="E80" s="36"/>
      <c r="F80" s="36"/>
      <c r="G80" s="36"/>
      <c r="H80" s="94">
        <f>H64+F27-F61</f>
        <v>1038.3000000000002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100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101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102</v>
      </c>
      <c r="C85" s="39"/>
      <c r="D85" s="36"/>
      <c r="E85" s="36"/>
      <c r="F85" s="36"/>
      <c r="G85" s="36"/>
      <c r="H85" s="36"/>
    </row>
    <row r="86" spans="1:8" s="1" customFormat="1" ht="12.75">
      <c r="A86" s="37"/>
      <c r="B86" s="36"/>
      <c r="C86" s="37"/>
      <c r="D86" s="36"/>
      <c r="E86" s="36"/>
      <c r="F86" s="36"/>
      <c r="G86" s="36"/>
      <c r="H86" s="36"/>
    </row>
    <row r="87" spans="1:8" s="1" customFormat="1" ht="12.75">
      <c r="A87" s="37"/>
      <c r="B87" s="36"/>
      <c r="C87" s="37"/>
      <c r="D87" s="36"/>
      <c r="E87" s="36"/>
      <c r="F87" s="36"/>
      <c r="G87" s="36"/>
      <c r="H87" s="36"/>
    </row>
    <row r="88" spans="1:8" s="1" customFormat="1" ht="12.75">
      <c r="A88" s="37"/>
      <c r="B88" s="36"/>
      <c r="C88" s="37"/>
      <c r="D88" s="36"/>
      <c r="E88" s="36"/>
      <c r="F88" s="36"/>
      <c r="G88" s="36"/>
      <c r="H88" s="36"/>
    </row>
    <row r="89" spans="1:8" s="1" customFormat="1" ht="12.75">
      <c r="A89" s="37"/>
      <c r="B89" s="36"/>
      <c r="C89" s="37"/>
      <c r="D89" s="36"/>
      <c r="E89" s="36"/>
      <c r="F89" s="36"/>
      <c r="G89" s="36"/>
      <c r="H89" s="36"/>
    </row>
    <row r="90" spans="1:8" s="1" customFormat="1" ht="12.75">
      <c r="A90" s="37"/>
      <c r="B90" s="36"/>
      <c r="C90" s="37"/>
      <c r="D90" s="36"/>
      <c r="E90" s="36"/>
      <c r="F90" s="36"/>
      <c r="G90" s="36"/>
      <c r="H90" s="36"/>
    </row>
    <row r="91" spans="1:8" s="1" customFormat="1" ht="12.75">
      <c r="A91" s="37"/>
      <c r="B91" s="36"/>
      <c r="C91" s="37"/>
      <c r="D91" s="36"/>
      <c r="E91" s="36"/>
      <c r="F91" s="36"/>
      <c r="G91" s="36"/>
      <c r="H91" s="36"/>
    </row>
    <row r="92" spans="1:8" s="1" customFormat="1" ht="12.75">
      <c r="A92" s="37"/>
      <c r="B92" s="36"/>
      <c r="C92" s="37"/>
      <c r="D92" s="36"/>
      <c r="E92" s="36"/>
      <c r="F92" s="36"/>
      <c r="G92" s="36"/>
      <c r="H92" s="36"/>
    </row>
    <row r="93" spans="1:8" s="1" customFormat="1" ht="12.75">
      <c r="A93" s="37"/>
      <c r="B93" s="36"/>
      <c r="C93" s="37"/>
      <c r="D93" s="36"/>
      <c r="E93" s="36"/>
      <c r="F93" s="36"/>
      <c r="G93" s="36"/>
      <c r="H93" s="36"/>
    </row>
    <row r="94" spans="1:8" s="1" customFormat="1" ht="12.75">
      <c r="A94" s="37"/>
      <c r="B94" s="36"/>
      <c r="C94" s="37"/>
      <c r="D94" s="36"/>
      <c r="E94" s="36"/>
      <c r="F94" s="36"/>
      <c r="G94" s="36"/>
      <c r="H94" s="36"/>
    </row>
    <row r="95" spans="1:8" s="1" customFormat="1" ht="12.75">
      <c r="A95" s="37"/>
      <c r="B95" s="36"/>
      <c r="C95" s="37"/>
      <c r="D95" s="36"/>
      <c r="E95" s="36"/>
      <c r="F95" s="36"/>
      <c r="G95" s="36"/>
      <c r="H95" s="36"/>
    </row>
    <row r="96" spans="1:8" s="1" customFormat="1" ht="12.75">
      <c r="A96" s="37"/>
      <c r="B96" s="36"/>
      <c r="C96" s="37"/>
      <c r="D96" s="36"/>
      <c r="E96" s="36"/>
      <c r="F96" s="36"/>
      <c r="G96" s="36"/>
      <c r="H96" s="36"/>
    </row>
    <row r="97" spans="1:8" s="1" customFormat="1" ht="12.75">
      <c r="A97" s="37"/>
      <c r="B97" s="36"/>
      <c r="C97" s="37"/>
      <c r="D97" s="36"/>
      <c r="E97" s="36"/>
      <c r="F97" s="36"/>
      <c r="G97" s="36"/>
      <c r="H97" s="36"/>
    </row>
    <row r="98" spans="1:8" s="1" customFormat="1" ht="12.75">
      <c r="A98" s="37"/>
      <c r="B98" s="36"/>
      <c r="C98" s="37"/>
      <c r="D98" s="36"/>
      <c r="E98" s="36"/>
      <c r="F98" s="36"/>
      <c r="G98" s="36"/>
      <c r="H98" s="36"/>
    </row>
    <row r="99" spans="1:8" s="1" customFormat="1" ht="12.75">
      <c r="A99" s="37"/>
      <c r="B99" s="36"/>
      <c r="C99" s="37"/>
      <c r="D99" s="36"/>
      <c r="E99" s="36"/>
      <c r="F99" s="36"/>
      <c r="G99" s="36"/>
      <c r="H99" s="36"/>
    </row>
    <row r="100" spans="1:8" s="1" customFormat="1" ht="12.75">
      <c r="A100" s="37"/>
      <c r="B100" s="36"/>
      <c r="C100" s="37"/>
      <c r="D100" s="36"/>
      <c r="E100" s="36"/>
      <c r="F100" s="36"/>
      <c r="G100" s="36"/>
      <c r="H100" s="36"/>
    </row>
    <row r="101" spans="1:8" s="1" customFormat="1" ht="12.75">
      <c r="A101" s="37"/>
      <c r="B101" s="36"/>
      <c r="C101" s="37"/>
      <c r="D101" s="36"/>
      <c r="E101" s="36"/>
      <c r="F101" s="36"/>
      <c r="G101" s="36"/>
      <c r="H101" s="36"/>
    </row>
    <row r="102" spans="1:8" s="1" customFormat="1" ht="12.75">
      <c r="A102" s="37"/>
      <c r="B102" s="36"/>
      <c r="C102" s="37"/>
      <c r="D102" s="36"/>
      <c r="E102" s="36"/>
      <c r="F102" s="36"/>
      <c r="G102" s="36"/>
      <c r="H102" s="36"/>
    </row>
    <row r="103" spans="1:8" s="1" customFormat="1" ht="12.75">
      <c r="A103" s="37"/>
      <c r="B103" s="36"/>
      <c r="C103" s="37"/>
      <c r="D103" s="36"/>
      <c r="E103" s="36"/>
      <c r="F103" s="36"/>
      <c r="G103" s="36"/>
      <c r="H103" s="36"/>
    </row>
    <row r="104" spans="1:8" s="1" customFormat="1" ht="12.75">
      <c r="A104" s="37"/>
      <c r="B104" s="36"/>
      <c r="C104" s="37"/>
      <c r="D104" s="36"/>
      <c r="E104" s="36"/>
      <c r="F104" s="36"/>
      <c r="G104" s="36"/>
      <c r="H104" s="36"/>
    </row>
    <row r="105" spans="1:8" s="1" customFormat="1" ht="12.75">
      <c r="A105" s="37"/>
      <c r="B105" s="36"/>
      <c r="C105" s="37"/>
      <c r="D105" s="36"/>
      <c r="E105" s="36"/>
      <c r="F105" s="36"/>
      <c r="G105" s="36"/>
      <c r="H105" s="36"/>
    </row>
    <row r="106" spans="1:8" s="1" customFormat="1" ht="12.75">
      <c r="A106" s="37"/>
      <c r="B106" s="36"/>
      <c r="C106" s="37"/>
      <c r="D106" s="36"/>
      <c r="E106" s="36"/>
      <c r="F106" s="36"/>
      <c r="G106" s="36"/>
      <c r="H106" s="36"/>
    </row>
    <row r="107" spans="1:8" s="1" customFormat="1" ht="12.75">
      <c r="A107" s="37"/>
      <c r="B107" s="36"/>
      <c r="C107" s="37"/>
      <c r="D107" s="36"/>
      <c r="E107" s="36"/>
      <c r="F107" s="36"/>
      <c r="G107" s="36"/>
      <c r="H107" s="36"/>
    </row>
    <row r="108" spans="1:8" s="1" customFormat="1" ht="12.75">
      <c r="A108" s="37"/>
      <c r="B108" s="36"/>
      <c r="C108" s="37"/>
      <c r="D108" s="36"/>
      <c r="E108" s="36"/>
      <c r="F108" s="36"/>
      <c r="G108" s="36"/>
      <c r="H108" s="36"/>
    </row>
    <row r="109" spans="1:8" s="1" customFormat="1" ht="12.75">
      <c r="A109" s="37"/>
      <c r="B109" s="36"/>
      <c r="C109" s="37"/>
      <c r="D109" s="36"/>
      <c r="E109" s="36"/>
      <c r="F109" s="36"/>
      <c r="G109" s="36"/>
      <c r="H109" s="36"/>
    </row>
    <row r="110" spans="1:8" s="1" customFormat="1" ht="12.75">
      <c r="A110" s="37"/>
      <c r="B110" s="36"/>
      <c r="C110" s="37"/>
      <c r="D110" s="36"/>
      <c r="E110" s="36"/>
      <c r="F110" s="36"/>
      <c r="G110" s="36"/>
      <c r="H110" s="36"/>
    </row>
    <row r="111" spans="1:8" s="1" customFormat="1" ht="12.75">
      <c r="A111" s="37"/>
      <c r="B111" s="36"/>
      <c r="C111" s="37"/>
      <c r="D111" s="36"/>
      <c r="E111" s="36"/>
      <c r="F111" s="36"/>
      <c r="G111" s="36"/>
      <c r="H111" s="36"/>
    </row>
    <row r="112" spans="1:8" s="1" customFormat="1" ht="12.75">
      <c r="A112" s="37"/>
      <c r="B112" s="36"/>
      <c r="C112" s="37"/>
      <c r="D112" s="36"/>
      <c r="E112" s="36"/>
      <c r="F112" s="36"/>
      <c r="G112" s="36"/>
      <c r="H112" s="36"/>
    </row>
    <row r="113" spans="1:8" s="1" customFormat="1" ht="12.75">
      <c r="A113" s="37"/>
      <c r="B113" s="36"/>
      <c r="C113" s="37"/>
      <c r="D113" s="36"/>
      <c r="E113" s="36"/>
      <c r="F113" s="36"/>
      <c r="G113" s="36"/>
      <c r="H113" s="36"/>
    </row>
    <row r="114" spans="1:8" s="1" customFormat="1" ht="12.75">
      <c r="A114" s="37"/>
      <c r="B114" s="36"/>
      <c r="C114" s="37"/>
      <c r="D114" s="36"/>
      <c r="E114" s="36"/>
      <c r="F114" s="36"/>
      <c r="G114" s="36"/>
      <c r="H114" s="36"/>
    </row>
    <row r="115" spans="1:8" s="1" customFormat="1" ht="12.75">
      <c r="A115" s="37"/>
      <c r="B115" s="36"/>
      <c r="C115" s="37"/>
      <c r="D115" s="36"/>
      <c r="E115" s="36"/>
      <c r="F115" s="36"/>
      <c r="G115" s="36"/>
      <c r="H115" s="36"/>
    </row>
    <row r="116" spans="1:8" s="1" customFormat="1" ht="12.75">
      <c r="A116" s="37"/>
      <c r="B116" s="36"/>
      <c r="C116" s="37"/>
      <c r="D116" s="36"/>
      <c r="E116" s="36"/>
      <c r="F116" s="36"/>
      <c r="G116" s="36"/>
      <c r="H116" s="36"/>
    </row>
    <row r="117" spans="1:8" s="1" customFormat="1" ht="12.75">
      <c r="A117" s="37"/>
      <c r="B117" s="36"/>
      <c r="C117" s="37"/>
      <c r="D117" s="36"/>
      <c r="E117" s="36"/>
      <c r="F117" s="36"/>
      <c r="G117" s="36"/>
      <c r="H117" s="36"/>
    </row>
    <row r="118" spans="1:8" s="1" customFormat="1" ht="12.75">
      <c r="A118" s="37"/>
      <c r="B118" s="36"/>
      <c r="C118" s="37"/>
      <c r="D118" s="36"/>
      <c r="E118" s="36"/>
      <c r="F118" s="36"/>
      <c r="G118" s="36"/>
      <c r="H118" s="36"/>
    </row>
    <row r="119" spans="1:8" s="1" customFormat="1" ht="12.75">
      <c r="A119" s="37"/>
      <c r="B119" s="36"/>
      <c r="C119" s="37"/>
      <c r="D119" s="36"/>
      <c r="E119" s="36"/>
      <c r="F119" s="36"/>
      <c r="G119" s="36"/>
      <c r="H119" s="36"/>
    </row>
    <row r="120" spans="1:8" s="1" customFormat="1" ht="12.75">
      <c r="A120" s="37"/>
      <c r="B120" s="36"/>
      <c r="C120" s="37"/>
      <c r="D120" s="36"/>
      <c r="E120" s="36"/>
      <c r="F120" s="36"/>
      <c r="G120" s="36"/>
      <c r="H120" s="36"/>
    </row>
    <row r="121" spans="1:8" s="1" customFormat="1" ht="12.75">
      <c r="A121" s="37"/>
      <c r="B121" s="36"/>
      <c r="C121" s="37"/>
      <c r="D121" s="36"/>
      <c r="E121" s="36"/>
      <c r="F121" s="36"/>
      <c r="G121" s="36"/>
      <c r="H121" s="36"/>
    </row>
    <row r="122" spans="1:8" s="1" customFormat="1" ht="12.75">
      <c r="A122" s="37"/>
      <c r="B122" s="36"/>
      <c r="C122" s="37"/>
      <c r="D122" s="36"/>
      <c r="E122" s="36"/>
      <c r="F122" s="36"/>
      <c r="G122" s="36"/>
      <c r="H122" s="36"/>
    </row>
    <row r="123" spans="1:8" s="1" customFormat="1" ht="12.75">
      <c r="A123" s="37"/>
      <c r="B123" s="36"/>
      <c r="C123" s="37"/>
      <c r="D123" s="36"/>
      <c r="E123" s="36"/>
      <c r="F123" s="36"/>
      <c r="G123" s="36"/>
      <c r="H123" s="36"/>
    </row>
    <row r="124" spans="1:8" s="1" customFormat="1" ht="12.75">
      <c r="A124" s="37"/>
      <c r="B124" s="36"/>
      <c r="C124" s="37"/>
      <c r="D124" s="36"/>
      <c r="E124" s="36"/>
      <c r="F124" s="36"/>
      <c r="G124" s="36"/>
      <c r="H124" s="36"/>
    </row>
    <row r="125" spans="1:8" s="1" customFormat="1" ht="12.75">
      <c r="A125" s="37"/>
      <c r="B125" s="36"/>
      <c r="C125" s="37"/>
      <c r="D125" s="36"/>
      <c r="E125" s="36"/>
      <c r="F125" s="36"/>
      <c r="G125" s="36"/>
      <c r="H125" s="36"/>
    </row>
    <row r="126" spans="1:8" s="1" customFormat="1" ht="12.75">
      <c r="A126" s="37"/>
      <c r="B126" s="36"/>
      <c r="C126" s="37"/>
      <c r="D126" s="36"/>
      <c r="E126" s="36"/>
      <c r="F126" s="36"/>
      <c r="G126" s="36"/>
      <c r="H126" s="36"/>
    </row>
    <row r="127" spans="1:8" s="1" customFormat="1" ht="12.75">
      <c r="A127" s="37"/>
      <c r="B127" s="36"/>
      <c r="C127" s="37"/>
      <c r="D127" s="36"/>
      <c r="E127" s="36"/>
      <c r="F127" s="36"/>
      <c r="G127" s="36"/>
      <c r="H127" s="36"/>
    </row>
    <row r="128" spans="1:8" s="1" customFormat="1" ht="12.75">
      <c r="A128" s="37"/>
      <c r="B128" s="36"/>
      <c r="C128" s="37"/>
      <c r="D128" s="36"/>
      <c r="E128" s="36"/>
      <c r="F128" s="36"/>
      <c r="G128" s="36"/>
      <c r="H128" s="36"/>
    </row>
    <row r="129" spans="1:8" s="1" customFormat="1" ht="12.75">
      <c r="A129" s="37"/>
      <c r="B129" s="36"/>
      <c r="C129" s="37"/>
      <c r="D129" s="36"/>
      <c r="E129" s="36"/>
      <c r="F129" s="36"/>
      <c r="G129" s="36"/>
      <c r="H129" s="36"/>
    </row>
    <row r="130" spans="1:8" s="1" customFormat="1" ht="12.75">
      <c r="A130" s="37"/>
      <c r="B130" s="36"/>
      <c r="C130" s="37"/>
      <c r="D130" s="36"/>
      <c r="E130" s="36"/>
      <c r="F130" s="36"/>
      <c r="G130" s="36"/>
      <c r="H130" s="36"/>
    </row>
    <row r="131" spans="1:8" s="1" customFormat="1" ht="12.75">
      <c r="A131" s="37"/>
      <c r="B131" s="36"/>
      <c r="C131" s="37"/>
      <c r="D131" s="36"/>
      <c r="E131" s="36"/>
      <c r="F131" s="36"/>
      <c r="G131" s="36"/>
      <c r="H131" s="36"/>
    </row>
    <row r="132" spans="1:8" s="1" customFormat="1" ht="12.75">
      <c r="A132" s="37"/>
      <c r="B132" s="36"/>
      <c r="C132" s="37"/>
      <c r="D132" s="36"/>
      <c r="E132" s="36"/>
      <c r="F132" s="36"/>
      <c r="G132" s="36"/>
      <c r="H132" s="36"/>
    </row>
    <row r="133" spans="1:8" s="1" customFormat="1" ht="12.75">
      <c r="A133" s="37"/>
      <c r="B133" s="36"/>
      <c r="C133" s="37"/>
      <c r="D133" s="36"/>
      <c r="E133" s="36"/>
      <c r="F133" s="36"/>
      <c r="G133" s="36"/>
      <c r="H133" s="36"/>
    </row>
    <row r="134" spans="1:8" s="1" customFormat="1" ht="12.75">
      <c r="A134" s="37"/>
      <c r="B134" s="36"/>
      <c r="C134" s="37"/>
      <c r="D134" s="36"/>
      <c r="E134" s="36"/>
      <c r="F134" s="36"/>
      <c r="G134" s="36"/>
      <c r="H134" s="36"/>
    </row>
    <row r="135" spans="1:8" s="1" customFormat="1" ht="12.75">
      <c r="A135" s="37"/>
      <c r="B135" s="36"/>
      <c r="C135" s="37"/>
      <c r="D135" s="36"/>
      <c r="E135" s="36"/>
      <c r="F135" s="36"/>
      <c r="G135" s="36"/>
      <c r="H135" s="36"/>
    </row>
    <row r="136" spans="1:8" s="1" customFormat="1" ht="12.75">
      <c r="A136" s="37"/>
      <c r="B136" s="36"/>
      <c r="C136" s="37"/>
      <c r="D136" s="36"/>
      <c r="E136" s="36"/>
      <c r="F136" s="36"/>
      <c r="G136" s="36"/>
      <c r="H136" s="36"/>
    </row>
    <row r="137" spans="1:8" s="1" customFormat="1" ht="12.75">
      <c r="A137" s="37"/>
      <c r="B137" s="36"/>
      <c r="C137" s="37"/>
      <c r="D137" s="36"/>
      <c r="E137" s="36"/>
      <c r="F137" s="36"/>
      <c r="G137" s="36"/>
      <c r="H137" s="36"/>
    </row>
    <row r="138" spans="1:8" s="1" customFormat="1" ht="12.75">
      <c r="A138" s="37"/>
      <c r="B138" s="36"/>
      <c r="C138" s="37"/>
      <c r="D138" s="36"/>
      <c r="E138" s="36"/>
      <c r="F138" s="36"/>
      <c r="G138" s="36"/>
      <c r="H138" s="36"/>
    </row>
    <row r="139" spans="1:8" s="1" customFormat="1" ht="12.75">
      <c r="A139" s="37"/>
      <c r="B139" s="36"/>
      <c r="C139" s="37"/>
      <c r="D139" s="36"/>
      <c r="E139" s="36"/>
      <c r="F139" s="36"/>
      <c r="G139" s="36"/>
      <c r="H139" s="36"/>
    </row>
    <row r="140" spans="1:8" s="1" customFormat="1" ht="12.75">
      <c r="A140" s="37"/>
      <c r="B140" s="36"/>
      <c r="C140" s="37"/>
      <c r="D140" s="36"/>
      <c r="E140" s="36"/>
      <c r="F140" s="36"/>
      <c r="G140" s="36"/>
      <c r="H140" s="36"/>
    </row>
    <row r="141" spans="1:8" s="1" customFormat="1" ht="12.75">
      <c r="A141" s="37"/>
      <c r="B141" s="36"/>
      <c r="C141" s="37"/>
      <c r="D141" s="36"/>
      <c r="E141" s="36"/>
      <c r="F141" s="36"/>
      <c r="G141" s="36"/>
      <c r="H141" s="36"/>
    </row>
    <row r="142" spans="1:8" s="1" customFormat="1" ht="12.75">
      <c r="A142" s="37"/>
      <c r="B142" s="36"/>
      <c r="C142" s="37"/>
      <c r="D142" s="36"/>
      <c r="E142" s="36"/>
      <c r="F142" s="36"/>
      <c r="G142" s="36"/>
      <c r="H142" s="36"/>
    </row>
    <row r="143" spans="1:8" s="1" customFormat="1" ht="12.75">
      <c r="A143" s="37"/>
      <c r="B143" s="36"/>
      <c r="C143" s="37"/>
      <c r="D143" s="36"/>
      <c r="E143" s="36"/>
      <c r="F143" s="36"/>
      <c r="G143" s="36"/>
      <c r="H143" s="36"/>
    </row>
    <row r="144" spans="1:8" s="1" customFormat="1" ht="12.75">
      <c r="A144" s="37"/>
      <c r="B144" s="36"/>
      <c r="C144" s="37"/>
      <c r="D144" s="36"/>
      <c r="E144" s="36"/>
      <c r="F144" s="36"/>
      <c r="G144" s="36"/>
      <c r="H144" s="36"/>
    </row>
    <row r="145" spans="1:8" s="1" customFormat="1" ht="12.75">
      <c r="A145" s="37"/>
      <c r="B145" s="36"/>
      <c r="C145" s="37"/>
      <c r="D145" s="36"/>
      <c r="E145" s="36"/>
      <c r="F145" s="36"/>
      <c r="G145" s="36"/>
      <c r="H145" s="36"/>
    </row>
    <row r="146" spans="1:8" s="1" customFormat="1" ht="12.75">
      <c r="A146" s="37"/>
      <c r="B146" s="36"/>
      <c r="C146" s="37"/>
      <c r="D146" s="36"/>
      <c r="E146" s="36"/>
      <c r="F146" s="36"/>
      <c r="G146" s="36"/>
      <c r="H146" s="36"/>
    </row>
    <row r="147" spans="1:8" s="1" customFormat="1" ht="12.75">
      <c r="A147" s="37"/>
      <c r="B147" s="36"/>
      <c r="C147" s="37"/>
      <c r="D147" s="36"/>
      <c r="E147" s="36"/>
      <c r="F147" s="36"/>
      <c r="G147" s="36"/>
      <c r="H147" s="36"/>
    </row>
    <row r="148" spans="1:8" s="1" customFormat="1" ht="12.75">
      <c r="A148" s="37"/>
      <c r="B148" s="36"/>
      <c r="C148" s="37"/>
      <c r="D148" s="36"/>
      <c r="E148" s="36"/>
      <c r="F148" s="36"/>
      <c r="G148" s="36"/>
      <c r="H148" s="36"/>
    </row>
    <row r="149" spans="1:8" s="1" customFormat="1" ht="12.75">
      <c r="A149" s="37"/>
      <c r="B149" s="36"/>
      <c r="C149" s="37"/>
      <c r="D149" s="36"/>
      <c r="E149" s="36"/>
      <c r="F149" s="36"/>
      <c r="G149" s="36"/>
      <c r="H149" s="36"/>
    </row>
    <row r="150" spans="1:8" s="1" customFormat="1" ht="12.75">
      <c r="A150" s="37"/>
      <c r="B150" s="36"/>
      <c r="C150" s="37"/>
      <c r="D150" s="36"/>
      <c r="E150" s="36"/>
      <c r="F150" s="36"/>
      <c r="G150" s="36"/>
      <c r="H150" s="36"/>
    </row>
    <row r="151" spans="1:8" s="1" customFormat="1" ht="12.75">
      <c r="A151" s="37"/>
      <c r="B151" s="36"/>
      <c r="C151" s="37"/>
      <c r="D151" s="36"/>
      <c r="E151" s="36"/>
      <c r="F151" s="36"/>
      <c r="G151" s="36"/>
      <c r="H151" s="36"/>
    </row>
    <row r="152" spans="1:8" s="1" customFormat="1" ht="12.75">
      <c r="A152" s="37"/>
      <c r="B152" s="36"/>
      <c r="C152" s="37"/>
      <c r="D152" s="36"/>
      <c r="E152" s="36"/>
      <c r="F152" s="36"/>
      <c r="G152" s="36"/>
      <c r="H152" s="36"/>
    </row>
    <row r="153" spans="1:8" s="1" customFormat="1" ht="12.75">
      <c r="A153" s="37"/>
      <c r="B153" s="36"/>
      <c r="C153" s="37"/>
      <c r="D153" s="36"/>
      <c r="E153" s="36"/>
      <c r="F153" s="36"/>
      <c r="G153" s="36"/>
      <c r="H153" s="36"/>
    </row>
    <row r="154" spans="1:8" s="1" customFormat="1" ht="12.75">
      <c r="A154" s="37"/>
      <c r="B154" s="36"/>
      <c r="C154" s="37"/>
      <c r="D154" s="36"/>
      <c r="E154" s="36"/>
      <c r="F154" s="36"/>
      <c r="G154" s="36"/>
      <c r="H154" s="36"/>
    </row>
    <row r="155" spans="1:8" s="1" customFormat="1" ht="12.75">
      <c r="A155" s="37"/>
      <c r="B155" s="36"/>
      <c r="C155" s="37"/>
      <c r="D155" s="36"/>
      <c r="E155" s="36"/>
      <c r="F155" s="36"/>
      <c r="G155" s="36"/>
      <c r="H155" s="36"/>
    </row>
    <row r="156" spans="1:8" s="1" customFormat="1" ht="12.75">
      <c r="A156" s="37"/>
      <c r="B156" s="36"/>
      <c r="C156" s="37"/>
      <c r="D156" s="36"/>
      <c r="E156" s="36"/>
      <c r="F156" s="36"/>
      <c r="G156" s="36"/>
      <c r="H156" s="36"/>
    </row>
    <row r="157" spans="1:8" s="1" customFormat="1" ht="12.75">
      <c r="A157" s="37"/>
      <c r="B157" s="36"/>
      <c r="C157" s="37"/>
      <c r="D157" s="36"/>
      <c r="E157" s="36"/>
      <c r="F157" s="36"/>
      <c r="G157" s="36"/>
      <c r="H157" s="36"/>
    </row>
    <row r="158" spans="1:8" s="1" customFormat="1" ht="12.75">
      <c r="A158" s="37"/>
      <c r="B158" s="36"/>
      <c r="C158" s="37"/>
      <c r="D158" s="36"/>
      <c r="E158" s="36"/>
      <c r="F158" s="36"/>
      <c r="G158" s="36"/>
      <c r="H158" s="36"/>
    </row>
    <row r="159" spans="1:8" s="1" customFormat="1" ht="12.75">
      <c r="A159" s="37"/>
      <c r="B159" s="36"/>
      <c r="C159" s="37"/>
      <c r="D159" s="36"/>
      <c r="E159" s="36"/>
      <c r="F159" s="36"/>
      <c r="G159" s="36"/>
      <c r="H159" s="36"/>
    </row>
    <row r="160" spans="1:8" s="1" customFormat="1" ht="12.75">
      <c r="A160" s="37"/>
      <c r="B160" s="36"/>
      <c r="C160" s="37"/>
      <c r="D160" s="36"/>
      <c r="E160" s="36"/>
      <c r="F160" s="36"/>
      <c r="G160" s="36"/>
      <c r="H160" s="36"/>
    </row>
    <row r="161" spans="1:8" s="1" customFormat="1" ht="12.75">
      <c r="A161" s="37"/>
      <c r="B161" s="36"/>
      <c r="C161" s="37"/>
      <c r="D161" s="36"/>
      <c r="E161" s="36"/>
      <c r="F161" s="36"/>
      <c r="G161" s="36"/>
      <c r="H161" s="36"/>
    </row>
    <row r="162" spans="1:8" s="1" customFormat="1" ht="12.75">
      <c r="A162" s="37"/>
      <c r="B162" s="36"/>
      <c r="C162" s="37"/>
      <c r="D162" s="36"/>
      <c r="E162" s="36"/>
      <c r="F162" s="36"/>
      <c r="G162" s="36"/>
      <c r="H162" s="36"/>
    </row>
    <row r="163" spans="1:8" s="1" customFormat="1" ht="12.75">
      <c r="A163" s="37"/>
      <c r="B163" s="36"/>
      <c r="C163" s="37"/>
      <c r="D163" s="36"/>
      <c r="E163" s="36"/>
      <c r="F163" s="36"/>
      <c r="G163" s="36"/>
      <c r="H163" s="36"/>
    </row>
    <row r="164" spans="1:8" s="1" customFormat="1" ht="12.75">
      <c r="A164" s="37"/>
      <c r="B164" s="36"/>
      <c r="C164" s="37"/>
      <c r="D164" s="36"/>
      <c r="E164" s="36"/>
      <c r="F164" s="36"/>
      <c r="G164" s="36"/>
      <c r="H164" s="36"/>
    </row>
    <row r="165" spans="1:8" s="1" customFormat="1" ht="12.75">
      <c r="A165" s="37"/>
      <c r="B165" s="36"/>
      <c r="C165" s="37"/>
      <c r="D165" s="36"/>
      <c r="E165" s="36"/>
      <c r="F165" s="36"/>
      <c r="G165" s="36"/>
      <c r="H165" s="36"/>
    </row>
    <row r="166" spans="1:8" s="1" customFormat="1" ht="12.75">
      <c r="A166" s="37"/>
      <c r="B166" s="36"/>
      <c r="C166" s="37"/>
      <c r="D166" s="36"/>
      <c r="E166" s="36"/>
      <c r="F166" s="36"/>
      <c r="G166" s="36"/>
      <c r="H166" s="36"/>
    </row>
    <row r="167" spans="1:8" s="1" customFormat="1" ht="12.75">
      <c r="A167" s="37"/>
      <c r="B167" s="36"/>
      <c r="C167" s="37"/>
      <c r="D167" s="36"/>
      <c r="E167" s="36"/>
      <c r="F167" s="36"/>
      <c r="G167" s="36"/>
      <c r="H167" s="36"/>
    </row>
    <row r="168" spans="1:8" s="1" customFormat="1" ht="12.75">
      <c r="A168" s="37"/>
      <c r="B168" s="36"/>
      <c r="C168" s="37"/>
      <c r="D168" s="36"/>
      <c r="E168" s="36"/>
      <c r="F168" s="36"/>
      <c r="G168" s="36"/>
      <c r="H168" s="36"/>
    </row>
    <row r="169" spans="1:8" s="1" customFormat="1" ht="12.75">
      <c r="A169" s="37"/>
      <c r="B169" s="36"/>
      <c r="C169" s="37"/>
      <c r="D169" s="36"/>
      <c r="E169" s="36"/>
      <c r="F169" s="36"/>
      <c r="G169" s="36"/>
      <c r="H169" s="36"/>
    </row>
    <row r="170" spans="1:8" s="1" customFormat="1" ht="12.75">
      <c r="A170" s="37"/>
      <c r="B170" s="36"/>
      <c r="C170" s="37"/>
      <c r="D170" s="36"/>
      <c r="E170" s="36"/>
      <c r="F170" s="36"/>
      <c r="G170" s="36"/>
      <c r="H170" s="36"/>
    </row>
    <row r="171" spans="1:8" s="1" customFormat="1" ht="12.75">
      <c r="A171" s="37"/>
      <c r="B171" s="36"/>
      <c r="C171" s="37"/>
      <c r="D171" s="36"/>
      <c r="E171" s="36"/>
      <c r="F171" s="36"/>
      <c r="G171" s="36"/>
      <c r="H171" s="36"/>
    </row>
    <row r="172" spans="1:8" s="1" customFormat="1" ht="12.75">
      <c r="A172" s="37"/>
      <c r="B172" s="36"/>
      <c r="C172" s="37"/>
      <c r="D172" s="36"/>
      <c r="E172" s="36"/>
      <c r="F172" s="36"/>
      <c r="G172" s="36"/>
      <c r="H172" s="36"/>
    </row>
    <row r="173" spans="1:8" s="1" customFormat="1" ht="12.75">
      <c r="A173" s="37"/>
      <c r="B173" s="36"/>
      <c r="C173" s="37"/>
      <c r="D173" s="36"/>
      <c r="E173" s="36"/>
      <c r="F173" s="36"/>
      <c r="G173" s="36"/>
      <c r="H173" s="36"/>
    </row>
    <row r="174" spans="1:8" s="1" customFormat="1" ht="12.75">
      <c r="A174" s="37"/>
      <c r="B174" s="36"/>
      <c r="C174" s="37"/>
      <c r="D174" s="36"/>
      <c r="E174" s="36"/>
      <c r="F174" s="36"/>
      <c r="G174" s="36"/>
      <c r="H174" s="36"/>
    </row>
    <row r="175" spans="1:8" s="1" customFormat="1" ht="12.75">
      <c r="A175" s="37"/>
      <c r="B175" s="36"/>
      <c r="C175" s="37"/>
      <c r="D175" s="36"/>
      <c r="E175" s="36"/>
      <c r="F175" s="36"/>
      <c r="G175" s="36"/>
      <c r="H175" s="36"/>
    </row>
    <row r="176" spans="1:8" s="1" customFormat="1" ht="12.75">
      <c r="A176" s="37"/>
      <c r="B176" s="36"/>
      <c r="C176" s="37"/>
      <c r="D176" s="36"/>
      <c r="E176" s="36"/>
      <c r="F176" s="36"/>
      <c r="G176" s="36"/>
      <c r="H176" s="36"/>
    </row>
    <row r="177" spans="1:8" s="1" customFormat="1" ht="12.75">
      <c r="A177" s="37"/>
      <c r="B177" s="36"/>
      <c r="C177" s="37"/>
      <c r="D177" s="36"/>
      <c r="E177" s="36"/>
      <c r="F177" s="36"/>
      <c r="G177" s="36"/>
      <c r="H177" s="36"/>
    </row>
    <row r="178" spans="1:8" s="1" customFormat="1" ht="12.75">
      <c r="A178" s="37"/>
      <c r="B178" s="36"/>
      <c r="C178" s="37"/>
      <c r="D178" s="36"/>
      <c r="E178" s="36"/>
      <c r="F178" s="36"/>
      <c r="G178" s="36"/>
      <c r="H178" s="36"/>
    </row>
    <row r="179" spans="1:8" s="1" customFormat="1" ht="12.75">
      <c r="A179" s="37"/>
      <c r="B179" s="36"/>
      <c r="C179" s="37"/>
      <c r="D179" s="36"/>
      <c r="E179" s="36"/>
      <c r="F179" s="36"/>
      <c r="G179" s="36"/>
      <c r="H179" s="36"/>
    </row>
    <row r="180" spans="1:8" s="1" customFormat="1" ht="12.75">
      <c r="A180" s="37"/>
      <c r="B180" s="36"/>
      <c r="C180" s="37"/>
      <c r="D180" s="36"/>
      <c r="E180" s="36"/>
      <c r="F180" s="36"/>
      <c r="G180" s="36"/>
      <c r="H180" s="36"/>
    </row>
    <row r="181" spans="1:8" s="1" customFormat="1" ht="12.75">
      <c r="A181" s="37"/>
      <c r="B181" s="36"/>
      <c r="C181" s="37"/>
      <c r="D181" s="36"/>
      <c r="E181" s="36"/>
      <c r="F181" s="36"/>
      <c r="G181" s="36"/>
      <c r="H181" s="36"/>
    </row>
    <row r="182" spans="1:8" s="1" customFormat="1" ht="12.75">
      <c r="A182" s="37"/>
      <c r="B182" s="36"/>
      <c r="C182" s="37"/>
      <c r="D182" s="36"/>
      <c r="E182" s="36"/>
      <c r="F182" s="36"/>
      <c r="G182" s="36"/>
      <c r="H182" s="36"/>
    </row>
    <row r="183" spans="1:8" s="1" customFormat="1" ht="12.75">
      <c r="A183" s="37"/>
      <c r="B183" s="36"/>
      <c r="C183" s="37"/>
      <c r="D183" s="36"/>
      <c r="E183" s="36"/>
      <c r="F183" s="36"/>
      <c r="G183" s="36"/>
      <c r="H183" s="36"/>
    </row>
    <row r="184" spans="1:8" s="1" customFormat="1" ht="12.75">
      <c r="A184" s="37"/>
      <c r="B184" s="36"/>
      <c r="C184" s="37"/>
      <c r="D184" s="36"/>
      <c r="E184" s="36"/>
      <c r="F184" s="36"/>
      <c r="G184" s="36"/>
      <c r="H184" s="36"/>
    </row>
    <row r="185" spans="1:8" s="1" customFormat="1" ht="12.75">
      <c r="A185" s="37"/>
      <c r="B185" s="36"/>
      <c r="C185" s="37"/>
      <c r="D185" s="36"/>
      <c r="E185" s="36"/>
      <c r="F185" s="36"/>
      <c r="G185" s="36"/>
      <c r="H185" s="36"/>
    </row>
    <row r="186" spans="1:8" s="1" customFormat="1" ht="12.75">
      <c r="A186" s="37"/>
      <c r="B186" s="36"/>
      <c r="C186" s="37"/>
      <c r="D186" s="36"/>
      <c r="E186" s="36"/>
      <c r="F186" s="36"/>
      <c r="G186" s="36"/>
      <c r="H186" s="36"/>
    </row>
    <row r="187" spans="1:8" s="1" customFormat="1" ht="12.75">
      <c r="A187" s="37"/>
      <c r="B187" s="36"/>
      <c r="C187" s="37"/>
      <c r="D187" s="36"/>
      <c r="E187" s="36"/>
      <c r="F187" s="36"/>
      <c r="G187" s="36"/>
      <c r="H187" s="36"/>
    </row>
    <row r="188" spans="1:8" s="1" customFormat="1" ht="12.75">
      <c r="A188" s="37"/>
      <c r="B188" s="36"/>
      <c r="C188" s="37"/>
      <c r="D188" s="36"/>
      <c r="E188" s="36"/>
      <c r="F188" s="36"/>
      <c r="G188" s="36"/>
      <c r="H188" s="36"/>
    </row>
    <row r="189" spans="1:8" s="1" customFormat="1" ht="12.75">
      <c r="A189" s="37"/>
      <c r="B189" s="36"/>
      <c r="C189" s="37"/>
      <c r="D189" s="36"/>
      <c r="E189" s="36"/>
      <c r="F189" s="36"/>
      <c r="G189" s="36"/>
      <c r="H189" s="36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  <row r="211" ht="12.75">
      <c r="A211" s="95"/>
    </row>
    <row r="212" ht="12.75">
      <c r="A212" s="95"/>
    </row>
    <row r="213" ht="12.75">
      <c r="A213" s="95"/>
    </row>
    <row r="214" ht="12.75">
      <c r="A214" s="95"/>
    </row>
    <row r="215" ht="12.75">
      <c r="A215" s="95"/>
    </row>
    <row r="216" ht="12.75">
      <c r="A216" s="95"/>
    </row>
    <row r="217" ht="12.75">
      <c r="A217" s="95"/>
    </row>
    <row r="218" ht="12.75">
      <c r="A218" s="95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  <row r="250" ht="12.75">
      <c r="A250" s="95"/>
    </row>
    <row r="251" ht="12.75">
      <c r="A251" s="95"/>
    </row>
    <row r="252" ht="12.75">
      <c r="A252" s="95"/>
    </row>
    <row r="253" ht="12.75">
      <c r="A253" s="95"/>
    </row>
    <row r="254" ht="12.75">
      <c r="A254" s="95"/>
    </row>
    <row r="255" ht="12.75">
      <c r="A255" s="95"/>
    </row>
    <row r="256" ht="12.75">
      <c r="A256" s="95"/>
    </row>
    <row r="257" ht="12.75">
      <c r="A257" s="95"/>
    </row>
    <row r="258" ht="12.75">
      <c r="A258" s="95"/>
    </row>
    <row r="259" ht="12.75">
      <c r="A259" s="95"/>
    </row>
    <row r="260" ht="12.75">
      <c r="A260" s="95"/>
    </row>
    <row r="261" ht="12.75">
      <c r="A261" s="95"/>
    </row>
    <row r="262" ht="12.75">
      <c r="A262" s="95"/>
    </row>
    <row r="263" ht="12.75">
      <c r="A263" s="95"/>
    </row>
    <row r="264" ht="12.75">
      <c r="A264" s="95"/>
    </row>
    <row r="265" ht="12.75">
      <c r="A265" s="95"/>
    </row>
    <row r="266" ht="12.75">
      <c r="A266" s="95"/>
    </row>
    <row r="267" ht="12.75">
      <c r="A267" s="95"/>
    </row>
    <row r="268" ht="12.75">
      <c r="A268" s="95"/>
    </row>
    <row r="269" ht="12.75">
      <c r="A269" s="95"/>
    </row>
    <row r="270" ht="12.75">
      <c r="A270" s="95"/>
    </row>
    <row r="271" ht="12.75">
      <c r="A271" s="95"/>
    </row>
    <row r="272" ht="12.75">
      <c r="A272" s="95"/>
    </row>
    <row r="273" ht="12.75">
      <c r="A273" s="95"/>
    </row>
    <row r="274" ht="12.75">
      <c r="A274" s="95"/>
    </row>
    <row r="275" ht="12.75">
      <c r="A275" s="95"/>
    </row>
    <row r="276" ht="12.75">
      <c r="A276" s="95"/>
    </row>
    <row r="277" ht="12.75">
      <c r="A277" s="95"/>
    </row>
    <row r="278" ht="12.75">
      <c r="A278" s="95"/>
    </row>
    <row r="279" ht="12.75">
      <c r="A279" s="95"/>
    </row>
    <row r="280" ht="12.75">
      <c r="A280" s="95"/>
    </row>
    <row r="281" ht="12.75">
      <c r="A281" s="95"/>
    </row>
    <row r="282" ht="12.75">
      <c r="A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58" t="s">
        <v>369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52" t="s">
        <v>8</v>
      </c>
      <c r="C2" s="41"/>
      <c r="D2" s="153" t="s">
        <v>9</v>
      </c>
      <c r="E2" s="156" t="s">
        <v>370</v>
      </c>
      <c r="F2" s="153" t="s">
        <v>10</v>
      </c>
      <c r="G2" s="183" t="s">
        <v>157</v>
      </c>
      <c r="H2" s="156" t="s">
        <v>371</v>
      </c>
    </row>
    <row r="3" spans="1:8" ht="28.5" customHeight="1">
      <c r="A3" s="144"/>
      <c r="B3" s="152"/>
      <c r="C3" s="41"/>
      <c r="D3" s="153"/>
      <c r="E3" s="157"/>
      <c r="F3" s="153"/>
      <c r="G3" s="184"/>
      <c r="H3" s="157"/>
    </row>
    <row r="4" spans="1:8" ht="15">
      <c r="A4" s="144"/>
      <c r="B4" s="142" t="s">
        <v>88</v>
      </c>
      <c r="C4" s="149"/>
      <c r="D4" s="145">
        <f>D5+D6+D7+D8+D9+D10+D11+D12+D13+D14+D15+D16+D17+D18+D19</f>
        <v>2830.3</v>
      </c>
      <c r="E4" s="145">
        <f>E5+E6+E7+E8+E9+E10+E11+E12+E13+E14+E15+E16+E17+E18+E19</f>
        <v>1893</v>
      </c>
      <c r="F4" s="145">
        <f>F5+F6+F7+F8+F9+F10+F11+F12+F13+F14+F15+F16+F17+F18+F19</f>
        <v>1645.3999999999999</v>
      </c>
      <c r="G4" s="35">
        <f>F4/D4</f>
        <v>0.5813518001625269</v>
      </c>
      <c r="H4" s="35">
        <f>F4/E4</f>
        <v>0.8692023243528789</v>
      </c>
    </row>
    <row r="5" spans="1:8" ht="15">
      <c r="A5" s="144"/>
      <c r="B5" s="146" t="s">
        <v>12</v>
      </c>
      <c r="C5" s="150"/>
      <c r="D5" s="32">
        <v>300</v>
      </c>
      <c r="E5" s="32">
        <v>220</v>
      </c>
      <c r="F5" s="32">
        <v>155.2</v>
      </c>
      <c r="G5" s="35">
        <f aca="true" t="shared" si="0" ref="G5:G27">F5/D5</f>
        <v>0.5173333333333333</v>
      </c>
      <c r="H5" s="35">
        <f aca="true" t="shared" si="1" ref="H5:H27">F5/E5</f>
        <v>0.7054545454545454</v>
      </c>
    </row>
    <row r="6" spans="1:8" ht="15">
      <c r="A6" s="144"/>
      <c r="B6" s="146" t="s">
        <v>328</v>
      </c>
      <c r="C6" s="150"/>
      <c r="D6" s="32">
        <v>590.3</v>
      </c>
      <c r="E6" s="32">
        <v>441</v>
      </c>
      <c r="F6" s="32">
        <v>464.1</v>
      </c>
      <c r="G6" s="35">
        <f t="shared" si="0"/>
        <v>0.7862104014907675</v>
      </c>
      <c r="H6" s="35">
        <f t="shared" si="1"/>
        <v>1.0523809523809524</v>
      </c>
    </row>
    <row r="7" spans="1:8" ht="15">
      <c r="A7" s="144"/>
      <c r="B7" s="146" t="s">
        <v>14</v>
      </c>
      <c r="C7" s="150"/>
      <c r="D7" s="32">
        <v>380</v>
      </c>
      <c r="E7" s="32">
        <v>295</v>
      </c>
      <c r="F7" s="32">
        <v>149</v>
      </c>
      <c r="G7" s="35">
        <f t="shared" si="0"/>
        <v>0.39210526315789473</v>
      </c>
      <c r="H7" s="35">
        <f t="shared" si="1"/>
        <v>0.5050847457627119</v>
      </c>
    </row>
    <row r="8" spans="1:8" ht="15">
      <c r="A8" s="144"/>
      <c r="B8" s="146" t="s">
        <v>15</v>
      </c>
      <c r="C8" s="150"/>
      <c r="D8" s="32">
        <v>160</v>
      </c>
      <c r="E8" s="32">
        <v>90</v>
      </c>
      <c r="F8" s="32">
        <v>53.9</v>
      </c>
      <c r="G8" s="35">
        <f t="shared" si="0"/>
        <v>0.336875</v>
      </c>
      <c r="H8" s="35">
        <f t="shared" si="1"/>
        <v>0.5988888888888889</v>
      </c>
    </row>
    <row r="9" spans="1:8" ht="15">
      <c r="A9" s="144"/>
      <c r="B9" s="146" t="s">
        <v>16</v>
      </c>
      <c r="C9" s="150"/>
      <c r="D9" s="32">
        <v>1300</v>
      </c>
      <c r="E9" s="32">
        <v>774</v>
      </c>
      <c r="F9" s="32">
        <v>741.5</v>
      </c>
      <c r="G9" s="35">
        <f t="shared" si="0"/>
        <v>0.5703846153846154</v>
      </c>
      <c r="H9" s="35">
        <f t="shared" si="1"/>
        <v>0.9580103359173127</v>
      </c>
    </row>
    <row r="10" spans="1:8" ht="15">
      <c r="A10" s="144"/>
      <c r="B10" s="146" t="s">
        <v>113</v>
      </c>
      <c r="C10" s="150"/>
      <c r="D10" s="32">
        <v>10</v>
      </c>
      <c r="E10" s="32">
        <v>7</v>
      </c>
      <c r="F10" s="32">
        <v>17.4</v>
      </c>
      <c r="G10" s="35">
        <f t="shared" si="0"/>
        <v>1.7399999999999998</v>
      </c>
      <c r="H10" s="35">
        <f t="shared" si="1"/>
        <v>2.4857142857142853</v>
      </c>
    </row>
    <row r="11" spans="1:8" ht="15">
      <c r="A11" s="144"/>
      <c r="B11" s="146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4"/>
      <c r="B12" s="146" t="s">
        <v>18</v>
      </c>
      <c r="C12" s="150"/>
      <c r="D12" s="32">
        <v>90</v>
      </c>
      <c r="E12" s="32">
        <v>66</v>
      </c>
      <c r="F12" s="32">
        <v>63.6</v>
      </c>
      <c r="G12" s="35">
        <f t="shared" si="0"/>
        <v>0.7066666666666667</v>
      </c>
      <c r="H12" s="35">
        <f t="shared" si="1"/>
        <v>0.9636363636363636</v>
      </c>
    </row>
    <row r="13" spans="1:8" ht="15">
      <c r="A13" s="144"/>
      <c r="B13" s="146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4"/>
      <c r="B14" s="146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4"/>
      <c r="B15" s="146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4"/>
      <c r="B16" s="146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4"/>
      <c r="B17" s="146" t="s">
        <v>25</v>
      </c>
      <c r="C17" s="150"/>
      <c r="D17" s="32">
        <v>0</v>
      </c>
      <c r="E17" s="32">
        <v>0</v>
      </c>
      <c r="F17" s="32">
        <v>0.7</v>
      </c>
      <c r="G17" s="35">
        <v>0</v>
      </c>
      <c r="H17" s="35">
        <v>0</v>
      </c>
    </row>
    <row r="18" spans="1:8" ht="15">
      <c r="A18" s="144"/>
      <c r="B18" s="146" t="s">
        <v>128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4"/>
      <c r="B19" s="146" t="s">
        <v>28</v>
      </c>
      <c r="C19" s="150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4"/>
      <c r="B20" s="45" t="s">
        <v>87</v>
      </c>
      <c r="C20" s="50"/>
      <c r="D20" s="32">
        <f>D21+D22+D23+D25+D24</f>
        <v>1997.5</v>
      </c>
      <c r="E20" s="32">
        <f>E21+E22+E23+E25+E24</f>
        <v>1498.1</v>
      </c>
      <c r="F20" s="32">
        <f>F21+F22+F23+F25+F24</f>
        <v>148.39999999999998</v>
      </c>
      <c r="G20" s="35">
        <f t="shared" si="0"/>
        <v>0.07429286608260324</v>
      </c>
      <c r="H20" s="35">
        <f t="shared" si="1"/>
        <v>0.09905880782324276</v>
      </c>
    </row>
    <row r="21" spans="1:8" ht="15">
      <c r="A21" s="144"/>
      <c r="B21" s="146" t="s">
        <v>30</v>
      </c>
      <c r="C21" s="150"/>
      <c r="D21" s="32">
        <v>885.2</v>
      </c>
      <c r="E21" s="32">
        <v>663.9</v>
      </c>
      <c r="F21" s="32">
        <v>58.8</v>
      </c>
      <c r="G21" s="35">
        <f t="shared" si="0"/>
        <v>0.06642566651604156</v>
      </c>
      <c r="H21" s="35">
        <f t="shared" si="1"/>
        <v>0.08856755535472209</v>
      </c>
    </row>
    <row r="22" spans="1:8" ht="15">
      <c r="A22" s="144"/>
      <c r="B22" s="146" t="s">
        <v>108</v>
      </c>
      <c r="C22" s="150"/>
      <c r="D22" s="32">
        <f>154.5-0.5</f>
        <v>154</v>
      </c>
      <c r="E22" s="32">
        <v>115.5</v>
      </c>
      <c r="F22" s="32">
        <v>89.6</v>
      </c>
      <c r="G22" s="35">
        <f t="shared" si="0"/>
        <v>0.5818181818181818</v>
      </c>
      <c r="H22" s="35">
        <f t="shared" si="1"/>
        <v>0.7757575757575758</v>
      </c>
    </row>
    <row r="23" spans="1:8" ht="15">
      <c r="A23" s="144"/>
      <c r="B23" s="146" t="s">
        <v>73</v>
      </c>
      <c r="C23" s="150"/>
      <c r="D23" s="32">
        <v>958.3</v>
      </c>
      <c r="E23" s="32">
        <v>718.7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4"/>
      <c r="B24" s="82" t="s">
        <v>165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4"/>
      <c r="B25" s="146" t="s">
        <v>33</v>
      </c>
      <c r="C25" s="150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4"/>
      <c r="B26" s="47" t="s">
        <v>34</v>
      </c>
      <c r="C26" s="84"/>
      <c r="D26" s="145">
        <f>D4+D20</f>
        <v>4827.8</v>
      </c>
      <c r="E26" s="145">
        <f>E4+E20</f>
        <v>3391.1</v>
      </c>
      <c r="F26" s="145">
        <f>F4+F20</f>
        <v>1793.7999999999997</v>
      </c>
      <c r="G26" s="35">
        <f t="shared" si="0"/>
        <v>0.3715564025021748</v>
      </c>
      <c r="H26" s="35">
        <f t="shared" si="1"/>
        <v>0.5289728996490813</v>
      </c>
    </row>
    <row r="27" spans="1:8" ht="15">
      <c r="A27" s="144"/>
      <c r="B27" s="146" t="s">
        <v>114</v>
      </c>
      <c r="C27" s="150"/>
      <c r="D27" s="32">
        <f>D4</f>
        <v>2830.3</v>
      </c>
      <c r="E27" s="32">
        <f>E4</f>
        <v>1893</v>
      </c>
      <c r="F27" s="32">
        <f>F4</f>
        <v>1645.3999999999999</v>
      </c>
      <c r="G27" s="35">
        <f t="shared" si="0"/>
        <v>0.5813518001625269</v>
      </c>
      <c r="H27" s="35">
        <f t="shared" si="1"/>
        <v>0.8692023243528789</v>
      </c>
    </row>
    <row r="28" spans="1:8" ht="12.75">
      <c r="A28" s="162"/>
      <c r="B28" s="170"/>
      <c r="C28" s="170"/>
      <c r="D28" s="170"/>
      <c r="E28" s="170"/>
      <c r="F28" s="170"/>
      <c r="G28" s="170"/>
      <c r="H28" s="171"/>
    </row>
    <row r="29" spans="1:8" ht="17.25" customHeight="1">
      <c r="A29" s="159" t="s">
        <v>170</v>
      </c>
      <c r="B29" s="152" t="s">
        <v>35</v>
      </c>
      <c r="C29" s="154" t="s">
        <v>215</v>
      </c>
      <c r="D29" s="160" t="s">
        <v>9</v>
      </c>
      <c r="E29" s="156" t="s">
        <v>370</v>
      </c>
      <c r="F29" s="192" t="s">
        <v>10</v>
      </c>
      <c r="G29" s="183" t="s">
        <v>157</v>
      </c>
      <c r="H29" s="156" t="s">
        <v>371</v>
      </c>
    </row>
    <row r="30" spans="1:8" ht="15" customHeight="1">
      <c r="A30" s="159"/>
      <c r="B30" s="152"/>
      <c r="C30" s="155"/>
      <c r="D30" s="160"/>
      <c r="E30" s="157"/>
      <c r="F30" s="193"/>
      <c r="G30" s="184"/>
      <c r="H30" s="157"/>
    </row>
    <row r="31" spans="1:8" ht="25.5">
      <c r="A31" s="50" t="s">
        <v>75</v>
      </c>
      <c r="B31" s="45" t="s">
        <v>36</v>
      </c>
      <c r="C31" s="50"/>
      <c r="D31" s="85">
        <f>D32+D33+D34</f>
        <v>2425.7000000000003</v>
      </c>
      <c r="E31" s="85">
        <f>E32+E33+E34</f>
        <v>1891.9</v>
      </c>
      <c r="F31" s="85">
        <f>F32+F33+F34</f>
        <v>1082.7</v>
      </c>
      <c r="G31" s="86">
        <f>F31/D31</f>
        <v>0.4463453848373665</v>
      </c>
      <c r="H31" s="86">
        <f>F31/E31</f>
        <v>0.5722818330778582</v>
      </c>
    </row>
    <row r="32" spans="1:8" ht="63.75" customHeight="1">
      <c r="A32" s="150" t="s">
        <v>78</v>
      </c>
      <c r="B32" s="146" t="s">
        <v>174</v>
      </c>
      <c r="C32" s="150" t="s">
        <v>78</v>
      </c>
      <c r="D32" s="32">
        <v>2411.3</v>
      </c>
      <c r="E32" s="32">
        <v>1877.5</v>
      </c>
      <c r="F32" s="32">
        <v>1082.7</v>
      </c>
      <c r="G32" s="86">
        <f aca="true" t="shared" si="2" ref="G32:G60">F32/D32</f>
        <v>0.4490109069796375</v>
      </c>
      <c r="H32" s="86">
        <f aca="true" t="shared" si="3" ref="H32:H60">F32/E32</f>
        <v>0.576671105193076</v>
      </c>
    </row>
    <row r="33" spans="1:8" ht="12.75">
      <c r="A33" s="150" t="s">
        <v>80</v>
      </c>
      <c r="B33" s="146" t="s">
        <v>41</v>
      </c>
      <c r="C33" s="150" t="s">
        <v>80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50" t="s">
        <v>139</v>
      </c>
      <c r="B34" s="146" t="s">
        <v>136</v>
      </c>
      <c r="C34" s="150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124</v>
      </c>
      <c r="C35" s="87" t="s">
        <v>238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225</v>
      </c>
      <c r="C36" s="87" t="s">
        <v>210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118</v>
      </c>
      <c r="B37" s="45" t="s">
        <v>110</v>
      </c>
      <c r="C37" s="50"/>
      <c r="D37" s="85">
        <f>D38</f>
        <v>154</v>
      </c>
      <c r="E37" s="85">
        <f>E38</f>
        <v>116</v>
      </c>
      <c r="F37" s="85">
        <f>F38</f>
        <v>83.7</v>
      </c>
      <c r="G37" s="86">
        <f t="shared" si="2"/>
        <v>0.5435064935064935</v>
      </c>
      <c r="H37" s="86">
        <f t="shared" si="3"/>
        <v>0.721551724137931</v>
      </c>
    </row>
    <row r="38" spans="1:8" ht="38.25">
      <c r="A38" s="150" t="s">
        <v>119</v>
      </c>
      <c r="B38" s="146" t="s">
        <v>181</v>
      </c>
      <c r="C38" s="150" t="s">
        <v>296</v>
      </c>
      <c r="D38" s="32">
        <f>154.5-0.5</f>
        <v>154</v>
      </c>
      <c r="E38" s="32">
        <v>116</v>
      </c>
      <c r="F38" s="32">
        <v>83.7</v>
      </c>
      <c r="G38" s="86">
        <f t="shared" si="2"/>
        <v>0.5435064935064935</v>
      </c>
      <c r="H38" s="86">
        <f t="shared" si="3"/>
        <v>0.721551724137931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0" t="s">
        <v>120</v>
      </c>
      <c r="B40" s="146" t="s">
        <v>112</v>
      </c>
      <c r="C40" s="150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122</v>
      </c>
      <c r="C41" s="87" t="s">
        <v>226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82</v>
      </c>
      <c r="B42" s="45" t="s">
        <v>46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7" t="s">
        <v>83</v>
      </c>
      <c r="B43" s="70" t="s">
        <v>134</v>
      </c>
      <c r="C43" s="150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134</v>
      </c>
      <c r="C44" s="87" t="s">
        <v>310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439.7</v>
      </c>
      <c r="E45" s="85">
        <f>E46</f>
        <v>289.7</v>
      </c>
      <c r="F45" s="85">
        <f>F46</f>
        <v>229.5</v>
      </c>
      <c r="G45" s="86">
        <f t="shared" si="2"/>
        <v>0.5219467818967478</v>
      </c>
      <c r="H45" s="86">
        <f t="shared" si="3"/>
        <v>0.7921988263721091</v>
      </c>
    </row>
    <row r="46" spans="1:8" ht="12.75">
      <c r="A46" s="150" t="s">
        <v>50</v>
      </c>
      <c r="B46" s="146" t="s">
        <v>51</v>
      </c>
      <c r="C46" s="150"/>
      <c r="D46" s="32">
        <f>D47+D48+D49</f>
        <v>439.7</v>
      </c>
      <c r="E46" s="32">
        <f>E47+E48+E49</f>
        <v>289.7</v>
      </c>
      <c r="F46" s="32">
        <f>F47+F48+F49</f>
        <v>229.5</v>
      </c>
      <c r="G46" s="86">
        <f t="shared" si="2"/>
        <v>0.5219467818967478</v>
      </c>
      <c r="H46" s="86">
        <f t="shared" si="3"/>
        <v>0.7921988263721091</v>
      </c>
    </row>
    <row r="47" spans="1:8" s="16" customFormat="1" ht="12.75">
      <c r="A47" s="87"/>
      <c r="B47" s="60" t="s">
        <v>105</v>
      </c>
      <c r="C47" s="87" t="s">
        <v>285</v>
      </c>
      <c r="D47" s="88">
        <v>310</v>
      </c>
      <c r="E47" s="88">
        <v>220</v>
      </c>
      <c r="F47" s="88">
        <v>190.5</v>
      </c>
      <c r="G47" s="86">
        <f t="shared" si="2"/>
        <v>0.614516129032258</v>
      </c>
      <c r="H47" s="86">
        <f t="shared" si="3"/>
        <v>0.865909090909091</v>
      </c>
    </row>
    <row r="48" spans="1:8" s="16" customFormat="1" ht="22.5" customHeight="1">
      <c r="A48" s="87"/>
      <c r="B48" s="60" t="s">
        <v>290</v>
      </c>
      <c r="C48" s="87" t="s">
        <v>286</v>
      </c>
      <c r="D48" s="88">
        <v>9.7</v>
      </c>
      <c r="E48" s="88">
        <v>9.7</v>
      </c>
      <c r="F48" s="88">
        <v>0</v>
      </c>
      <c r="G48" s="86">
        <f t="shared" si="2"/>
        <v>0</v>
      </c>
      <c r="H48" s="86">
        <f t="shared" si="3"/>
        <v>0</v>
      </c>
    </row>
    <row r="49" spans="1:8" s="16" customFormat="1" ht="29.25" customHeight="1">
      <c r="A49" s="87"/>
      <c r="B49" s="60" t="s">
        <v>197</v>
      </c>
      <c r="C49" s="87" t="s">
        <v>291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137</v>
      </c>
      <c r="B50" s="148" t="s">
        <v>135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7" t="s">
        <v>131</v>
      </c>
      <c r="B51" s="70" t="s">
        <v>138</v>
      </c>
      <c r="C51" s="147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299</v>
      </c>
      <c r="C52" s="87" t="s">
        <v>292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50" t="s">
        <v>57</v>
      </c>
      <c r="B54" s="146" t="s">
        <v>58</v>
      </c>
      <c r="C54" s="150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293</v>
      </c>
      <c r="C55" s="87" t="s">
        <v>294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201</v>
      </c>
      <c r="C56" s="150" t="s">
        <v>7</v>
      </c>
      <c r="D56" s="32">
        <v>30</v>
      </c>
      <c r="E56" s="32">
        <v>22.5</v>
      </c>
      <c r="F56" s="32">
        <v>17.5</v>
      </c>
      <c r="G56" s="86">
        <f t="shared" si="2"/>
        <v>0.5833333333333334</v>
      </c>
      <c r="H56" s="86">
        <f t="shared" si="3"/>
        <v>0.7777777777777778</v>
      </c>
    </row>
    <row r="57" spans="1:8" ht="12.75">
      <c r="A57" s="50"/>
      <c r="B57" s="45" t="s">
        <v>106</v>
      </c>
      <c r="C57" s="50"/>
      <c r="D57" s="85">
        <f>D58</f>
        <v>1774.4</v>
      </c>
      <c r="E57" s="85">
        <f>E58</f>
        <v>1324.4</v>
      </c>
      <c r="F57" s="85">
        <f>F58</f>
        <v>219.5</v>
      </c>
      <c r="G57" s="86">
        <f t="shared" si="2"/>
        <v>0.12370378719567177</v>
      </c>
      <c r="H57" s="86">
        <f t="shared" si="3"/>
        <v>0.16573542736333433</v>
      </c>
    </row>
    <row r="58" spans="1:8" s="16" customFormat="1" ht="25.5">
      <c r="A58" s="87"/>
      <c r="B58" s="60" t="s">
        <v>107</v>
      </c>
      <c r="C58" s="87" t="s">
        <v>220</v>
      </c>
      <c r="D58" s="88">
        <v>1774.4</v>
      </c>
      <c r="E58" s="88">
        <v>1324.4</v>
      </c>
      <c r="F58" s="88">
        <v>219.5</v>
      </c>
      <c r="G58" s="86">
        <f t="shared" si="2"/>
        <v>0.12370378719567177</v>
      </c>
      <c r="H58" s="86">
        <f t="shared" si="3"/>
        <v>0.16573542736333433</v>
      </c>
    </row>
    <row r="59" spans="1:8" ht="22.5" customHeight="1">
      <c r="A59" s="150"/>
      <c r="B59" s="71" t="s">
        <v>74</v>
      </c>
      <c r="C59" s="89"/>
      <c r="D59" s="90">
        <f>D31+D37+D39+D45+D50+D53+D57+D56</f>
        <v>4827.8</v>
      </c>
      <c r="E59" s="90">
        <f>E31+E37+E39+E45+E50+E53+E57+E56</f>
        <v>3648.5</v>
      </c>
      <c r="F59" s="90">
        <f>F31+F37+F39+F45+F50+F53+F57+F56</f>
        <v>1633.2</v>
      </c>
      <c r="G59" s="86">
        <f t="shared" si="2"/>
        <v>0.33829073283897426</v>
      </c>
      <c r="H59" s="86">
        <f t="shared" si="3"/>
        <v>0.447636014800603</v>
      </c>
    </row>
    <row r="60" spans="1:8" ht="15">
      <c r="A60" s="91"/>
      <c r="B60" s="146" t="s">
        <v>89</v>
      </c>
      <c r="C60" s="150"/>
      <c r="D60" s="92">
        <f>D57</f>
        <v>1774.4</v>
      </c>
      <c r="E60" s="92">
        <f>E57</f>
        <v>1324.4</v>
      </c>
      <c r="F60" s="92">
        <f>F57</f>
        <v>219.5</v>
      </c>
      <c r="G60" s="86">
        <f t="shared" si="2"/>
        <v>0.12370378719567177</v>
      </c>
      <c r="H60" s="86">
        <f t="shared" si="3"/>
        <v>0.16573542736333433</v>
      </c>
    </row>
    <row r="63" spans="2:8" ht="15">
      <c r="B63" s="38" t="s">
        <v>99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90</v>
      </c>
      <c r="C65" s="39"/>
    </row>
    <row r="66" spans="2:3" ht="15">
      <c r="B66" s="38" t="s">
        <v>91</v>
      </c>
      <c r="C66" s="39"/>
    </row>
    <row r="67" spans="2:3" ht="15">
      <c r="B67" s="38"/>
      <c r="C67" s="39"/>
    </row>
    <row r="68" spans="2:3" ht="15">
      <c r="B68" s="38" t="s">
        <v>92</v>
      </c>
      <c r="C68" s="39"/>
    </row>
    <row r="69" spans="2:3" ht="15">
      <c r="B69" s="38" t="s">
        <v>93</v>
      </c>
      <c r="C69" s="39"/>
    </row>
    <row r="70" spans="2:3" ht="15">
      <c r="B70" s="38"/>
      <c r="C70" s="39"/>
    </row>
    <row r="71" spans="2:3" ht="15">
      <c r="B71" s="38" t="s">
        <v>94</v>
      </c>
      <c r="C71" s="39"/>
    </row>
    <row r="72" spans="2:3" ht="15">
      <c r="B72" s="38" t="s">
        <v>95</v>
      </c>
      <c r="C72" s="39"/>
    </row>
    <row r="73" spans="2:3" ht="15">
      <c r="B73" s="38"/>
      <c r="C73" s="39"/>
    </row>
    <row r="74" spans="2:3" ht="15">
      <c r="B74" s="38" t="s">
        <v>96</v>
      </c>
      <c r="C74" s="39"/>
    </row>
    <row r="75" spans="2:3" ht="15">
      <c r="B75" s="38" t="s">
        <v>97</v>
      </c>
      <c r="C75" s="39"/>
    </row>
    <row r="78" spans="2:8" ht="15">
      <c r="B78" s="38" t="s">
        <v>98</v>
      </c>
      <c r="C78" s="39"/>
      <c r="H78" s="43">
        <f>F26+H63-F59</f>
        <v>1158.8</v>
      </c>
    </row>
    <row r="81" spans="2:3" ht="15">
      <c r="B81" s="38" t="s">
        <v>100</v>
      </c>
      <c r="C81" s="39"/>
    </row>
    <row r="82" spans="2:3" ht="15">
      <c r="B82" s="38" t="s">
        <v>101</v>
      </c>
      <c r="C82" s="39"/>
    </row>
    <row r="83" spans="2:3" ht="15">
      <c r="B83" s="38" t="s">
        <v>102</v>
      </c>
      <c r="C83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0"/>
  <sheetViews>
    <sheetView zoomScalePageLayoutView="0" workbookViewId="0" topLeftCell="A131">
      <selection activeCell="B133" sqref="B133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8" customFormat="1" ht="57.75" customHeight="1">
      <c r="A1" s="158" t="s">
        <v>361</v>
      </c>
      <c r="B1" s="158"/>
      <c r="C1" s="158"/>
      <c r="D1" s="158"/>
      <c r="E1" s="158"/>
      <c r="F1" s="158"/>
      <c r="G1" s="158"/>
    </row>
    <row r="2" spans="1:7" ht="15" customHeight="1">
      <c r="A2" s="195"/>
      <c r="B2" s="152" t="s">
        <v>8</v>
      </c>
      <c r="C2" s="153" t="s">
        <v>9</v>
      </c>
      <c r="D2" s="156" t="s">
        <v>370</v>
      </c>
      <c r="E2" s="153" t="s">
        <v>10</v>
      </c>
      <c r="F2" s="156" t="s">
        <v>157</v>
      </c>
      <c r="G2" s="156" t="s">
        <v>371</v>
      </c>
    </row>
    <row r="3" spans="1:7" ht="15" customHeight="1">
      <c r="A3" s="196"/>
      <c r="B3" s="152"/>
      <c r="C3" s="153"/>
      <c r="D3" s="157"/>
      <c r="E3" s="153"/>
      <c r="F3" s="157"/>
      <c r="G3" s="157"/>
    </row>
    <row r="4" spans="1:7" ht="15">
      <c r="A4" s="151"/>
      <c r="B4" s="142" t="s">
        <v>88</v>
      </c>
      <c r="C4" s="145">
        <f>C5+C6+C7+C8+C9+C10+C11+C12+C13+C14+C15+C16+C17+C18+C19+C20+C21+C23</f>
        <v>221986.1</v>
      </c>
      <c r="D4" s="145">
        <f>D5+D6+D7+D8+D9+D10+D11+D12+D13+D14+D15+D16+D17+D18+D19+D20+D21+D23</f>
        <v>160309.9</v>
      </c>
      <c r="E4" s="145">
        <f>E5+E6+E7+E8+E9+E10+E11+E12+E13+E14+E15+E16+E17+E18+E19+E20+E21+E23</f>
        <v>135211.59999999998</v>
      </c>
      <c r="F4" s="44">
        <f>E4/C4</f>
        <v>0.6090993985659461</v>
      </c>
      <c r="G4" s="44">
        <f>E4/D4</f>
        <v>0.8434388643496127</v>
      </c>
    </row>
    <row r="5" spans="1:7" ht="15">
      <c r="A5" s="151"/>
      <c r="B5" s="146" t="s">
        <v>12</v>
      </c>
      <c r="C5" s="32">
        <v>139310</v>
      </c>
      <c r="D5" s="32">
        <v>99735</v>
      </c>
      <c r="E5" s="32">
        <v>75505.5</v>
      </c>
      <c r="F5" s="44">
        <f aca="true" t="shared" si="0" ref="F5:F36">E5/C5</f>
        <v>0.5419962673174934</v>
      </c>
      <c r="G5" s="44">
        <f aca="true" t="shared" si="1" ref="G5:G36">E5/D5</f>
        <v>0.7570612122123628</v>
      </c>
    </row>
    <row r="6" spans="1:7" ht="15">
      <c r="A6" s="151"/>
      <c r="B6" s="146" t="s">
        <v>13</v>
      </c>
      <c r="C6" s="32">
        <v>19000</v>
      </c>
      <c r="D6" s="32">
        <v>13800</v>
      </c>
      <c r="E6" s="32">
        <v>14120.5</v>
      </c>
      <c r="F6" s="44">
        <f t="shared" si="0"/>
        <v>0.7431842105263158</v>
      </c>
      <c r="G6" s="44">
        <f t="shared" si="1"/>
        <v>1.0232246376811593</v>
      </c>
    </row>
    <row r="7" spans="1:7" ht="15">
      <c r="A7" s="151"/>
      <c r="B7" s="146" t="s">
        <v>14</v>
      </c>
      <c r="C7" s="32">
        <v>4800</v>
      </c>
      <c r="D7" s="32">
        <v>3636</v>
      </c>
      <c r="E7" s="32">
        <v>3558.7</v>
      </c>
      <c r="F7" s="44">
        <f t="shared" si="0"/>
        <v>0.7413958333333333</v>
      </c>
      <c r="G7" s="44">
        <f t="shared" si="1"/>
        <v>0.9787403740374037</v>
      </c>
    </row>
    <row r="8" spans="1:7" ht="15">
      <c r="A8" s="151"/>
      <c r="B8" s="146" t="s">
        <v>328</v>
      </c>
      <c r="C8" s="32">
        <v>11415.9</v>
      </c>
      <c r="D8" s="32">
        <v>8516</v>
      </c>
      <c r="E8" s="32">
        <v>8975.2</v>
      </c>
      <c r="F8" s="44">
        <f t="shared" si="0"/>
        <v>0.7862017011361347</v>
      </c>
      <c r="G8" s="44">
        <f t="shared" si="1"/>
        <v>1.0539220291216533</v>
      </c>
    </row>
    <row r="9" spans="1:7" ht="15">
      <c r="A9" s="151"/>
      <c r="B9" s="146" t="s">
        <v>15</v>
      </c>
      <c r="C9" s="32">
        <v>6000</v>
      </c>
      <c r="D9" s="32">
        <v>3580</v>
      </c>
      <c r="E9" s="32">
        <v>2029.4</v>
      </c>
      <c r="F9" s="44">
        <f t="shared" si="0"/>
        <v>0.33823333333333333</v>
      </c>
      <c r="G9" s="44">
        <f t="shared" si="1"/>
        <v>0.5668715083798883</v>
      </c>
    </row>
    <row r="10" spans="1:7" ht="15">
      <c r="A10" s="151"/>
      <c r="B10" s="146" t="s">
        <v>16</v>
      </c>
      <c r="C10" s="32">
        <v>21000</v>
      </c>
      <c r="D10" s="32">
        <v>14259</v>
      </c>
      <c r="E10" s="32">
        <v>14264.2</v>
      </c>
      <c r="F10" s="44">
        <f t="shared" si="0"/>
        <v>0.6792476190476191</v>
      </c>
      <c r="G10" s="44">
        <f t="shared" si="1"/>
        <v>1.0003646819552563</v>
      </c>
    </row>
    <row r="11" spans="1:7" ht="15">
      <c r="A11" s="151"/>
      <c r="B11" s="146" t="s">
        <v>113</v>
      </c>
      <c r="C11" s="32">
        <v>2300</v>
      </c>
      <c r="D11" s="32">
        <v>1666</v>
      </c>
      <c r="E11" s="32">
        <v>1993.3</v>
      </c>
      <c r="F11" s="44">
        <f t="shared" si="0"/>
        <v>0.8666521739130435</v>
      </c>
      <c r="G11" s="44">
        <f t="shared" si="1"/>
        <v>1.1964585834333734</v>
      </c>
    </row>
    <row r="12" spans="1:7" ht="15">
      <c r="A12" s="151"/>
      <c r="B12" s="146" t="s">
        <v>17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1"/>
      <c r="B13" s="146" t="s">
        <v>18</v>
      </c>
      <c r="C13" s="32">
        <v>5615</v>
      </c>
      <c r="D13" s="32">
        <v>4199</v>
      </c>
      <c r="E13" s="32">
        <v>3702.2</v>
      </c>
      <c r="F13" s="44">
        <f t="shared" si="0"/>
        <v>0.6593410507569011</v>
      </c>
      <c r="G13" s="44">
        <f t="shared" si="1"/>
        <v>0.8816861157418433</v>
      </c>
    </row>
    <row r="14" spans="1:7" ht="15">
      <c r="A14" s="151"/>
      <c r="B14" s="146" t="s">
        <v>19</v>
      </c>
      <c r="C14" s="32">
        <v>1564.9</v>
      </c>
      <c r="D14" s="32">
        <v>1246.4</v>
      </c>
      <c r="E14" s="32">
        <v>1409.3</v>
      </c>
      <c r="F14" s="44">
        <f t="shared" si="0"/>
        <v>0.9005687264361939</v>
      </c>
      <c r="G14" s="44">
        <f t="shared" si="1"/>
        <v>1.130696405648267</v>
      </c>
    </row>
    <row r="15" spans="1:7" ht="15">
      <c r="A15" s="151"/>
      <c r="B15" s="146" t="s">
        <v>20</v>
      </c>
      <c r="C15" s="32">
        <v>50</v>
      </c>
      <c r="D15" s="32">
        <v>50</v>
      </c>
      <c r="E15" s="32">
        <v>50.3</v>
      </c>
      <c r="F15" s="44">
        <v>0</v>
      </c>
      <c r="G15" s="44">
        <v>0</v>
      </c>
    </row>
    <row r="16" spans="1:7" ht="15">
      <c r="A16" s="151"/>
      <c r="B16" s="146" t="s">
        <v>21</v>
      </c>
      <c r="C16" s="32">
        <v>400</v>
      </c>
      <c r="D16" s="32">
        <v>300</v>
      </c>
      <c r="E16" s="32">
        <v>235.6</v>
      </c>
      <c r="F16" s="44">
        <f t="shared" si="0"/>
        <v>0.589</v>
      </c>
      <c r="G16" s="44">
        <f t="shared" si="1"/>
        <v>0.7853333333333333</v>
      </c>
    </row>
    <row r="17" spans="1:7" ht="15">
      <c r="A17" s="151"/>
      <c r="B17" s="146" t="s">
        <v>22</v>
      </c>
      <c r="C17" s="32">
        <v>810</v>
      </c>
      <c r="D17" s="32">
        <v>595</v>
      </c>
      <c r="E17" s="32">
        <v>548.6</v>
      </c>
      <c r="F17" s="44">
        <f t="shared" si="0"/>
        <v>0.677283950617284</v>
      </c>
      <c r="G17" s="44">
        <f t="shared" si="1"/>
        <v>0.9220168067226892</v>
      </c>
    </row>
    <row r="18" spans="1:7" ht="15">
      <c r="A18" s="151"/>
      <c r="B18" s="146" t="s">
        <v>23</v>
      </c>
      <c r="C18" s="32"/>
      <c r="D18" s="32"/>
      <c r="E18" s="32"/>
      <c r="F18" s="44">
        <v>0</v>
      </c>
      <c r="G18" s="44">
        <v>0</v>
      </c>
    </row>
    <row r="19" spans="1:7" ht="15">
      <c r="A19" s="151"/>
      <c r="B19" s="146" t="s">
        <v>24</v>
      </c>
      <c r="C19" s="32">
        <v>772.5</v>
      </c>
      <c r="D19" s="32">
        <v>772.5</v>
      </c>
      <c r="E19" s="32">
        <v>817.1</v>
      </c>
      <c r="F19" s="44">
        <v>0</v>
      </c>
      <c r="G19" s="44">
        <v>0</v>
      </c>
    </row>
    <row r="20" spans="1:7" ht="15">
      <c r="A20" s="151"/>
      <c r="B20" s="146" t="s">
        <v>25</v>
      </c>
      <c r="C20" s="32">
        <v>7014.1</v>
      </c>
      <c r="D20" s="32">
        <v>6495</v>
      </c>
      <c r="E20" s="32">
        <v>6347.1</v>
      </c>
      <c r="F20" s="44">
        <f t="shared" si="0"/>
        <v>0.9049058325373177</v>
      </c>
      <c r="G20" s="44">
        <f t="shared" si="1"/>
        <v>0.9772286374133949</v>
      </c>
    </row>
    <row r="21" spans="1:7" ht="15">
      <c r="A21" s="151"/>
      <c r="B21" s="146" t="s">
        <v>26</v>
      </c>
      <c r="C21" s="32">
        <v>1933.7</v>
      </c>
      <c r="D21" s="32">
        <v>1460</v>
      </c>
      <c r="E21" s="32">
        <v>1650.8</v>
      </c>
      <c r="F21" s="44">
        <f t="shared" si="0"/>
        <v>0.8537001603144231</v>
      </c>
      <c r="G21" s="44">
        <f t="shared" si="1"/>
        <v>1.1306849315068492</v>
      </c>
    </row>
    <row r="22" spans="1:7" ht="15">
      <c r="A22" s="151"/>
      <c r="B22" s="146" t="s">
        <v>27</v>
      </c>
      <c r="C22" s="32">
        <v>852.8</v>
      </c>
      <c r="D22" s="32">
        <v>634</v>
      </c>
      <c r="E22" s="32">
        <v>410.1</v>
      </c>
      <c r="F22" s="44">
        <f t="shared" si="0"/>
        <v>0.4808864915572233</v>
      </c>
      <c r="G22" s="44">
        <f t="shared" si="1"/>
        <v>0.6468454258675079</v>
      </c>
    </row>
    <row r="23" spans="1:7" ht="15">
      <c r="A23" s="151"/>
      <c r="B23" s="146" t="s">
        <v>28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3.8</v>
      </c>
      <c r="F23" s="44">
        <v>0</v>
      </c>
      <c r="G23" s="44">
        <v>0</v>
      </c>
    </row>
    <row r="24" spans="1:7" ht="15">
      <c r="A24" s="151"/>
      <c r="B24" s="45" t="s">
        <v>87</v>
      </c>
      <c r="C24" s="32">
        <f>C25+C26+C28+C29+C31+C30+C32</f>
        <v>505447.5999999999</v>
      </c>
      <c r="D24" s="32">
        <f>D25+D26+D28+D29+D31+D30+D32</f>
        <v>388357.69999999995</v>
      </c>
      <c r="E24" s="32">
        <f>E25+E26+E28+E29+E31+E30+E32</f>
        <v>283381.70000000007</v>
      </c>
      <c r="F24" s="44">
        <f t="shared" si="0"/>
        <v>0.5606549521651703</v>
      </c>
      <c r="G24" s="44">
        <f t="shared" si="1"/>
        <v>0.7296924974063862</v>
      </c>
    </row>
    <row r="25" spans="1:7" ht="21" customHeight="1">
      <c r="A25" s="151"/>
      <c r="B25" s="146" t="s">
        <v>30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69497.19999999998</v>
      </c>
      <c r="F25" s="44">
        <f t="shared" si="0"/>
        <v>0.6165532133475398</v>
      </c>
      <c r="G25" s="44">
        <f t="shared" si="1"/>
        <v>0.8220726528584437</v>
      </c>
    </row>
    <row r="26" spans="1:7" ht="23.25" customHeight="1">
      <c r="A26" s="151"/>
      <c r="B26" s="146" t="s">
        <v>31</v>
      </c>
      <c r="C26" s="32">
        <f>МР!D26+924</f>
        <v>350391.1</v>
      </c>
      <c r="D26" s="32">
        <f>МР!E26+'Кр-звезда'!E23+Макарово!E23+Октябрьский!E22+Салтыковка!E22+Урусово!E23+'Ш-Голицыно'!E22</f>
        <v>266680.6</v>
      </c>
      <c r="E26" s="32">
        <f>МР!F26+'Кр-звезда'!F23+Макарово!F23+Октябрьский!F22+Салтыковка!F22+Урусово!F23+'Ш-Голицыно'!F22</f>
        <v>194614.20000000004</v>
      </c>
      <c r="F26" s="44">
        <f t="shared" si="0"/>
        <v>0.555419929330397</v>
      </c>
      <c r="G26" s="44">
        <f t="shared" si="1"/>
        <v>0.7297651197724921</v>
      </c>
    </row>
    <row r="27" spans="1:7" ht="23.25" customHeight="1">
      <c r="A27" s="151"/>
      <c r="B27" s="146" t="s">
        <v>171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693</v>
      </c>
      <c r="E27" s="32">
        <f>'Кр-звезда'!F23+Макарово!F23+Октябрьский!F22+Салтыковка!F22+Урусово!F23+'Ш-Голицыно'!F22</f>
        <v>537.6999999999999</v>
      </c>
      <c r="F27" s="44">
        <f t="shared" si="0"/>
        <v>0.5819264069264068</v>
      </c>
      <c r="G27" s="44">
        <f t="shared" si="1"/>
        <v>0.7759018759018758</v>
      </c>
    </row>
    <row r="28" spans="1:7" ht="22.5" customHeight="1">
      <c r="A28" s="151"/>
      <c r="B28" s="146" t="s">
        <v>32</v>
      </c>
      <c r="C28" s="32">
        <f>МР!D27+'МО г.Ртищево'!D22+'МО г.Ртищево'!D23</f>
        <v>19595.699999999997</v>
      </c>
      <c r="D28" s="32">
        <f>МР!E27+'МО г.Ртищево'!E22+'МО г.Ртищево'!E23</f>
        <v>19595.699999999997</v>
      </c>
      <c r="E28" s="32">
        <f>МР!F27+'МО г.Ртищево'!F22+'МО г.Ртищево'!F23</f>
        <v>8920.9</v>
      </c>
      <c r="F28" s="44">
        <f t="shared" si="0"/>
        <v>0.4552478349842058</v>
      </c>
      <c r="G28" s="44">
        <f t="shared" si="1"/>
        <v>0.4552478349842058</v>
      </c>
    </row>
    <row r="29" spans="1:7" ht="54" customHeight="1">
      <c r="A29" s="151"/>
      <c r="B29" s="146" t="s">
        <v>384</v>
      </c>
      <c r="C29" s="32">
        <f>МР!D28+МР!D30+МР!D31</f>
        <v>127.6</v>
      </c>
      <c r="D29" s="32">
        <f>МР!E28+МР!E30+МР!E31</f>
        <v>127.6</v>
      </c>
      <c r="E29" s="32">
        <f>МР!F28+МР!F30+МР!F31</f>
        <v>0</v>
      </c>
      <c r="F29" s="44">
        <f t="shared" si="0"/>
        <v>0</v>
      </c>
      <c r="G29" s="44">
        <f t="shared" si="1"/>
        <v>0</v>
      </c>
    </row>
    <row r="30" spans="1:7" ht="15.75" customHeight="1">
      <c r="A30" s="151"/>
      <c r="B30" s="146" t="s">
        <v>73</v>
      </c>
      <c r="C30" s="32">
        <f>МР!D29+'МО г.Ртищево'!D24+'Кр-звезда'!D22+Макарово!D24+Октябрьский!D23+Салтыковка!D23+Урусово!D24+'Ш-Голицыно'!D23</f>
        <v>22580.699999999997</v>
      </c>
      <c r="D30" s="32">
        <f>МР!E29+'МО г.Ртищево'!E24+'Кр-звезда'!E22+Макарово!E24+Октябрьский!E23+Салтыковка!E23+Урусово!E24+'Ш-Голицыно'!E23</f>
        <v>17381.2</v>
      </c>
      <c r="E30" s="32">
        <f>МР!F29+'МО г.Ртищево'!F24+'Кр-звезда'!F22+Макарово!F24+Октябрьский!F23+Салтыковка!F23+Урусово!F24+'Ш-Голицыно'!F23</f>
        <v>10536.6</v>
      </c>
      <c r="F30" s="44">
        <f t="shared" si="0"/>
        <v>0.4666197239235277</v>
      </c>
      <c r="G30" s="44">
        <f t="shared" si="1"/>
        <v>0.6062067060962419</v>
      </c>
    </row>
    <row r="31" spans="1:7" ht="28.5" customHeight="1">
      <c r="A31" s="151"/>
      <c r="B31" s="146" t="s">
        <v>33</v>
      </c>
      <c r="C31" s="32">
        <f>МР!D32</f>
        <v>250</v>
      </c>
      <c r="D31" s="32">
        <f>МР!E32</f>
        <v>250</v>
      </c>
      <c r="E31" s="32">
        <f>МР!F32</f>
        <v>252.9</v>
      </c>
      <c r="F31" s="44">
        <v>0</v>
      </c>
      <c r="G31" s="44">
        <v>0</v>
      </c>
    </row>
    <row r="32" spans="1:7" ht="33" customHeight="1" thickBot="1">
      <c r="A32" s="151"/>
      <c r="B32" s="46" t="s">
        <v>165</v>
      </c>
      <c r="C32" s="32">
        <f>МР!D33+'Кр-звезда'!D25+Макарово!D26+Октябрьский!D25+Салтыковка!D25+Урусово!D25+'Ш-Голицыно'!D24</f>
        <v>-216.4</v>
      </c>
      <c r="D32" s="32">
        <f>МР!E33+'Кр-звезда'!E25+Макарово!E26+Октябрьский!E25+Салтыковка!E25+Урусово!E25+'Ш-Голицыно'!E24</f>
        <v>-216.4</v>
      </c>
      <c r="E32" s="32">
        <f>МР!F33+'Кр-звезда'!F25+Макарово!F26+Октябрьский!F25+Салтыковка!F25+Урусово!F25+'Ш-Голицыно'!F24</f>
        <v>-440.1</v>
      </c>
      <c r="F32" s="44">
        <f t="shared" si="0"/>
        <v>2.0337338262476896</v>
      </c>
      <c r="G32" s="44">
        <f t="shared" si="1"/>
        <v>2.0337338262476896</v>
      </c>
    </row>
    <row r="33" spans="1:7" ht="18.75">
      <c r="A33" s="151"/>
      <c r="B33" s="47" t="s">
        <v>34</v>
      </c>
      <c r="C33" s="145">
        <f>C4+C24</f>
        <v>727433.7</v>
      </c>
      <c r="D33" s="32">
        <f>МР!E34</f>
        <v>469098.4999999999</v>
      </c>
      <c r="E33" s="145">
        <f>E4+E24</f>
        <v>418593.30000000005</v>
      </c>
      <c r="F33" s="44">
        <f t="shared" si="0"/>
        <v>0.5754384213984038</v>
      </c>
      <c r="G33" s="44">
        <f t="shared" si="1"/>
        <v>0.89233561821238</v>
      </c>
    </row>
    <row r="34" spans="1:7" ht="15.75">
      <c r="A34" s="151"/>
      <c r="B34" s="48" t="s">
        <v>308</v>
      </c>
      <c r="C34" s="145">
        <v>27847.2</v>
      </c>
      <c r="D34" s="32">
        <v>24346.3</v>
      </c>
      <c r="E34" s="145">
        <v>12271.8</v>
      </c>
      <c r="F34" s="44">
        <f t="shared" si="0"/>
        <v>0.44068344393691283</v>
      </c>
      <c r="G34" s="44">
        <f t="shared" si="1"/>
        <v>0.5040519503990339</v>
      </c>
    </row>
    <row r="35" spans="1:7" ht="18.75">
      <c r="A35" s="151"/>
      <c r="B35" s="49" t="s">
        <v>309</v>
      </c>
      <c r="C35" s="145">
        <f>C33-C34</f>
        <v>699586.5</v>
      </c>
      <c r="D35" s="145">
        <f>D33-D34</f>
        <v>444752.1999999999</v>
      </c>
      <c r="E35" s="145">
        <f>E33-E34</f>
        <v>406321.50000000006</v>
      </c>
      <c r="F35" s="44">
        <f t="shared" si="0"/>
        <v>0.5808023739737689</v>
      </c>
      <c r="G35" s="44">
        <f t="shared" si="1"/>
        <v>0.9135907590788762</v>
      </c>
    </row>
    <row r="36" spans="1:7" ht="15">
      <c r="A36" s="151"/>
      <c r="B36" s="146" t="s">
        <v>114</v>
      </c>
      <c r="C36" s="32">
        <f>C4</f>
        <v>221986.1</v>
      </c>
      <c r="D36" s="32">
        <f>D4</f>
        <v>160309.9</v>
      </c>
      <c r="E36" s="32">
        <f>E4</f>
        <v>135211.59999999998</v>
      </c>
      <c r="F36" s="44">
        <f t="shared" si="0"/>
        <v>0.6090993985659461</v>
      </c>
      <c r="G36" s="44">
        <f t="shared" si="1"/>
        <v>0.8434388643496127</v>
      </c>
    </row>
    <row r="37" spans="1:7" ht="12.75">
      <c r="A37" s="194"/>
      <c r="B37" s="170"/>
      <c r="C37" s="170"/>
      <c r="D37" s="170"/>
      <c r="E37" s="170"/>
      <c r="F37" s="170"/>
      <c r="G37" s="171"/>
    </row>
    <row r="38" spans="1:7" ht="15" customHeight="1">
      <c r="A38" s="187" t="s">
        <v>170</v>
      </c>
      <c r="B38" s="152" t="s">
        <v>35</v>
      </c>
      <c r="C38" s="160" t="s">
        <v>9</v>
      </c>
      <c r="D38" s="156" t="s">
        <v>370</v>
      </c>
      <c r="E38" s="160" t="s">
        <v>10</v>
      </c>
      <c r="F38" s="156" t="s">
        <v>157</v>
      </c>
      <c r="G38" s="156" t="s">
        <v>371</v>
      </c>
    </row>
    <row r="39" spans="1:7" ht="13.5" customHeight="1">
      <c r="A39" s="187"/>
      <c r="B39" s="152"/>
      <c r="C39" s="160"/>
      <c r="D39" s="157"/>
      <c r="E39" s="160"/>
      <c r="F39" s="157"/>
      <c r="G39" s="157"/>
    </row>
    <row r="40" spans="1:7" ht="21" customHeight="1">
      <c r="A40" s="50" t="s">
        <v>75</v>
      </c>
      <c r="B40" s="45" t="s">
        <v>36</v>
      </c>
      <c r="C40" s="51">
        <f>C41+C42+C44+C46+C47+C45+C43</f>
        <v>61000.99999999999</v>
      </c>
      <c r="D40" s="51">
        <f>D41+D42+D44+D46+D47+D45+D43</f>
        <v>49696</v>
      </c>
      <c r="E40" s="51">
        <f>E41+E42+E44+E46+E47+E45+E43</f>
        <v>37596.700000000004</v>
      </c>
      <c r="F40" s="52">
        <f>E40/C40</f>
        <v>0.6163292405042542</v>
      </c>
      <c r="G40" s="52">
        <f>E40/D40</f>
        <v>0.7565337250482937</v>
      </c>
    </row>
    <row r="41" spans="1:7" s="139" customFormat="1" ht="13.5">
      <c r="A41" s="53" t="s">
        <v>77</v>
      </c>
      <c r="B41" s="54" t="s">
        <v>37</v>
      </c>
      <c r="C41" s="55">
        <f>МР!D40+'МО г.Ртищево'!D33</f>
        <v>1547.4</v>
      </c>
      <c r="D41" s="55">
        <f>МР!E40+'МО г.Ртищево'!E33</f>
        <v>1251.6</v>
      </c>
      <c r="E41" s="55">
        <f>МР!F40+'МО г.Ртищево'!F33</f>
        <v>997.1</v>
      </c>
      <c r="F41" s="52">
        <f aca="true" t="shared" si="2" ref="F41:F112">E41/C41</f>
        <v>0.644371203308776</v>
      </c>
      <c r="G41" s="52">
        <f aca="true" t="shared" si="3" ref="G41:G112">E41/D41</f>
        <v>0.7966602748481943</v>
      </c>
    </row>
    <row r="42" spans="1:7" s="139" customFormat="1" ht="13.5">
      <c r="A42" s="53" t="s">
        <v>78</v>
      </c>
      <c r="B42" s="54" t="s">
        <v>38</v>
      </c>
      <c r="C42" s="55">
        <f>МР!D41+'Кр-звезда'!D33+Макарово!D33+Октябрьский!D32+Салтыковка!D32+Урусово!D33+'Ш-Голицыно'!D32</f>
        <v>32285.100000000002</v>
      </c>
      <c r="D42" s="55">
        <f>МР!E41+'Кр-звезда'!E33+Макарово!E33+Октябрьский!E32+Салтыковка!E32+Урусово!E33+'Ш-Голицыно'!E32</f>
        <v>26438.4</v>
      </c>
      <c r="E42" s="55">
        <f>МР!F41+'Кр-звезда'!F33+Макарово!F33+Октябрьский!F32+Салтыковка!F32+Урусово!F33+'Ш-Голицыно'!F32</f>
        <v>21191.4</v>
      </c>
      <c r="F42" s="52">
        <f t="shared" si="2"/>
        <v>0.6563832851687001</v>
      </c>
      <c r="G42" s="52">
        <f t="shared" si="3"/>
        <v>0.8015386710239651</v>
      </c>
    </row>
    <row r="43" spans="1:7" s="139" customFormat="1" ht="13.5">
      <c r="A43" s="53" t="s">
        <v>374</v>
      </c>
      <c r="B43" s="54" t="s">
        <v>380</v>
      </c>
      <c r="C43" s="55">
        <f>МР!D43</f>
        <v>8.7</v>
      </c>
      <c r="D43" s="55">
        <f>МР!E43</f>
        <v>8.7</v>
      </c>
      <c r="E43" s="55">
        <f>МР!F43</f>
        <v>1.9</v>
      </c>
      <c r="F43" s="52">
        <f t="shared" si="2"/>
        <v>0.21839080459770116</v>
      </c>
      <c r="G43" s="52">
        <f t="shared" si="3"/>
        <v>0.21839080459770116</v>
      </c>
    </row>
    <row r="44" spans="1:7" s="139" customFormat="1" ht="13.5">
      <c r="A44" s="53" t="s">
        <v>79</v>
      </c>
      <c r="B44" s="54" t="s">
        <v>40</v>
      </c>
      <c r="C44" s="55">
        <f>МР!D44</f>
        <v>8577.6</v>
      </c>
      <c r="D44" s="55">
        <f>МР!E44</f>
        <v>6471.6</v>
      </c>
      <c r="E44" s="55">
        <f>МР!F44</f>
        <v>3624.2</v>
      </c>
      <c r="F44" s="52">
        <f t="shared" si="2"/>
        <v>0.42251911956724486</v>
      </c>
      <c r="G44" s="52">
        <f t="shared" si="3"/>
        <v>0.5600160702144755</v>
      </c>
    </row>
    <row r="45" spans="1:7" ht="25.5" hidden="1">
      <c r="A45" s="150" t="s">
        <v>227</v>
      </c>
      <c r="B45" s="146" t="s">
        <v>228</v>
      </c>
      <c r="C45" s="56">
        <f>МР!D45</f>
        <v>170</v>
      </c>
      <c r="D45" s="56">
        <f>МР!E45</f>
        <v>170</v>
      </c>
      <c r="E45" s="56">
        <f>МР!F45</f>
        <v>10</v>
      </c>
      <c r="F45" s="52">
        <f t="shared" si="2"/>
        <v>0.058823529411764705</v>
      </c>
      <c r="G45" s="52">
        <f t="shared" si="3"/>
        <v>0.058823529411764705</v>
      </c>
    </row>
    <row r="46" spans="1:7" s="139" customFormat="1" ht="13.5">
      <c r="A46" s="53" t="s">
        <v>80</v>
      </c>
      <c r="B46" s="54" t="s">
        <v>41</v>
      </c>
      <c r="C46" s="55">
        <f>МР!D46+'МО г.Ртищево'!D35+'Кр-звезда'!D34+Макарово!D34+Октябрьский!D33+Салтыковка!D33+Урусово!D34+'Ш-Голицыно'!D33</f>
        <v>110</v>
      </c>
      <c r="D46" s="55">
        <f>МР!E46+'МО г.Ртищево'!E35+'Кр-звезда'!E34+Макарово!E34+Октябрьский!E33+Салтыковка!E33+Урусово!E34+'Ш-Голицыно'!E33</f>
        <v>107.5</v>
      </c>
      <c r="E46" s="55">
        <f>МР!F46+'МО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9" customFormat="1" ht="13.5">
      <c r="A47" s="53" t="s">
        <v>139</v>
      </c>
      <c r="B47" s="54" t="s">
        <v>42</v>
      </c>
      <c r="C47" s="55">
        <f>C48+C49++C50+C51+C54+C55+C52+C56+C57+C53</f>
        <v>18302.199999999997</v>
      </c>
      <c r="D47" s="55">
        <f>D48+D49++D50+D51+D54+D55+D52+D56+D57+D53</f>
        <v>15248.200000000003</v>
      </c>
      <c r="E47" s="55">
        <f>E48+E49++E50+E51+E54+E55+E52+E56+E57+E53</f>
        <v>11772.1</v>
      </c>
      <c r="F47" s="52">
        <f t="shared" si="2"/>
        <v>0.643206827594497</v>
      </c>
      <c r="G47" s="52">
        <f t="shared" si="3"/>
        <v>0.772032108707913</v>
      </c>
    </row>
    <row r="48" spans="1:7" ht="12.75">
      <c r="A48" s="150"/>
      <c r="B48" s="146" t="s">
        <v>162</v>
      </c>
      <c r="C48" s="56">
        <f>МР!D48+'МО г.Ртищево'!D37</f>
        <v>9195.199999999999</v>
      </c>
      <c r="D48" s="56">
        <f>МР!E48+'МО г.Ртищево'!E37</f>
        <v>6982</v>
      </c>
      <c r="E48" s="56">
        <f>МР!F48+'МО г.Ртищево'!F37</f>
        <v>5042.400000000001</v>
      </c>
      <c r="F48" s="52">
        <f t="shared" si="2"/>
        <v>0.5483730642074127</v>
      </c>
      <c r="G48" s="52">
        <f t="shared" si="3"/>
        <v>0.7221999427098253</v>
      </c>
    </row>
    <row r="49" spans="1:7" ht="12.75" hidden="1">
      <c r="A49" s="150"/>
      <c r="B49" s="146" t="s">
        <v>234</v>
      </c>
      <c r="C49" s="56">
        <f>'МО г.Ртищево'!D39+'Ш-Голицыно'!D36</f>
        <v>0</v>
      </c>
      <c r="D49" s="56">
        <f>'МО г.Ртищево'!E39+'Ш-Голицыно'!E36</f>
        <v>0</v>
      </c>
      <c r="E49" s="56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50"/>
      <c r="B50" s="146" t="s">
        <v>43</v>
      </c>
      <c r="C50" s="56">
        <f>'Кр-звезда'!D36+Макарово!D36+Октябрьский!D35+Салтыковка!D35+Урусово!D36+'Ш-Голицыно'!D35+МР!D50</f>
        <v>57.3</v>
      </c>
      <c r="D50" s="56">
        <f>'Кр-звезда'!E36+Макарово!E36+Октябрьский!E35+Салтыковка!E35+Урусово!E36+'Ш-Голицыно'!E35+МР!E50</f>
        <v>49.8</v>
      </c>
      <c r="E50" s="56">
        <f>'Кр-звезда'!F36+Макарово!F36+Октябрьский!F35+Салтыковка!F35+Урусово!F36+'Ш-Голицыно'!F35+МР!F50</f>
        <v>0</v>
      </c>
      <c r="F50" s="52">
        <f t="shared" si="2"/>
        <v>0</v>
      </c>
      <c r="G50" s="52">
        <f t="shared" si="3"/>
        <v>0</v>
      </c>
    </row>
    <row r="51" spans="1:7" ht="12.75">
      <c r="A51" s="150"/>
      <c r="B51" s="146" t="s">
        <v>115</v>
      </c>
      <c r="C51" s="56">
        <f>МР!D51</f>
        <v>190</v>
      </c>
      <c r="D51" s="56">
        <f>МР!E51</f>
        <v>190</v>
      </c>
      <c r="E51" s="56">
        <f>МР!F51</f>
        <v>85</v>
      </c>
      <c r="F51" s="52">
        <f t="shared" si="2"/>
        <v>0.4473684210526316</v>
      </c>
      <c r="G51" s="52">
        <f t="shared" si="3"/>
        <v>0.4473684210526316</v>
      </c>
    </row>
    <row r="52" spans="1:7" ht="18" customHeight="1">
      <c r="A52" s="150"/>
      <c r="B52" s="146" t="s">
        <v>303</v>
      </c>
      <c r="C52" s="56">
        <f>Урусово!D37</f>
        <v>5</v>
      </c>
      <c r="D52" s="56">
        <f>Урусово!E37</f>
        <v>5</v>
      </c>
      <c r="E52" s="56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50"/>
      <c r="B53" s="146" t="s">
        <v>329</v>
      </c>
      <c r="C53" s="56">
        <f>'МО г.Ртищево'!D41</f>
        <v>1545.1</v>
      </c>
      <c r="D53" s="56">
        <f>'МО г.Ртищево'!E41</f>
        <v>1545.1</v>
      </c>
      <c r="E53" s="56">
        <f>'МО г.Ртищево'!F41</f>
        <v>1544.9</v>
      </c>
      <c r="F53" s="52">
        <f t="shared" si="2"/>
        <v>0.9998705585399005</v>
      </c>
      <c r="G53" s="52">
        <f t="shared" si="3"/>
        <v>0.9998705585399005</v>
      </c>
    </row>
    <row r="54" spans="1:7" ht="25.5">
      <c r="A54" s="150"/>
      <c r="B54" s="146" t="s">
        <v>317</v>
      </c>
      <c r="C54" s="56">
        <f>МР!D52+'МО г.Ртищево'!D42</f>
        <v>4308.400000000001</v>
      </c>
      <c r="D54" s="56">
        <f>МР!E52+'МО г.Ртищево'!E42</f>
        <v>3520.1000000000004</v>
      </c>
      <c r="E54" s="56">
        <f>МР!F52+'МО г.Ртищево'!F42</f>
        <v>2176.7</v>
      </c>
      <c r="F54" s="52">
        <f t="shared" si="2"/>
        <v>0.5052223563271747</v>
      </c>
      <c r="G54" s="52">
        <f t="shared" si="3"/>
        <v>0.6183631146842418</v>
      </c>
    </row>
    <row r="55" spans="1:7" ht="20.25" customHeight="1" hidden="1">
      <c r="A55" s="150"/>
      <c r="B55" s="146" t="s">
        <v>168</v>
      </c>
      <c r="C55" s="57">
        <f>МР!D53</f>
        <v>0</v>
      </c>
      <c r="D55" s="57">
        <f>МР!E53</f>
        <v>0</v>
      </c>
      <c r="E55" s="57">
        <f>МР!F53</f>
        <v>0</v>
      </c>
      <c r="F55" s="52" t="e">
        <f t="shared" si="2"/>
        <v>#DIV/0!</v>
      </c>
      <c r="G55" s="52" t="e">
        <f t="shared" si="3"/>
        <v>#DIV/0!</v>
      </c>
    </row>
    <row r="56" spans="1:7" ht="20.25" customHeight="1">
      <c r="A56" s="150"/>
      <c r="B56" s="146" t="s">
        <v>315</v>
      </c>
      <c r="C56" s="57">
        <f>'МО г.Ртищево'!D43</f>
        <v>180</v>
      </c>
      <c r="D56" s="57">
        <f>'МО г.Ртищево'!E43</f>
        <v>135</v>
      </c>
      <c r="E56" s="57">
        <f>'МО г.Ртищево'!F43</f>
        <v>99.6</v>
      </c>
      <c r="F56" s="52">
        <f t="shared" si="2"/>
        <v>0.5533333333333333</v>
      </c>
      <c r="G56" s="52">
        <f t="shared" si="3"/>
        <v>0.7377777777777778</v>
      </c>
    </row>
    <row r="57" spans="1:7" ht="26.25" customHeight="1">
      <c r="A57" s="150"/>
      <c r="B57" s="58" t="s">
        <v>318</v>
      </c>
      <c r="C57" s="57">
        <f>МР!D54</f>
        <v>2821.2</v>
      </c>
      <c r="D57" s="57">
        <f>МР!E54</f>
        <v>2821.2</v>
      </c>
      <c r="E57" s="57">
        <f>МР!F54</f>
        <v>2818.5</v>
      </c>
      <c r="F57" s="52">
        <f t="shared" si="2"/>
        <v>0.9990429604423651</v>
      </c>
      <c r="G57" s="52">
        <f t="shared" si="3"/>
        <v>0.9990429604423651</v>
      </c>
    </row>
    <row r="58" spans="1:7" ht="21" customHeight="1">
      <c r="A58" s="50" t="s">
        <v>118</v>
      </c>
      <c r="B58" s="45" t="s">
        <v>110</v>
      </c>
      <c r="C58" s="59">
        <f>C59</f>
        <v>924</v>
      </c>
      <c r="D58" s="59">
        <f>D59</f>
        <v>697.6</v>
      </c>
      <c r="E58" s="59">
        <f>E59</f>
        <v>421.99999999999994</v>
      </c>
      <c r="F58" s="52">
        <f t="shared" si="2"/>
        <v>0.4567099567099566</v>
      </c>
      <c r="G58" s="52">
        <f t="shared" si="3"/>
        <v>0.6049311926605504</v>
      </c>
    </row>
    <row r="59" spans="1:7" s="139" customFormat="1" ht="27">
      <c r="A59" s="53" t="s">
        <v>119</v>
      </c>
      <c r="B59" s="54" t="s">
        <v>111</v>
      </c>
      <c r="C59" s="55">
        <f>'Кр-звезда'!D38+Макарово!D38+Октябрьский!D37+Салтыковка!D37+Урусово!D39+'Ш-Голицыно'!D38</f>
        <v>924</v>
      </c>
      <c r="D59" s="55">
        <f>'Кр-звезда'!E38+Макарово!E38+Октябрьский!E37+Салтыковка!E37+Урусово!E39+'Ш-Голицыно'!E38</f>
        <v>697.6</v>
      </c>
      <c r="E59" s="55">
        <f>'Кр-звезда'!F38+Макарово!F38+Октябрьский!F37+Салтыковка!F37+Урусово!F39+'Ш-Голицыно'!F38</f>
        <v>421.99999999999994</v>
      </c>
      <c r="F59" s="52">
        <f t="shared" si="2"/>
        <v>0.4567099567099566</v>
      </c>
      <c r="G59" s="52">
        <f t="shared" si="3"/>
        <v>0.6049311926605504</v>
      </c>
    </row>
    <row r="60" spans="1:7" ht="21" customHeight="1">
      <c r="A60" s="50" t="s">
        <v>81</v>
      </c>
      <c r="B60" s="45" t="s">
        <v>44</v>
      </c>
      <c r="C60" s="59">
        <f>C61+C63</f>
        <v>1007.8</v>
      </c>
      <c r="D60" s="59">
        <f>D61+D63</f>
        <v>782.8</v>
      </c>
      <c r="E60" s="59">
        <f>E61+E63</f>
        <v>393.70000000000005</v>
      </c>
      <c r="F60" s="52">
        <f t="shared" si="2"/>
        <v>0.3906529073228816</v>
      </c>
      <c r="G60" s="52">
        <f t="shared" si="3"/>
        <v>0.5029381706693921</v>
      </c>
    </row>
    <row r="61" spans="1:7" s="139" customFormat="1" ht="18.75" customHeight="1">
      <c r="A61" s="53" t="s">
        <v>120</v>
      </c>
      <c r="B61" s="54" t="s">
        <v>112</v>
      </c>
      <c r="C61" s="55">
        <f>C62</f>
        <v>130</v>
      </c>
      <c r="D61" s="55">
        <f>D62</f>
        <v>105</v>
      </c>
      <c r="E61" s="55">
        <f>E62</f>
        <v>0</v>
      </c>
      <c r="F61" s="52">
        <f t="shared" si="2"/>
        <v>0</v>
      </c>
      <c r="G61" s="52">
        <f t="shared" si="3"/>
        <v>0</v>
      </c>
    </row>
    <row r="62" spans="1:7" ht="38.25" customHeight="1">
      <c r="A62" s="150"/>
      <c r="B62" s="60" t="s">
        <v>304</v>
      </c>
      <c r="C62" s="56">
        <f>Макарово!D41+Салтыковка!D40</f>
        <v>130</v>
      </c>
      <c r="D62" s="56">
        <f>Макарово!E41+Салтыковка!E40</f>
        <v>105</v>
      </c>
      <c r="E62" s="56">
        <f>Макарово!F41+Салтыковка!F40</f>
        <v>0</v>
      </c>
      <c r="F62" s="52">
        <f t="shared" si="2"/>
        <v>0</v>
      </c>
      <c r="G62" s="52">
        <f t="shared" si="3"/>
        <v>0</v>
      </c>
    </row>
    <row r="63" spans="1:7" s="139" customFormat="1" ht="30" customHeight="1">
      <c r="A63" s="53" t="s">
        <v>169</v>
      </c>
      <c r="B63" s="54" t="s">
        <v>211</v>
      </c>
      <c r="C63" s="55">
        <f>C64+C66+C67+C65</f>
        <v>877.8</v>
      </c>
      <c r="D63" s="55">
        <f>D64+D66+D67+D65</f>
        <v>677.8</v>
      </c>
      <c r="E63" s="55">
        <f>E64+E66+E67+E65</f>
        <v>393.70000000000005</v>
      </c>
      <c r="F63" s="52">
        <f t="shared" si="2"/>
        <v>0.44850763271815913</v>
      </c>
      <c r="G63" s="52">
        <f t="shared" si="3"/>
        <v>0.5808498082030098</v>
      </c>
    </row>
    <row r="64" spans="1:7" ht="53.25" customHeight="1">
      <c r="A64" s="150"/>
      <c r="B64" s="60" t="s">
        <v>272</v>
      </c>
      <c r="C64" s="56">
        <f>'МО г.Ртищево'!D48</f>
        <v>20</v>
      </c>
      <c r="D64" s="56">
        <f>'МО г.Ртищево'!E48</f>
        <v>15</v>
      </c>
      <c r="E64" s="56">
        <f>'МО г.Ртищево'!F48</f>
        <v>0</v>
      </c>
      <c r="F64" s="52">
        <f t="shared" si="2"/>
        <v>0</v>
      </c>
      <c r="G64" s="52">
        <f t="shared" si="3"/>
        <v>0</v>
      </c>
    </row>
    <row r="65" spans="1:7" ht="42.75" customHeight="1">
      <c r="A65" s="150"/>
      <c r="B65" s="60" t="s">
        <v>335</v>
      </c>
      <c r="C65" s="56">
        <f>МР!D59</f>
        <v>100</v>
      </c>
      <c r="D65" s="56">
        <f>МР!E59</f>
        <v>100</v>
      </c>
      <c r="E65" s="56">
        <f>МР!F59</f>
        <v>99.9</v>
      </c>
      <c r="F65" s="52">
        <f t="shared" si="2"/>
        <v>0.9990000000000001</v>
      </c>
      <c r="G65" s="52">
        <f t="shared" si="3"/>
        <v>0.9990000000000001</v>
      </c>
    </row>
    <row r="66" spans="1:7" ht="38.25" customHeight="1">
      <c r="A66" s="150"/>
      <c r="B66" s="60" t="s">
        <v>267</v>
      </c>
      <c r="C66" s="56">
        <f>'МО г.Ртищево'!D46</f>
        <v>200</v>
      </c>
      <c r="D66" s="56">
        <f>'МО г.Ртищево'!E46</f>
        <v>150</v>
      </c>
      <c r="E66" s="56">
        <f>'МО г.Ртищево'!F46</f>
        <v>0</v>
      </c>
      <c r="F66" s="52">
        <f t="shared" si="2"/>
        <v>0</v>
      </c>
      <c r="G66" s="52">
        <f t="shared" si="3"/>
        <v>0</v>
      </c>
    </row>
    <row r="67" spans="1:7" ht="41.25" customHeight="1">
      <c r="A67" s="150"/>
      <c r="B67" s="60" t="s">
        <v>270</v>
      </c>
      <c r="C67" s="56">
        <f>'МО г.Ртищево'!D47</f>
        <v>557.8</v>
      </c>
      <c r="D67" s="56">
        <f>'МО г.Ртищево'!E47</f>
        <v>412.8</v>
      </c>
      <c r="E67" s="56">
        <f>'МО г.Ртищево'!F47</f>
        <v>293.8</v>
      </c>
      <c r="F67" s="52">
        <f t="shared" si="2"/>
        <v>0.5267120831839369</v>
      </c>
      <c r="G67" s="52">
        <f t="shared" si="3"/>
        <v>0.7117248062015504</v>
      </c>
    </row>
    <row r="68" spans="1:7" ht="22.5" customHeight="1">
      <c r="A68" s="50" t="s">
        <v>82</v>
      </c>
      <c r="B68" s="45" t="s">
        <v>46</v>
      </c>
      <c r="C68" s="59">
        <f>C69+C73+C80+C72</f>
        <v>30608.9</v>
      </c>
      <c r="D68" s="59">
        <f>D69+D73+D80+D72</f>
        <v>30608.9</v>
      </c>
      <c r="E68" s="59">
        <f>E69+E73+E80+E72</f>
        <v>11408.5</v>
      </c>
      <c r="F68" s="52">
        <f t="shared" si="2"/>
        <v>0.3727183923630055</v>
      </c>
      <c r="G68" s="52">
        <f t="shared" si="3"/>
        <v>0.3727183923630055</v>
      </c>
    </row>
    <row r="69" spans="1:7" s="139" customFormat="1" ht="22.5" customHeight="1">
      <c r="A69" s="53" t="s">
        <v>258</v>
      </c>
      <c r="B69" s="54" t="s">
        <v>321</v>
      </c>
      <c r="C69" s="55">
        <f>C70+C71</f>
        <v>1778.7</v>
      </c>
      <c r="D69" s="55">
        <f>D70+D71</f>
        <v>1778.7</v>
      </c>
      <c r="E69" s="55">
        <f>E70+E71</f>
        <v>1778.7</v>
      </c>
      <c r="F69" s="52">
        <f t="shared" si="2"/>
        <v>1</v>
      </c>
      <c r="G69" s="52">
        <f t="shared" si="3"/>
        <v>1</v>
      </c>
    </row>
    <row r="70" spans="1:7" ht="36.75" customHeight="1">
      <c r="A70" s="50"/>
      <c r="B70" s="146" t="s">
        <v>259</v>
      </c>
      <c r="C70" s="56">
        <f>МР!D63</f>
        <v>1672.5</v>
      </c>
      <c r="D70" s="56">
        <f>МР!E63</f>
        <v>1672.5</v>
      </c>
      <c r="E70" s="56">
        <f>МР!F63</f>
        <v>1672.5</v>
      </c>
      <c r="F70" s="52">
        <f t="shared" si="2"/>
        <v>1</v>
      </c>
      <c r="G70" s="52">
        <f t="shared" si="3"/>
        <v>1</v>
      </c>
    </row>
    <row r="71" spans="1:7" ht="30" customHeight="1">
      <c r="A71" s="50"/>
      <c r="B71" s="146" t="s">
        <v>338</v>
      </c>
      <c r="C71" s="56">
        <f>МР!D64</f>
        <v>106.2</v>
      </c>
      <c r="D71" s="56">
        <f>МР!E64</f>
        <v>106.2</v>
      </c>
      <c r="E71" s="56">
        <f>МР!F64</f>
        <v>106.2</v>
      </c>
      <c r="F71" s="52">
        <f t="shared" si="2"/>
        <v>1</v>
      </c>
      <c r="G71" s="52">
        <f t="shared" si="3"/>
        <v>1</v>
      </c>
    </row>
    <row r="72" spans="1:7" ht="53.25" customHeight="1">
      <c r="A72" s="50" t="s">
        <v>377</v>
      </c>
      <c r="B72" s="146" t="s">
        <v>378</v>
      </c>
      <c r="C72" s="56">
        <f>МР!D65</f>
        <v>8</v>
      </c>
      <c r="D72" s="56">
        <f>МР!E65</f>
        <v>8</v>
      </c>
      <c r="E72" s="56">
        <f>МР!F65</f>
        <v>0</v>
      </c>
      <c r="F72" s="52">
        <f t="shared" si="2"/>
        <v>0</v>
      </c>
      <c r="G72" s="52">
        <f t="shared" si="3"/>
        <v>0</v>
      </c>
    </row>
    <row r="73" spans="1:7" s="139" customFormat="1" ht="26.25" customHeight="1">
      <c r="A73" s="53" t="s">
        <v>129</v>
      </c>
      <c r="B73" s="54" t="s">
        <v>320</v>
      </c>
      <c r="C73" s="55">
        <f>C74+C77+C78+C75+C76</f>
        <v>28767.7</v>
      </c>
      <c r="D73" s="55">
        <f>D74+D77+D78+D75+D76</f>
        <v>28767.7</v>
      </c>
      <c r="E73" s="55">
        <f>E74+E77+E78+E75+E76</f>
        <v>9625.3</v>
      </c>
      <c r="F73" s="52">
        <f t="shared" si="2"/>
        <v>0.33458705423096036</v>
      </c>
      <c r="G73" s="52">
        <f t="shared" si="3"/>
        <v>0.33458705423096036</v>
      </c>
    </row>
    <row r="74" spans="1:7" ht="89.25" customHeight="1">
      <c r="A74" s="150"/>
      <c r="B74" s="61" t="s">
        <v>244</v>
      </c>
      <c r="C74" s="56">
        <f>МР!D66</f>
        <v>7538</v>
      </c>
      <c r="D74" s="56">
        <f>МР!E66</f>
        <v>7538</v>
      </c>
      <c r="E74" s="56">
        <f>МР!F66</f>
        <v>0</v>
      </c>
      <c r="F74" s="52">
        <f t="shared" si="2"/>
        <v>0</v>
      </c>
      <c r="G74" s="52">
        <f t="shared" si="3"/>
        <v>0</v>
      </c>
    </row>
    <row r="75" spans="1:7" ht="60.75" customHeight="1">
      <c r="A75" s="150"/>
      <c r="B75" s="61" t="s">
        <v>330</v>
      </c>
      <c r="C75" s="56">
        <f>'МО г.Ртищево'!D51</f>
        <v>140.5</v>
      </c>
      <c r="D75" s="56">
        <f>'МО г.Ртищево'!E51</f>
        <v>140.5</v>
      </c>
      <c r="E75" s="56">
        <f>'МО г.Ртищево'!F51</f>
        <v>140.5</v>
      </c>
      <c r="F75" s="52">
        <f t="shared" si="2"/>
        <v>1</v>
      </c>
      <c r="G75" s="52">
        <f t="shared" si="3"/>
        <v>1</v>
      </c>
    </row>
    <row r="76" spans="1:7" ht="69" customHeight="1">
      <c r="A76" s="150"/>
      <c r="B76" s="61" t="s">
        <v>333</v>
      </c>
      <c r="C76" s="56">
        <f>'МО г.Ртищево'!D52</f>
        <v>59.5</v>
      </c>
      <c r="D76" s="56">
        <f>'МО г.Ртищево'!E52</f>
        <v>59.5</v>
      </c>
      <c r="E76" s="56">
        <f>'МО г.Ртищево'!F52</f>
        <v>59.5</v>
      </c>
      <c r="F76" s="52">
        <f t="shared" si="2"/>
        <v>1</v>
      </c>
      <c r="G76" s="52">
        <f t="shared" si="3"/>
        <v>1</v>
      </c>
    </row>
    <row r="77" spans="1:7" ht="42" customHeight="1">
      <c r="A77" s="50"/>
      <c r="B77" s="61" t="s">
        <v>274</v>
      </c>
      <c r="C77" s="56">
        <f>'МО г.Ртищево'!D53</f>
        <v>12619.9</v>
      </c>
      <c r="D77" s="56">
        <f>'МО г.Ртищево'!E53</f>
        <v>12619.9</v>
      </c>
      <c r="E77" s="56">
        <f>'МО г.Ртищево'!F53</f>
        <v>9425.3</v>
      </c>
      <c r="F77" s="52">
        <f t="shared" si="2"/>
        <v>0.7468601177505368</v>
      </c>
      <c r="G77" s="52">
        <f t="shared" si="3"/>
        <v>0.7468601177505368</v>
      </c>
    </row>
    <row r="78" spans="1:7" ht="42" customHeight="1">
      <c r="A78" s="50"/>
      <c r="B78" s="61" t="s">
        <v>190</v>
      </c>
      <c r="C78" s="56">
        <f>C79</f>
        <v>8409.8</v>
      </c>
      <c r="D78" s="56">
        <f>D79</f>
        <v>8409.8</v>
      </c>
      <c r="E78" s="56">
        <f>E79</f>
        <v>0</v>
      </c>
      <c r="F78" s="52">
        <f t="shared" si="2"/>
        <v>0</v>
      </c>
      <c r="G78" s="52">
        <f t="shared" si="3"/>
        <v>0</v>
      </c>
    </row>
    <row r="79" spans="1:7" ht="34.5" customHeight="1">
      <c r="A79" s="50"/>
      <c r="B79" s="146" t="s">
        <v>246</v>
      </c>
      <c r="C79" s="56">
        <f>МР!D68</f>
        <v>8409.8</v>
      </c>
      <c r="D79" s="56">
        <f>МР!E68</f>
        <v>8409.8</v>
      </c>
      <c r="E79" s="56">
        <f>МР!F68</f>
        <v>0</v>
      </c>
      <c r="F79" s="52">
        <f t="shared" si="2"/>
        <v>0</v>
      </c>
      <c r="G79" s="52">
        <f t="shared" si="3"/>
        <v>0</v>
      </c>
    </row>
    <row r="80" spans="1:7" s="139" customFormat="1" ht="28.5" customHeight="1">
      <c r="A80" s="53" t="s">
        <v>83</v>
      </c>
      <c r="B80" s="62" t="s">
        <v>231</v>
      </c>
      <c r="C80" s="55">
        <f>C81+C82</f>
        <v>54.5</v>
      </c>
      <c r="D80" s="55">
        <f>D81+D82</f>
        <v>54.5</v>
      </c>
      <c r="E80" s="55">
        <f>E81+E82</f>
        <v>4.5</v>
      </c>
      <c r="F80" s="52">
        <f t="shared" si="2"/>
        <v>0.08256880733944955</v>
      </c>
      <c r="G80" s="52">
        <f t="shared" si="3"/>
        <v>0.08256880733944955</v>
      </c>
    </row>
    <row r="81" spans="1:7" ht="22.5" customHeight="1">
      <c r="A81" s="50"/>
      <c r="B81" s="63" t="s">
        <v>134</v>
      </c>
      <c r="C81" s="56">
        <f>МР!D72+'Кр-звезда'!D44+Макарово!D44+Октябрьский!D43+Салтыковка!D43+Урусово!D45+'Ш-Голицыно'!D44</f>
        <v>54.5</v>
      </c>
      <c r="D81" s="56">
        <f>МР!E72+'Кр-звезда'!E44+Макарово!E44+Октябрьский!E43+Салтыковка!E43+Урусово!E45+'Ш-Голицыно'!E44</f>
        <v>54.5</v>
      </c>
      <c r="E81" s="56">
        <f>МР!F72+'Кр-звезда'!F44+Макарово!F44+Октябрьский!F43+Салтыковка!F43+Урусово!F45+'Ш-Голицыно'!F44</f>
        <v>4.5</v>
      </c>
      <c r="F81" s="52">
        <f t="shared" si="2"/>
        <v>0.08256880733944955</v>
      </c>
      <c r="G81" s="52">
        <f t="shared" si="3"/>
        <v>0.08256880733944955</v>
      </c>
    </row>
    <row r="82" spans="1:7" ht="46.5" customHeight="1" hidden="1">
      <c r="A82" s="50"/>
      <c r="B82" s="63" t="s">
        <v>230</v>
      </c>
      <c r="C82" s="56">
        <f>МР!D73</f>
        <v>0</v>
      </c>
      <c r="D82" s="56">
        <f>МР!E73</f>
        <v>0</v>
      </c>
      <c r="E82" s="56">
        <f>МР!F73</f>
        <v>0</v>
      </c>
      <c r="F82" s="52" t="e">
        <f t="shared" si="2"/>
        <v>#DIV/0!</v>
      </c>
      <c r="G82" s="52" t="e">
        <f t="shared" si="3"/>
        <v>#DIV/0!</v>
      </c>
    </row>
    <row r="83" spans="1:7" ht="27" customHeight="1">
      <c r="A83" s="64" t="s">
        <v>84</v>
      </c>
      <c r="B83" s="148" t="s">
        <v>47</v>
      </c>
      <c r="C83" s="59">
        <f>C84+C94+C99</f>
        <v>42268.4</v>
      </c>
      <c r="D83" s="59">
        <f>D84+D94+D99</f>
        <v>39850.100000000006</v>
      </c>
      <c r="E83" s="59">
        <f>E84+E94+E99</f>
        <v>30272.4</v>
      </c>
      <c r="F83" s="52">
        <f t="shared" si="2"/>
        <v>0.7161946040067757</v>
      </c>
      <c r="G83" s="52">
        <f t="shared" si="3"/>
        <v>0.7596568139101282</v>
      </c>
    </row>
    <row r="84" spans="1:7" s="139" customFormat="1" ht="13.5">
      <c r="A84" s="53" t="s">
        <v>85</v>
      </c>
      <c r="B84" s="54" t="s">
        <v>48</v>
      </c>
      <c r="C84" s="55">
        <f>C85+C86+C87+C88+C89+C90+C91+C92+C93</f>
        <v>13946</v>
      </c>
      <c r="D84" s="55">
        <f>D85+D86+D87+D88+D89+D90+D91+D92+D93</f>
        <v>13901</v>
      </c>
      <c r="E84" s="55">
        <f>E85+E86+E87+E88+E89+E90+E91+E92+E93</f>
        <v>8714</v>
      </c>
      <c r="F84" s="52">
        <f t="shared" si="2"/>
        <v>0.6248386634160332</v>
      </c>
      <c r="G84" s="52">
        <f t="shared" si="3"/>
        <v>0.6268613768793612</v>
      </c>
    </row>
    <row r="85" spans="1:7" ht="23.25" customHeight="1">
      <c r="A85" s="150"/>
      <c r="B85" s="146" t="s">
        <v>192</v>
      </c>
      <c r="C85" s="56">
        <f>МР!D77+'МО г.Ртищево'!D63</f>
        <v>194.3</v>
      </c>
      <c r="D85" s="56">
        <f>МР!E77+'МО г.Ртищево'!E63</f>
        <v>149.3</v>
      </c>
      <c r="E85" s="56">
        <f>МР!F77+'МО г.Ртищево'!F63</f>
        <v>0</v>
      </c>
      <c r="F85" s="52">
        <f t="shared" si="2"/>
        <v>0</v>
      </c>
      <c r="G85" s="52">
        <f t="shared" si="3"/>
        <v>0</v>
      </c>
    </row>
    <row r="86" spans="1:7" ht="41.25" customHeight="1">
      <c r="A86" s="150"/>
      <c r="B86" s="146" t="s">
        <v>345</v>
      </c>
      <c r="C86" s="56">
        <f>'МО г.Ртищево'!D59</f>
        <v>353.4</v>
      </c>
      <c r="D86" s="56">
        <f>'МО г.Ртищево'!E59</f>
        <v>353.4</v>
      </c>
      <c r="E86" s="56">
        <f>'МО г.Ртищево'!F59</f>
        <v>353.4</v>
      </c>
      <c r="F86" s="52">
        <f t="shared" si="2"/>
        <v>1</v>
      </c>
      <c r="G86" s="52">
        <f t="shared" si="3"/>
        <v>1</v>
      </c>
    </row>
    <row r="87" spans="1:7" ht="41.25" customHeight="1">
      <c r="A87" s="150"/>
      <c r="B87" s="146" t="s">
        <v>349</v>
      </c>
      <c r="C87" s="56">
        <f>'МО г.Ртищево'!D60</f>
        <v>8962.9</v>
      </c>
      <c r="D87" s="56">
        <f>'МО г.Ртищево'!E60</f>
        <v>8962.9</v>
      </c>
      <c r="E87" s="56">
        <f>'МО г.Ртищево'!F60</f>
        <v>7417.7</v>
      </c>
      <c r="F87" s="52">
        <f t="shared" si="2"/>
        <v>0.8276004418212856</v>
      </c>
      <c r="G87" s="52">
        <f t="shared" si="3"/>
        <v>0.8276004418212856</v>
      </c>
    </row>
    <row r="88" spans="1:7" ht="39.75" customHeight="1">
      <c r="A88" s="150"/>
      <c r="B88" s="146" t="s">
        <v>348</v>
      </c>
      <c r="C88" s="56">
        <f>'МО г.Ртищево'!D61</f>
        <v>13.4</v>
      </c>
      <c r="D88" s="56">
        <f>'МО г.Ртищево'!E61</f>
        <v>13.4</v>
      </c>
      <c r="E88" s="56">
        <f>'МО г.Ртищево'!F61</f>
        <v>11.3</v>
      </c>
      <c r="F88" s="52">
        <f t="shared" si="2"/>
        <v>0.8432835820895522</v>
      </c>
      <c r="G88" s="52">
        <f t="shared" si="3"/>
        <v>0.8432835820895522</v>
      </c>
    </row>
    <row r="89" spans="1:7" ht="44.25" customHeight="1">
      <c r="A89" s="150"/>
      <c r="B89" s="146" t="s">
        <v>351</v>
      </c>
      <c r="C89" s="56">
        <f>'МО г.Ртищево'!D62</f>
        <v>4.3</v>
      </c>
      <c r="D89" s="56">
        <f>'МО г.Ртищево'!E62</f>
        <v>4.3</v>
      </c>
      <c r="E89" s="56">
        <f>'МО г.Ртищево'!F62</f>
        <v>3.5</v>
      </c>
      <c r="F89" s="52">
        <f t="shared" si="2"/>
        <v>0.813953488372093</v>
      </c>
      <c r="G89" s="52">
        <f t="shared" si="3"/>
        <v>0.813953488372093</v>
      </c>
    </row>
    <row r="90" spans="1:7" ht="30.75" customHeight="1">
      <c r="A90" s="150"/>
      <c r="B90" s="60" t="s">
        <v>262</v>
      </c>
      <c r="C90" s="56">
        <f>'МО г.Ртищево'!D64</f>
        <v>1000</v>
      </c>
      <c r="D90" s="56">
        <f>'МО г.Ртищево'!E64</f>
        <v>1000</v>
      </c>
      <c r="E90" s="56">
        <f>'МО г.Ртищево'!F64</f>
        <v>928.1</v>
      </c>
      <c r="F90" s="52">
        <f t="shared" si="2"/>
        <v>0.9281</v>
      </c>
      <c r="G90" s="52">
        <f t="shared" si="3"/>
        <v>0.9281</v>
      </c>
    </row>
    <row r="91" spans="1:7" ht="42.75" customHeight="1">
      <c r="A91" s="150"/>
      <c r="B91" s="146" t="s">
        <v>359</v>
      </c>
      <c r="C91" s="56">
        <f>'МО г.Ртищево'!D56</f>
        <v>1856.5</v>
      </c>
      <c r="D91" s="56">
        <f>'МО г.Ртищево'!E56</f>
        <v>1856.5</v>
      </c>
      <c r="E91" s="56">
        <f>'МО г.Ртищево'!F56</f>
        <v>0</v>
      </c>
      <c r="F91" s="52">
        <f t="shared" si="2"/>
        <v>0</v>
      </c>
      <c r="G91" s="52">
        <f t="shared" si="3"/>
        <v>0</v>
      </c>
    </row>
    <row r="92" spans="1:7" ht="42.75" customHeight="1">
      <c r="A92" s="150"/>
      <c r="B92" s="146" t="s">
        <v>351</v>
      </c>
      <c r="C92" s="56">
        <f>'МО г.Ртищево'!D57</f>
        <v>780.6</v>
      </c>
      <c r="D92" s="56">
        <f>'МО г.Ртищево'!E57</f>
        <v>780.6</v>
      </c>
      <c r="E92" s="56">
        <f>'МО г.Ртищево'!F57</f>
        <v>0</v>
      </c>
      <c r="F92" s="52">
        <f t="shared" si="2"/>
        <v>0</v>
      </c>
      <c r="G92" s="52">
        <f t="shared" si="3"/>
        <v>0</v>
      </c>
    </row>
    <row r="93" spans="1:7" ht="33.75" customHeight="1">
      <c r="A93" s="150"/>
      <c r="B93" s="146" t="s">
        <v>348</v>
      </c>
      <c r="C93" s="56">
        <f>'МО г.Ртищево'!D58</f>
        <v>780.6</v>
      </c>
      <c r="D93" s="56">
        <f>'МО г.Ртищево'!E58</f>
        <v>780.6</v>
      </c>
      <c r="E93" s="56">
        <f>'МО г.Ртищево'!F58</f>
        <v>0</v>
      </c>
      <c r="F93" s="52">
        <f t="shared" si="2"/>
        <v>0</v>
      </c>
      <c r="G93" s="52">
        <f t="shared" si="3"/>
        <v>0</v>
      </c>
    </row>
    <row r="94" spans="1:7" s="139" customFormat="1" ht="21" customHeight="1">
      <c r="A94" s="53" t="s">
        <v>86</v>
      </c>
      <c r="B94" s="54" t="s">
        <v>322</v>
      </c>
      <c r="C94" s="55">
        <f>C95+C97+C98</f>
        <v>6508.2</v>
      </c>
      <c r="D94" s="55">
        <f>D95+D97+D98</f>
        <v>6508.2</v>
      </c>
      <c r="E94" s="55">
        <f>E95+E97+E98</f>
        <v>6097.200000000001</v>
      </c>
      <c r="F94" s="52">
        <f t="shared" si="2"/>
        <v>0.9368488983128977</v>
      </c>
      <c r="G94" s="52">
        <f t="shared" si="3"/>
        <v>0.9368488983128977</v>
      </c>
    </row>
    <row r="95" spans="1:7" ht="44.25" customHeight="1">
      <c r="A95" s="150"/>
      <c r="B95" s="65" t="s">
        <v>193</v>
      </c>
      <c r="C95" s="56">
        <f>МР!D79</f>
        <v>5948.2</v>
      </c>
      <c r="D95" s="56">
        <f>МР!E79</f>
        <v>5948.2</v>
      </c>
      <c r="E95" s="56">
        <f>МР!F79</f>
        <v>5584.6</v>
      </c>
      <c r="F95" s="52">
        <f t="shared" si="2"/>
        <v>0.9388722638781481</v>
      </c>
      <c r="G95" s="52">
        <f t="shared" si="3"/>
        <v>0.9388722638781481</v>
      </c>
    </row>
    <row r="96" spans="1:7" ht="32.25" customHeight="1">
      <c r="A96" s="150"/>
      <c r="B96" s="66" t="s">
        <v>305</v>
      </c>
      <c r="C96" s="56">
        <f>МР!D80</f>
        <v>5948.2</v>
      </c>
      <c r="D96" s="56">
        <f>МР!E80</f>
        <v>5948.2</v>
      </c>
      <c r="E96" s="56">
        <f>МР!F80</f>
        <v>5584.6</v>
      </c>
      <c r="F96" s="52">
        <f t="shared" si="2"/>
        <v>0.9388722638781481</v>
      </c>
      <c r="G96" s="52">
        <f t="shared" si="3"/>
        <v>0.9388722638781481</v>
      </c>
    </row>
    <row r="97" spans="1:7" ht="32.25" customHeight="1">
      <c r="A97" s="150"/>
      <c r="B97" s="146" t="s">
        <v>340</v>
      </c>
      <c r="C97" s="56">
        <f>МР!D81</f>
        <v>60</v>
      </c>
      <c r="D97" s="56">
        <f>МР!E81</f>
        <v>60</v>
      </c>
      <c r="E97" s="56">
        <f>МР!F81</f>
        <v>12.6</v>
      </c>
      <c r="F97" s="52">
        <f t="shared" si="2"/>
        <v>0.21</v>
      </c>
      <c r="G97" s="52">
        <f t="shared" si="3"/>
        <v>0.21</v>
      </c>
    </row>
    <row r="98" spans="1:7" ht="21" customHeight="1">
      <c r="A98" s="150"/>
      <c r="B98" s="146" t="s">
        <v>342</v>
      </c>
      <c r="C98" s="56">
        <f>МР!D82</f>
        <v>500</v>
      </c>
      <c r="D98" s="56">
        <f>МР!E82</f>
        <v>500</v>
      </c>
      <c r="E98" s="56">
        <f>МР!F82</f>
        <v>500</v>
      </c>
      <c r="F98" s="52">
        <f t="shared" si="2"/>
        <v>1</v>
      </c>
      <c r="G98" s="52">
        <f t="shared" si="3"/>
        <v>1</v>
      </c>
    </row>
    <row r="99" spans="1:7" s="139" customFormat="1" ht="21" customHeight="1">
      <c r="A99" s="53" t="s">
        <v>50</v>
      </c>
      <c r="B99" s="67" t="s">
        <v>307</v>
      </c>
      <c r="C99" s="55">
        <f>C100+C106+C107+C108</f>
        <v>21814.2</v>
      </c>
      <c r="D99" s="55">
        <f>D100+D106+D107+D108</f>
        <v>19440.9</v>
      </c>
      <c r="E99" s="55">
        <f>E100+E106+E107+E108</f>
        <v>15461.2</v>
      </c>
      <c r="F99" s="52">
        <f t="shared" si="2"/>
        <v>0.7087676834355603</v>
      </c>
      <c r="G99" s="52">
        <f t="shared" si="3"/>
        <v>0.7952923990144489</v>
      </c>
    </row>
    <row r="100" spans="1:7" ht="30.75" customHeight="1">
      <c r="A100" s="150"/>
      <c r="B100" s="65" t="s">
        <v>306</v>
      </c>
      <c r="C100" s="56">
        <f>C101+C102+C103+C104+C105</f>
        <v>800</v>
      </c>
      <c r="D100" s="56">
        <f>D101+D102+D103+D104+D105</f>
        <v>800</v>
      </c>
      <c r="E100" s="56">
        <f>E101+E102+E103+E104+E105</f>
        <v>455.8</v>
      </c>
      <c r="F100" s="52">
        <f t="shared" si="2"/>
        <v>0.56975</v>
      </c>
      <c r="G100" s="52">
        <f t="shared" si="3"/>
        <v>0.56975</v>
      </c>
    </row>
    <row r="101" spans="1:7" ht="23.25" customHeight="1">
      <c r="A101" s="150"/>
      <c r="B101" s="66" t="s">
        <v>323</v>
      </c>
      <c r="C101" s="56">
        <f>'МО г.Ртищево'!D66</f>
        <v>400</v>
      </c>
      <c r="D101" s="56">
        <f>'МО г.Ртищево'!E66</f>
        <v>400</v>
      </c>
      <c r="E101" s="56">
        <f>'МО г.Ртищево'!F66</f>
        <v>355.8</v>
      </c>
      <c r="F101" s="52">
        <f t="shared" si="2"/>
        <v>0.8895000000000001</v>
      </c>
      <c r="G101" s="52">
        <f t="shared" si="3"/>
        <v>0.8895000000000001</v>
      </c>
    </row>
    <row r="102" spans="1:7" ht="23.25" customHeight="1">
      <c r="A102" s="150"/>
      <c r="B102" s="66" t="s">
        <v>324</v>
      </c>
      <c r="C102" s="56">
        <f>'МО г.Ртищево'!D67</f>
        <v>50</v>
      </c>
      <c r="D102" s="56">
        <f>'МО г.Ртищево'!E67</f>
        <v>50</v>
      </c>
      <c r="E102" s="56">
        <f>'МО г.Ртищево'!F67</f>
        <v>0</v>
      </c>
      <c r="F102" s="52">
        <f t="shared" si="2"/>
        <v>0</v>
      </c>
      <c r="G102" s="52">
        <f t="shared" si="3"/>
        <v>0</v>
      </c>
    </row>
    <row r="103" spans="1:7" ht="30.75" customHeight="1">
      <c r="A103" s="150"/>
      <c r="B103" s="66" t="s">
        <v>325</v>
      </c>
      <c r="C103" s="56">
        <f>'МО г.Ртищево'!D68</f>
        <v>50</v>
      </c>
      <c r="D103" s="56">
        <f>'МО г.Ртищево'!E68</f>
        <v>50</v>
      </c>
      <c r="E103" s="56">
        <f>'МО г.Ртищево'!F68</f>
        <v>50</v>
      </c>
      <c r="F103" s="52">
        <f t="shared" si="2"/>
        <v>1</v>
      </c>
      <c r="G103" s="52">
        <f t="shared" si="3"/>
        <v>1</v>
      </c>
    </row>
    <row r="104" spans="1:7" ht="20.25" customHeight="1">
      <c r="A104" s="150"/>
      <c r="B104" s="66" t="s">
        <v>326</v>
      </c>
      <c r="C104" s="56">
        <f>'МО г.Ртищево'!D69</f>
        <v>250</v>
      </c>
      <c r="D104" s="56">
        <f>'МО г.Ртищево'!E69</f>
        <v>250</v>
      </c>
      <c r="E104" s="56">
        <f>'МО г.Ртищево'!F69</f>
        <v>0</v>
      </c>
      <c r="F104" s="52">
        <f t="shared" si="2"/>
        <v>0</v>
      </c>
      <c r="G104" s="52">
        <f t="shared" si="3"/>
        <v>0</v>
      </c>
    </row>
    <row r="105" spans="1:7" ht="19.5" customHeight="1">
      <c r="A105" s="150"/>
      <c r="B105" s="66" t="s">
        <v>327</v>
      </c>
      <c r="C105" s="56">
        <f>'МО г.Ртищево'!D70</f>
        <v>50</v>
      </c>
      <c r="D105" s="56">
        <f>'МО г.Ртищево'!E70</f>
        <v>50</v>
      </c>
      <c r="E105" s="56">
        <f>'МО г.Ртищево'!F70</f>
        <v>50</v>
      </c>
      <c r="F105" s="52">
        <f t="shared" si="2"/>
        <v>1</v>
      </c>
      <c r="G105" s="52">
        <f t="shared" si="3"/>
        <v>1</v>
      </c>
    </row>
    <row r="106" spans="1:7" ht="21" customHeight="1">
      <c r="A106" s="150"/>
      <c r="B106" s="65" t="s">
        <v>195</v>
      </c>
      <c r="C106" s="56">
        <f>'МО г.Ртищево'!D71+'Кр-звезда'!D47+Макарово!D47+Октябрьский!D46+Салтыковка!D46+Урусово!D48+'Ш-Голицыно'!D47</f>
        <v>9290.1</v>
      </c>
      <c r="D106" s="56">
        <f>'МО г.Ртищево'!E71+'Кр-звезда'!E47+Макарово!E47+Октябрьский!E46+Салтыковка!E46+Урусово!E48+'Ш-Голицыно'!E47</f>
        <v>8176</v>
      </c>
      <c r="E106" s="56">
        <f>'МО г.Ртищево'!F71+'Кр-звезда'!F47+Макарово!F47+Октябрьский!F46+Салтыковка!F46+Урусово!F48+'Ш-Голицыно'!F47</f>
        <v>7086</v>
      </c>
      <c r="F106" s="52">
        <f t="shared" si="2"/>
        <v>0.7627474408241031</v>
      </c>
      <c r="G106" s="52">
        <f t="shared" si="3"/>
        <v>0.8666829745596869</v>
      </c>
    </row>
    <row r="107" spans="1:7" ht="21" customHeight="1">
      <c r="A107" s="150"/>
      <c r="B107" s="65" t="s">
        <v>290</v>
      </c>
      <c r="C107" s="56">
        <f>'Кр-звезда'!D48+Макарово!D48+Октябрьский!D47+Салтыковка!D47+Урусово!D49+'Ш-Голицыно'!D48</f>
        <v>129.7</v>
      </c>
      <c r="D107" s="56">
        <f>'Кр-звезда'!E48+Макарово!E48+Октябрьский!E47+Салтыковка!E47+Урусово!E49+'Ш-Голицыно'!E48</f>
        <v>129.7</v>
      </c>
      <c r="E107" s="56">
        <f>'Кр-звезда'!F48+Макарово!F48+Октябрьский!F47+Салтыковка!F47+Урусово!F49+'Ш-Голицыно'!F48</f>
        <v>15.3</v>
      </c>
      <c r="F107" s="52">
        <f t="shared" si="2"/>
        <v>0.11796453353893602</v>
      </c>
      <c r="G107" s="52">
        <f t="shared" si="3"/>
        <v>0.11796453353893602</v>
      </c>
    </row>
    <row r="108" spans="1:7" ht="21" customHeight="1">
      <c r="A108" s="150"/>
      <c r="B108" s="65" t="s">
        <v>197</v>
      </c>
      <c r="C108" s="56">
        <f>'МО г.Ртищево'!D72+'Кр-звезда'!D49+Макарово!D49+Октябрьский!D48+Салтыковка!D48+Урусово!D50+'Ш-Голицыно'!D49</f>
        <v>11594.4</v>
      </c>
      <c r="D108" s="56">
        <f>'МО г.Ртищево'!E72+'Кр-звезда'!E49+Макарово!E49+Октябрьский!E48+Салтыковка!E48+Урусово!E50+'Ш-Голицыно'!E49</f>
        <v>10335.199999999999</v>
      </c>
      <c r="E108" s="56">
        <f>'МО г.Ртищево'!F72+'Кр-звезда'!F49+Макарово!F49+Октябрьский!F48+Салтыковка!F48+Урусово!F50+'Ш-Голицыно'!F49</f>
        <v>7904.099999999999</v>
      </c>
      <c r="F108" s="52">
        <f t="shared" si="2"/>
        <v>0.6817170358103912</v>
      </c>
      <c r="G108" s="52">
        <f t="shared" si="3"/>
        <v>0.7647747503676755</v>
      </c>
    </row>
    <row r="109" spans="1:7" ht="21.75" customHeight="1">
      <c r="A109" s="64" t="s">
        <v>137</v>
      </c>
      <c r="B109" s="148" t="s">
        <v>135</v>
      </c>
      <c r="C109" s="59">
        <f>C110</f>
        <v>7.2</v>
      </c>
      <c r="D109" s="59">
        <f>D110</f>
        <v>7.2</v>
      </c>
      <c r="E109" s="59">
        <f>E110</f>
        <v>3.1999999999999997</v>
      </c>
      <c r="F109" s="52">
        <f t="shared" si="2"/>
        <v>0.4444444444444444</v>
      </c>
      <c r="G109" s="52">
        <f t="shared" si="3"/>
        <v>0.4444444444444444</v>
      </c>
    </row>
    <row r="110" spans="1:7" ht="18" customHeight="1">
      <c r="A110" s="68" t="s">
        <v>131</v>
      </c>
      <c r="B110" s="69" t="s">
        <v>299</v>
      </c>
      <c r="C110" s="56">
        <f>'Кр-звезда'!D51+Макарово!D51+Октябрьский!D51+Салтыковка!D50+Урусово!D52+'Ш-Голицыно'!D51</f>
        <v>7.2</v>
      </c>
      <c r="D110" s="56">
        <f>'Кр-звезда'!E51+Макарово!E51+Октябрьский!E51+Салтыковка!E50+Урусово!E52+'Ш-Голицыно'!E51</f>
        <v>7.2</v>
      </c>
      <c r="E110" s="56">
        <f>'Кр-звезда'!F51+Макарово!F51+Октябрьский!F51+Салтыковка!F50+Урусово!F52+'Ш-Голицыно'!F51</f>
        <v>3.1999999999999997</v>
      </c>
      <c r="F110" s="52">
        <f t="shared" si="2"/>
        <v>0.4444444444444444</v>
      </c>
      <c r="G110" s="52">
        <f t="shared" si="3"/>
        <v>0.4444444444444444</v>
      </c>
    </row>
    <row r="111" spans="1:7" ht="18" customHeight="1">
      <c r="A111" s="50" t="s">
        <v>52</v>
      </c>
      <c r="B111" s="45" t="s">
        <v>53</v>
      </c>
      <c r="C111" s="59">
        <f>C112+C114+C115+C116</f>
        <v>455574</v>
      </c>
      <c r="D111" s="59">
        <f>D112+D114+D115+D116</f>
        <v>353114.80000000005</v>
      </c>
      <c r="E111" s="59">
        <f>E112+E114+E115+E116</f>
        <v>263214.4</v>
      </c>
      <c r="F111" s="52">
        <f t="shared" si="2"/>
        <v>0.5777643149082258</v>
      </c>
      <c r="G111" s="52">
        <f t="shared" si="3"/>
        <v>0.7454074425654206</v>
      </c>
    </row>
    <row r="112" spans="1:7" ht="12.75">
      <c r="A112" s="150" t="s">
        <v>54</v>
      </c>
      <c r="B112" s="146" t="s">
        <v>55</v>
      </c>
      <c r="C112" s="56">
        <f>МР!D89</f>
        <v>132126.2</v>
      </c>
      <c r="D112" s="56">
        <f>МР!E89</f>
        <v>106320.2</v>
      </c>
      <c r="E112" s="56">
        <f>МР!F89</f>
        <v>76827.5</v>
      </c>
      <c r="F112" s="52">
        <f t="shared" si="2"/>
        <v>0.5814705940229871</v>
      </c>
      <c r="G112" s="52">
        <f t="shared" si="3"/>
        <v>0.7226049236175252</v>
      </c>
    </row>
    <row r="113" spans="1:7" ht="25.5">
      <c r="A113" s="150"/>
      <c r="B113" s="60" t="s">
        <v>250</v>
      </c>
      <c r="C113" s="56">
        <f>МР!D90</f>
        <v>6949.3</v>
      </c>
      <c r="D113" s="56">
        <f>МР!E90</f>
        <v>6949.3</v>
      </c>
      <c r="E113" s="56">
        <f>МР!F90</f>
        <v>5630.5</v>
      </c>
      <c r="F113" s="52">
        <f aca="true" t="shared" si="4" ref="F113:F137">E113/C113</f>
        <v>0.8102254903371562</v>
      </c>
      <c r="G113" s="52">
        <f aca="true" t="shared" si="5" ref="G113:G137">E113/D113</f>
        <v>0.8102254903371562</v>
      </c>
    </row>
    <row r="114" spans="1:7" ht="12.75">
      <c r="A114" s="150" t="s">
        <v>56</v>
      </c>
      <c r="B114" s="146" t="s">
        <v>161</v>
      </c>
      <c r="C114" s="56">
        <f>МР!D91+'МО г.Ртищево'!D74</f>
        <v>296647.89999999997</v>
      </c>
      <c r="D114" s="56">
        <f>МР!E91+'МО г.Ртищево'!E74</f>
        <v>224249.40000000002</v>
      </c>
      <c r="E114" s="56">
        <f>МР!F91+'МО г.Ртищево'!F74</f>
        <v>171567.80000000002</v>
      </c>
      <c r="F114" s="52">
        <f t="shared" si="4"/>
        <v>0.5783550127946298</v>
      </c>
      <c r="G114" s="52">
        <f t="shared" si="5"/>
        <v>0.76507584858644</v>
      </c>
    </row>
    <row r="115" spans="1:7" ht="12.75">
      <c r="A115" s="150" t="s">
        <v>57</v>
      </c>
      <c r="B115" s="146" t="s">
        <v>58</v>
      </c>
      <c r="C115" s="56">
        <f>МР!D92+'Кр-звезда'!D55+Макарово!D55+Октябрьский!D55+Салтыковка!D54+Урусово!D56+'Ш-Голицыно'!D55</f>
        <v>4833.9</v>
      </c>
      <c r="D115" s="56">
        <f>МР!E92+'Кр-звезда'!E55+Макарово!E55+Октябрьский!E55+Салтыковка!E54+Урусово!E56+'Ш-Голицыно'!E55</f>
        <v>4746.8</v>
      </c>
      <c r="E115" s="56">
        <f>МР!F92+'Кр-звезда'!F55+Макарово!F55+Октябрьский!F55+Салтыковка!F54+Урусово!F56+'Ш-Голицыно'!F55</f>
        <v>1585.7</v>
      </c>
      <c r="F115" s="52">
        <f t="shared" si="4"/>
        <v>0.3280374025114297</v>
      </c>
      <c r="G115" s="52">
        <f t="shared" si="5"/>
        <v>0.33405662762281957</v>
      </c>
    </row>
    <row r="116" spans="1:7" ht="12.75">
      <c r="A116" s="150" t="s">
        <v>59</v>
      </c>
      <c r="B116" s="146" t="s">
        <v>60</v>
      </c>
      <c r="C116" s="56">
        <f>МР!D94</f>
        <v>21966</v>
      </c>
      <c r="D116" s="56">
        <f>МР!E94</f>
        <v>17798.4</v>
      </c>
      <c r="E116" s="56">
        <f>МР!F94</f>
        <v>13233.4</v>
      </c>
      <c r="F116" s="52">
        <f t="shared" si="4"/>
        <v>0.6024492397341346</v>
      </c>
      <c r="G116" s="52">
        <f t="shared" si="5"/>
        <v>0.7435162711254943</v>
      </c>
    </row>
    <row r="117" spans="1:7" ht="12.75">
      <c r="A117" s="150"/>
      <c r="B117" s="146" t="s">
        <v>61</v>
      </c>
      <c r="C117" s="56">
        <f>МР!D95</f>
        <v>500</v>
      </c>
      <c r="D117" s="56">
        <f>МР!E95</f>
        <v>390</v>
      </c>
      <c r="E117" s="56">
        <f>МР!F95</f>
        <v>205.2</v>
      </c>
      <c r="F117" s="52">
        <f t="shared" si="4"/>
        <v>0.4104</v>
      </c>
      <c r="G117" s="52">
        <f t="shared" si="5"/>
        <v>0.5261538461538461</v>
      </c>
    </row>
    <row r="118" spans="1:7" ht="12.75">
      <c r="A118" s="50" t="s">
        <v>62</v>
      </c>
      <c r="B118" s="45" t="s">
        <v>166</v>
      </c>
      <c r="C118" s="59">
        <f>C119+C120</f>
        <v>71933.7</v>
      </c>
      <c r="D118" s="59">
        <f>D119+D120</f>
        <v>54856.7</v>
      </c>
      <c r="E118" s="59">
        <f>E119+E120</f>
        <v>40345.200000000004</v>
      </c>
      <c r="F118" s="52">
        <f t="shared" si="4"/>
        <v>0.5608664645360938</v>
      </c>
      <c r="G118" s="52">
        <f t="shared" si="5"/>
        <v>0.735465312350178</v>
      </c>
    </row>
    <row r="119" spans="1:7" ht="12.75">
      <c r="A119" s="150" t="s">
        <v>63</v>
      </c>
      <c r="B119" s="146" t="s">
        <v>64</v>
      </c>
      <c r="C119" s="56">
        <f>МР!D97</f>
        <v>67980.4</v>
      </c>
      <c r="D119" s="56">
        <f>МР!E97</f>
        <v>51774.5</v>
      </c>
      <c r="E119" s="56">
        <f>МР!F97</f>
        <v>38237.4</v>
      </c>
      <c r="F119" s="52">
        <f t="shared" si="4"/>
        <v>0.5624768315573313</v>
      </c>
      <c r="G119" s="52">
        <f t="shared" si="5"/>
        <v>0.7385373108383471</v>
      </c>
    </row>
    <row r="120" spans="1:7" ht="12.75">
      <c r="A120" s="150" t="s">
        <v>65</v>
      </c>
      <c r="B120" s="146" t="s">
        <v>117</v>
      </c>
      <c r="C120" s="56">
        <f>МР!D98</f>
        <v>3953.3</v>
      </c>
      <c r="D120" s="56">
        <f>МР!E98</f>
        <v>3082.2</v>
      </c>
      <c r="E120" s="56">
        <f>МР!F98</f>
        <v>2107.8</v>
      </c>
      <c r="F120" s="52">
        <f t="shared" si="4"/>
        <v>0.5331748159765259</v>
      </c>
      <c r="G120" s="52">
        <f t="shared" si="5"/>
        <v>0.6838621763675298</v>
      </c>
    </row>
    <row r="121" spans="1:7" ht="16.5" customHeight="1">
      <c r="A121" s="50" t="s">
        <v>66</v>
      </c>
      <c r="B121" s="45" t="s">
        <v>67</v>
      </c>
      <c r="C121" s="59">
        <f>C122+C123+C124+C125+C129+C126+C127+C128</f>
        <v>17250.200000000004</v>
      </c>
      <c r="D121" s="59">
        <f>D122+D123+D124+D125+D129+D126+D127+D128</f>
        <v>13731.199999999999</v>
      </c>
      <c r="E121" s="59">
        <f>E122+E123+E124+E125+E129+E126+E127+E128</f>
        <v>8541.199999999999</v>
      </c>
      <c r="F121" s="52">
        <f t="shared" si="4"/>
        <v>0.49513628827491835</v>
      </c>
      <c r="G121" s="52">
        <f t="shared" si="5"/>
        <v>0.6220286646469354</v>
      </c>
    </row>
    <row r="122" spans="1:7" ht="12.75">
      <c r="A122" s="150" t="s">
        <v>68</v>
      </c>
      <c r="B122" s="70" t="s">
        <v>251</v>
      </c>
      <c r="C122" s="56">
        <f>МР!D101+'МО г.Ртищево'!D76+'Кр-звезда'!D57+Октябрьский!D57+Салтыковка!D56+Урусово!D58+'Ш-Голицыно'!D56</f>
        <v>1387</v>
      </c>
      <c r="D122" s="56">
        <f>МР!E101+'МО г.Ртищево'!E76+'Кр-звезда'!E57+Октябрьский!E57+Салтыковка!E56+Урусово!E58+'Ш-Голицыно'!E56</f>
        <v>1181</v>
      </c>
      <c r="E122" s="56">
        <f>МР!F101+'МО г.Ртищево'!F76+'Кр-звезда'!F57+Октябрьский!F57+Салтыковка!F56+Урусово!F58+'Ш-Голицыно'!F56</f>
        <v>989.9</v>
      </c>
      <c r="F122" s="52">
        <f t="shared" si="4"/>
        <v>0.7136986301369863</v>
      </c>
      <c r="G122" s="52">
        <f t="shared" si="5"/>
        <v>0.8381879762912786</v>
      </c>
    </row>
    <row r="123" spans="1:7" ht="38.25">
      <c r="A123" s="150" t="s">
        <v>69</v>
      </c>
      <c r="B123" s="70" t="s">
        <v>202</v>
      </c>
      <c r="C123" s="56">
        <f>МР!D103</f>
        <v>10883.4</v>
      </c>
      <c r="D123" s="56">
        <f>МР!E103</f>
        <v>8724.3</v>
      </c>
      <c r="E123" s="56">
        <f>МР!F103</f>
        <v>5794.8</v>
      </c>
      <c r="F123" s="52">
        <f t="shared" si="4"/>
        <v>0.5324439053972104</v>
      </c>
      <c r="G123" s="52">
        <f t="shared" si="5"/>
        <v>0.6642137478078471</v>
      </c>
    </row>
    <row r="124" spans="1:7" ht="51">
      <c r="A124" s="150"/>
      <c r="B124" s="146" t="s">
        <v>203</v>
      </c>
      <c r="C124" s="56">
        <f>МР!D102</f>
        <v>73.7</v>
      </c>
      <c r="D124" s="56">
        <f>МР!E102</f>
        <v>73.7</v>
      </c>
      <c r="E124" s="56">
        <f>МР!F102</f>
        <v>68.1</v>
      </c>
      <c r="F124" s="52">
        <f t="shared" si="4"/>
        <v>0.9240162822252374</v>
      </c>
      <c r="G124" s="52">
        <f t="shared" si="5"/>
        <v>0.9240162822252374</v>
      </c>
    </row>
    <row r="125" spans="1:7" ht="25.5" hidden="1">
      <c r="A125" s="150"/>
      <c r="B125" s="146" t="s">
        <v>204</v>
      </c>
      <c r="C125" s="56">
        <f>МР!D105</f>
        <v>0</v>
      </c>
      <c r="D125" s="56">
        <f>МР!E105</f>
        <v>0</v>
      </c>
      <c r="E125" s="56">
        <f>МР!F105</f>
        <v>0</v>
      </c>
      <c r="F125" s="52" t="e">
        <f t="shared" si="4"/>
        <v>#DIV/0!</v>
      </c>
      <c r="G125" s="52" t="e">
        <f t="shared" si="5"/>
        <v>#DIV/0!</v>
      </c>
    </row>
    <row r="126" spans="1:7" ht="15.75" customHeight="1" hidden="1">
      <c r="A126" s="150"/>
      <c r="B126" s="146" t="s">
        <v>2</v>
      </c>
      <c r="C126" s="56">
        <f>МР!D106</f>
        <v>79.4</v>
      </c>
      <c r="D126" s="56">
        <f>МР!E106</f>
        <v>79.4</v>
      </c>
      <c r="E126" s="56">
        <f>МР!F106</f>
        <v>79.4</v>
      </c>
      <c r="F126" s="52">
        <f t="shared" si="4"/>
        <v>1</v>
      </c>
      <c r="G126" s="52">
        <f t="shared" si="5"/>
        <v>1</v>
      </c>
    </row>
    <row r="127" spans="1:7" ht="20.25" customHeight="1" hidden="1">
      <c r="A127" s="150"/>
      <c r="B127" s="146" t="s">
        <v>3</v>
      </c>
      <c r="C127" s="56">
        <f>МР!D107</f>
        <v>144.4</v>
      </c>
      <c r="D127" s="56">
        <f>МР!E107</f>
        <v>144.4</v>
      </c>
      <c r="E127" s="56">
        <f>МР!F107</f>
        <v>144.4</v>
      </c>
      <c r="F127" s="52">
        <f t="shared" si="4"/>
        <v>1</v>
      </c>
      <c r="G127" s="52">
        <f t="shared" si="5"/>
        <v>1</v>
      </c>
    </row>
    <row r="128" spans="1:7" ht="30.75" customHeight="1">
      <c r="A128" s="150"/>
      <c r="B128" s="146" t="s">
        <v>343</v>
      </c>
      <c r="C128" s="56">
        <f>МР!D104</f>
        <v>50</v>
      </c>
      <c r="D128" s="56">
        <f>МР!E104</f>
        <v>50</v>
      </c>
      <c r="E128" s="56">
        <f>МР!F104</f>
        <v>50</v>
      </c>
      <c r="F128" s="52">
        <f t="shared" si="4"/>
        <v>1</v>
      </c>
      <c r="G128" s="52">
        <f t="shared" si="5"/>
        <v>1</v>
      </c>
    </row>
    <row r="129" spans="1:7" ht="38.25">
      <c r="A129" s="150" t="s">
        <v>70</v>
      </c>
      <c r="B129" s="146" t="s">
        <v>123</v>
      </c>
      <c r="C129" s="56">
        <f>МР!D108</f>
        <v>4632.3</v>
      </c>
      <c r="D129" s="56">
        <f>МР!E108</f>
        <v>3478.4</v>
      </c>
      <c r="E129" s="56">
        <f>МР!F108</f>
        <v>1414.6</v>
      </c>
      <c r="F129" s="52">
        <f t="shared" si="4"/>
        <v>0.30537745828206286</v>
      </c>
      <c r="G129" s="52">
        <f t="shared" si="5"/>
        <v>0.40668123275068996</v>
      </c>
    </row>
    <row r="130" spans="1:7" ht="21" customHeight="1">
      <c r="A130" s="64" t="s">
        <v>71</v>
      </c>
      <c r="B130" s="148" t="s">
        <v>140</v>
      </c>
      <c r="C130" s="59">
        <f>C131+C132</f>
        <v>26736</v>
      </c>
      <c r="D130" s="59">
        <f>D131+D132</f>
        <v>21103</v>
      </c>
      <c r="E130" s="59">
        <f>E131+E132</f>
        <v>12724.699999999999</v>
      </c>
      <c r="F130" s="52">
        <f t="shared" si="4"/>
        <v>0.47593880909634945</v>
      </c>
      <c r="G130" s="52">
        <f t="shared" si="5"/>
        <v>0.6029806188693551</v>
      </c>
    </row>
    <row r="131" spans="1:7" ht="15.75" customHeight="1">
      <c r="A131" s="150" t="s">
        <v>72</v>
      </c>
      <c r="B131" s="146" t="s">
        <v>141</v>
      </c>
      <c r="C131" s="56">
        <f>'МО г.Ртищево'!D78</f>
        <v>26283</v>
      </c>
      <c r="D131" s="56">
        <f>'МО г.Ртищево'!E78</f>
        <v>20650</v>
      </c>
      <c r="E131" s="56">
        <f>'МО г.Ртищево'!F78</f>
        <v>12292.8</v>
      </c>
      <c r="F131" s="52">
        <f t="shared" si="4"/>
        <v>0.46770916562036297</v>
      </c>
      <c r="G131" s="52">
        <f t="shared" si="5"/>
        <v>0.5952929782082325</v>
      </c>
    </row>
    <row r="132" spans="1:7" ht="18.75" customHeight="1">
      <c r="A132" s="150" t="s">
        <v>142</v>
      </c>
      <c r="B132" s="146" t="s">
        <v>143</v>
      </c>
      <c r="C132" s="56">
        <f>МР!D111</f>
        <v>453</v>
      </c>
      <c r="D132" s="56">
        <f>МР!E111</f>
        <v>453</v>
      </c>
      <c r="E132" s="56">
        <f>МР!F111</f>
        <v>431.9</v>
      </c>
      <c r="F132" s="52">
        <f t="shared" si="4"/>
        <v>0.9534216335540838</v>
      </c>
      <c r="G132" s="52">
        <f t="shared" si="5"/>
        <v>0.9534216335540838</v>
      </c>
    </row>
    <row r="133" spans="1:7" ht="21.75" customHeight="1">
      <c r="A133" s="64" t="s">
        <v>144</v>
      </c>
      <c r="B133" s="148" t="s">
        <v>145</v>
      </c>
      <c r="C133" s="59">
        <f>C134</f>
        <v>255.5</v>
      </c>
      <c r="D133" s="59">
        <f>D134</f>
        <v>224.2</v>
      </c>
      <c r="E133" s="59">
        <f>E134</f>
        <v>147.2</v>
      </c>
      <c r="F133" s="52">
        <f t="shared" si="4"/>
        <v>0.5761252446183952</v>
      </c>
      <c r="G133" s="52">
        <f t="shared" si="5"/>
        <v>0.6565566458519179</v>
      </c>
    </row>
    <row r="134" spans="1:7" ht="12.75">
      <c r="A134" s="150" t="s">
        <v>146</v>
      </c>
      <c r="B134" s="146" t="s">
        <v>147</v>
      </c>
      <c r="C134" s="56">
        <f>МР!D114+'МО г.Ртищево'!D80</f>
        <v>255.5</v>
      </c>
      <c r="D134" s="56">
        <f>МР!E114+'МО г.Ртищево'!E80</f>
        <v>224.2</v>
      </c>
      <c r="E134" s="56">
        <f>МР!F114+'МО г.Ртищево'!F80</f>
        <v>147.2</v>
      </c>
      <c r="F134" s="52">
        <f t="shared" si="4"/>
        <v>0.5761252446183952</v>
      </c>
      <c r="G134" s="52">
        <f t="shared" si="5"/>
        <v>0.6565566458519179</v>
      </c>
    </row>
    <row r="135" spans="1:7" ht="32.25" customHeight="1">
      <c r="A135" s="64" t="s">
        <v>148</v>
      </c>
      <c r="B135" s="148" t="s">
        <v>149</v>
      </c>
      <c r="C135" s="59">
        <f>C136</f>
        <v>800</v>
      </c>
      <c r="D135" s="59">
        <f>D136</f>
        <v>600</v>
      </c>
      <c r="E135" s="59">
        <f>E136</f>
        <v>481.4</v>
      </c>
      <c r="F135" s="52">
        <f t="shared" si="4"/>
        <v>0.60175</v>
      </c>
      <c r="G135" s="52">
        <f t="shared" si="5"/>
        <v>0.8023333333333333</v>
      </c>
    </row>
    <row r="136" spans="1:7" ht="15" customHeight="1">
      <c r="A136" s="150" t="s">
        <v>151</v>
      </c>
      <c r="B136" s="146" t="s">
        <v>150</v>
      </c>
      <c r="C136" s="56">
        <f>МР!D116</f>
        <v>800</v>
      </c>
      <c r="D136" s="56">
        <f>МР!E116</f>
        <v>600</v>
      </c>
      <c r="E136" s="56">
        <f>МР!F116</f>
        <v>481.4</v>
      </c>
      <c r="F136" s="52">
        <f t="shared" si="4"/>
        <v>0.60175</v>
      </c>
      <c r="G136" s="52">
        <f t="shared" si="5"/>
        <v>0.8023333333333333</v>
      </c>
    </row>
    <row r="137" spans="1:7" ht="22.5" customHeight="1">
      <c r="A137" s="150"/>
      <c r="B137" s="71" t="s">
        <v>74</v>
      </c>
      <c r="C137" s="72">
        <f>C40+C109+C58+C60+C68+C83+C111+C118+C121+C130+C133+C135</f>
        <v>708366.7</v>
      </c>
      <c r="D137" s="72">
        <f>D40+D109+D58+D60+D68+D83+D111+D118+D121+D130+D133+D135</f>
        <v>565272.4999999999</v>
      </c>
      <c r="E137" s="72">
        <f>E40+E109+E58+E60+E68+E83+E111+E118+E121+E130+E133+E135</f>
        <v>405550.6000000001</v>
      </c>
      <c r="F137" s="52">
        <f t="shared" si="4"/>
        <v>0.5725150547025998</v>
      </c>
      <c r="G137" s="52">
        <f t="shared" si="5"/>
        <v>0.7174426493416894</v>
      </c>
    </row>
    <row r="138" spans="3:6" ht="12.75" hidden="1">
      <c r="C138" s="43"/>
      <c r="D138" s="43"/>
      <c r="E138" s="43"/>
      <c r="F138" s="73"/>
    </row>
    <row r="139" spans="3:6" ht="12.75" hidden="1">
      <c r="C139" s="43"/>
      <c r="D139" s="43"/>
      <c r="E139" s="43"/>
      <c r="F139" s="75"/>
    </row>
    <row r="140" spans="2:7" ht="15">
      <c r="B140" s="38" t="s">
        <v>99</v>
      </c>
      <c r="C140" s="43"/>
      <c r="D140" s="43"/>
      <c r="E140" s="43"/>
      <c r="F140" s="76"/>
      <c r="G140" s="74">
        <v>22493.9</v>
      </c>
    </row>
    <row r="141" spans="2:6" ht="15">
      <c r="B141" s="38"/>
      <c r="C141" s="43"/>
      <c r="D141" s="43"/>
      <c r="E141" s="43"/>
      <c r="F141" s="76"/>
    </row>
    <row r="142" spans="2:6" ht="15">
      <c r="B142" s="38" t="s">
        <v>90</v>
      </c>
      <c r="C142" s="43"/>
      <c r="D142" s="43"/>
      <c r="E142" s="43"/>
      <c r="F142" s="76"/>
    </row>
    <row r="143" spans="2:7" ht="15">
      <c r="B143" s="38" t="s">
        <v>91</v>
      </c>
      <c r="C143" s="43"/>
      <c r="D143" s="43"/>
      <c r="E143" s="43"/>
      <c r="F143" s="76"/>
      <c r="G143" s="77" t="s">
        <v>156</v>
      </c>
    </row>
    <row r="144" spans="2:6" ht="15">
      <c r="B144" s="38"/>
      <c r="C144" s="43"/>
      <c r="D144" s="43"/>
      <c r="E144" s="43"/>
      <c r="F144" s="76"/>
    </row>
    <row r="145" spans="2:6" ht="15">
      <c r="B145" s="38" t="s">
        <v>92</v>
      </c>
      <c r="C145" s="43"/>
      <c r="D145" s="43"/>
      <c r="E145" s="43"/>
      <c r="F145" s="76"/>
    </row>
    <row r="146" spans="2:7" ht="15">
      <c r="B146" s="38" t="s">
        <v>93</v>
      </c>
      <c r="C146" s="43"/>
      <c r="D146" s="43"/>
      <c r="E146" s="43"/>
      <c r="F146" s="76"/>
      <c r="G146" s="78" t="str">
        <f>МР!H131</f>
        <v>0</v>
      </c>
    </row>
    <row r="147" spans="2:6" ht="15">
      <c r="B147" s="38"/>
      <c r="C147" s="43"/>
      <c r="D147" s="43"/>
      <c r="E147" s="43"/>
      <c r="F147" s="76"/>
    </row>
    <row r="148" spans="2:6" ht="15">
      <c r="B148" s="38" t="s">
        <v>94</v>
      </c>
      <c r="C148" s="43"/>
      <c r="D148" s="43"/>
      <c r="E148" s="43"/>
      <c r="F148" s="76"/>
    </row>
    <row r="149" spans="2:7" ht="15">
      <c r="B149" s="38" t="s">
        <v>95</v>
      </c>
      <c r="C149" s="43"/>
      <c r="D149" s="43"/>
      <c r="E149" s="43"/>
      <c r="F149" s="76"/>
      <c r="G149" s="79"/>
    </row>
    <row r="150" spans="2:6" ht="15">
      <c r="B150" s="38"/>
      <c r="C150" s="43"/>
      <c r="D150" s="43"/>
      <c r="E150" s="43"/>
      <c r="F150" s="76"/>
    </row>
    <row r="151" spans="2:6" ht="15">
      <c r="B151" s="38" t="s">
        <v>96</v>
      </c>
      <c r="C151" s="43"/>
      <c r="D151" s="43"/>
      <c r="E151" s="43"/>
      <c r="F151" s="76"/>
    </row>
    <row r="152" spans="1:7" ht="15">
      <c r="A152" s="36"/>
      <c r="B152" s="38" t="s">
        <v>97</v>
      </c>
      <c r="C152" s="43"/>
      <c r="D152" s="43"/>
      <c r="E152" s="43"/>
      <c r="F152" s="76"/>
      <c r="G152" s="80">
        <f>МР!H137</f>
        <v>5000</v>
      </c>
    </row>
    <row r="153" spans="1:6" ht="12" customHeight="1" hidden="1">
      <c r="A153" s="36"/>
      <c r="B153" s="38"/>
      <c r="C153" s="43"/>
      <c r="D153" s="43"/>
      <c r="E153" s="43"/>
      <c r="F153" s="76"/>
    </row>
    <row r="154" spans="1:6" ht="5.25" customHeight="1" hidden="1">
      <c r="A154" s="36"/>
      <c r="B154" s="38"/>
      <c r="C154" s="43"/>
      <c r="D154" s="43"/>
      <c r="E154" s="43"/>
      <c r="F154" s="76"/>
    </row>
    <row r="155" spans="1:7" ht="45" customHeight="1">
      <c r="A155" s="36"/>
      <c r="B155" s="38" t="s">
        <v>98</v>
      </c>
      <c r="C155" s="43"/>
      <c r="D155" s="43"/>
      <c r="E155" s="43"/>
      <c r="F155" s="76"/>
      <c r="G155" s="81">
        <f>E33+G140+G143-E137-G149-G152</f>
        <v>30536.599999999977</v>
      </c>
    </row>
    <row r="156" spans="1:6" ht="12.75">
      <c r="A156" s="36"/>
      <c r="C156" s="43"/>
      <c r="D156" s="43"/>
      <c r="E156" s="43"/>
      <c r="F156" s="76"/>
    </row>
    <row r="157" spans="1:6" ht="12.75" hidden="1">
      <c r="A157" s="36"/>
      <c r="C157" s="43"/>
      <c r="D157" s="43"/>
      <c r="E157" s="43"/>
      <c r="F157" s="76"/>
    </row>
    <row r="158" spans="1:6" ht="15">
      <c r="A158" s="36"/>
      <c r="B158" s="38" t="s">
        <v>100</v>
      </c>
      <c r="C158" s="43"/>
      <c r="D158" s="43"/>
      <c r="E158" s="43"/>
      <c r="F158" s="76"/>
    </row>
    <row r="159" spans="1:6" ht="15">
      <c r="A159" s="36"/>
      <c r="B159" s="38" t="s">
        <v>101</v>
      </c>
      <c r="C159" s="43"/>
      <c r="D159" s="43"/>
      <c r="E159" s="43"/>
      <c r="F159" s="76"/>
    </row>
    <row r="160" spans="1:6" ht="15">
      <c r="A160" s="36"/>
      <c r="B160" s="38" t="s">
        <v>102</v>
      </c>
      <c r="C160" s="43"/>
      <c r="D160" s="43"/>
      <c r="E160" s="43"/>
      <c r="F160" s="76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2014-08-12T06:17:26Z</cp:lastPrinted>
  <dcterms:created xsi:type="dcterms:W3CDTF">1996-10-08T23:32:33Z</dcterms:created>
  <dcterms:modified xsi:type="dcterms:W3CDTF">2014-08-12T06:17:34Z</dcterms:modified>
  <cp:category/>
  <cp:version/>
  <cp:contentType/>
  <cp:contentStatus/>
</cp:coreProperties>
</file>