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<sst xmlns="http://schemas.openxmlformats.org/spreadsheetml/2006/main" count="1333" uniqueCount="415">
  <si>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</si>
  <si>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</si>
  <si>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</si>
  <si>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</si>
  <si>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</si>
  <si>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</si>
  <si>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</si>
  <si>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</si>
  <si>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</si>
  <si>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</si>
  <si>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</si>
  <si>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</si>
  <si>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</si>
  <si>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</si>
  <si>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</si>
  <si>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</si>
  <si>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</si>
  <si>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</si>
  <si>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</si>
  <si>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</si>
  <si>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</si>
  <si>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</si>
  <si>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</si>
  <si>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</si>
  <si>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</si>
  <si>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</si>
  <si>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</si>
  <si>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</si>
  <si>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</si>
  <si>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</si>
  <si>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</si>
  <si>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</si>
  <si>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</si>
  <si>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</si>
  <si>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</si>
  <si>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</si>
  <si>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</si>
  <si>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</si>
  <si>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</si>
  <si>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</si>
  <si>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</si>
  <si>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</si>
  <si>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</si>
  <si>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</si>
  <si>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</si>
  <si>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</si>
  <si>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</si>
  <si>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</si>
  <si>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</si>
  <si>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</si>
  <si>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</si>
  <si>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</si>
  <si>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</si>
  <si>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</si>
  <si>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</si>
  <si>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</si>
  <si>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</si>
  <si>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</si>
  <si>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</si>
  <si>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</si>
  <si>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</si>
  <si>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</si>
  <si>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</si>
  <si>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</si>
  <si>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</si>
  <si>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</si>
  <si>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</si>
  <si>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</si>
  <si>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</si>
  <si>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</si>
  <si>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</si>
  <si>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</si>
  <si>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</si>
  <si>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</si>
  <si>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</si>
  <si>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</si>
  <si>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</si>
  <si>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</si>
  <si>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</si>
  <si>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</si>
  <si>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</si>
  <si>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</si>
  <si>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</si>
  <si>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</si>
  <si>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</si>
  <si>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</si>
  <si>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</si>
  <si>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</si>
  <si>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</si>
  <si>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</si>
  <si>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</si>
  <si>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</si>
  <si>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</si>
  <si>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</si>
  <si>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</si>
  <si>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</si>
  <si>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</si>
  <si>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</si>
  <si>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</si>
  <si>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</si>
  <si>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</si>
  <si>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</si>
  <si>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</si>
  <si>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</si>
  <si>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</si>
  <si>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</si>
  <si>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</si>
  <si>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0310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</si>
  <si>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</si>
  <si>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</si>
  <si>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</si>
  <si>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</si>
  <si>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</si>
  <si>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</si>
  <si>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</si>
  <si>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</si>
  <si>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</si>
  <si>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</si>
  <si>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</si>
  <si>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</si>
  <si>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</si>
  <si>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</si>
  <si>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</si>
  <si>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</si>
  <si>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</si>
  <si>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</si>
  <si>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</si>
  <si>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</si>
  <si>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</si>
  <si>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</si>
  <si>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</si>
  <si>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</si>
  <si>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</si>
  <si>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</si>
  <si>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</si>
  <si>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</si>
  <si>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</si>
  <si>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</si>
  <si>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</si>
  <si>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</si>
  <si>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</si>
  <si>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</si>
  <si>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</si>
  <si>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</si>
  <si>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</si>
  <si>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</si>
  <si>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</si>
  <si>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</si>
  <si>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</si>
  <si>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</si>
  <si>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</si>
  <si>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</si>
  <si>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</si>
  <si>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</si>
  <si>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</si>
  <si>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</si>
  <si>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</si>
  <si>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</si>
  <si>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</si>
  <si>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</si>
  <si>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</si>
  <si>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</si>
  <si>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</si>
  <si>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</si>
  <si>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</si>
  <si>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</si>
  <si>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</si>
  <si>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</si>
  <si>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</si>
  <si>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</si>
  <si>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</si>
  <si>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</si>
  <si>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</si>
  <si>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</si>
  <si>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</si>
  <si>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</si>
  <si>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</si>
  <si>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</si>
  <si>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</si>
  <si>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</si>
  <si>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</si>
  <si>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</si>
  <si>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</si>
  <si>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</si>
  <si>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</si>
  <si>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</si>
  <si>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</si>
  <si>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</si>
  <si>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</si>
  <si>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</si>
  <si>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</si>
  <si>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</si>
  <si>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</si>
  <si>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</si>
  <si>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</si>
  <si>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</si>
  <si>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</si>
  <si>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</si>
  <si>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</si>
  <si>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</si>
  <si>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</si>
  <si>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</si>
  <si>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</si>
  <si>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</si>
  <si>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</si>
  <si>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</si>
  <si>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</si>
  <si>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</si>
  <si>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</si>
  <si>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</si>
  <si>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</si>
  <si>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</si>
  <si>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</si>
  <si>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</si>
  <si>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</si>
  <si>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</si>
  <si>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</si>
  <si>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</si>
  <si>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</si>
  <si>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</si>
  <si>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</si>
  <si>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</si>
  <si>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</si>
  <si>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</si>
  <si>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</si>
  <si>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</si>
  <si>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</si>
  <si>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</si>
  <si>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</si>
  <si>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</si>
  <si>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</si>
  <si>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</si>
  <si>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</si>
  <si>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</si>
  <si>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(переселение )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</si>
  <si>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</si>
  <si>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</si>
  <si>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</si>
  <si>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</si>
  <si>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</si>
  <si>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</si>
  <si>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</si>
  <si>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</si>
  <si>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</si>
  <si>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</si>
  <si>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</si>
  <si>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</si>
  <si>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</si>
  <si>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</si>
  <si>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</si>
  <si>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</si>
  <si>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</si>
  <si>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</si>
  <si>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</si>
  <si>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</si>
  <si>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</si>
  <si>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</si>
  <si>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Молодежная политика и оздоровление детей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</si>
  <si>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</si>
  <si>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</si>
  <si>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</si>
  <si>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</si>
  <si>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</si>
  <si>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</si>
  <si>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</si>
  <si>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</si>
  <si>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</si>
  <si>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</si>
  <si>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</si>
  <si>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</si>
  <si>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</si>
  <si>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</si>
  <si>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</si>
  <si>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</si>
  <si>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</si>
  <si>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</si>
  <si>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</si>
  <si>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</si>
  <si>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</si>
  <si>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</si>
  <si>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</si>
  <si>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</si>
  <si>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</si>
  <si>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</si>
  <si>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</si>
  <si>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</si>
  <si>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</si>
  <si>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</si>
  <si>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</si>
  <si>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</si>
  <si>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</si>
  <si>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</si>
  <si>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</si>
  <si>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</si>
  <si>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</si>
  <si>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</si>
  <si>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</si>
  <si>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</si>
  <si>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</si>
  <si>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</si>
  <si>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</si>
  <si>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</si>
  <si>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</si>
  <si>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</si>
  <si>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</si>
  <si>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</si>
  <si>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</si>
  <si>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</si>
  <si>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</si>
  <si>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</si>
  <si>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</si>
  <si>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</si>
  <si>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</si>
  <si>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</si>
  <si>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</si>
  <si>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</si>
  <si>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</si>
  <si>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</si>
  <si>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82001..270  04.35.01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</si>
  <si>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</si>
  <si>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</si>
  <si>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</si>
  <si>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</si>
  <si>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</si>
  <si>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</si>
  <si>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</si>
  <si>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</si>
  <si>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</si>
  <si>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</si>
  <si>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</si>
  <si>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</si>
  <si>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</si>
  <si>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Подпрограмма "Градостроительное планирование развития территорий поселений Ртищевского муниципального района на 2014 - 2016 годы"                                              Основное мероприятие "Модернизация объектов водоснабжения и водоотведения" за счет полномочий, в том числе: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</si>
  <si>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</si>
  <si>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</si>
  <si>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</si>
  <si>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</si>
  <si>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</si>
  <si>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</si>
  <si>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</si>
  <si>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</si>
  <si>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</si>
  <si>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</si>
  <si>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</si>
  <si>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</si>
  <si>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</si>
  <si>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</si>
  <si>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</si>
  <si>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</si>
  <si>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</si>
  <si>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</si>
  <si>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</si>
  <si>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</si>
  <si>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7240100К010</t>
  </si>
  <si>
    <t>Реконструкция очистных сооружений приема сточных вод на территории  г.Ртищево</t>
  </si>
  <si>
    <t>Основное мероприятие "Модернизация объектов водоснабжения и водоотведения", в том числе:</t>
  </si>
  <si>
    <t>8000500960</t>
  </si>
  <si>
    <t>Асфальтирование пешеходных дорожек на территории городского Парка культуры и отдыха</t>
  </si>
  <si>
    <t>8000500970</t>
  </si>
  <si>
    <t xml:space="preserve"> Укладка бордюрного камня на территории городского Парка культуры и отдыха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</si>
  <si>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</si>
  <si>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</si>
  <si>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</si>
  <si>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</si>
  <si>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</si>
  <si>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 на 2017-2020 годы"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</si>
  <si>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 на 2017 – 2020 годы"</t>
  </si>
  <si>
    <t>Сельское хозяйство и рыболовство</t>
  </si>
  <si>
    <t>Транспорт</t>
  </si>
  <si>
    <t>Укладка бордюрного камня на территории городского Парка культуры и отдыха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</si>
  <si>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</si>
  <si>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</si>
  <si>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</si>
  <si>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</si>
  <si>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</si>
  <si>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</si>
  <si>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</si>
  <si>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</si>
  <si>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</si>
  <si>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</si>
  <si>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</si>
  <si>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</si>
  <si>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</si>
  <si>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</si>
  <si>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</si>
  <si>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</si>
  <si>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</si>
  <si>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</si>
  <si>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</si>
  <si>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</si>
  <si>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</si>
  <si>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</si>
  <si>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</si>
  <si>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</si>
  <si>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 xml:space="preserve">СПРАВКА
об исполнении бюджета Ртищевского района
на 01.04.2017 г.
</t>
  </si>
  <si>
    <t xml:space="preserve">СПРАВКА
об исполнении бюджета МО г. Ртищево
на 01.04.2017г.
</t>
  </si>
  <si>
    <t xml:space="preserve">СПРАВКА
об исполнении бюджета Урусовского МО
на 01.04.2017г.
</t>
  </si>
  <si>
    <t xml:space="preserve">СПРАВКА
об исполнении бюджета Шило-Голицинского МО
на 01.04.2017г.
</t>
  </si>
  <si>
    <t xml:space="preserve">СПРАВКА
об исполнении бюджета Ртищевского района (консолидация)
на 01.04.2017г.
</t>
  </si>
  <si>
    <t>91400087Д0</t>
  </si>
  <si>
    <t>Проведение дополнительных выборов в представительные органы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</si>
  <si>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</si>
  <si>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74101V0000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</si>
  <si>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</si>
  <si>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</si>
  <si>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</si>
  <si>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</si>
  <si>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 xml:space="preserve">СПРАВКА
об исполнении бюджета Макаровского МО
на 01.04.2017г.                                                                                      </t>
  </si>
  <si>
    <t>СПРАВКА
об исполнении бюджета Краснозвездинского МО
на 01.04.2017г.</t>
  </si>
  <si>
    <t>СПРАВКА
об исполнении бюджета Салтыковского МО
на 01.04.2017г.</t>
  </si>
  <si>
    <t>СПРАВКА
об исполнении бюджета Октябрьского МО
на 01.04.2017г.</t>
  </si>
  <si>
    <t>% к плану I квартала</t>
  </si>
  <si>
    <t>Центральный аппарат</t>
  </si>
  <si>
    <t>Финансовые органы</t>
  </si>
  <si>
    <t>22,5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</si>
</sst>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4" borderId="11" xfId="0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7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4" applyNumberFormat="1" applyFont="1" applyFill="1" applyBorder="1" applyAlignment="1" applyProtection="1">
      <alignment horizontal="left" vertical="center" wrapText="1"/>
      <protection hidden="1"/>
    </xf>
    <xf numFmtId="185" fontId="10" fillId="34" borderId="11" xfId="0" applyNumberFormat="1" applyFont="1" applyFill="1" applyBorder="1" applyAlignment="1">
      <alignment horizontal="center" vertical="center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5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52" applyNumberFormat="1" applyFont="1" applyFill="1" applyBorder="1" applyAlignment="1" applyProtection="1">
      <alignment wrapText="1"/>
      <protection hidden="1"/>
    </xf>
    <xf numFmtId="49" fontId="15" fillId="34" borderId="11" xfId="52" applyNumberFormat="1" applyFont="1" applyFill="1" applyBorder="1" applyAlignment="1" applyProtection="1">
      <alignment wrapText="1"/>
      <protection hidden="1"/>
    </xf>
    <xf numFmtId="195" fontId="17" fillId="34" borderId="11" xfId="52" applyNumberFormat="1" applyFont="1" applyFill="1" applyBorder="1" applyAlignment="1" applyProtection="1">
      <alignment vertical="center" wrapText="1"/>
      <protection hidden="1"/>
    </xf>
    <xf numFmtId="49" fontId="17" fillId="34" borderId="11" xfId="5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vertical="top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11" xfId="0" applyFont="1" applyFill="1" applyBorder="1" applyAlignment="1">
      <alignment horizontal="left"/>
    </xf>
    <xf numFmtId="49" fontId="8" fillId="34" borderId="14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8" fillId="34" borderId="15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9" fontId="3" fillId="34" borderId="11" xfId="0" applyNumberFormat="1" applyFont="1" applyFill="1" applyBorder="1" applyAlignment="1">
      <alignment horizontal="righ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17" fillId="34" borderId="12" xfId="54" applyNumberFormat="1" applyFont="1" applyFill="1" applyBorder="1" applyAlignment="1" applyProtection="1">
      <alignment horizontal="left" wrapText="1"/>
      <protection hidden="1"/>
    </xf>
    <xf numFmtId="49" fontId="1" fillId="34" borderId="13" xfId="54" applyNumberFormat="1" applyFont="1" applyFill="1" applyBorder="1" applyAlignment="1" applyProtection="1">
      <alignment horizontal="left" wrapText="1"/>
      <protection hidden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185" fontId="2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8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/>
    </xf>
    <xf numFmtId="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9" fontId="10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0" fontId="17" fillId="34" borderId="16" xfId="56" applyNumberFormat="1" applyFont="1" applyFill="1" applyBorder="1" applyAlignment="1" applyProtection="1">
      <alignment horizontal="left" wrapText="1"/>
      <protection hidden="1"/>
    </xf>
    <xf numFmtId="49" fontId="17" fillId="34" borderId="16" xfId="56" applyNumberFormat="1" applyFont="1" applyFill="1" applyBorder="1" applyAlignment="1" applyProtection="1">
      <alignment horizontal="left" wrapText="1"/>
      <protection hidden="1"/>
    </xf>
    <xf numFmtId="0" fontId="18" fillId="34" borderId="12" xfId="56" applyNumberFormat="1" applyFont="1" applyFill="1" applyBorder="1" applyAlignment="1" applyProtection="1">
      <alignment horizontal="left" wrapText="1"/>
      <protection hidden="1"/>
    </xf>
    <xf numFmtId="4" fontId="3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185" fontId="20" fillId="34" borderId="11" xfId="0" applyNumberFormat="1" applyFont="1" applyFill="1" applyBorder="1" applyAlignment="1">
      <alignment horizontal="left" vertical="center"/>
    </xf>
    <xf numFmtId="4" fontId="23" fillId="34" borderId="0" xfId="0" applyNumberFormat="1" applyFont="1" applyFill="1" applyAlignment="1">
      <alignment horizontal="left"/>
    </xf>
    <xf numFmtId="186" fontId="3" fillId="34" borderId="11" xfId="0" applyNumberFormat="1" applyFont="1" applyFill="1" applyBorder="1" applyAlignment="1">
      <alignment horizontal="left" vertical="top" wrapText="1"/>
    </xf>
    <xf numFmtId="186" fontId="2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4" fontId="18" fillId="34" borderId="0" xfId="0" applyNumberFormat="1" applyFont="1" applyFill="1" applyAlignment="1">
      <alignment horizontal="left"/>
    </xf>
    <xf numFmtId="9" fontId="3" fillId="34" borderId="11" xfId="0" applyNumberFormat="1" applyFont="1" applyFill="1" applyBorder="1" applyAlignment="1">
      <alignment horizontal="center" vertical="top" wrapText="1"/>
    </xf>
    <xf numFmtId="0" fontId="17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185" fontId="25" fillId="34" borderId="11" xfId="0" applyNumberFormat="1" applyFont="1" applyFill="1" applyBorder="1" applyAlignment="1">
      <alignment horizontal="right" vertical="center" wrapText="1"/>
    </xf>
    <xf numFmtId="185" fontId="3" fillId="34" borderId="11" xfId="0" applyNumberFormat="1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top" wrapText="1"/>
    </xf>
    <xf numFmtId="185" fontId="10" fillId="34" borderId="11" xfId="0" applyNumberFormat="1" applyFont="1" applyFill="1" applyBorder="1" applyAlignment="1">
      <alignment horizontal="right" vertical="center" wrapText="1"/>
    </xf>
    <xf numFmtId="185" fontId="19" fillId="34" borderId="11" xfId="0" applyNumberFormat="1" applyFont="1" applyFill="1" applyBorder="1" applyAlignment="1">
      <alignment horizontal="right" vertical="center" wrapText="1"/>
    </xf>
    <xf numFmtId="195" fontId="24" fillId="34" borderId="11" xfId="5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9" fontId="10" fillId="34" borderId="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185" fontId="20" fillId="34" borderId="0" xfId="0" applyNumberFormat="1" applyFont="1" applyFill="1" applyBorder="1" applyAlignment="1">
      <alignment horizontal="center"/>
    </xf>
    <xf numFmtId="185" fontId="2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86" fontId="3" fillId="34" borderId="0" xfId="0" applyNumberFormat="1" applyFont="1" applyFill="1" applyAlignment="1">
      <alignment horizontal="center"/>
    </xf>
    <xf numFmtId="185" fontId="3" fillId="34" borderId="0" xfId="0" applyNumberFormat="1" applyFont="1" applyFill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7" fillId="34" borderId="15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vertical="top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8" fillId="34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8" fillId="34" borderId="15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 horizontal="center" wrapText="1"/>
    </xf>
    <xf numFmtId="185" fontId="3" fillId="34" borderId="14" xfId="0" applyNumberFormat="1" applyFont="1" applyFill="1" applyBorder="1" applyAlignment="1">
      <alignment horizontal="center" vertical="top" wrapText="1"/>
    </xf>
    <xf numFmtId="185" fontId="3" fillId="34" borderId="15" xfId="0" applyNumberFormat="1" applyFont="1" applyFill="1" applyBorder="1" applyAlignment="1">
      <alignment horizontal="center" vertical="top" wrapText="1"/>
    </xf>
    <xf numFmtId="185" fontId="3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5"/>
  <sheetViews>
    <sheetView zoomScale="85" zoomScaleNormal="85" workbookViewId="0" topLeftCell="A1">
      <selection activeCell="H143" sqref="H143"/>
    </sheetView>
  </sheetViews>
  <sheetFormatPr defaultColWidth="9.140625" defaultRowHeight="12.75"/>
  <cols>
    <col min="1" max="1" width="6.57421875" style="75" customWidth="1"/>
    <col min="2" max="2" width="61.00390625" style="75" customWidth="1"/>
    <col min="3" max="3" width="15.7109375" style="76" hidden="1" customWidth="1"/>
    <col min="4" max="4" width="18.28125" style="78" customWidth="1"/>
    <col min="5" max="5" width="17.57421875" style="78" customWidth="1"/>
    <col min="6" max="6" width="15.28125" style="78" customWidth="1"/>
    <col min="7" max="7" width="13.8515625" style="78" customWidth="1"/>
    <col min="8" max="8" width="12.57421875" style="7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7" t="s">
        <v>394</v>
      </c>
      <c r="B1" s="167"/>
      <c r="C1" s="167"/>
      <c r="D1" s="167"/>
      <c r="E1" s="167"/>
      <c r="F1" s="167"/>
      <c r="G1" s="167"/>
      <c r="H1" s="167"/>
      <c r="I1" s="12"/>
    </row>
    <row r="2" spans="1:9" ht="12.75" customHeight="1">
      <c r="A2" s="173"/>
      <c r="B2" s="161" t="s">
        <v>2</v>
      </c>
      <c r="C2" s="163" t="s">
        <v>152</v>
      </c>
      <c r="D2" s="162" t="s">
        <v>3</v>
      </c>
      <c r="E2" s="165" t="s">
        <v>255</v>
      </c>
      <c r="F2" s="162" t="s">
        <v>4</v>
      </c>
      <c r="G2" s="162" t="s">
        <v>5</v>
      </c>
      <c r="H2" s="165" t="s">
        <v>256</v>
      </c>
      <c r="I2" s="13"/>
    </row>
    <row r="3" spans="1:9" ht="29.25" customHeight="1">
      <c r="A3" s="173"/>
      <c r="B3" s="161"/>
      <c r="C3" s="164"/>
      <c r="D3" s="162"/>
      <c r="E3" s="166"/>
      <c r="F3" s="162"/>
      <c r="G3" s="162"/>
      <c r="H3" s="166"/>
      <c r="I3" s="13"/>
    </row>
    <row r="4" spans="1:9" ht="24" customHeight="1">
      <c r="A4" s="45"/>
      <c r="B4" s="46" t="s">
        <v>77</v>
      </c>
      <c r="C4" s="47"/>
      <c r="D4" s="48">
        <f>D5+D6+D7+D8+D9+D10+D11+D12+D13+D14+D15+D16+D17+D18+D19+D20+D21+D23</f>
        <v>168170.5</v>
      </c>
      <c r="E4" s="48">
        <f>E5+E6+E7+E8+E9+E10+E11+E12+E13+E14+E15+E16+E17+E18+E19+E20+E21+E23</f>
        <v>36575.3</v>
      </c>
      <c r="F4" s="48">
        <f>F5+F6+F7+F8+F9+F10+F11+F12+F13+F14+F15+F16+F17+F18+F19+F20+F21+F23</f>
        <v>45084.49999999999</v>
      </c>
      <c r="G4" s="49">
        <f>F4/D4</f>
        <v>0.26808804160063743</v>
      </c>
      <c r="H4" s="49">
        <f>F4/E4</f>
        <v>1.2326488094424377</v>
      </c>
      <c r="I4" s="14"/>
    </row>
    <row r="5" spans="1:9" ht="18.75">
      <c r="A5" s="45"/>
      <c r="B5" s="46" t="s">
        <v>6</v>
      </c>
      <c r="C5" s="47"/>
      <c r="D5" s="48">
        <v>108614.8</v>
      </c>
      <c r="E5" s="48">
        <v>23513.5</v>
      </c>
      <c r="F5" s="48">
        <v>24667.4</v>
      </c>
      <c r="G5" s="49">
        <f aca="true" t="shared" si="0" ref="G5:G35">F5/D5</f>
        <v>0.2271090127680574</v>
      </c>
      <c r="H5" s="49">
        <f aca="true" t="shared" si="1" ref="H5:H35">F5/E5</f>
        <v>1.0490739362493886</v>
      </c>
      <c r="I5" s="14"/>
    </row>
    <row r="6" spans="1:9" ht="18.75">
      <c r="A6" s="45"/>
      <c r="B6" s="46" t="s">
        <v>7</v>
      </c>
      <c r="C6" s="47"/>
      <c r="D6" s="48">
        <v>19000</v>
      </c>
      <c r="E6" s="48">
        <v>4700</v>
      </c>
      <c r="F6" s="48">
        <v>4173.8</v>
      </c>
      <c r="G6" s="49">
        <f t="shared" si="0"/>
        <v>0.21967368421052633</v>
      </c>
      <c r="H6" s="49">
        <f t="shared" si="1"/>
        <v>0.8880425531914894</v>
      </c>
      <c r="I6" s="14"/>
    </row>
    <row r="7" spans="1:9" ht="18.75">
      <c r="A7" s="45"/>
      <c r="B7" s="46" t="s">
        <v>8</v>
      </c>
      <c r="C7" s="47"/>
      <c r="D7" s="48">
        <v>6481</v>
      </c>
      <c r="E7" s="48">
        <v>2000</v>
      </c>
      <c r="F7" s="48">
        <v>7372.9</v>
      </c>
      <c r="G7" s="49">
        <f t="shared" si="0"/>
        <v>1.1376176515969758</v>
      </c>
      <c r="H7" s="49">
        <f t="shared" si="1"/>
        <v>3.68645</v>
      </c>
      <c r="I7" s="14"/>
    </row>
    <row r="8" spans="1:9" ht="18.75">
      <c r="A8" s="45"/>
      <c r="B8" s="46" t="s">
        <v>9</v>
      </c>
      <c r="C8" s="47"/>
      <c r="D8" s="48">
        <v>0</v>
      </c>
      <c r="E8" s="48">
        <v>0</v>
      </c>
      <c r="F8" s="48">
        <v>0</v>
      </c>
      <c r="G8" s="49">
        <v>0</v>
      </c>
      <c r="H8" s="49">
        <v>0</v>
      </c>
      <c r="I8" s="14"/>
    </row>
    <row r="9" spans="1:9" ht="18.75">
      <c r="A9" s="45"/>
      <c r="B9" s="46" t="s">
        <v>224</v>
      </c>
      <c r="C9" s="47"/>
      <c r="D9" s="48">
        <v>23137.5</v>
      </c>
      <c r="E9" s="48">
        <v>4000</v>
      </c>
      <c r="F9" s="48">
        <v>4917.5</v>
      </c>
      <c r="G9" s="49">
        <f t="shared" si="0"/>
        <v>0.21253376553214479</v>
      </c>
      <c r="H9" s="49">
        <f t="shared" si="1"/>
        <v>1.229375</v>
      </c>
      <c r="I9" s="14"/>
    </row>
    <row r="10" spans="1:9" ht="18.75">
      <c r="A10" s="45"/>
      <c r="B10" s="46" t="s">
        <v>10</v>
      </c>
      <c r="C10" s="47"/>
      <c r="D10" s="48">
        <v>0</v>
      </c>
      <c r="E10" s="48">
        <v>0</v>
      </c>
      <c r="F10" s="48">
        <v>0</v>
      </c>
      <c r="G10" s="49">
        <v>0</v>
      </c>
      <c r="H10" s="49">
        <v>0</v>
      </c>
      <c r="I10" s="14"/>
    </row>
    <row r="11" spans="1:9" ht="18.75">
      <c r="A11" s="45"/>
      <c r="B11" s="46" t="s">
        <v>102</v>
      </c>
      <c r="C11" s="47"/>
      <c r="D11" s="48">
        <v>3916</v>
      </c>
      <c r="E11" s="48">
        <v>616</v>
      </c>
      <c r="F11" s="48">
        <v>548.7</v>
      </c>
      <c r="G11" s="49">
        <f t="shared" si="0"/>
        <v>0.14011746680286008</v>
      </c>
      <c r="H11" s="49">
        <f t="shared" si="1"/>
        <v>0.8907467532467533</v>
      </c>
      <c r="I11" s="14"/>
    </row>
    <row r="12" spans="1:9" ht="18.75">
      <c r="A12" s="45"/>
      <c r="B12" s="46" t="s">
        <v>370</v>
      </c>
      <c r="C12" s="47"/>
      <c r="D12" s="48">
        <v>34</v>
      </c>
      <c r="E12" s="48">
        <v>34</v>
      </c>
      <c r="F12" s="48">
        <v>34</v>
      </c>
      <c r="G12" s="49">
        <f t="shared" si="0"/>
        <v>1</v>
      </c>
      <c r="H12" s="49">
        <f t="shared" si="1"/>
        <v>1</v>
      </c>
      <c r="I12" s="14"/>
    </row>
    <row r="13" spans="1:9" ht="18.75">
      <c r="A13" s="45"/>
      <c r="B13" s="46" t="s">
        <v>12</v>
      </c>
      <c r="C13" s="47"/>
      <c r="D13" s="48">
        <v>4100</v>
      </c>
      <c r="E13" s="48">
        <v>750</v>
      </c>
      <c r="F13" s="48">
        <v>1175.1</v>
      </c>
      <c r="G13" s="49">
        <f t="shared" si="0"/>
        <v>0.28660975609756095</v>
      </c>
      <c r="H13" s="49">
        <f t="shared" si="1"/>
        <v>1.5668</v>
      </c>
      <c r="I13" s="14"/>
    </row>
    <row r="14" spans="1:9" ht="18.75">
      <c r="A14" s="45"/>
      <c r="B14" s="46" t="s">
        <v>13</v>
      </c>
      <c r="C14" s="47"/>
      <c r="D14" s="48">
        <v>500</v>
      </c>
      <c r="E14" s="48">
        <v>100</v>
      </c>
      <c r="F14" s="48">
        <v>132</v>
      </c>
      <c r="G14" s="49">
        <f t="shared" si="0"/>
        <v>0.264</v>
      </c>
      <c r="H14" s="49">
        <f t="shared" si="1"/>
        <v>1.32</v>
      </c>
      <c r="I14" s="14"/>
    </row>
    <row r="15" spans="1:9" ht="18.75">
      <c r="A15" s="45"/>
      <c r="B15" s="46" t="s">
        <v>14</v>
      </c>
      <c r="C15" s="47"/>
      <c r="D15" s="48">
        <v>0</v>
      </c>
      <c r="E15" s="48">
        <v>0</v>
      </c>
      <c r="F15" s="48">
        <v>0</v>
      </c>
      <c r="G15" s="49">
        <v>0</v>
      </c>
      <c r="H15" s="49">
        <v>0</v>
      </c>
      <c r="I15" s="14"/>
    </row>
    <row r="16" spans="1:9" ht="18.75">
      <c r="A16" s="45"/>
      <c r="B16" s="46" t="s">
        <v>15</v>
      </c>
      <c r="C16" s="47"/>
      <c r="D16" s="48">
        <v>0</v>
      </c>
      <c r="E16" s="48">
        <v>0</v>
      </c>
      <c r="F16" s="48">
        <v>0</v>
      </c>
      <c r="G16" s="49">
        <v>0</v>
      </c>
      <c r="H16" s="49">
        <v>0</v>
      </c>
      <c r="I16" s="14"/>
    </row>
    <row r="17" spans="1:9" ht="18.75">
      <c r="A17" s="45"/>
      <c r="B17" s="46" t="s">
        <v>16</v>
      </c>
      <c r="C17" s="47"/>
      <c r="D17" s="48">
        <v>716.7</v>
      </c>
      <c r="E17" s="48">
        <v>420</v>
      </c>
      <c r="F17" s="48">
        <v>422.6</v>
      </c>
      <c r="G17" s="49">
        <f t="shared" si="0"/>
        <v>0.5896469931631086</v>
      </c>
      <c r="H17" s="49">
        <f t="shared" si="1"/>
        <v>1.0061904761904763</v>
      </c>
      <c r="I17" s="14"/>
    </row>
    <row r="18" spans="1:9" ht="18.75" hidden="1">
      <c r="A18" s="45"/>
      <c r="B18" s="46"/>
      <c r="C18" s="47"/>
      <c r="D18" s="48">
        <v>0</v>
      </c>
      <c r="E18" s="48">
        <v>0</v>
      </c>
      <c r="F18" s="48"/>
      <c r="G18" s="49" t="e">
        <f t="shared" si="0"/>
        <v>#DIV/0!</v>
      </c>
      <c r="H18" s="49" t="e">
        <f t="shared" si="1"/>
        <v>#DIV/0!</v>
      </c>
      <c r="I18" s="14"/>
    </row>
    <row r="19" spans="1:9" ht="18.75">
      <c r="A19" s="45"/>
      <c r="B19" s="46" t="s">
        <v>18</v>
      </c>
      <c r="C19" s="47"/>
      <c r="D19" s="48">
        <v>50</v>
      </c>
      <c r="E19" s="48">
        <v>50</v>
      </c>
      <c r="F19" s="48">
        <v>43.3</v>
      </c>
      <c r="G19" s="49">
        <f t="shared" si="0"/>
        <v>0.866</v>
      </c>
      <c r="H19" s="49">
        <f t="shared" si="1"/>
        <v>0.866</v>
      </c>
      <c r="I19" s="14"/>
    </row>
    <row r="20" spans="1:9" ht="18.75">
      <c r="A20" s="45"/>
      <c r="B20" s="46" t="s">
        <v>253</v>
      </c>
      <c r="C20" s="47"/>
      <c r="D20" s="48">
        <v>200</v>
      </c>
      <c r="E20" s="48">
        <v>50</v>
      </c>
      <c r="F20" s="48">
        <v>333.6</v>
      </c>
      <c r="G20" s="49">
        <f t="shared" si="0"/>
        <v>1.6680000000000001</v>
      </c>
      <c r="H20" s="49">
        <f t="shared" si="1"/>
        <v>6.672000000000001</v>
      </c>
      <c r="I20" s="14"/>
    </row>
    <row r="21" spans="1:9" ht="18.75">
      <c r="A21" s="45"/>
      <c r="B21" s="46" t="s">
        <v>20</v>
      </c>
      <c r="C21" s="47"/>
      <c r="D21" s="48">
        <v>1420.5</v>
      </c>
      <c r="E21" s="48">
        <v>341.8</v>
      </c>
      <c r="F21" s="48">
        <v>1261.4</v>
      </c>
      <c r="G21" s="49">
        <f t="shared" si="0"/>
        <v>0.8879971840901092</v>
      </c>
      <c r="H21" s="49">
        <f t="shared" si="1"/>
        <v>3.6904622586307783</v>
      </c>
      <c r="I21" s="14"/>
    </row>
    <row r="22" spans="1:9" ht="18.75">
      <c r="A22" s="45"/>
      <c r="B22" s="46" t="s">
        <v>21</v>
      </c>
      <c r="C22" s="47"/>
      <c r="D22" s="48">
        <v>743</v>
      </c>
      <c r="E22" s="48">
        <v>183</v>
      </c>
      <c r="F22" s="48">
        <v>328.1</v>
      </c>
      <c r="G22" s="49">
        <f t="shared" si="0"/>
        <v>0.44158815612382235</v>
      </c>
      <c r="H22" s="49">
        <f t="shared" si="1"/>
        <v>1.792896174863388</v>
      </c>
      <c r="I22" s="14"/>
    </row>
    <row r="23" spans="1:9" ht="18.75">
      <c r="A23" s="45"/>
      <c r="B23" s="46" t="s">
        <v>22</v>
      </c>
      <c r="C23" s="47"/>
      <c r="D23" s="48">
        <v>0</v>
      </c>
      <c r="E23" s="48">
        <v>0</v>
      </c>
      <c r="F23" s="48">
        <v>2.2</v>
      </c>
      <c r="G23" s="49">
        <v>0</v>
      </c>
      <c r="H23" s="49">
        <v>0</v>
      </c>
      <c r="I23" s="14"/>
    </row>
    <row r="24" spans="1:9" ht="18.75">
      <c r="A24" s="45"/>
      <c r="B24" s="50" t="s">
        <v>76</v>
      </c>
      <c r="C24" s="51"/>
      <c r="D24" s="48">
        <f>D25+D26+D27+D28+D29+D32+D33+D30+D31</f>
        <v>505243.8</v>
      </c>
      <c r="E24" s="48">
        <f>E25+E26+E27+E28+E29+E32+E33+E30+E31</f>
        <v>118302.1</v>
      </c>
      <c r="F24" s="48">
        <f>F25+F26+F27+F28+F29+F32+F33+F30+F31</f>
        <v>93976.09999999999</v>
      </c>
      <c r="G24" s="49">
        <f t="shared" si="0"/>
        <v>0.18600149076544828</v>
      </c>
      <c r="H24" s="49">
        <f t="shared" si="1"/>
        <v>0.7943738953070147</v>
      </c>
      <c r="I24" s="14"/>
    </row>
    <row r="25" spans="1:9" ht="18.75">
      <c r="A25" s="45"/>
      <c r="B25" s="46" t="s">
        <v>24</v>
      </c>
      <c r="C25" s="47"/>
      <c r="D25" s="48">
        <v>116001.5</v>
      </c>
      <c r="E25" s="48">
        <v>29000.3</v>
      </c>
      <c r="F25" s="48">
        <v>27549</v>
      </c>
      <c r="G25" s="49">
        <f t="shared" si="0"/>
        <v>0.23748830834084042</v>
      </c>
      <c r="H25" s="49">
        <f t="shared" si="1"/>
        <v>0.9499556901135505</v>
      </c>
      <c r="I25" s="14"/>
    </row>
    <row r="26" spans="1:9" ht="18.75">
      <c r="A26" s="45"/>
      <c r="B26" s="46" t="s">
        <v>25</v>
      </c>
      <c r="C26" s="47"/>
      <c r="D26" s="48">
        <v>351876.3</v>
      </c>
      <c r="E26" s="48">
        <v>87957.1</v>
      </c>
      <c r="F26" s="48">
        <v>66682.2</v>
      </c>
      <c r="G26" s="49">
        <f t="shared" si="0"/>
        <v>0.1895046639969785</v>
      </c>
      <c r="H26" s="49">
        <f t="shared" si="1"/>
        <v>0.7581218571326248</v>
      </c>
      <c r="I26" s="14"/>
    </row>
    <row r="27" spans="1:9" ht="18.75">
      <c r="A27" s="45"/>
      <c r="B27" s="46" t="s">
        <v>26</v>
      </c>
      <c r="C27" s="47"/>
      <c r="D27" s="48">
        <v>31252.3</v>
      </c>
      <c r="E27" s="48">
        <v>0</v>
      </c>
      <c r="F27" s="48">
        <v>0</v>
      </c>
      <c r="G27" s="49">
        <f t="shared" si="0"/>
        <v>0</v>
      </c>
      <c r="H27" s="49">
        <v>0</v>
      </c>
      <c r="I27" s="14"/>
    </row>
    <row r="28" spans="1:9" ht="29.25" customHeight="1" hidden="1">
      <c r="A28" s="45"/>
      <c r="B28" s="46" t="s">
        <v>189</v>
      </c>
      <c r="C28" s="47"/>
      <c r="D28" s="48">
        <v>0</v>
      </c>
      <c r="E28" s="48">
        <v>7.6</v>
      </c>
      <c r="F28" s="48">
        <v>0</v>
      </c>
      <c r="G28" s="49" t="e">
        <f t="shared" si="0"/>
        <v>#DIV/0!</v>
      </c>
      <c r="H28" s="49">
        <f t="shared" si="1"/>
        <v>0</v>
      </c>
      <c r="I28" s="14"/>
    </row>
    <row r="29" spans="1:9" ht="36.75" customHeight="1">
      <c r="A29" s="45"/>
      <c r="B29" s="50" t="s">
        <v>141</v>
      </c>
      <c r="C29" s="51"/>
      <c r="D29" s="48">
        <v>6368.8</v>
      </c>
      <c r="E29" s="48">
        <v>1592.2</v>
      </c>
      <c r="F29" s="48">
        <v>0</v>
      </c>
      <c r="G29" s="49">
        <f t="shared" si="0"/>
        <v>0</v>
      </c>
      <c r="H29" s="49">
        <f t="shared" si="1"/>
        <v>0</v>
      </c>
      <c r="I29" s="14"/>
    </row>
    <row r="30" spans="1:9" ht="34.5" customHeight="1" hidden="1">
      <c r="A30" s="45"/>
      <c r="B30" s="46" t="s">
        <v>189</v>
      </c>
      <c r="C30" s="51"/>
      <c r="D30" s="48">
        <v>0</v>
      </c>
      <c r="E30" s="48">
        <v>0</v>
      </c>
      <c r="F30" s="48">
        <v>0</v>
      </c>
      <c r="G30" s="49" t="e">
        <f t="shared" si="0"/>
        <v>#DIV/0!</v>
      </c>
      <c r="H30" s="49" t="e">
        <f t="shared" si="1"/>
        <v>#DIV/0!</v>
      </c>
      <c r="I30" s="14"/>
    </row>
    <row r="31" spans="1:9" ht="84" customHeight="1" hidden="1">
      <c r="A31" s="45"/>
      <c r="B31" s="46" t="s">
        <v>308</v>
      </c>
      <c r="C31" s="51"/>
      <c r="D31" s="48">
        <v>0</v>
      </c>
      <c r="E31" s="48">
        <v>0</v>
      </c>
      <c r="F31" s="48">
        <v>0</v>
      </c>
      <c r="G31" s="49" t="e">
        <f t="shared" si="0"/>
        <v>#DIV/0!</v>
      </c>
      <c r="H31" s="49" t="e">
        <f t="shared" si="1"/>
        <v>#DIV/0!</v>
      </c>
      <c r="I31" s="14"/>
    </row>
    <row r="32" spans="1:9" ht="17.25" customHeight="1" hidden="1">
      <c r="A32" s="45"/>
      <c r="B32" s="46" t="s">
        <v>259</v>
      </c>
      <c r="C32" s="47"/>
      <c r="D32" s="48">
        <v>0</v>
      </c>
      <c r="E32" s="48">
        <v>0</v>
      </c>
      <c r="F32" s="48">
        <v>0</v>
      </c>
      <c r="G32" s="49" t="e">
        <f t="shared" si="0"/>
        <v>#DIV/0!</v>
      </c>
      <c r="H32" s="49" t="e">
        <f t="shared" si="1"/>
        <v>#DIV/0!</v>
      </c>
      <c r="I32" s="14"/>
    </row>
    <row r="33" spans="1:9" ht="39" customHeight="1" thickBot="1">
      <c r="A33" s="45"/>
      <c r="B33" s="52" t="s">
        <v>148</v>
      </c>
      <c r="C33" s="53"/>
      <c r="D33" s="48">
        <v>-255.1</v>
      </c>
      <c r="E33" s="48">
        <v>-255.1</v>
      </c>
      <c r="F33" s="48">
        <v>-255.1</v>
      </c>
      <c r="G33" s="49">
        <f t="shared" si="0"/>
        <v>1</v>
      </c>
      <c r="H33" s="49">
        <f t="shared" si="1"/>
        <v>1</v>
      </c>
      <c r="I33" s="14"/>
    </row>
    <row r="34" spans="1:9" ht="18.75">
      <c r="A34" s="45"/>
      <c r="B34" s="46" t="s">
        <v>28</v>
      </c>
      <c r="C34" s="47"/>
      <c r="D34" s="48">
        <f>D4+D24</f>
        <v>673414.3</v>
      </c>
      <c r="E34" s="48">
        <f>E4+E24</f>
        <v>154877.40000000002</v>
      </c>
      <c r="F34" s="48">
        <f>F4+F24</f>
        <v>139060.59999999998</v>
      </c>
      <c r="G34" s="49">
        <f t="shared" si="0"/>
        <v>0.2065008123528116</v>
      </c>
      <c r="H34" s="49">
        <f t="shared" si="1"/>
        <v>0.8978753517298196</v>
      </c>
      <c r="I34" s="14"/>
    </row>
    <row r="35" spans="1:9" ht="18.75">
      <c r="A35" s="45"/>
      <c r="B35" s="46" t="s">
        <v>103</v>
      </c>
      <c r="C35" s="47"/>
      <c r="D35" s="48">
        <f>D4</f>
        <v>168170.5</v>
      </c>
      <c r="E35" s="48">
        <f>E4</f>
        <v>36575.3</v>
      </c>
      <c r="F35" s="48">
        <f>F4</f>
        <v>45084.49999999999</v>
      </c>
      <c r="G35" s="49">
        <f t="shared" si="0"/>
        <v>0.26808804160063743</v>
      </c>
      <c r="H35" s="49">
        <f t="shared" si="1"/>
        <v>1.2326488094424377</v>
      </c>
      <c r="I35" s="14"/>
    </row>
    <row r="36" spans="1:9" ht="12.75">
      <c r="A36" s="170"/>
      <c r="B36" s="171"/>
      <c r="C36" s="171"/>
      <c r="D36" s="171"/>
      <c r="E36" s="171"/>
      <c r="F36" s="171"/>
      <c r="G36" s="171"/>
      <c r="H36" s="172"/>
      <c r="I36" s="10"/>
    </row>
    <row r="37" spans="1:9" ht="15" customHeight="1">
      <c r="A37" s="168" t="s">
        <v>150</v>
      </c>
      <c r="B37" s="168" t="s">
        <v>29</v>
      </c>
      <c r="C37" s="163" t="s">
        <v>152</v>
      </c>
      <c r="D37" s="169" t="s">
        <v>3</v>
      </c>
      <c r="E37" s="165" t="s">
        <v>255</v>
      </c>
      <c r="F37" s="169" t="s">
        <v>4</v>
      </c>
      <c r="G37" s="162" t="s">
        <v>5</v>
      </c>
      <c r="H37" s="165" t="s">
        <v>256</v>
      </c>
      <c r="I37" s="13"/>
    </row>
    <row r="38" spans="1:9" ht="21.75" customHeight="1">
      <c r="A38" s="168"/>
      <c r="B38" s="168"/>
      <c r="C38" s="164"/>
      <c r="D38" s="169"/>
      <c r="E38" s="166"/>
      <c r="F38" s="169"/>
      <c r="G38" s="162"/>
      <c r="H38" s="166"/>
      <c r="I38" s="13"/>
    </row>
    <row r="39" spans="1:9" ht="19.5" customHeight="1">
      <c r="A39" s="51" t="s">
        <v>64</v>
      </c>
      <c r="B39" s="50" t="s">
        <v>30</v>
      </c>
      <c r="C39" s="51"/>
      <c r="D39" s="54">
        <f>D41+D46+D47+D44+D45+D43+D40</f>
        <v>47364.100000000006</v>
      </c>
      <c r="E39" s="54">
        <f>E41+E46+E47+E44+E45+E43+E40</f>
        <v>13301.2</v>
      </c>
      <c r="F39" s="54">
        <f>F41+F46+F47+F44+F45+F43+F40</f>
        <v>10317.9</v>
      </c>
      <c r="G39" s="49">
        <f aca="true" t="shared" si="2" ref="G39:G114">F39/D39</f>
        <v>0.21784220538340215</v>
      </c>
      <c r="H39" s="49">
        <f>F39/E39</f>
        <v>0.7757119658376687</v>
      </c>
      <c r="I39" s="17"/>
    </row>
    <row r="40" spans="1:9" ht="36" customHeight="1">
      <c r="A40" s="47" t="s">
        <v>65</v>
      </c>
      <c r="B40" s="46" t="s">
        <v>309</v>
      </c>
      <c r="C40" s="47" t="s">
        <v>65</v>
      </c>
      <c r="D40" s="48">
        <v>1755</v>
      </c>
      <c r="E40" s="48">
        <v>452.1</v>
      </c>
      <c r="F40" s="48">
        <v>308.4</v>
      </c>
      <c r="G40" s="49">
        <f t="shared" si="2"/>
        <v>0.1757264957264957</v>
      </c>
      <c r="H40" s="49">
        <f aca="true" t="shared" si="3" ref="H40:H103">F40/E40</f>
        <v>0.6821499668214995</v>
      </c>
      <c r="I40" s="17"/>
    </row>
    <row r="41" spans="1:14" ht="54.75" customHeight="1">
      <c r="A41" s="47" t="s">
        <v>67</v>
      </c>
      <c r="B41" s="46" t="s">
        <v>153</v>
      </c>
      <c r="C41" s="47" t="s">
        <v>67</v>
      </c>
      <c r="D41" s="48">
        <f>D42</f>
        <v>23976.8</v>
      </c>
      <c r="E41" s="48">
        <f>E42</f>
        <v>6386.4</v>
      </c>
      <c r="F41" s="48">
        <f>F42</f>
        <v>5261.9</v>
      </c>
      <c r="G41" s="49">
        <f t="shared" si="2"/>
        <v>0.21945797604350872</v>
      </c>
      <c r="H41" s="49">
        <f t="shared" si="3"/>
        <v>0.8239227107603657</v>
      </c>
      <c r="I41" s="18"/>
      <c r="J41" s="175"/>
      <c r="K41" s="175"/>
      <c r="L41" s="174"/>
      <c r="M41" s="174"/>
      <c r="N41" s="174"/>
    </row>
    <row r="42" spans="1:14" s="16" customFormat="1" ht="18.75">
      <c r="A42" s="44"/>
      <c r="B42" s="43" t="s">
        <v>32</v>
      </c>
      <c r="C42" s="44" t="s">
        <v>67</v>
      </c>
      <c r="D42" s="55">
        <v>23976.8</v>
      </c>
      <c r="E42" s="55">
        <v>6386.4</v>
      </c>
      <c r="F42" s="55">
        <v>5261.9</v>
      </c>
      <c r="G42" s="49">
        <f t="shared" si="2"/>
        <v>0.21945797604350872</v>
      </c>
      <c r="H42" s="49">
        <f t="shared" si="3"/>
        <v>0.8239227107603657</v>
      </c>
      <c r="I42" s="19"/>
      <c r="J42" s="176"/>
      <c r="K42" s="176"/>
      <c r="L42" s="174"/>
      <c r="M42" s="174"/>
      <c r="N42" s="174"/>
    </row>
    <row r="43" spans="1:14" s="16" customFormat="1" ht="44.25" customHeight="1" hidden="1">
      <c r="A43" s="44" t="s">
        <v>240</v>
      </c>
      <c r="B43" s="46" t="s">
        <v>242</v>
      </c>
      <c r="C43" s="44" t="s">
        <v>241</v>
      </c>
      <c r="D43" s="55">
        <v>0</v>
      </c>
      <c r="E43" s="55">
        <v>0</v>
      </c>
      <c r="F43" s="55">
        <v>0</v>
      </c>
      <c r="G43" s="49" t="e">
        <f t="shared" si="2"/>
        <v>#DIV/0!</v>
      </c>
      <c r="H43" s="49" t="e">
        <f t="shared" si="3"/>
        <v>#DIV/0!</v>
      </c>
      <c r="I43" s="20"/>
      <c r="J43" s="35"/>
      <c r="K43" s="35"/>
      <c r="L43" s="34"/>
      <c r="M43" s="34"/>
      <c r="N43" s="34"/>
    </row>
    <row r="44" spans="1:14" s="29" customFormat="1" ht="54.75" customHeight="1">
      <c r="A44" s="47" t="s">
        <v>68</v>
      </c>
      <c r="B44" s="46" t="s">
        <v>154</v>
      </c>
      <c r="C44" s="47" t="s">
        <v>68</v>
      </c>
      <c r="D44" s="48">
        <v>7181.3</v>
      </c>
      <c r="E44" s="48">
        <v>1927.6</v>
      </c>
      <c r="F44" s="48">
        <v>1354.5</v>
      </c>
      <c r="G44" s="49">
        <f t="shared" si="2"/>
        <v>0.1886148747441271</v>
      </c>
      <c r="H44" s="49">
        <f t="shared" si="3"/>
        <v>0.7026872795185723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47" t="s">
        <v>186</v>
      </c>
      <c r="B45" s="46" t="s">
        <v>187</v>
      </c>
      <c r="C45" s="47" t="s">
        <v>186</v>
      </c>
      <c r="D45" s="48">
        <v>0</v>
      </c>
      <c r="E45" s="48">
        <v>0</v>
      </c>
      <c r="F45" s="48">
        <v>0</v>
      </c>
      <c r="G45" s="49" t="e">
        <f t="shared" si="2"/>
        <v>#DIV/0!</v>
      </c>
      <c r="H45" s="49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47" t="s">
        <v>69</v>
      </c>
      <c r="B46" s="46" t="s">
        <v>155</v>
      </c>
      <c r="C46" s="47" t="s">
        <v>69</v>
      </c>
      <c r="D46" s="48">
        <v>500</v>
      </c>
      <c r="E46" s="48">
        <v>125</v>
      </c>
      <c r="F46" s="48">
        <v>0</v>
      </c>
      <c r="G46" s="49">
        <f t="shared" si="2"/>
        <v>0</v>
      </c>
      <c r="H46" s="49">
        <f t="shared" si="3"/>
        <v>0</v>
      </c>
      <c r="I46" s="15"/>
    </row>
    <row r="47" spans="1:9" ht="18" customHeight="1">
      <c r="A47" s="56" t="s">
        <v>123</v>
      </c>
      <c r="B47" s="57" t="s">
        <v>34</v>
      </c>
      <c r="C47" s="56"/>
      <c r="D47" s="48">
        <f>D48+D49+D50+D51+D52+D53</f>
        <v>13951</v>
      </c>
      <c r="E47" s="48">
        <f>E48+E49+E50+E51+E52+E53</f>
        <v>4410.1</v>
      </c>
      <c r="F47" s="48">
        <f>F48+F49+F50+F51+F52+F53</f>
        <v>3393.0999999999995</v>
      </c>
      <c r="G47" s="49">
        <f t="shared" si="2"/>
        <v>0.24321554010465196</v>
      </c>
      <c r="H47" s="49">
        <f t="shared" si="3"/>
        <v>0.7693929842860704</v>
      </c>
      <c r="I47" s="15"/>
    </row>
    <row r="48" spans="1:9" s="16" customFormat="1" ht="42" customHeight="1">
      <c r="A48" s="58"/>
      <c r="B48" s="59" t="s">
        <v>194</v>
      </c>
      <c r="C48" s="58" t="s">
        <v>195</v>
      </c>
      <c r="D48" s="55">
        <v>8090.8</v>
      </c>
      <c r="E48" s="55">
        <v>2774.2</v>
      </c>
      <c r="F48" s="55">
        <v>2412.7</v>
      </c>
      <c r="G48" s="49">
        <f t="shared" si="2"/>
        <v>0.2982028971177139</v>
      </c>
      <c r="H48" s="49">
        <f t="shared" si="3"/>
        <v>0.8696921635065965</v>
      </c>
      <c r="I48" s="20"/>
    </row>
    <row r="49" spans="1:9" s="16" customFormat="1" ht="18.75">
      <c r="A49" s="58"/>
      <c r="B49" s="59" t="s">
        <v>191</v>
      </c>
      <c r="C49" s="58" t="s">
        <v>192</v>
      </c>
      <c r="D49" s="55">
        <v>60</v>
      </c>
      <c r="E49" s="55">
        <v>17</v>
      </c>
      <c r="F49" s="55">
        <v>16.2</v>
      </c>
      <c r="G49" s="49">
        <f t="shared" si="2"/>
        <v>0.26999999999999996</v>
      </c>
      <c r="H49" s="49">
        <f t="shared" si="3"/>
        <v>0.9529411764705882</v>
      </c>
      <c r="I49" s="20"/>
    </row>
    <row r="50" spans="1:9" s="16" customFormat="1" ht="31.5">
      <c r="A50" s="58"/>
      <c r="B50" s="59" t="s">
        <v>190</v>
      </c>
      <c r="C50" s="58" t="s">
        <v>292</v>
      </c>
      <c r="D50" s="55">
        <v>115.2</v>
      </c>
      <c r="E50" s="55">
        <v>28.8</v>
      </c>
      <c r="F50" s="55">
        <v>0</v>
      </c>
      <c r="G50" s="49">
        <f t="shared" si="2"/>
        <v>0</v>
      </c>
      <c r="H50" s="49">
        <f t="shared" si="3"/>
        <v>0</v>
      </c>
      <c r="I50" s="20"/>
    </row>
    <row r="51" spans="1:9" s="16" customFormat="1" ht="18.75">
      <c r="A51" s="58"/>
      <c r="B51" s="59" t="s">
        <v>156</v>
      </c>
      <c r="C51" s="58" t="s">
        <v>193</v>
      </c>
      <c r="D51" s="55">
        <v>3934.9</v>
      </c>
      <c r="E51" s="55">
        <v>1115</v>
      </c>
      <c r="F51" s="55">
        <v>914.1</v>
      </c>
      <c r="G51" s="49">
        <f t="shared" si="2"/>
        <v>0.23230577651274492</v>
      </c>
      <c r="H51" s="49">
        <f t="shared" si="3"/>
        <v>0.8198206278026906</v>
      </c>
      <c r="I51" s="20"/>
    </row>
    <row r="52" spans="1:9" s="16" customFormat="1" ht="39" customHeight="1">
      <c r="A52" s="58"/>
      <c r="B52" s="59" t="s">
        <v>310</v>
      </c>
      <c r="C52" s="58" t="s">
        <v>291</v>
      </c>
      <c r="D52" s="55">
        <v>1750.1</v>
      </c>
      <c r="E52" s="55">
        <v>475.1</v>
      </c>
      <c r="F52" s="55">
        <v>50.1</v>
      </c>
      <c r="G52" s="49">
        <f t="shared" si="2"/>
        <v>0.028626935603679793</v>
      </c>
      <c r="H52" s="49">
        <f t="shared" si="3"/>
        <v>0.10545148389812671</v>
      </c>
      <c r="I52" s="20"/>
    </row>
    <row r="53" spans="1:9" s="16" customFormat="1" ht="24.75" customHeight="1" hidden="1">
      <c r="A53" s="58"/>
      <c r="B53" s="59" t="s">
        <v>290</v>
      </c>
      <c r="C53" s="58" t="s">
        <v>217</v>
      </c>
      <c r="D53" s="55">
        <v>0</v>
      </c>
      <c r="E53" s="55">
        <v>0</v>
      </c>
      <c r="F53" s="55">
        <v>0</v>
      </c>
      <c r="G53" s="49" t="e">
        <f t="shared" si="2"/>
        <v>#DIV/0!</v>
      </c>
      <c r="H53" s="49" t="e">
        <f t="shared" si="3"/>
        <v>#DIV/0!</v>
      </c>
      <c r="I53" s="20"/>
    </row>
    <row r="54" spans="1:9" s="16" customFormat="1" ht="24.75" customHeight="1" hidden="1">
      <c r="A54" s="58"/>
      <c r="B54" s="59" t="s">
        <v>269</v>
      </c>
      <c r="C54" s="58"/>
      <c r="D54" s="55"/>
      <c r="E54" s="55"/>
      <c r="F54" s="55"/>
      <c r="G54" s="49" t="e">
        <f t="shared" si="2"/>
        <v>#DIV/0!</v>
      </c>
      <c r="H54" s="49" t="e">
        <f t="shared" si="3"/>
        <v>#DIV/0!</v>
      </c>
      <c r="I54" s="20"/>
    </row>
    <row r="55" spans="1:9" ht="20.25" customHeight="1">
      <c r="A55" s="51" t="s">
        <v>70</v>
      </c>
      <c r="B55" s="50" t="s">
        <v>158</v>
      </c>
      <c r="C55" s="51"/>
      <c r="D55" s="54">
        <f aca="true" t="shared" si="4" ref="D55:F56">D56</f>
        <v>200</v>
      </c>
      <c r="E55" s="54">
        <f t="shared" si="4"/>
        <v>125</v>
      </c>
      <c r="F55" s="54">
        <f t="shared" si="4"/>
        <v>100</v>
      </c>
      <c r="G55" s="49">
        <f t="shared" si="2"/>
        <v>0.5</v>
      </c>
      <c r="H55" s="49">
        <f t="shared" si="3"/>
        <v>0.8</v>
      </c>
      <c r="I55" s="15"/>
    </row>
    <row r="56" spans="1:9" ht="34.5" customHeight="1">
      <c r="A56" s="47" t="s">
        <v>149</v>
      </c>
      <c r="B56" s="46" t="s">
        <v>159</v>
      </c>
      <c r="C56" s="47"/>
      <c r="D56" s="48">
        <f t="shared" si="4"/>
        <v>200</v>
      </c>
      <c r="E56" s="48">
        <f t="shared" si="4"/>
        <v>125</v>
      </c>
      <c r="F56" s="48">
        <f t="shared" si="4"/>
        <v>100</v>
      </c>
      <c r="G56" s="49">
        <f t="shared" si="2"/>
        <v>0.5</v>
      </c>
      <c r="H56" s="49">
        <f t="shared" si="3"/>
        <v>0.8</v>
      </c>
      <c r="I56" s="15"/>
    </row>
    <row r="57" spans="1:9" s="16" customFormat="1" ht="71.25" customHeight="1">
      <c r="A57" s="44"/>
      <c r="B57" s="43" t="s">
        <v>341</v>
      </c>
      <c r="C57" s="44" t="s">
        <v>293</v>
      </c>
      <c r="D57" s="55">
        <f>D58+D59</f>
        <v>200</v>
      </c>
      <c r="E57" s="55">
        <f>E58+E59</f>
        <v>125</v>
      </c>
      <c r="F57" s="55">
        <f>F58+F59</f>
        <v>100</v>
      </c>
      <c r="G57" s="49">
        <f t="shared" si="2"/>
        <v>0.5</v>
      </c>
      <c r="H57" s="49">
        <f t="shared" si="3"/>
        <v>0.8</v>
      </c>
      <c r="I57" s="20"/>
    </row>
    <row r="58" spans="1:9" s="16" customFormat="1" ht="87" customHeight="1">
      <c r="A58" s="44"/>
      <c r="B58" s="43" t="s">
        <v>312</v>
      </c>
      <c r="C58" s="44" t="s">
        <v>311</v>
      </c>
      <c r="D58" s="55">
        <v>100</v>
      </c>
      <c r="E58" s="55">
        <v>100</v>
      </c>
      <c r="F58" s="55">
        <v>100</v>
      </c>
      <c r="G58" s="49">
        <f t="shared" si="2"/>
        <v>1</v>
      </c>
      <c r="H58" s="49">
        <f t="shared" si="3"/>
        <v>1</v>
      </c>
      <c r="I58" s="20"/>
    </row>
    <row r="59" spans="1:9" s="16" customFormat="1" ht="38.25" customHeight="1">
      <c r="A59" s="44"/>
      <c r="B59" s="43" t="s">
        <v>314</v>
      </c>
      <c r="C59" s="44" t="s">
        <v>313</v>
      </c>
      <c r="D59" s="55">
        <v>100</v>
      </c>
      <c r="E59" s="55">
        <v>25</v>
      </c>
      <c r="F59" s="55">
        <v>0</v>
      </c>
      <c r="G59" s="49">
        <f t="shared" si="2"/>
        <v>0</v>
      </c>
      <c r="H59" s="49">
        <f t="shared" si="3"/>
        <v>0</v>
      </c>
      <c r="I59" s="20"/>
    </row>
    <row r="60" spans="1:9" ht="19.5" customHeight="1">
      <c r="A60" s="51" t="s">
        <v>71</v>
      </c>
      <c r="B60" s="50" t="s">
        <v>38</v>
      </c>
      <c r="C60" s="51"/>
      <c r="D60" s="54">
        <f>D63+D65+D68+D76</f>
        <v>43825.7</v>
      </c>
      <c r="E60" s="54">
        <f>E63+E65+E68+E76</f>
        <v>7088.3</v>
      </c>
      <c r="F60" s="54">
        <f>F63+F65+F68+F76</f>
        <v>5014.9</v>
      </c>
      <c r="G60" s="49">
        <f t="shared" si="2"/>
        <v>0.11442829207519789</v>
      </c>
      <c r="H60" s="49">
        <f t="shared" si="3"/>
        <v>0.7074898071469886</v>
      </c>
      <c r="I60" s="15"/>
    </row>
    <row r="61" spans="1:9" ht="33" customHeight="1" hidden="1">
      <c r="A61" s="47" t="s">
        <v>199</v>
      </c>
      <c r="B61" s="46" t="s">
        <v>200</v>
      </c>
      <c r="C61" s="47" t="s">
        <v>201</v>
      </c>
      <c r="D61" s="48">
        <v>0</v>
      </c>
      <c r="E61" s="48">
        <v>0</v>
      </c>
      <c r="F61" s="48">
        <v>0</v>
      </c>
      <c r="G61" s="49" t="e">
        <f t="shared" si="2"/>
        <v>#DIV/0!</v>
      </c>
      <c r="H61" s="49" t="e">
        <f t="shared" si="3"/>
        <v>#DIV/0!</v>
      </c>
      <c r="I61" s="15"/>
    </row>
    <row r="62" spans="1:9" ht="33" customHeight="1" hidden="1">
      <c r="A62" s="47" t="s">
        <v>199</v>
      </c>
      <c r="B62" s="46" t="s">
        <v>231</v>
      </c>
      <c r="C62" s="47" t="s">
        <v>230</v>
      </c>
      <c r="D62" s="48">
        <v>0</v>
      </c>
      <c r="E62" s="48">
        <v>0</v>
      </c>
      <c r="F62" s="48">
        <v>0</v>
      </c>
      <c r="G62" s="49" t="e">
        <f t="shared" si="2"/>
        <v>#DIV/0!</v>
      </c>
      <c r="H62" s="49" t="e">
        <f t="shared" si="3"/>
        <v>#DIV/0!</v>
      </c>
      <c r="I62" s="15"/>
    </row>
    <row r="63" spans="1:9" ht="21.75" customHeight="1">
      <c r="A63" s="47" t="s">
        <v>243</v>
      </c>
      <c r="B63" s="46" t="s">
        <v>367</v>
      </c>
      <c r="C63" s="47"/>
      <c r="D63" s="48">
        <f>D64</f>
        <v>44.6</v>
      </c>
      <c r="E63" s="48">
        <f>E64</f>
        <v>11.2</v>
      </c>
      <c r="F63" s="48">
        <f>F64</f>
        <v>0</v>
      </c>
      <c r="G63" s="49">
        <f t="shared" si="2"/>
        <v>0</v>
      </c>
      <c r="H63" s="49">
        <f t="shared" si="3"/>
        <v>0</v>
      </c>
      <c r="I63" s="15"/>
    </row>
    <row r="64" spans="1:9" ht="39" customHeight="1">
      <c r="A64" s="47"/>
      <c r="B64" s="43" t="s">
        <v>295</v>
      </c>
      <c r="C64" s="44" t="s">
        <v>294</v>
      </c>
      <c r="D64" s="55">
        <v>44.6</v>
      </c>
      <c r="E64" s="55">
        <v>11.2</v>
      </c>
      <c r="F64" s="55">
        <v>0</v>
      </c>
      <c r="G64" s="49">
        <f t="shared" si="2"/>
        <v>0</v>
      </c>
      <c r="H64" s="49">
        <f t="shared" si="3"/>
        <v>0</v>
      </c>
      <c r="I64" s="15"/>
    </row>
    <row r="65" spans="1:9" ht="27.75" customHeight="1">
      <c r="A65" s="47" t="s">
        <v>315</v>
      </c>
      <c r="B65" s="46" t="s">
        <v>368</v>
      </c>
      <c r="C65" s="47"/>
      <c r="D65" s="48">
        <f>D66+D67</f>
        <v>600</v>
      </c>
      <c r="E65" s="48">
        <f>E66+E67</f>
        <v>24</v>
      </c>
      <c r="F65" s="48">
        <f>F66+F67</f>
        <v>0</v>
      </c>
      <c r="G65" s="49">
        <f t="shared" si="2"/>
        <v>0</v>
      </c>
      <c r="H65" s="49">
        <f t="shared" si="3"/>
        <v>0</v>
      </c>
      <c r="I65" s="15"/>
    </row>
    <row r="66" spans="1:9" ht="39" customHeight="1">
      <c r="A66" s="47"/>
      <c r="B66" s="43" t="s">
        <v>316</v>
      </c>
      <c r="C66" s="44" t="s">
        <v>318</v>
      </c>
      <c r="D66" s="55">
        <v>504</v>
      </c>
      <c r="E66" s="55">
        <v>0</v>
      </c>
      <c r="F66" s="55">
        <v>0</v>
      </c>
      <c r="G66" s="49">
        <f t="shared" si="2"/>
        <v>0</v>
      </c>
      <c r="H66" s="49">
        <v>0</v>
      </c>
      <c r="I66" s="15"/>
    </row>
    <row r="67" spans="1:9" ht="52.5" customHeight="1">
      <c r="A67" s="47"/>
      <c r="B67" s="43" t="s">
        <v>317</v>
      </c>
      <c r="C67" s="44" t="s">
        <v>319</v>
      </c>
      <c r="D67" s="55">
        <v>96</v>
      </c>
      <c r="E67" s="55">
        <v>24</v>
      </c>
      <c r="F67" s="55">
        <v>0</v>
      </c>
      <c r="G67" s="49">
        <f t="shared" si="2"/>
        <v>0</v>
      </c>
      <c r="H67" s="49">
        <f t="shared" si="3"/>
        <v>0</v>
      </c>
      <c r="I67" s="15"/>
    </row>
    <row r="68" spans="1:9" ht="21.75" customHeight="1">
      <c r="A68" s="47" t="s">
        <v>114</v>
      </c>
      <c r="B68" s="46" t="s">
        <v>174</v>
      </c>
      <c r="C68" s="47"/>
      <c r="D68" s="48">
        <f>D69+D70+D74+D71+D72+D73</f>
        <v>42681.1</v>
      </c>
      <c r="E68" s="48">
        <f>E69+E70+E74+E71+E72+E73</f>
        <v>6928.1</v>
      </c>
      <c r="F68" s="48">
        <f>F69+F70+F74+F71+F72+F73</f>
        <v>5009.9</v>
      </c>
      <c r="G68" s="49">
        <f t="shared" si="2"/>
        <v>0.11737982385646105</v>
      </c>
      <c r="H68" s="49">
        <f t="shared" si="3"/>
        <v>0.7231275530087613</v>
      </c>
      <c r="I68" s="15"/>
    </row>
    <row r="69" spans="1:9" ht="52.5" customHeight="1">
      <c r="A69" s="60"/>
      <c r="B69" s="43" t="s">
        <v>297</v>
      </c>
      <c r="C69" s="44" t="s">
        <v>271</v>
      </c>
      <c r="D69" s="55">
        <v>19004.5</v>
      </c>
      <c r="E69" s="55">
        <v>0</v>
      </c>
      <c r="F69" s="55">
        <v>0</v>
      </c>
      <c r="G69" s="49">
        <f t="shared" si="2"/>
        <v>0</v>
      </c>
      <c r="H69" s="49">
        <v>0</v>
      </c>
      <c r="I69" s="15"/>
    </row>
    <row r="70" spans="1:9" s="22" customFormat="1" ht="57" customHeight="1">
      <c r="A70" s="60"/>
      <c r="B70" s="61" t="s">
        <v>297</v>
      </c>
      <c r="C70" s="62" t="s">
        <v>296</v>
      </c>
      <c r="D70" s="55">
        <v>8548.1</v>
      </c>
      <c r="E70" s="55">
        <v>4832.6</v>
      </c>
      <c r="F70" s="55">
        <v>3009.9</v>
      </c>
      <c r="G70" s="49">
        <f t="shared" si="2"/>
        <v>0.35211333512710424</v>
      </c>
      <c r="H70" s="49">
        <f t="shared" si="3"/>
        <v>0.6228324297479617</v>
      </c>
      <c r="I70" s="21"/>
    </row>
    <row r="71" spans="1:9" s="22" customFormat="1" ht="68.25" customHeight="1">
      <c r="A71" s="60"/>
      <c r="B71" s="61" t="s">
        <v>373</v>
      </c>
      <c r="C71" s="62" t="s">
        <v>372</v>
      </c>
      <c r="D71" s="55">
        <v>9543.6</v>
      </c>
      <c r="E71" s="55">
        <v>0</v>
      </c>
      <c r="F71" s="55">
        <v>0</v>
      </c>
      <c r="G71" s="49">
        <f t="shared" si="2"/>
        <v>0</v>
      </c>
      <c r="H71" s="49">
        <v>0</v>
      </c>
      <c r="I71" s="21"/>
    </row>
    <row r="72" spans="1:9" s="22" customFormat="1" ht="76.5" customHeight="1">
      <c r="A72" s="60"/>
      <c r="B72" s="61" t="s">
        <v>375</v>
      </c>
      <c r="C72" s="62" t="s">
        <v>374</v>
      </c>
      <c r="D72" s="55">
        <v>95.5</v>
      </c>
      <c r="E72" s="55">
        <v>95.5</v>
      </c>
      <c r="F72" s="55">
        <v>0</v>
      </c>
      <c r="G72" s="49">
        <f t="shared" si="2"/>
        <v>0</v>
      </c>
      <c r="H72" s="49">
        <f t="shared" si="3"/>
        <v>0</v>
      </c>
      <c r="I72" s="21"/>
    </row>
    <row r="73" spans="1:9" s="22" customFormat="1" ht="56.25" customHeight="1">
      <c r="A73" s="60"/>
      <c r="B73" s="61" t="s">
        <v>297</v>
      </c>
      <c r="C73" s="62" t="s">
        <v>376</v>
      </c>
      <c r="D73" s="55">
        <v>489.4</v>
      </c>
      <c r="E73" s="55">
        <v>0</v>
      </c>
      <c r="F73" s="55">
        <v>0</v>
      </c>
      <c r="G73" s="49">
        <f t="shared" si="2"/>
        <v>0</v>
      </c>
      <c r="H73" s="49">
        <v>0</v>
      </c>
      <c r="I73" s="21"/>
    </row>
    <row r="74" spans="1:9" s="24" customFormat="1" ht="33" customHeight="1">
      <c r="A74" s="63"/>
      <c r="B74" s="64" t="s">
        <v>269</v>
      </c>
      <c r="C74" s="65" t="s">
        <v>270</v>
      </c>
      <c r="D74" s="55">
        <v>5000</v>
      </c>
      <c r="E74" s="55">
        <v>2000</v>
      </c>
      <c r="F74" s="55">
        <v>2000</v>
      </c>
      <c r="G74" s="49">
        <f t="shared" si="2"/>
        <v>0.4</v>
      </c>
      <c r="H74" s="49">
        <f t="shared" si="3"/>
        <v>1</v>
      </c>
      <c r="I74" s="23"/>
    </row>
    <row r="75" spans="1:9" s="24" customFormat="1" ht="66.75" customHeight="1" hidden="1">
      <c r="A75" s="63"/>
      <c r="B75" s="64" t="s">
        <v>162</v>
      </c>
      <c r="C75" s="65" t="s">
        <v>161</v>
      </c>
      <c r="D75" s="55">
        <v>0</v>
      </c>
      <c r="E75" s="55">
        <v>0</v>
      </c>
      <c r="F75" s="55">
        <v>0</v>
      </c>
      <c r="G75" s="49" t="e">
        <f t="shared" si="2"/>
        <v>#DIV/0!</v>
      </c>
      <c r="H75" s="49" t="e">
        <f t="shared" si="3"/>
        <v>#DIV/0!</v>
      </c>
      <c r="I75" s="23"/>
    </row>
    <row r="76" spans="1:9" s="22" customFormat="1" ht="30.75" customHeight="1">
      <c r="A76" s="60" t="s">
        <v>72</v>
      </c>
      <c r="B76" s="66" t="s">
        <v>188</v>
      </c>
      <c r="C76" s="67"/>
      <c r="D76" s="48">
        <f>D77+D86+D78</f>
        <v>500</v>
      </c>
      <c r="E76" s="48">
        <f>E77+E86+E78</f>
        <v>125</v>
      </c>
      <c r="F76" s="48">
        <f>F77+F86+F78</f>
        <v>5</v>
      </c>
      <c r="G76" s="49">
        <f t="shared" si="2"/>
        <v>0.01</v>
      </c>
      <c r="H76" s="49">
        <f t="shared" si="3"/>
        <v>0.04</v>
      </c>
      <c r="I76" s="25"/>
    </row>
    <row r="77" spans="1:9" s="24" customFormat="1" ht="29.25" customHeight="1">
      <c r="A77" s="63"/>
      <c r="B77" s="68" t="s">
        <v>118</v>
      </c>
      <c r="C77" s="63" t="s">
        <v>298</v>
      </c>
      <c r="D77" s="55">
        <v>290</v>
      </c>
      <c r="E77" s="55">
        <v>72.5</v>
      </c>
      <c r="F77" s="55">
        <v>5</v>
      </c>
      <c r="G77" s="49">
        <f t="shared" si="2"/>
        <v>0.017241379310344827</v>
      </c>
      <c r="H77" s="49">
        <f t="shared" si="3"/>
        <v>0.06896551724137931</v>
      </c>
      <c r="I77" s="23"/>
    </row>
    <row r="78" spans="1:9" s="24" customFormat="1" ht="57.75" customHeight="1">
      <c r="A78" s="63"/>
      <c r="B78" s="68" t="s">
        <v>320</v>
      </c>
      <c r="C78" s="63"/>
      <c r="D78" s="55">
        <f>D79+D80+D81+D82+D83+D84+D85</f>
        <v>200</v>
      </c>
      <c r="E78" s="55">
        <f>E79+E80+E81+E82+E83+E84+E85</f>
        <v>50</v>
      </c>
      <c r="F78" s="55">
        <f>F79+F80+F81+F82+F83+F84+F85</f>
        <v>0</v>
      </c>
      <c r="G78" s="49">
        <f t="shared" si="2"/>
        <v>0</v>
      </c>
      <c r="H78" s="49">
        <f t="shared" si="3"/>
        <v>0</v>
      </c>
      <c r="I78" s="23"/>
    </row>
    <row r="79" spans="1:9" s="24" customFormat="1" ht="47.25" customHeight="1">
      <c r="A79" s="63"/>
      <c r="B79" s="68" t="s">
        <v>321</v>
      </c>
      <c r="C79" s="63" t="s">
        <v>377</v>
      </c>
      <c r="D79" s="55">
        <v>30</v>
      </c>
      <c r="E79" s="55">
        <v>7.5</v>
      </c>
      <c r="F79" s="55">
        <v>0</v>
      </c>
      <c r="G79" s="49">
        <f t="shared" si="2"/>
        <v>0</v>
      </c>
      <c r="H79" s="49">
        <f t="shared" si="3"/>
        <v>0</v>
      </c>
      <c r="I79" s="23"/>
    </row>
    <row r="80" spans="1:9" s="24" customFormat="1" ht="57" customHeight="1">
      <c r="A80" s="63"/>
      <c r="B80" s="68" t="s">
        <v>322</v>
      </c>
      <c r="C80" s="63" t="s">
        <v>378</v>
      </c>
      <c r="D80" s="55">
        <v>30</v>
      </c>
      <c r="E80" s="55">
        <v>7.5</v>
      </c>
      <c r="F80" s="55">
        <v>0</v>
      </c>
      <c r="G80" s="49">
        <f t="shared" si="2"/>
        <v>0</v>
      </c>
      <c r="H80" s="49">
        <f t="shared" si="3"/>
        <v>0</v>
      </c>
      <c r="I80" s="23"/>
    </row>
    <row r="81" spans="1:9" s="24" customFormat="1" ht="57" customHeight="1">
      <c r="A81" s="63"/>
      <c r="B81" s="68" t="s">
        <v>323</v>
      </c>
      <c r="C81" s="63" t="s">
        <v>382</v>
      </c>
      <c r="D81" s="55">
        <v>30</v>
      </c>
      <c r="E81" s="55">
        <v>7.5</v>
      </c>
      <c r="F81" s="55">
        <v>0</v>
      </c>
      <c r="G81" s="49">
        <f t="shared" si="2"/>
        <v>0</v>
      </c>
      <c r="H81" s="49">
        <f t="shared" si="3"/>
        <v>0</v>
      </c>
      <c r="I81" s="23"/>
    </row>
    <row r="82" spans="1:9" s="24" customFormat="1" ht="66.75" customHeight="1">
      <c r="A82" s="63"/>
      <c r="B82" s="68" t="s">
        <v>324</v>
      </c>
      <c r="C82" s="63" t="s">
        <v>381</v>
      </c>
      <c r="D82" s="55">
        <v>30</v>
      </c>
      <c r="E82" s="55">
        <v>7.5</v>
      </c>
      <c r="F82" s="55">
        <v>0</v>
      </c>
      <c r="G82" s="49">
        <f t="shared" si="2"/>
        <v>0</v>
      </c>
      <c r="H82" s="49">
        <f t="shared" si="3"/>
        <v>0</v>
      </c>
      <c r="I82" s="23"/>
    </row>
    <row r="83" spans="1:9" s="24" customFormat="1" ht="57" customHeight="1">
      <c r="A83" s="63"/>
      <c r="B83" s="68" t="s">
        <v>325</v>
      </c>
      <c r="C83" s="63" t="s">
        <v>379</v>
      </c>
      <c r="D83" s="55">
        <v>30</v>
      </c>
      <c r="E83" s="55">
        <v>7.5</v>
      </c>
      <c r="F83" s="55">
        <v>0</v>
      </c>
      <c r="G83" s="49">
        <f t="shared" si="2"/>
        <v>0</v>
      </c>
      <c r="H83" s="49">
        <f t="shared" si="3"/>
        <v>0</v>
      </c>
      <c r="I83" s="23"/>
    </row>
    <row r="84" spans="1:9" s="24" customFormat="1" ht="61.5" customHeight="1">
      <c r="A84" s="63"/>
      <c r="B84" s="68" t="s">
        <v>326</v>
      </c>
      <c r="C84" s="63" t="s">
        <v>380</v>
      </c>
      <c r="D84" s="55">
        <v>30</v>
      </c>
      <c r="E84" s="55">
        <v>7.5</v>
      </c>
      <c r="F84" s="55">
        <v>0</v>
      </c>
      <c r="G84" s="49">
        <f t="shared" si="2"/>
        <v>0</v>
      </c>
      <c r="H84" s="49">
        <f t="shared" si="3"/>
        <v>0</v>
      </c>
      <c r="I84" s="23"/>
    </row>
    <row r="85" spans="1:9" s="24" customFormat="1" ht="62.25" customHeight="1">
      <c r="A85" s="63"/>
      <c r="B85" s="68" t="s">
        <v>327</v>
      </c>
      <c r="C85" s="63" t="s">
        <v>383</v>
      </c>
      <c r="D85" s="55">
        <v>20</v>
      </c>
      <c r="E85" s="55">
        <v>5</v>
      </c>
      <c r="F85" s="55">
        <v>0</v>
      </c>
      <c r="G85" s="49">
        <f t="shared" si="2"/>
        <v>0</v>
      </c>
      <c r="H85" s="49">
        <f t="shared" si="3"/>
        <v>0</v>
      </c>
      <c r="I85" s="23"/>
    </row>
    <row r="86" spans="1:9" s="24" customFormat="1" ht="54.75" customHeight="1">
      <c r="A86" s="63"/>
      <c r="B86" s="68" t="s">
        <v>328</v>
      </c>
      <c r="C86" s="63" t="s">
        <v>329</v>
      </c>
      <c r="D86" s="55">
        <v>10</v>
      </c>
      <c r="E86" s="55">
        <v>2.5</v>
      </c>
      <c r="F86" s="55">
        <v>0</v>
      </c>
      <c r="G86" s="49">
        <f t="shared" si="2"/>
        <v>0</v>
      </c>
      <c r="H86" s="49">
        <f t="shared" si="3"/>
        <v>0</v>
      </c>
      <c r="I86" s="23"/>
    </row>
    <row r="87" spans="1:9" ht="21" customHeight="1">
      <c r="A87" s="51" t="s">
        <v>73</v>
      </c>
      <c r="B87" s="50" t="s">
        <v>39</v>
      </c>
      <c r="C87" s="51"/>
      <c r="D87" s="54">
        <f>D88+D91</f>
        <v>8091.9</v>
      </c>
      <c r="E87" s="54">
        <f>E88+E91</f>
        <v>6066.9</v>
      </c>
      <c r="F87" s="54">
        <f>F88+F91</f>
        <v>11.7</v>
      </c>
      <c r="G87" s="49">
        <f t="shared" si="2"/>
        <v>0.0014458903347792237</v>
      </c>
      <c r="H87" s="49">
        <f t="shared" si="3"/>
        <v>0.0019284972556000593</v>
      </c>
      <c r="I87" s="15"/>
    </row>
    <row r="88" spans="1:9" ht="18.75" customHeight="1">
      <c r="A88" s="47" t="s">
        <v>74</v>
      </c>
      <c r="B88" s="46" t="s">
        <v>40</v>
      </c>
      <c r="C88" s="51"/>
      <c r="D88" s="48">
        <f>D90+D89</f>
        <v>1800</v>
      </c>
      <c r="E88" s="48">
        <f>E90+E89</f>
        <v>450</v>
      </c>
      <c r="F88" s="48">
        <f>F90+F89</f>
        <v>0</v>
      </c>
      <c r="G88" s="49">
        <f t="shared" si="2"/>
        <v>0</v>
      </c>
      <c r="H88" s="49">
        <f t="shared" si="3"/>
        <v>0</v>
      </c>
      <c r="I88" s="15"/>
    </row>
    <row r="89" spans="1:9" ht="34.5" customHeight="1">
      <c r="A89" s="47"/>
      <c r="B89" s="43" t="s">
        <v>385</v>
      </c>
      <c r="C89" s="44" t="s">
        <v>384</v>
      </c>
      <c r="D89" s="55">
        <v>13</v>
      </c>
      <c r="E89" s="55">
        <v>13</v>
      </c>
      <c r="F89" s="55">
        <v>0</v>
      </c>
      <c r="G89" s="49">
        <f t="shared" si="2"/>
        <v>0</v>
      </c>
      <c r="H89" s="49">
        <f t="shared" si="3"/>
        <v>0</v>
      </c>
      <c r="I89" s="15"/>
    </row>
    <row r="90" spans="1:9" ht="30.75" customHeight="1">
      <c r="A90" s="47"/>
      <c r="B90" s="43" t="s">
        <v>163</v>
      </c>
      <c r="C90" s="44" t="s">
        <v>330</v>
      </c>
      <c r="D90" s="55">
        <v>1787</v>
      </c>
      <c r="E90" s="55">
        <v>437</v>
      </c>
      <c r="F90" s="55">
        <v>0</v>
      </c>
      <c r="G90" s="49">
        <f t="shared" si="2"/>
        <v>0</v>
      </c>
      <c r="H90" s="49">
        <f t="shared" si="3"/>
        <v>0</v>
      </c>
      <c r="I90" s="15"/>
    </row>
    <row r="91" spans="1:9" ht="18.75">
      <c r="A91" s="47" t="s">
        <v>75</v>
      </c>
      <c r="B91" s="46" t="s">
        <v>41</v>
      </c>
      <c r="C91" s="51"/>
      <c r="D91" s="48">
        <f>D92+D98</f>
        <v>6291.9</v>
      </c>
      <c r="E91" s="48">
        <f>E92+E98</f>
        <v>5616.9</v>
      </c>
      <c r="F91" s="48">
        <f>F92+F98</f>
        <v>11.7</v>
      </c>
      <c r="G91" s="49">
        <f t="shared" si="2"/>
        <v>0.0018595336861679302</v>
      </c>
      <c r="H91" s="49">
        <f t="shared" si="3"/>
        <v>0.0020829995193078032</v>
      </c>
      <c r="I91" s="15"/>
    </row>
    <row r="92" spans="1:9" ht="94.5" customHeight="1">
      <c r="A92" s="51"/>
      <c r="B92" s="43" t="s">
        <v>332</v>
      </c>
      <c r="C92" s="44"/>
      <c r="D92" s="55">
        <f>D93+D94+D95+D96+D97</f>
        <v>6200</v>
      </c>
      <c r="E92" s="55">
        <f>E93+E94+E95+E96+E97</f>
        <v>5525</v>
      </c>
      <c r="F92" s="55">
        <f>F93+F94+F95+F96+F97</f>
        <v>0</v>
      </c>
      <c r="G92" s="49">
        <f t="shared" si="2"/>
        <v>0</v>
      </c>
      <c r="H92" s="49">
        <f t="shared" si="3"/>
        <v>0</v>
      </c>
      <c r="I92" s="15"/>
    </row>
    <row r="93" spans="1:9" ht="54.75" customHeight="1">
      <c r="A93" s="51"/>
      <c r="B93" s="43" t="s">
        <v>387</v>
      </c>
      <c r="C93" s="44" t="s">
        <v>386</v>
      </c>
      <c r="D93" s="55">
        <v>1440</v>
      </c>
      <c r="E93" s="55">
        <v>1440</v>
      </c>
      <c r="F93" s="55"/>
      <c r="G93" s="49">
        <f t="shared" si="2"/>
        <v>0</v>
      </c>
      <c r="H93" s="49">
        <f t="shared" si="3"/>
        <v>0</v>
      </c>
      <c r="I93" s="15"/>
    </row>
    <row r="94" spans="1:9" ht="53.25" customHeight="1">
      <c r="A94" s="51"/>
      <c r="B94" s="69" t="s">
        <v>334</v>
      </c>
      <c r="C94" s="70" t="s">
        <v>333</v>
      </c>
      <c r="D94" s="55">
        <v>900</v>
      </c>
      <c r="E94" s="55">
        <v>225</v>
      </c>
      <c r="F94" s="55">
        <v>0</v>
      </c>
      <c r="G94" s="49">
        <f t="shared" si="2"/>
        <v>0</v>
      </c>
      <c r="H94" s="49">
        <f t="shared" si="3"/>
        <v>0</v>
      </c>
      <c r="I94" s="15"/>
    </row>
    <row r="95" spans="1:9" ht="53.25" customHeight="1">
      <c r="A95" s="51"/>
      <c r="B95" s="69" t="s">
        <v>389</v>
      </c>
      <c r="C95" s="70" t="s">
        <v>388</v>
      </c>
      <c r="D95" s="55">
        <v>3219.7</v>
      </c>
      <c r="E95" s="55">
        <v>3219.7</v>
      </c>
      <c r="F95" s="55">
        <v>0</v>
      </c>
      <c r="G95" s="49">
        <f t="shared" si="2"/>
        <v>0</v>
      </c>
      <c r="H95" s="49">
        <f t="shared" si="3"/>
        <v>0</v>
      </c>
      <c r="I95" s="15"/>
    </row>
    <row r="96" spans="1:9" ht="37.5" customHeight="1">
      <c r="A96" s="51"/>
      <c r="B96" s="69" t="s">
        <v>391</v>
      </c>
      <c r="C96" s="70" t="s">
        <v>390</v>
      </c>
      <c r="D96" s="55">
        <v>500</v>
      </c>
      <c r="E96" s="55">
        <v>500</v>
      </c>
      <c r="F96" s="55">
        <v>0</v>
      </c>
      <c r="G96" s="49">
        <f t="shared" si="2"/>
        <v>0</v>
      </c>
      <c r="H96" s="49">
        <f t="shared" si="3"/>
        <v>0</v>
      </c>
      <c r="I96" s="15"/>
    </row>
    <row r="97" spans="1:9" s="16" customFormat="1" ht="16.5" customHeight="1">
      <c r="A97" s="44"/>
      <c r="B97" s="43" t="s">
        <v>335</v>
      </c>
      <c r="C97" s="70" t="s">
        <v>336</v>
      </c>
      <c r="D97" s="55">
        <v>140.3</v>
      </c>
      <c r="E97" s="55">
        <v>140.3</v>
      </c>
      <c r="F97" s="55">
        <v>0</v>
      </c>
      <c r="G97" s="49">
        <f t="shared" si="2"/>
        <v>0</v>
      </c>
      <c r="H97" s="49">
        <f t="shared" si="3"/>
        <v>0</v>
      </c>
      <c r="I97" s="20"/>
    </row>
    <row r="98" spans="1:9" s="16" customFormat="1" ht="40.5" customHeight="1">
      <c r="A98" s="44"/>
      <c r="B98" s="43" t="s">
        <v>393</v>
      </c>
      <c r="C98" s="70" t="s">
        <v>392</v>
      </c>
      <c r="D98" s="55">
        <v>91.9</v>
      </c>
      <c r="E98" s="55">
        <v>91.9</v>
      </c>
      <c r="F98" s="55">
        <v>11.7</v>
      </c>
      <c r="G98" s="49">
        <f t="shared" si="2"/>
        <v>0.12731229597388463</v>
      </c>
      <c r="H98" s="49">
        <f t="shared" si="3"/>
        <v>0.12731229597388463</v>
      </c>
      <c r="I98" s="20"/>
    </row>
    <row r="99" spans="1:9" ht="22.5" customHeight="1">
      <c r="A99" s="51" t="s">
        <v>44</v>
      </c>
      <c r="B99" s="50" t="s">
        <v>45</v>
      </c>
      <c r="C99" s="51"/>
      <c r="D99" s="54">
        <f>D100+D101+D103+D104+D102</f>
        <v>459747.50000000006</v>
      </c>
      <c r="E99" s="54">
        <f>E100+E101+E103+E104+E102</f>
        <v>130695.8</v>
      </c>
      <c r="F99" s="54">
        <f>F100+F101+F103+F104+F102</f>
        <v>97277.40000000001</v>
      </c>
      <c r="G99" s="49">
        <f t="shared" si="2"/>
        <v>0.21158875252176465</v>
      </c>
      <c r="H99" s="49">
        <f t="shared" si="3"/>
        <v>0.7443039485584082</v>
      </c>
      <c r="I99" s="15"/>
    </row>
    <row r="100" spans="1:9" ht="20.25" customHeight="1">
      <c r="A100" s="47" t="s">
        <v>46</v>
      </c>
      <c r="B100" s="43" t="s">
        <v>142</v>
      </c>
      <c r="C100" s="44" t="s">
        <v>46</v>
      </c>
      <c r="D100" s="55">
        <v>128810.5</v>
      </c>
      <c r="E100" s="55">
        <v>38923.8</v>
      </c>
      <c r="F100" s="55">
        <v>28790.5</v>
      </c>
      <c r="G100" s="49">
        <f t="shared" si="2"/>
        <v>0.22351050574293244</v>
      </c>
      <c r="H100" s="49">
        <f t="shared" si="3"/>
        <v>0.7396631366927175</v>
      </c>
      <c r="I100" s="15"/>
    </row>
    <row r="101" spans="1:9" ht="20.25" customHeight="1">
      <c r="A101" s="47" t="s">
        <v>47</v>
      </c>
      <c r="B101" s="43" t="s">
        <v>143</v>
      </c>
      <c r="C101" s="44" t="s">
        <v>47</v>
      </c>
      <c r="D101" s="55">
        <v>276387.9</v>
      </c>
      <c r="E101" s="55">
        <v>73995.8</v>
      </c>
      <c r="F101" s="55">
        <v>53851.1</v>
      </c>
      <c r="G101" s="49">
        <f t="shared" si="2"/>
        <v>0.19483884786562652</v>
      </c>
      <c r="H101" s="49">
        <f t="shared" si="3"/>
        <v>0.7277588728008887</v>
      </c>
      <c r="I101" s="15"/>
    </row>
    <row r="102" spans="1:9" ht="20.25" customHeight="1">
      <c r="A102" s="47" t="s">
        <v>337</v>
      </c>
      <c r="B102" s="43" t="s">
        <v>338</v>
      </c>
      <c r="C102" s="44" t="s">
        <v>337</v>
      </c>
      <c r="D102" s="55">
        <v>28188.4</v>
      </c>
      <c r="E102" s="55">
        <v>7109.9</v>
      </c>
      <c r="F102" s="55">
        <v>6197.8</v>
      </c>
      <c r="G102" s="49">
        <f t="shared" si="2"/>
        <v>0.21987058506335938</v>
      </c>
      <c r="H102" s="49">
        <f t="shared" si="3"/>
        <v>0.8717140888057499</v>
      </c>
      <c r="I102" s="15"/>
    </row>
    <row r="103" spans="1:9" ht="20.25" customHeight="1">
      <c r="A103" s="47" t="s">
        <v>48</v>
      </c>
      <c r="B103" s="43" t="s">
        <v>257</v>
      </c>
      <c r="C103" s="44" t="s">
        <v>48</v>
      </c>
      <c r="D103" s="55">
        <v>4920.5</v>
      </c>
      <c r="E103" s="55">
        <v>3141.3</v>
      </c>
      <c r="F103" s="55">
        <v>2090.2</v>
      </c>
      <c r="G103" s="49">
        <f t="shared" si="2"/>
        <v>0.4247942282288385</v>
      </c>
      <c r="H103" s="49">
        <f t="shared" si="3"/>
        <v>0.6653933085028491</v>
      </c>
      <c r="I103" s="15"/>
    </row>
    <row r="104" spans="1:9" ht="20.25" customHeight="1">
      <c r="A104" s="47" t="s">
        <v>50</v>
      </c>
      <c r="B104" s="43" t="s">
        <v>340</v>
      </c>
      <c r="C104" s="44" t="s">
        <v>50</v>
      </c>
      <c r="D104" s="55">
        <v>21440.2</v>
      </c>
      <c r="E104" s="55">
        <v>7525</v>
      </c>
      <c r="F104" s="55">
        <v>6347.8</v>
      </c>
      <c r="G104" s="49">
        <f t="shared" si="2"/>
        <v>0.296069999347021</v>
      </c>
      <c r="H104" s="49">
        <f aca="true" t="shared" si="5" ref="H104:H132">F104/E104</f>
        <v>0.8435614617940199</v>
      </c>
      <c r="I104" s="15"/>
    </row>
    <row r="105" spans="1:9" ht="20.25" customHeight="1">
      <c r="A105" s="51" t="s">
        <v>51</v>
      </c>
      <c r="B105" s="50" t="s">
        <v>145</v>
      </c>
      <c r="C105" s="51"/>
      <c r="D105" s="54">
        <f>D106++D107</f>
        <v>82146.7</v>
      </c>
      <c r="E105" s="54">
        <f>E106++E107</f>
        <v>23057.8</v>
      </c>
      <c r="F105" s="54">
        <f>F106++F107</f>
        <v>17774.4</v>
      </c>
      <c r="G105" s="49">
        <f t="shared" si="2"/>
        <v>0.21637387746555858</v>
      </c>
      <c r="H105" s="49">
        <f t="shared" si="5"/>
        <v>0.7708627882972358</v>
      </c>
      <c r="I105" s="15"/>
    </row>
    <row r="106" spans="1:9" ht="20.25" customHeight="1">
      <c r="A106" s="47" t="s">
        <v>52</v>
      </c>
      <c r="B106" s="43" t="s">
        <v>53</v>
      </c>
      <c r="C106" s="44" t="s">
        <v>52</v>
      </c>
      <c r="D106" s="55">
        <v>79267.5</v>
      </c>
      <c r="E106" s="55">
        <v>22140</v>
      </c>
      <c r="F106" s="55">
        <v>16985.2</v>
      </c>
      <c r="G106" s="49">
        <f t="shared" si="2"/>
        <v>0.21427697353896616</v>
      </c>
      <c r="H106" s="49">
        <f t="shared" si="5"/>
        <v>0.7671725383920506</v>
      </c>
      <c r="I106" s="15"/>
    </row>
    <row r="107" spans="1:9" ht="20.25" customHeight="1">
      <c r="A107" s="47" t="s">
        <v>54</v>
      </c>
      <c r="B107" s="43" t="s">
        <v>104</v>
      </c>
      <c r="C107" s="44" t="s">
        <v>54</v>
      </c>
      <c r="D107" s="55">
        <v>2879.2</v>
      </c>
      <c r="E107" s="55">
        <v>917.8</v>
      </c>
      <c r="F107" s="55">
        <v>789.2</v>
      </c>
      <c r="G107" s="49">
        <f t="shared" si="2"/>
        <v>0.274103917754932</v>
      </c>
      <c r="H107" s="49">
        <f t="shared" si="5"/>
        <v>0.8598823273044237</v>
      </c>
      <c r="I107" s="15"/>
    </row>
    <row r="108" spans="1:9" ht="20.25" customHeight="1">
      <c r="A108" s="71" t="s">
        <v>55</v>
      </c>
      <c r="B108" s="72" t="s">
        <v>56</v>
      </c>
      <c r="C108" s="71"/>
      <c r="D108" s="54">
        <f>D109+D111+D114+D115+D118+D116+D117+D110+D112+D113</f>
        <v>20641.3</v>
      </c>
      <c r="E108" s="54">
        <f>E109+E111+E114+E115+E118+E116+E117+E110+E112+E113</f>
        <v>5789</v>
      </c>
      <c r="F108" s="54">
        <f>F109+F111+F114+F115+F118+F116+F117+F110+F112+F113</f>
        <v>5658.1</v>
      </c>
      <c r="G108" s="49">
        <f t="shared" si="2"/>
        <v>0.2741154869121616</v>
      </c>
      <c r="H108" s="49">
        <f t="shared" si="5"/>
        <v>0.9773881499395406</v>
      </c>
      <c r="I108" s="15"/>
    </row>
    <row r="109" spans="1:9" ht="30" customHeight="1">
      <c r="A109" s="60" t="s">
        <v>57</v>
      </c>
      <c r="B109" s="73" t="s">
        <v>196</v>
      </c>
      <c r="C109" s="60" t="s">
        <v>57</v>
      </c>
      <c r="D109" s="48">
        <v>1100</v>
      </c>
      <c r="E109" s="48">
        <v>381.5</v>
      </c>
      <c r="F109" s="48">
        <v>381.5</v>
      </c>
      <c r="G109" s="49">
        <f t="shared" si="2"/>
        <v>0.3468181818181818</v>
      </c>
      <c r="H109" s="49">
        <f t="shared" si="5"/>
        <v>1</v>
      </c>
      <c r="I109" s="15"/>
    </row>
    <row r="110" spans="1:9" ht="44.25" customHeight="1">
      <c r="A110" s="60" t="s">
        <v>58</v>
      </c>
      <c r="B110" s="73" t="s">
        <v>339</v>
      </c>
      <c r="C110" s="60" t="s">
        <v>58</v>
      </c>
      <c r="D110" s="48">
        <v>15918.4</v>
      </c>
      <c r="E110" s="48">
        <v>4032</v>
      </c>
      <c r="F110" s="48">
        <v>3961.4</v>
      </c>
      <c r="G110" s="49">
        <f t="shared" si="2"/>
        <v>0.24885666901196102</v>
      </c>
      <c r="H110" s="49">
        <f t="shared" si="5"/>
        <v>0.9824900793650794</v>
      </c>
      <c r="I110" s="15"/>
    </row>
    <row r="111" spans="1:9" ht="36" customHeight="1" hidden="1">
      <c r="A111" s="60" t="s">
        <v>58</v>
      </c>
      <c r="B111" s="73" t="s">
        <v>167</v>
      </c>
      <c r="C111" s="60" t="s">
        <v>197</v>
      </c>
      <c r="D111" s="48">
        <v>0</v>
      </c>
      <c r="E111" s="48">
        <v>0</v>
      </c>
      <c r="F111" s="48">
        <v>0</v>
      </c>
      <c r="G111" s="49" t="e">
        <f t="shared" si="2"/>
        <v>#DIV/0!</v>
      </c>
      <c r="H111" s="49" t="e">
        <f t="shared" si="5"/>
        <v>#DIV/0!</v>
      </c>
      <c r="I111" s="15"/>
    </row>
    <row r="112" spans="1:9" ht="36" customHeight="1" hidden="1">
      <c r="A112" s="60" t="s">
        <v>58</v>
      </c>
      <c r="B112" s="73" t="s">
        <v>235</v>
      </c>
      <c r="C112" s="60" t="s">
        <v>251</v>
      </c>
      <c r="D112" s="48">
        <v>0</v>
      </c>
      <c r="E112" s="48">
        <v>0</v>
      </c>
      <c r="F112" s="48">
        <v>0</v>
      </c>
      <c r="G112" s="49" t="e">
        <f t="shared" si="2"/>
        <v>#DIV/0!</v>
      </c>
      <c r="H112" s="49" t="e">
        <f t="shared" si="5"/>
        <v>#DIV/0!</v>
      </c>
      <c r="I112" s="15"/>
    </row>
    <row r="113" spans="1:9" ht="45" customHeight="1" hidden="1">
      <c r="A113" s="60" t="s">
        <v>58</v>
      </c>
      <c r="B113" s="73" t="s">
        <v>246</v>
      </c>
      <c r="C113" s="60" t="s">
        <v>245</v>
      </c>
      <c r="D113" s="48">
        <v>0</v>
      </c>
      <c r="E113" s="48">
        <v>0</v>
      </c>
      <c r="F113" s="48">
        <v>0</v>
      </c>
      <c r="G113" s="49" t="e">
        <f t="shared" si="2"/>
        <v>#DIV/0!</v>
      </c>
      <c r="H113" s="49" t="e">
        <f t="shared" si="5"/>
        <v>#DIV/0!</v>
      </c>
      <c r="I113" s="15"/>
    </row>
    <row r="114" spans="1:9" s="26" customFormat="1" ht="22.5" customHeight="1" hidden="1">
      <c r="A114" s="47" t="s">
        <v>58</v>
      </c>
      <c r="B114" s="46" t="s">
        <v>232</v>
      </c>
      <c r="C114" s="47" t="s">
        <v>233</v>
      </c>
      <c r="D114" s="48">
        <v>0</v>
      </c>
      <c r="E114" s="48">
        <v>0</v>
      </c>
      <c r="F114" s="48">
        <v>0</v>
      </c>
      <c r="G114" s="49" t="e">
        <f t="shared" si="2"/>
        <v>#DIV/0!</v>
      </c>
      <c r="H114" s="49" t="e">
        <f t="shared" si="5"/>
        <v>#DIV/0!</v>
      </c>
      <c r="I114" s="15"/>
    </row>
    <row r="115" spans="1:9" s="26" customFormat="1" ht="35.25" customHeight="1" hidden="1">
      <c r="A115" s="47" t="s">
        <v>58</v>
      </c>
      <c r="B115" s="46" t="s">
        <v>169</v>
      </c>
      <c r="C115" s="47" t="s">
        <v>170</v>
      </c>
      <c r="D115" s="48">
        <v>0</v>
      </c>
      <c r="E115" s="48">
        <v>0</v>
      </c>
      <c r="F115" s="48">
        <v>0</v>
      </c>
      <c r="G115" s="49" t="e">
        <f aca="true" t="shared" si="6" ref="G115:G132">F115/D115</f>
        <v>#DIV/0!</v>
      </c>
      <c r="H115" s="49" t="e">
        <f t="shared" si="5"/>
        <v>#DIV/0!</v>
      </c>
      <c r="I115" s="15"/>
    </row>
    <row r="116" spans="1:9" s="26" customFormat="1" ht="30.75" customHeight="1" hidden="1">
      <c r="A116" s="47" t="s">
        <v>58</v>
      </c>
      <c r="B116" s="46" t="s">
        <v>235</v>
      </c>
      <c r="C116" s="47" t="s">
        <v>236</v>
      </c>
      <c r="D116" s="48">
        <v>0</v>
      </c>
      <c r="E116" s="48">
        <v>0</v>
      </c>
      <c r="F116" s="48">
        <v>0</v>
      </c>
      <c r="G116" s="49" t="e">
        <f t="shared" si="6"/>
        <v>#DIV/0!</v>
      </c>
      <c r="H116" s="49" t="e">
        <f t="shared" si="5"/>
        <v>#DIV/0!</v>
      </c>
      <c r="I116" s="15"/>
    </row>
    <row r="117" spans="1:9" s="26" customFormat="1" ht="44.25" customHeight="1" hidden="1">
      <c r="A117" s="47" t="s">
        <v>58</v>
      </c>
      <c r="B117" s="46" t="s">
        <v>238</v>
      </c>
      <c r="C117" s="47" t="s">
        <v>237</v>
      </c>
      <c r="D117" s="48">
        <v>0</v>
      </c>
      <c r="E117" s="48">
        <v>0</v>
      </c>
      <c r="F117" s="48">
        <v>0</v>
      </c>
      <c r="G117" s="49" t="e">
        <f t="shared" si="6"/>
        <v>#DIV/0!</v>
      </c>
      <c r="H117" s="49" t="e">
        <f t="shared" si="5"/>
        <v>#DIV/0!</v>
      </c>
      <c r="I117" s="15"/>
    </row>
    <row r="118" spans="1:9" ht="36" customHeight="1">
      <c r="A118" s="47" t="s">
        <v>59</v>
      </c>
      <c r="B118" s="46" t="s">
        <v>300</v>
      </c>
      <c r="C118" s="47" t="s">
        <v>299</v>
      </c>
      <c r="D118" s="48">
        <v>3622.9</v>
      </c>
      <c r="E118" s="48">
        <v>1375.5</v>
      </c>
      <c r="F118" s="48">
        <v>1315.2</v>
      </c>
      <c r="G118" s="49">
        <f t="shared" si="6"/>
        <v>0.36302409671809877</v>
      </c>
      <c r="H118" s="49">
        <f t="shared" si="5"/>
        <v>0.9561613958560524</v>
      </c>
      <c r="I118" s="15"/>
    </row>
    <row r="119" spans="1:9" ht="26.25" customHeight="1">
      <c r="A119" s="51" t="s">
        <v>60</v>
      </c>
      <c r="B119" s="50" t="s">
        <v>124</v>
      </c>
      <c r="C119" s="51"/>
      <c r="D119" s="54">
        <f>D120+D121</f>
        <v>596.1</v>
      </c>
      <c r="E119" s="54">
        <f>E120+E121</f>
        <v>177.7</v>
      </c>
      <c r="F119" s="54">
        <f>F120+F121</f>
        <v>174.7</v>
      </c>
      <c r="G119" s="49">
        <f t="shared" si="6"/>
        <v>0.29307163227646366</v>
      </c>
      <c r="H119" s="49">
        <f t="shared" si="5"/>
        <v>0.9831176139561058</v>
      </c>
      <c r="I119" s="15"/>
    </row>
    <row r="120" spans="1:9" ht="23.25" customHeight="1" hidden="1">
      <c r="A120" s="47" t="s">
        <v>61</v>
      </c>
      <c r="B120" s="46" t="s">
        <v>125</v>
      </c>
      <c r="C120" s="47" t="s">
        <v>61</v>
      </c>
      <c r="D120" s="48">
        <v>0</v>
      </c>
      <c r="E120" s="48">
        <v>0</v>
      </c>
      <c r="F120" s="48">
        <v>0</v>
      </c>
      <c r="G120" s="49" t="e">
        <f t="shared" si="6"/>
        <v>#DIV/0!</v>
      </c>
      <c r="H120" s="49" t="e">
        <f t="shared" si="5"/>
        <v>#DIV/0!</v>
      </c>
      <c r="I120" s="15"/>
    </row>
    <row r="121" spans="1:9" ht="26.25" customHeight="1">
      <c r="A121" s="47" t="s">
        <v>126</v>
      </c>
      <c r="B121" s="46" t="s">
        <v>127</v>
      </c>
      <c r="C121" s="47" t="s">
        <v>126</v>
      </c>
      <c r="D121" s="48">
        <v>596.1</v>
      </c>
      <c r="E121" s="48">
        <v>177.7</v>
      </c>
      <c r="F121" s="48">
        <v>174.7</v>
      </c>
      <c r="G121" s="49">
        <f t="shared" si="6"/>
        <v>0.29307163227646366</v>
      </c>
      <c r="H121" s="49">
        <f t="shared" si="5"/>
        <v>0.9831176139561058</v>
      </c>
      <c r="I121" s="15"/>
    </row>
    <row r="122" spans="1:9" ht="26.25" customHeight="1" hidden="1">
      <c r="A122" s="47"/>
      <c r="B122" s="43" t="s">
        <v>37</v>
      </c>
      <c r="C122" s="47"/>
      <c r="D122" s="48">
        <v>0</v>
      </c>
      <c r="E122" s="48">
        <v>0</v>
      </c>
      <c r="F122" s="48">
        <v>0</v>
      </c>
      <c r="G122" s="49" t="e">
        <f t="shared" si="6"/>
        <v>#DIV/0!</v>
      </c>
      <c r="H122" s="49" t="e">
        <f t="shared" si="5"/>
        <v>#DIV/0!</v>
      </c>
      <c r="I122" s="15"/>
    </row>
    <row r="123" spans="1:9" ht="27" customHeight="1">
      <c r="A123" s="51" t="s">
        <v>128</v>
      </c>
      <c r="B123" s="50" t="s">
        <v>129</v>
      </c>
      <c r="C123" s="51"/>
      <c r="D123" s="54">
        <f>D124</f>
        <v>320</v>
      </c>
      <c r="E123" s="54">
        <f>E124</f>
        <v>214.2</v>
      </c>
      <c r="F123" s="54">
        <f>F124</f>
        <v>214.2</v>
      </c>
      <c r="G123" s="49">
        <f t="shared" si="6"/>
        <v>0.6693749999999999</v>
      </c>
      <c r="H123" s="49">
        <f t="shared" si="5"/>
        <v>1</v>
      </c>
      <c r="I123" s="15"/>
    </row>
    <row r="124" spans="1:9" ht="17.25" customHeight="1">
      <c r="A124" s="47" t="s">
        <v>130</v>
      </c>
      <c r="B124" s="46" t="s">
        <v>131</v>
      </c>
      <c r="C124" s="47" t="s">
        <v>130</v>
      </c>
      <c r="D124" s="48">
        <v>320</v>
      </c>
      <c r="E124" s="48">
        <v>214.2</v>
      </c>
      <c r="F124" s="48">
        <v>214.2</v>
      </c>
      <c r="G124" s="49">
        <f t="shared" si="6"/>
        <v>0.6693749999999999</v>
      </c>
      <c r="H124" s="49">
        <f t="shared" si="5"/>
        <v>1</v>
      </c>
      <c r="I124" s="15"/>
    </row>
    <row r="125" spans="1:9" ht="39.75" customHeight="1">
      <c r="A125" s="51" t="s">
        <v>132</v>
      </c>
      <c r="B125" s="50" t="s">
        <v>133</v>
      </c>
      <c r="C125" s="51"/>
      <c r="D125" s="54">
        <f>D126</f>
        <v>2200</v>
      </c>
      <c r="E125" s="54">
        <f>E126</f>
        <v>550</v>
      </c>
      <c r="F125" s="54">
        <f>F126</f>
        <v>210.3</v>
      </c>
      <c r="G125" s="49">
        <f t="shared" si="6"/>
        <v>0.0955909090909091</v>
      </c>
      <c r="H125" s="49">
        <f t="shared" si="5"/>
        <v>0.3823636363636364</v>
      </c>
      <c r="I125" s="15"/>
    </row>
    <row r="126" spans="1:9" ht="30.75" customHeight="1">
      <c r="A126" s="47" t="s">
        <v>135</v>
      </c>
      <c r="B126" s="46" t="s">
        <v>171</v>
      </c>
      <c r="C126" s="47" t="s">
        <v>135</v>
      </c>
      <c r="D126" s="48">
        <v>2200</v>
      </c>
      <c r="E126" s="48">
        <v>550</v>
      </c>
      <c r="F126" s="48">
        <v>210.3</v>
      </c>
      <c r="G126" s="49">
        <f t="shared" si="6"/>
        <v>0.0955909090909091</v>
      </c>
      <c r="H126" s="49">
        <f t="shared" si="5"/>
        <v>0.3823636363636364</v>
      </c>
      <c r="I126" s="15"/>
    </row>
    <row r="127" spans="1:9" ht="26.25" customHeight="1">
      <c r="A127" s="51" t="s">
        <v>136</v>
      </c>
      <c r="B127" s="50" t="s">
        <v>139</v>
      </c>
      <c r="C127" s="51"/>
      <c r="D127" s="54">
        <f>D128+D130+D129</f>
        <v>2365.1</v>
      </c>
      <c r="E127" s="54">
        <f>E128+E130+E129</f>
        <v>561.7</v>
      </c>
      <c r="F127" s="54">
        <f>F128+F130+F129</f>
        <v>561</v>
      </c>
      <c r="G127" s="49">
        <f t="shared" si="6"/>
        <v>0.23719927275802294</v>
      </c>
      <c r="H127" s="49">
        <f t="shared" si="5"/>
        <v>0.9987537831582695</v>
      </c>
      <c r="I127" s="15"/>
    </row>
    <row r="128" spans="1:9" ht="66" customHeight="1">
      <c r="A128" s="47" t="s">
        <v>137</v>
      </c>
      <c r="B128" s="46" t="s">
        <v>301</v>
      </c>
      <c r="C128" s="47" t="s">
        <v>302</v>
      </c>
      <c r="D128" s="48">
        <v>2365.1</v>
      </c>
      <c r="E128" s="48">
        <v>561.7</v>
      </c>
      <c r="F128" s="48">
        <v>561</v>
      </c>
      <c r="G128" s="49">
        <f t="shared" si="6"/>
        <v>0.23719927275802294</v>
      </c>
      <c r="H128" s="49">
        <f t="shared" si="5"/>
        <v>0.9987537831582695</v>
      </c>
      <c r="I128" s="15"/>
    </row>
    <row r="129" spans="1:9" ht="36" customHeight="1" hidden="1">
      <c r="A129" s="47" t="s">
        <v>137</v>
      </c>
      <c r="B129" s="46" t="s">
        <v>303</v>
      </c>
      <c r="C129" s="47" t="s">
        <v>304</v>
      </c>
      <c r="D129" s="48">
        <v>0</v>
      </c>
      <c r="E129" s="48">
        <v>0</v>
      </c>
      <c r="F129" s="48">
        <v>0</v>
      </c>
      <c r="G129" s="49" t="e">
        <f t="shared" si="6"/>
        <v>#DIV/0!</v>
      </c>
      <c r="H129" s="49" t="e">
        <f t="shared" si="5"/>
        <v>#DIV/0!</v>
      </c>
      <c r="I129" s="15"/>
    </row>
    <row r="130" spans="1:9" ht="30.75" customHeight="1" hidden="1">
      <c r="A130" s="47" t="s">
        <v>138</v>
      </c>
      <c r="B130" s="46" t="s">
        <v>198</v>
      </c>
      <c r="C130" s="47" t="s">
        <v>305</v>
      </c>
      <c r="D130" s="48">
        <v>0</v>
      </c>
      <c r="E130" s="48">
        <v>0</v>
      </c>
      <c r="F130" s="48">
        <v>0</v>
      </c>
      <c r="G130" s="49" t="e">
        <f t="shared" si="6"/>
        <v>#DIV/0!</v>
      </c>
      <c r="H130" s="49" t="e">
        <f t="shared" si="5"/>
        <v>#DIV/0!</v>
      </c>
      <c r="I130" s="15"/>
    </row>
    <row r="131" spans="1:9" ht="26.25" customHeight="1">
      <c r="A131" s="71"/>
      <c r="B131" s="72" t="s">
        <v>63</v>
      </c>
      <c r="C131" s="71"/>
      <c r="D131" s="54">
        <f>D39+D55+D60+D87+D99+D105+D108+D119+D123+D125+D127</f>
        <v>667498.4</v>
      </c>
      <c r="E131" s="54">
        <f>E39+E55+E60+E87+E99+E105+E108+E119+E123+E125+E127</f>
        <v>187627.60000000003</v>
      </c>
      <c r="F131" s="54">
        <f>F39+F55+F60+F87+F99+F105+F108+F119+F123+F125+F127</f>
        <v>137314.60000000003</v>
      </c>
      <c r="G131" s="49">
        <f t="shared" si="6"/>
        <v>0.20571524965453106</v>
      </c>
      <c r="H131" s="49">
        <f t="shared" si="5"/>
        <v>0.7318464874037722</v>
      </c>
      <c r="I131" s="15"/>
    </row>
    <row r="132" spans="1:9" ht="19.5" customHeight="1">
      <c r="A132" s="45"/>
      <c r="B132" s="46" t="s">
        <v>78</v>
      </c>
      <c r="C132" s="47"/>
      <c r="D132" s="74">
        <f>D127</f>
        <v>2365.1</v>
      </c>
      <c r="E132" s="74">
        <f>E127</f>
        <v>561.7</v>
      </c>
      <c r="F132" s="74">
        <f>F127</f>
        <v>561</v>
      </c>
      <c r="G132" s="49">
        <f t="shared" si="6"/>
        <v>0.23719927275802294</v>
      </c>
      <c r="H132" s="49">
        <f t="shared" si="5"/>
        <v>0.9987537831582695</v>
      </c>
      <c r="I132" s="15"/>
    </row>
    <row r="133" spans="4:7" ht="18">
      <c r="D133" s="77"/>
      <c r="E133" s="77"/>
      <c r="F133" s="77"/>
      <c r="G133" s="77"/>
    </row>
    <row r="134" spans="4:7" ht="18">
      <c r="D134" s="77"/>
      <c r="E134" s="77"/>
      <c r="F134" s="77"/>
      <c r="G134" s="77"/>
    </row>
    <row r="135" spans="2:7" ht="18">
      <c r="B135" s="79" t="s">
        <v>88</v>
      </c>
      <c r="C135" s="80"/>
      <c r="D135" s="77"/>
      <c r="E135" s="77"/>
      <c r="F135" s="77">
        <v>3010.2</v>
      </c>
      <c r="G135" s="77"/>
    </row>
    <row r="136" spans="2:7" ht="18">
      <c r="B136" s="79"/>
      <c r="C136" s="80"/>
      <c r="D136" s="77"/>
      <c r="E136" s="77"/>
      <c r="F136" s="77"/>
      <c r="G136" s="77"/>
    </row>
    <row r="137" spans="2:7" ht="18">
      <c r="B137" s="79" t="s">
        <v>79</v>
      </c>
      <c r="C137" s="80"/>
      <c r="D137" s="77"/>
      <c r="E137" s="77"/>
      <c r="F137" s="77"/>
      <c r="G137" s="77"/>
    </row>
    <row r="138" spans="2:9" ht="18.75">
      <c r="B138" s="79" t="s">
        <v>80</v>
      </c>
      <c r="C138" s="80"/>
      <c r="D138" s="77"/>
      <c r="E138" s="77"/>
      <c r="F138" s="77"/>
      <c r="G138" s="77"/>
      <c r="H138" s="81"/>
      <c r="I138" s="6"/>
    </row>
    <row r="139" spans="2:7" ht="18">
      <c r="B139" s="79"/>
      <c r="C139" s="80"/>
      <c r="D139" s="77"/>
      <c r="E139" s="77"/>
      <c r="F139" s="77"/>
      <c r="G139" s="77"/>
    </row>
    <row r="140" spans="2:7" ht="18">
      <c r="B140" s="79" t="s">
        <v>81</v>
      </c>
      <c r="C140" s="80"/>
      <c r="D140" s="77"/>
      <c r="E140" s="77"/>
      <c r="F140" s="77"/>
      <c r="G140" s="77"/>
    </row>
    <row r="141" spans="2:9" ht="18.75">
      <c r="B141" s="79" t="s">
        <v>82</v>
      </c>
      <c r="C141" s="80"/>
      <c r="D141" s="77"/>
      <c r="E141" s="77"/>
      <c r="F141" s="77">
        <v>0</v>
      </c>
      <c r="G141" s="77"/>
      <c r="H141" s="81"/>
      <c r="I141" s="6"/>
    </row>
    <row r="142" spans="2:7" ht="18">
      <c r="B142" s="79"/>
      <c r="C142" s="80"/>
      <c r="D142" s="77"/>
      <c r="E142" s="77"/>
      <c r="F142" s="77"/>
      <c r="G142" s="77"/>
    </row>
    <row r="143" spans="2:7" ht="18">
      <c r="B143" s="79" t="s">
        <v>83</v>
      </c>
      <c r="C143" s="80"/>
      <c r="D143" s="77"/>
      <c r="E143" s="77"/>
      <c r="F143" s="77"/>
      <c r="G143" s="77"/>
    </row>
    <row r="144" spans="2:9" ht="18.75">
      <c r="B144" s="79" t="s">
        <v>84</v>
      </c>
      <c r="C144" s="80"/>
      <c r="D144" s="77"/>
      <c r="E144" s="77"/>
      <c r="F144" s="77"/>
      <c r="G144" s="77"/>
      <c r="H144" s="82"/>
      <c r="I144" s="3"/>
    </row>
    <row r="145" spans="2:7" ht="18">
      <c r="B145" s="79"/>
      <c r="C145" s="80"/>
      <c r="D145" s="77"/>
      <c r="E145" s="77"/>
      <c r="F145" s="77"/>
      <c r="G145" s="77"/>
    </row>
    <row r="146" spans="2:7" ht="18">
      <c r="B146" s="79" t="s">
        <v>85</v>
      </c>
      <c r="C146" s="80"/>
      <c r="D146" s="77"/>
      <c r="E146" s="77"/>
      <c r="F146" s="77"/>
      <c r="G146" s="77"/>
    </row>
    <row r="147" spans="2:9" ht="18.75">
      <c r="B147" s="79" t="s">
        <v>86</v>
      </c>
      <c r="C147" s="80"/>
      <c r="D147" s="77"/>
      <c r="E147" s="77"/>
      <c r="F147" s="77">
        <v>3000</v>
      </c>
      <c r="G147" s="77"/>
      <c r="H147" s="83"/>
      <c r="I147" s="3"/>
    </row>
    <row r="148" spans="2:7" ht="18">
      <c r="B148" s="79"/>
      <c r="C148" s="80"/>
      <c r="D148" s="77"/>
      <c r="E148" s="77"/>
      <c r="F148" s="77"/>
      <c r="G148" s="77"/>
    </row>
    <row r="149" spans="2:7" ht="18">
      <c r="B149" s="79"/>
      <c r="C149" s="80"/>
      <c r="D149" s="77"/>
      <c r="E149" s="77"/>
      <c r="F149" s="77"/>
      <c r="G149" s="77"/>
    </row>
    <row r="150" spans="2:9" ht="18.75">
      <c r="B150" s="79" t="s">
        <v>87</v>
      </c>
      <c r="C150" s="80"/>
      <c r="D150" s="77"/>
      <c r="E150" s="77"/>
      <c r="F150" s="77">
        <f>F135+F34+F138+F141-F131-F144-F147</f>
        <v>1756.1999999999534</v>
      </c>
      <c r="G150" s="77"/>
      <c r="H150" s="84"/>
      <c r="I150" s="9"/>
    </row>
    <row r="151" spans="4:7" ht="18">
      <c r="D151" s="77"/>
      <c r="E151" s="77"/>
      <c r="F151" s="77"/>
      <c r="G151" s="77"/>
    </row>
    <row r="152" spans="4:7" ht="18">
      <c r="D152" s="77"/>
      <c r="E152" s="77"/>
      <c r="F152" s="77"/>
      <c r="G152" s="77"/>
    </row>
    <row r="153" spans="2:7" ht="18">
      <c r="B153" s="79" t="s">
        <v>89</v>
      </c>
      <c r="C153" s="80"/>
      <c r="D153" s="77"/>
      <c r="E153" s="77"/>
      <c r="F153" s="77"/>
      <c r="G153" s="77"/>
    </row>
    <row r="154" spans="2:7" ht="18">
      <c r="B154" s="79" t="s">
        <v>90</v>
      </c>
      <c r="C154" s="80"/>
      <c r="D154" s="77"/>
      <c r="E154" s="77"/>
      <c r="F154" s="77"/>
      <c r="G154" s="77"/>
    </row>
    <row r="155" spans="2:7" ht="18">
      <c r="B155" s="79" t="s">
        <v>91</v>
      </c>
      <c r="C155" s="80"/>
      <c r="D155" s="77"/>
      <c r="E155" s="77"/>
      <c r="F155" s="77"/>
      <c r="G155" s="77"/>
    </row>
  </sheetData>
  <sheetProtection/>
  <mergeCells count="21">
    <mergeCell ref="L41:N42"/>
    <mergeCell ref="F37:F38"/>
    <mergeCell ref="J41:K41"/>
    <mergeCell ref="H2:H3"/>
    <mergeCell ref="J42:K42"/>
    <mergeCell ref="G37:G38"/>
    <mergeCell ref="E37:E38"/>
    <mergeCell ref="C2:C3"/>
    <mergeCell ref="G2:G3"/>
    <mergeCell ref="A36:H36"/>
    <mergeCell ref="A2:A3"/>
    <mergeCell ref="B2:B3"/>
    <mergeCell ref="D2:D3"/>
    <mergeCell ref="C37:C38"/>
    <mergeCell ref="F2:F3"/>
    <mergeCell ref="E2:E3"/>
    <mergeCell ref="A1:H1"/>
    <mergeCell ref="A37:A38"/>
    <mergeCell ref="H37:H38"/>
    <mergeCell ref="B37:B38"/>
    <mergeCell ref="D37:D38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3"/>
  <sheetViews>
    <sheetView zoomScale="85" zoomScaleNormal="85" zoomScalePageLayoutView="0" workbookViewId="0" topLeftCell="A29">
      <selection activeCell="B37" sqref="B37"/>
    </sheetView>
  </sheetViews>
  <sheetFormatPr defaultColWidth="9.140625" defaultRowHeight="12.75"/>
  <cols>
    <col min="1" max="1" width="6.7109375" style="75" customWidth="1"/>
    <col min="2" max="2" width="45.8515625" style="75" customWidth="1"/>
    <col min="3" max="3" width="15.421875" style="76" hidden="1" customWidth="1"/>
    <col min="4" max="4" width="14.421875" style="78" customWidth="1"/>
    <col min="5" max="5" width="14.8515625" style="78" customWidth="1"/>
    <col min="6" max="6" width="13.57421875" style="78" customWidth="1"/>
    <col min="7" max="7" width="11.57421875" style="78" customWidth="1"/>
    <col min="8" max="8" width="11.8515625" style="78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67" t="s">
        <v>395</v>
      </c>
      <c r="B1" s="167"/>
      <c r="C1" s="167"/>
      <c r="D1" s="167"/>
      <c r="E1" s="167"/>
      <c r="F1" s="167"/>
      <c r="G1" s="167"/>
      <c r="H1" s="167"/>
      <c r="I1" s="32"/>
    </row>
    <row r="2" spans="1:8" ht="12.75" customHeight="1">
      <c r="A2" s="45"/>
      <c r="B2" s="161" t="s">
        <v>2</v>
      </c>
      <c r="C2" s="51"/>
      <c r="D2" s="162" t="s">
        <v>3</v>
      </c>
      <c r="E2" s="165" t="s">
        <v>255</v>
      </c>
      <c r="F2" s="162" t="s">
        <v>4</v>
      </c>
      <c r="G2" s="162" t="s">
        <v>5</v>
      </c>
      <c r="H2" s="165" t="s">
        <v>256</v>
      </c>
    </row>
    <row r="3" spans="1:8" ht="27.75" customHeight="1">
      <c r="A3" s="45"/>
      <c r="B3" s="161"/>
      <c r="C3" s="51"/>
      <c r="D3" s="162"/>
      <c r="E3" s="166"/>
      <c r="F3" s="162"/>
      <c r="G3" s="162"/>
      <c r="H3" s="166"/>
    </row>
    <row r="4" spans="1:8" ht="18.75">
      <c r="A4" s="45"/>
      <c r="B4" s="46" t="s">
        <v>77</v>
      </c>
      <c r="C4" s="47"/>
      <c r="D4" s="48">
        <f>D5+D6+D7+D8+D9+D10+D11+D12+D13+D14+D15+D16+D17+D18+D19</f>
        <v>68347.1</v>
      </c>
      <c r="E4" s="48">
        <f>E5+E6+E7+E8+E9+E10+E11+E12+E13+E14+E15+E16+E17+E18+E19</f>
        <v>12980</v>
      </c>
      <c r="F4" s="48">
        <f>F5+F6+F7+F8+F9+F10+F11+F12+F13+F14+F15+F16+F17+F18+F19</f>
        <v>15024.499999999998</v>
      </c>
      <c r="G4" s="49">
        <f aca="true" t="shared" si="0" ref="G4:G28">F4/D4</f>
        <v>0.21982644472113663</v>
      </c>
      <c r="H4" s="49">
        <f>F4/E4</f>
        <v>1.1575115562403697</v>
      </c>
    </row>
    <row r="5" spans="1:8" ht="18.75">
      <c r="A5" s="45"/>
      <c r="B5" s="46" t="s">
        <v>6</v>
      </c>
      <c r="C5" s="47"/>
      <c r="D5" s="48">
        <v>38990</v>
      </c>
      <c r="E5" s="48">
        <v>9000</v>
      </c>
      <c r="F5" s="48">
        <v>8975</v>
      </c>
      <c r="G5" s="49">
        <f t="shared" si="0"/>
        <v>0.2301872274942293</v>
      </c>
      <c r="H5" s="49">
        <f aca="true" t="shared" si="1" ref="H5:H28">F5/E5</f>
        <v>0.9972222222222222</v>
      </c>
    </row>
    <row r="6" spans="1:8" ht="18.75">
      <c r="A6" s="45"/>
      <c r="B6" s="46" t="s">
        <v>224</v>
      </c>
      <c r="C6" s="47"/>
      <c r="D6" s="48">
        <v>5681.1</v>
      </c>
      <c r="E6" s="48">
        <v>1420</v>
      </c>
      <c r="F6" s="48">
        <v>1207.4</v>
      </c>
      <c r="G6" s="49">
        <f t="shared" si="0"/>
        <v>0.21252926369893155</v>
      </c>
      <c r="H6" s="49">
        <f t="shared" si="1"/>
        <v>0.8502816901408451</v>
      </c>
    </row>
    <row r="7" spans="1:8" ht="18.75">
      <c r="A7" s="45"/>
      <c r="B7" s="46" t="s">
        <v>8</v>
      </c>
      <c r="C7" s="47"/>
      <c r="D7" s="48">
        <v>503</v>
      </c>
      <c r="E7" s="48">
        <v>50</v>
      </c>
      <c r="F7" s="48">
        <v>354.6</v>
      </c>
      <c r="G7" s="49">
        <f t="shared" si="0"/>
        <v>0.7049701789264414</v>
      </c>
      <c r="H7" s="49">
        <f t="shared" si="1"/>
        <v>7.0920000000000005</v>
      </c>
    </row>
    <row r="8" spans="1:8" ht="18.75">
      <c r="A8" s="45"/>
      <c r="B8" s="46" t="s">
        <v>9</v>
      </c>
      <c r="C8" s="47"/>
      <c r="D8" s="48">
        <v>7880</v>
      </c>
      <c r="E8" s="48">
        <v>200</v>
      </c>
      <c r="F8" s="48">
        <v>502.3</v>
      </c>
      <c r="G8" s="49">
        <f t="shared" si="0"/>
        <v>0.06374365482233503</v>
      </c>
      <c r="H8" s="49">
        <f t="shared" si="1"/>
        <v>2.5115</v>
      </c>
    </row>
    <row r="9" spans="1:8" ht="18.75">
      <c r="A9" s="45"/>
      <c r="B9" s="46" t="s">
        <v>10</v>
      </c>
      <c r="C9" s="47"/>
      <c r="D9" s="48">
        <v>11423</v>
      </c>
      <c r="E9" s="48">
        <v>1700</v>
      </c>
      <c r="F9" s="48">
        <v>2526.7</v>
      </c>
      <c r="G9" s="49">
        <f t="shared" si="0"/>
        <v>0.22119408211503105</v>
      </c>
      <c r="H9" s="49">
        <f t="shared" si="1"/>
        <v>1.4862941176470588</v>
      </c>
    </row>
    <row r="10" spans="1:8" ht="18.75">
      <c r="A10" s="45"/>
      <c r="B10" s="46" t="s">
        <v>102</v>
      </c>
      <c r="C10" s="47"/>
      <c r="D10" s="48">
        <v>0</v>
      </c>
      <c r="E10" s="48">
        <v>0</v>
      </c>
      <c r="F10" s="48">
        <v>0</v>
      </c>
      <c r="G10" s="49">
        <v>0</v>
      </c>
      <c r="H10" s="49">
        <v>0</v>
      </c>
    </row>
    <row r="11" spans="1:8" ht="18.75">
      <c r="A11" s="45"/>
      <c r="B11" s="46" t="s">
        <v>92</v>
      </c>
      <c r="C11" s="47"/>
      <c r="D11" s="48">
        <v>0</v>
      </c>
      <c r="E11" s="48">
        <v>0</v>
      </c>
      <c r="F11" s="48">
        <v>0</v>
      </c>
      <c r="G11" s="49">
        <v>0</v>
      </c>
      <c r="H11" s="49">
        <v>0</v>
      </c>
    </row>
    <row r="12" spans="1:8" ht="18.75">
      <c r="A12" s="45"/>
      <c r="B12" s="46" t="s">
        <v>12</v>
      </c>
      <c r="C12" s="47"/>
      <c r="D12" s="48">
        <v>1900</v>
      </c>
      <c r="E12" s="48">
        <v>200</v>
      </c>
      <c r="F12" s="48">
        <v>502.4</v>
      </c>
      <c r="G12" s="49">
        <f t="shared" si="0"/>
        <v>0.26442105263157895</v>
      </c>
      <c r="H12" s="49">
        <f t="shared" si="1"/>
        <v>2.512</v>
      </c>
    </row>
    <row r="13" spans="1:8" ht="18.75">
      <c r="A13" s="45"/>
      <c r="B13" s="46" t="s">
        <v>13</v>
      </c>
      <c r="C13" s="47"/>
      <c r="D13" s="48">
        <v>1500</v>
      </c>
      <c r="E13" s="48">
        <v>300</v>
      </c>
      <c r="F13" s="48">
        <v>571.3</v>
      </c>
      <c r="G13" s="49">
        <f t="shared" si="0"/>
        <v>0.38086666666666663</v>
      </c>
      <c r="H13" s="49">
        <f t="shared" si="1"/>
        <v>1.9043333333333332</v>
      </c>
    </row>
    <row r="14" spans="1:8" ht="18.75">
      <c r="A14" s="45"/>
      <c r="B14" s="46" t="s">
        <v>93</v>
      </c>
      <c r="C14" s="47"/>
      <c r="D14" s="48">
        <v>320</v>
      </c>
      <c r="E14" s="48">
        <v>75</v>
      </c>
      <c r="F14" s="48">
        <v>87.8</v>
      </c>
      <c r="G14" s="49">
        <f t="shared" si="0"/>
        <v>0.274375</v>
      </c>
      <c r="H14" s="49">
        <f t="shared" si="1"/>
        <v>1.1706666666666665</v>
      </c>
    </row>
    <row r="15" spans="1:8" ht="18.75">
      <c r="A15" s="45"/>
      <c r="B15" s="46" t="s">
        <v>16</v>
      </c>
      <c r="C15" s="47"/>
      <c r="D15" s="48">
        <v>0</v>
      </c>
      <c r="E15" s="48">
        <v>0</v>
      </c>
      <c r="F15" s="48">
        <v>0</v>
      </c>
      <c r="G15" s="49">
        <v>0</v>
      </c>
      <c r="H15" s="49">
        <v>0</v>
      </c>
    </row>
    <row r="16" spans="1:8" ht="18.75">
      <c r="A16" s="45"/>
      <c r="B16" s="46" t="s">
        <v>117</v>
      </c>
      <c r="C16" s="47"/>
      <c r="D16" s="48">
        <v>0</v>
      </c>
      <c r="E16" s="48">
        <v>0</v>
      </c>
      <c r="F16" s="48">
        <v>0</v>
      </c>
      <c r="G16" s="49">
        <v>0</v>
      </c>
      <c r="H16" s="49">
        <v>0</v>
      </c>
    </row>
    <row r="17" spans="1:8" ht="18.75">
      <c r="A17" s="45"/>
      <c r="B17" s="46" t="s">
        <v>250</v>
      </c>
      <c r="C17" s="47"/>
      <c r="D17" s="48">
        <v>100</v>
      </c>
      <c r="E17" s="48">
        <v>25</v>
      </c>
      <c r="F17" s="48">
        <v>287.3</v>
      </c>
      <c r="G17" s="49">
        <f t="shared" si="0"/>
        <v>2.873</v>
      </c>
      <c r="H17" s="49">
        <f t="shared" si="1"/>
        <v>11.492</v>
      </c>
    </row>
    <row r="18" spans="1:8" ht="18.75">
      <c r="A18" s="45"/>
      <c r="B18" s="46" t="s">
        <v>113</v>
      </c>
      <c r="C18" s="47"/>
      <c r="D18" s="48">
        <v>50</v>
      </c>
      <c r="E18" s="48">
        <v>10</v>
      </c>
      <c r="F18" s="48">
        <v>9.7</v>
      </c>
      <c r="G18" s="49">
        <f t="shared" si="0"/>
        <v>0.19399999999999998</v>
      </c>
      <c r="H18" s="49">
        <f t="shared" si="1"/>
        <v>0.97</v>
      </c>
    </row>
    <row r="19" spans="1:8" ht="18.75">
      <c r="A19" s="45"/>
      <c r="B19" s="46" t="s">
        <v>22</v>
      </c>
      <c r="C19" s="47"/>
      <c r="D19" s="48">
        <v>0</v>
      </c>
      <c r="E19" s="48">
        <v>0</v>
      </c>
      <c r="F19" s="48">
        <v>0</v>
      </c>
      <c r="G19" s="49">
        <v>0</v>
      </c>
      <c r="H19" s="49">
        <v>0</v>
      </c>
    </row>
    <row r="20" spans="1:8" ht="33.75" customHeight="1">
      <c r="A20" s="45"/>
      <c r="B20" s="50" t="s">
        <v>76</v>
      </c>
      <c r="C20" s="51"/>
      <c r="D20" s="48">
        <f>D21+D22+D24+D25+D23+D26</f>
        <v>1691.1</v>
      </c>
      <c r="E20" s="48">
        <f>E21+E22+E24+E25+E23+E26</f>
        <v>422.8</v>
      </c>
      <c r="F20" s="48">
        <f>F21+F22+F24+F25+F23+F26</f>
        <v>401.7</v>
      </c>
      <c r="G20" s="49">
        <f t="shared" si="0"/>
        <v>0.23753769735675004</v>
      </c>
      <c r="H20" s="49">
        <f t="shared" si="1"/>
        <v>0.9500946073793756</v>
      </c>
    </row>
    <row r="21" spans="1:8" ht="18.75">
      <c r="A21" s="45"/>
      <c r="B21" s="46" t="s">
        <v>24</v>
      </c>
      <c r="C21" s="47"/>
      <c r="D21" s="48">
        <v>1691.1</v>
      </c>
      <c r="E21" s="48">
        <v>422.8</v>
      </c>
      <c r="F21" s="48">
        <v>401.7</v>
      </c>
      <c r="G21" s="49">
        <f t="shared" si="0"/>
        <v>0.23753769735675004</v>
      </c>
      <c r="H21" s="49">
        <f t="shared" si="1"/>
        <v>0.9500946073793756</v>
      </c>
    </row>
    <row r="22" spans="1:8" ht="18.75" hidden="1">
      <c r="A22" s="45"/>
      <c r="B22" s="46" t="s">
        <v>234</v>
      </c>
      <c r="C22" s="47"/>
      <c r="D22" s="48">
        <v>0</v>
      </c>
      <c r="E22" s="48">
        <v>0</v>
      </c>
      <c r="F22" s="48">
        <v>0</v>
      </c>
      <c r="G22" s="49" t="e">
        <f t="shared" si="0"/>
        <v>#DIV/0!</v>
      </c>
      <c r="H22" s="49" t="e">
        <f t="shared" si="1"/>
        <v>#DIV/0!</v>
      </c>
    </row>
    <row r="23" spans="1:8" ht="18.75" hidden="1">
      <c r="A23" s="45"/>
      <c r="B23" s="120" t="s">
        <v>239</v>
      </c>
      <c r="C23" s="121"/>
      <c r="D23" s="48">
        <v>0</v>
      </c>
      <c r="E23" s="48">
        <v>0</v>
      </c>
      <c r="F23" s="48">
        <v>0</v>
      </c>
      <c r="G23" s="49" t="e">
        <f t="shared" si="0"/>
        <v>#DIV/0!</v>
      </c>
      <c r="H23" s="49" t="e">
        <f t="shared" si="1"/>
        <v>#DIV/0!</v>
      </c>
    </row>
    <row r="24" spans="1:8" ht="18.75" hidden="1">
      <c r="A24" s="45"/>
      <c r="B24" s="46" t="s">
        <v>62</v>
      </c>
      <c r="C24" s="47"/>
      <c r="D24" s="48">
        <v>0</v>
      </c>
      <c r="E24" s="48">
        <v>0</v>
      </c>
      <c r="F24" s="48">
        <v>0</v>
      </c>
      <c r="G24" s="49" t="e">
        <f t="shared" si="0"/>
        <v>#DIV/0!</v>
      </c>
      <c r="H24" s="49" t="e">
        <f t="shared" si="1"/>
        <v>#DIV/0!</v>
      </c>
    </row>
    <row r="25" spans="1:8" ht="29.25" customHeight="1" hidden="1">
      <c r="A25" s="45"/>
      <c r="B25" s="46" t="s">
        <v>27</v>
      </c>
      <c r="C25" s="47"/>
      <c r="D25" s="48">
        <v>0</v>
      </c>
      <c r="E25" s="48">
        <v>0</v>
      </c>
      <c r="F25" s="48">
        <v>0</v>
      </c>
      <c r="G25" s="49" t="e">
        <f t="shared" si="0"/>
        <v>#DIV/0!</v>
      </c>
      <c r="H25" s="49" t="e">
        <f t="shared" si="1"/>
        <v>#DIV/0!</v>
      </c>
    </row>
    <row r="26" spans="1:8" ht="33" customHeight="1" thickBot="1">
      <c r="A26" s="45"/>
      <c r="B26" s="122" t="s">
        <v>146</v>
      </c>
      <c r="C26" s="47"/>
      <c r="D26" s="123">
        <v>0</v>
      </c>
      <c r="E26" s="123">
        <v>0</v>
      </c>
      <c r="F26" s="123">
        <v>0</v>
      </c>
      <c r="G26" s="49">
        <v>0</v>
      </c>
      <c r="H26" s="49">
        <v>0</v>
      </c>
    </row>
    <row r="27" spans="1:8" ht="18.75">
      <c r="A27" s="45"/>
      <c r="B27" s="46" t="s">
        <v>28</v>
      </c>
      <c r="C27" s="47"/>
      <c r="D27" s="48">
        <f>D4+D20</f>
        <v>70038.20000000001</v>
      </c>
      <c r="E27" s="48">
        <f>E4+E20</f>
        <v>13402.8</v>
      </c>
      <c r="F27" s="48">
        <f>F4+F20</f>
        <v>15426.199999999999</v>
      </c>
      <c r="G27" s="49">
        <f t="shared" si="0"/>
        <v>0.22025408991093426</v>
      </c>
      <c r="H27" s="49">
        <f t="shared" si="1"/>
        <v>1.1509684543528218</v>
      </c>
    </row>
    <row r="28" spans="1:8" ht="18.75">
      <c r="A28" s="45"/>
      <c r="B28" s="46" t="s">
        <v>103</v>
      </c>
      <c r="C28" s="47"/>
      <c r="D28" s="48">
        <f>D4</f>
        <v>68347.1</v>
      </c>
      <c r="E28" s="48">
        <f>E4</f>
        <v>12980</v>
      </c>
      <c r="F28" s="48">
        <f>F4</f>
        <v>15024.499999999998</v>
      </c>
      <c r="G28" s="49">
        <f t="shared" si="0"/>
        <v>0.21982644472113663</v>
      </c>
      <c r="H28" s="49">
        <f t="shared" si="1"/>
        <v>1.1575115562403697</v>
      </c>
    </row>
    <row r="29" spans="1:8" ht="12.75">
      <c r="A29" s="170"/>
      <c r="B29" s="181"/>
      <c r="C29" s="181"/>
      <c r="D29" s="181"/>
      <c r="E29" s="181"/>
      <c r="F29" s="181"/>
      <c r="G29" s="181"/>
      <c r="H29" s="182"/>
    </row>
    <row r="30" spans="1:8" ht="15" customHeight="1">
      <c r="A30" s="177" t="s">
        <v>150</v>
      </c>
      <c r="B30" s="178" t="s">
        <v>29</v>
      </c>
      <c r="C30" s="179" t="s">
        <v>152</v>
      </c>
      <c r="D30" s="169" t="s">
        <v>3</v>
      </c>
      <c r="E30" s="165" t="s">
        <v>255</v>
      </c>
      <c r="F30" s="162" t="s">
        <v>4</v>
      </c>
      <c r="G30" s="162" t="s">
        <v>5</v>
      </c>
      <c r="H30" s="165" t="s">
        <v>256</v>
      </c>
    </row>
    <row r="31" spans="1:8" ht="21.75" customHeight="1">
      <c r="A31" s="177"/>
      <c r="B31" s="178"/>
      <c r="C31" s="180"/>
      <c r="D31" s="169"/>
      <c r="E31" s="166"/>
      <c r="F31" s="162"/>
      <c r="G31" s="162"/>
      <c r="H31" s="166"/>
    </row>
    <row r="32" spans="1:8" ht="18.75">
      <c r="A32" s="51" t="s">
        <v>64</v>
      </c>
      <c r="B32" s="50" t="s">
        <v>30</v>
      </c>
      <c r="C32" s="51"/>
      <c r="D32" s="54">
        <f>D33+D36+D37</f>
        <v>2474.5</v>
      </c>
      <c r="E32" s="54">
        <f>E33+E36+E37</f>
        <v>670.6</v>
      </c>
      <c r="F32" s="54">
        <f>F33+F36+F37</f>
        <v>612.1999999999999</v>
      </c>
      <c r="G32" s="124">
        <f>F32/D32</f>
        <v>0.24740351586179024</v>
      </c>
      <c r="H32" s="124">
        <f>F32/E32</f>
        <v>0.9129138085296747</v>
      </c>
    </row>
    <row r="33" spans="1:8" ht="69" customHeight="1">
      <c r="A33" s="47" t="s">
        <v>66</v>
      </c>
      <c r="B33" s="46" t="s">
        <v>401</v>
      </c>
      <c r="C33" s="51"/>
      <c r="D33" s="54">
        <f>D34+D35</f>
        <v>1159</v>
      </c>
      <c r="E33" s="54">
        <f>E34+E35</f>
        <v>273.3</v>
      </c>
      <c r="F33" s="54">
        <f>F34+F35</f>
        <v>252.4</v>
      </c>
      <c r="G33" s="124">
        <f aca="true" t="shared" si="2" ref="G33:G89">F33/D33</f>
        <v>0.2177739430543572</v>
      </c>
      <c r="H33" s="124">
        <f aca="true" t="shared" si="3" ref="H33:H89">F33/E33</f>
        <v>0.9235272594218807</v>
      </c>
    </row>
    <row r="34" spans="1:8" ht="55.5" customHeight="1">
      <c r="A34" s="44"/>
      <c r="B34" s="43" t="s">
        <v>202</v>
      </c>
      <c r="C34" s="44" t="s">
        <v>66</v>
      </c>
      <c r="D34" s="55">
        <v>979</v>
      </c>
      <c r="E34" s="55">
        <v>273.3</v>
      </c>
      <c r="F34" s="55">
        <v>252.4</v>
      </c>
      <c r="G34" s="124">
        <f t="shared" si="2"/>
        <v>0.2578140960163432</v>
      </c>
      <c r="H34" s="124">
        <f t="shared" si="3"/>
        <v>0.9235272594218807</v>
      </c>
    </row>
    <row r="35" spans="1:8" ht="55.5" customHeight="1">
      <c r="A35" s="44" t="s">
        <v>186</v>
      </c>
      <c r="B35" s="43" t="s">
        <v>400</v>
      </c>
      <c r="C35" s="44" t="s">
        <v>399</v>
      </c>
      <c r="D35" s="55">
        <v>180</v>
      </c>
      <c r="E35" s="55">
        <v>0</v>
      </c>
      <c r="F35" s="55">
        <v>0</v>
      </c>
      <c r="G35" s="124">
        <f t="shared" si="2"/>
        <v>0</v>
      </c>
      <c r="H35" s="124">
        <v>0</v>
      </c>
    </row>
    <row r="36" spans="1:8" ht="18.75">
      <c r="A36" s="47" t="s">
        <v>69</v>
      </c>
      <c r="B36" s="46" t="s">
        <v>172</v>
      </c>
      <c r="C36" s="47" t="s">
        <v>69</v>
      </c>
      <c r="D36" s="48">
        <v>50</v>
      </c>
      <c r="E36" s="48">
        <v>12.5</v>
      </c>
      <c r="F36" s="48">
        <v>0</v>
      </c>
      <c r="G36" s="124">
        <f t="shared" si="2"/>
        <v>0</v>
      </c>
      <c r="H36" s="124">
        <f t="shared" si="3"/>
        <v>0</v>
      </c>
    </row>
    <row r="37" spans="1:9" ht="37.5" customHeight="1">
      <c r="A37" s="47" t="s">
        <v>123</v>
      </c>
      <c r="B37" s="46" t="s">
        <v>111</v>
      </c>
      <c r="C37" s="47"/>
      <c r="D37" s="48">
        <f>D38+D39+D40+D41</f>
        <v>1265.5000000000002</v>
      </c>
      <c r="E37" s="48">
        <f>E38+E39+E40+E41</f>
        <v>384.8</v>
      </c>
      <c r="F37" s="48">
        <f>F38+F39+F40+F41</f>
        <v>359.79999999999995</v>
      </c>
      <c r="G37" s="124">
        <f t="shared" si="2"/>
        <v>0.2843145001975503</v>
      </c>
      <c r="H37" s="124">
        <f t="shared" si="3"/>
        <v>0.9350311850311849</v>
      </c>
      <c r="I37" s="41"/>
    </row>
    <row r="38" spans="1:9" s="16" customFormat="1" ht="46.5" customHeight="1">
      <c r="A38" s="44"/>
      <c r="B38" s="43" t="s">
        <v>194</v>
      </c>
      <c r="C38" s="44" t="s">
        <v>268</v>
      </c>
      <c r="D38" s="55">
        <v>661.2</v>
      </c>
      <c r="E38" s="55">
        <v>207.8</v>
      </c>
      <c r="F38" s="55">
        <v>204.2</v>
      </c>
      <c r="G38" s="124">
        <f t="shared" si="2"/>
        <v>0.30883242589231696</v>
      </c>
      <c r="H38" s="124">
        <f t="shared" si="3"/>
        <v>0.9826756496631375</v>
      </c>
      <c r="I38" s="42"/>
    </row>
    <row r="39" spans="1:9" s="16" customFormat="1" ht="51.75" customHeight="1">
      <c r="A39" s="44"/>
      <c r="B39" s="43" t="s">
        <v>363</v>
      </c>
      <c r="C39" s="44" t="s">
        <v>342</v>
      </c>
      <c r="D39" s="55">
        <v>347.1</v>
      </c>
      <c r="E39" s="55">
        <v>77.3</v>
      </c>
      <c r="F39" s="55">
        <v>74.6</v>
      </c>
      <c r="G39" s="124">
        <f t="shared" si="2"/>
        <v>0.21492365312590028</v>
      </c>
      <c r="H39" s="124">
        <f t="shared" si="3"/>
        <v>0.9650711513583441</v>
      </c>
      <c r="I39" s="42"/>
    </row>
    <row r="40" spans="1:9" s="16" customFormat="1" ht="31.5" customHeight="1">
      <c r="A40" s="44"/>
      <c r="B40" s="43" t="s">
        <v>191</v>
      </c>
      <c r="C40" s="44" t="s">
        <v>260</v>
      </c>
      <c r="D40" s="55">
        <v>28</v>
      </c>
      <c r="E40" s="55">
        <v>28</v>
      </c>
      <c r="F40" s="55">
        <v>28</v>
      </c>
      <c r="G40" s="124">
        <f t="shared" si="2"/>
        <v>1</v>
      </c>
      <c r="H40" s="124">
        <f t="shared" si="3"/>
        <v>1</v>
      </c>
      <c r="I40" s="42"/>
    </row>
    <row r="41" spans="1:9" s="16" customFormat="1" ht="31.5">
      <c r="A41" s="44"/>
      <c r="B41" s="43" t="s">
        <v>221</v>
      </c>
      <c r="C41" s="44" t="s">
        <v>267</v>
      </c>
      <c r="D41" s="55">
        <v>229.2</v>
      </c>
      <c r="E41" s="55">
        <v>71.7</v>
      </c>
      <c r="F41" s="55">
        <v>53</v>
      </c>
      <c r="G41" s="124">
        <f t="shared" si="2"/>
        <v>0.231239092495637</v>
      </c>
      <c r="H41" s="124">
        <f t="shared" si="3"/>
        <v>0.7391910739191073</v>
      </c>
      <c r="I41" s="42"/>
    </row>
    <row r="42" spans="1:8" ht="18.75" customHeight="1">
      <c r="A42" s="71" t="s">
        <v>70</v>
      </c>
      <c r="B42" s="72" t="s">
        <v>36</v>
      </c>
      <c r="C42" s="71"/>
      <c r="D42" s="54">
        <f>D43</f>
        <v>630</v>
      </c>
      <c r="E42" s="54">
        <f>E43</f>
        <v>157</v>
      </c>
      <c r="F42" s="54">
        <f>F43</f>
        <v>128.9</v>
      </c>
      <c r="G42" s="124">
        <f t="shared" si="2"/>
        <v>0.20460317460317462</v>
      </c>
      <c r="H42" s="124">
        <f t="shared" si="3"/>
        <v>0.8210191082802548</v>
      </c>
    </row>
    <row r="43" spans="1:8" ht="57.75" customHeight="1">
      <c r="A43" s="47" t="s">
        <v>149</v>
      </c>
      <c r="B43" s="46" t="s">
        <v>173</v>
      </c>
      <c r="C43" s="47"/>
      <c r="D43" s="48">
        <f>D44+D45+D46+D47</f>
        <v>630</v>
      </c>
      <c r="E43" s="48">
        <f>E44+E45+E46+E47</f>
        <v>157</v>
      </c>
      <c r="F43" s="48">
        <f>F44+F45+F46+F47</f>
        <v>128.9</v>
      </c>
      <c r="G43" s="124">
        <f t="shared" si="2"/>
        <v>0.20460317460317462</v>
      </c>
      <c r="H43" s="124">
        <f t="shared" si="3"/>
        <v>0.8210191082802548</v>
      </c>
    </row>
    <row r="44" spans="1:9" s="16" customFormat="1" ht="36" customHeight="1">
      <c r="A44" s="44"/>
      <c r="B44" s="43" t="s">
        <v>343</v>
      </c>
      <c r="C44" s="44" t="s">
        <v>344</v>
      </c>
      <c r="D44" s="55">
        <v>100</v>
      </c>
      <c r="E44" s="55">
        <v>25</v>
      </c>
      <c r="F44" s="55">
        <v>0</v>
      </c>
      <c r="G44" s="124">
        <f t="shared" si="2"/>
        <v>0</v>
      </c>
      <c r="H44" s="124">
        <f t="shared" si="3"/>
        <v>0</v>
      </c>
      <c r="I44" s="37"/>
    </row>
    <row r="45" spans="1:9" s="16" customFormat="1" ht="66.75" customHeight="1">
      <c r="A45" s="44"/>
      <c r="B45" s="43" t="s">
        <v>345</v>
      </c>
      <c r="C45" s="44" t="s">
        <v>346</v>
      </c>
      <c r="D45" s="55">
        <v>520</v>
      </c>
      <c r="E45" s="55">
        <v>130</v>
      </c>
      <c r="F45" s="55">
        <v>128.9</v>
      </c>
      <c r="G45" s="124">
        <f t="shared" si="2"/>
        <v>0.2478846153846154</v>
      </c>
      <c r="H45" s="124">
        <f t="shared" si="3"/>
        <v>0.9915384615384616</v>
      </c>
      <c r="I45" s="37"/>
    </row>
    <row r="46" spans="1:9" s="16" customFormat="1" ht="66.75" customHeight="1">
      <c r="A46" s="44"/>
      <c r="B46" s="43" t="s">
        <v>348</v>
      </c>
      <c r="C46" s="44" t="s">
        <v>347</v>
      </c>
      <c r="D46" s="55">
        <v>5</v>
      </c>
      <c r="E46" s="55">
        <v>1</v>
      </c>
      <c r="F46" s="55">
        <v>0</v>
      </c>
      <c r="G46" s="124">
        <f t="shared" si="2"/>
        <v>0</v>
      </c>
      <c r="H46" s="124">
        <f t="shared" si="3"/>
        <v>0</v>
      </c>
      <c r="I46" s="37"/>
    </row>
    <row r="47" spans="1:9" s="16" customFormat="1" ht="51.75" customHeight="1">
      <c r="A47" s="44"/>
      <c r="B47" s="43" t="s">
        <v>349</v>
      </c>
      <c r="C47" s="44" t="s">
        <v>350</v>
      </c>
      <c r="D47" s="55">
        <v>5</v>
      </c>
      <c r="E47" s="55">
        <v>1</v>
      </c>
      <c r="F47" s="55">
        <v>0</v>
      </c>
      <c r="G47" s="124">
        <f t="shared" si="2"/>
        <v>0</v>
      </c>
      <c r="H47" s="124">
        <f t="shared" si="3"/>
        <v>0</v>
      </c>
      <c r="I47" s="37"/>
    </row>
    <row r="48" spans="1:8" ht="34.5" customHeight="1">
      <c r="A48" s="51" t="s">
        <v>71</v>
      </c>
      <c r="B48" s="50" t="s">
        <v>38</v>
      </c>
      <c r="C48" s="51"/>
      <c r="D48" s="54">
        <f>SUM(D50:D53)</f>
        <v>6667.3</v>
      </c>
      <c r="E48" s="54">
        <f>SUM(E50:E53)</f>
        <v>1600</v>
      </c>
      <c r="F48" s="54">
        <f>SUM(F50:F53)</f>
        <v>0</v>
      </c>
      <c r="G48" s="124">
        <f t="shared" si="2"/>
        <v>0</v>
      </c>
      <c r="H48" s="124">
        <f t="shared" si="3"/>
        <v>0</v>
      </c>
    </row>
    <row r="49" spans="1:8" ht="39.75" customHeight="1">
      <c r="A49" s="51" t="s">
        <v>114</v>
      </c>
      <c r="B49" s="50" t="s">
        <v>174</v>
      </c>
      <c r="C49" s="51"/>
      <c r="D49" s="54">
        <f>D52+D51+D50+D53</f>
        <v>6667.3</v>
      </c>
      <c r="E49" s="54">
        <f>E52+E51+E50+E53</f>
        <v>1600</v>
      </c>
      <c r="F49" s="54">
        <f>F52+F51+F50+F53</f>
        <v>0</v>
      </c>
      <c r="G49" s="124">
        <f t="shared" si="2"/>
        <v>0</v>
      </c>
      <c r="H49" s="124">
        <f t="shared" si="3"/>
        <v>0</v>
      </c>
    </row>
    <row r="50" spans="1:8" ht="69" customHeight="1" hidden="1">
      <c r="A50" s="51"/>
      <c r="B50" s="46" t="s">
        <v>225</v>
      </c>
      <c r="C50" s="47" t="s">
        <v>226</v>
      </c>
      <c r="D50" s="48">
        <v>0</v>
      </c>
      <c r="E50" s="48">
        <v>0</v>
      </c>
      <c r="F50" s="48">
        <v>0</v>
      </c>
      <c r="G50" s="124" t="e">
        <f t="shared" si="2"/>
        <v>#DIV/0!</v>
      </c>
      <c r="H50" s="124" t="e">
        <f t="shared" si="3"/>
        <v>#DIV/0!</v>
      </c>
    </row>
    <row r="51" spans="1:8" ht="68.25" customHeight="1" hidden="1">
      <c r="A51" s="51"/>
      <c r="B51" s="46" t="s">
        <v>228</v>
      </c>
      <c r="C51" s="47" t="s">
        <v>227</v>
      </c>
      <c r="D51" s="48">
        <v>0</v>
      </c>
      <c r="E51" s="48">
        <v>0</v>
      </c>
      <c r="F51" s="48">
        <v>0</v>
      </c>
      <c r="G51" s="124" t="e">
        <f t="shared" si="2"/>
        <v>#DIV/0!</v>
      </c>
      <c r="H51" s="124" t="e">
        <f t="shared" si="3"/>
        <v>#DIV/0!</v>
      </c>
    </row>
    <row r="52" spans="1:8" ht="45" customHeight="1" hidden="1">
      <c r="A52" s="47"/>
      <c r="B52" s="46" t="s">
        <v>204</v>
      </c>
      <c r="C52" s="47" t="s">
        <v>203</v>
      </c>
      <c r="D52" s="48">
        <v>0</v>
      </c>
      <c r="E52" s="48">
        <v>0</v>
      </c>
      <c r="F52" s="48">
        <v>0</v>
      </c>
      <c r="G52" s="124" t="e">
        <f t="shared" si="2"/>
        <v>#DIV/0!</v>
      </c>
      <c r="H52" s="124" t="e">
        <f t="shared" si="3"/>
        <v>#DIV/0!</v>
      </c>
    </row>
    <row r="53" spans="1:8" ht="57" customHeight="1">
      <c r="A53" s="47"/>
      <c r="B53" s="43" t="s">
        <v>272</v>
      </c>
      <c r="C53" s="44" t="s">
        <v>271</v>
      </c>
      <c r="D53" s="55">
        <v>6667.3</v>
      </c>
      <c r="E53" s="55">
        <v>1600</v>
      </c>
      <c r="F53" s="55">
        <v>0</v>
      </c>
      <c r="G53" s="124">
        <f t="shared" si="2"/>
        <v>0</v>
      </c>
      <c r="H53" s="124">
        <f t="shared" si="3"/>
        <v>0</v>
      </c>
    </row>
    <row r="54" spans="1:8" ht="30.75" customHeight="1">
      <c r="A54" s="51" t="s">
        <v>73</v>
      </c>
      <c r="B54" s="50" t="s">
        <v>39</v>
      </c>
      <c r="C54" s="51"/>
      <c r="D54" s="54">
        <f>D55+D59+D63</f>
        <v>29932.8</v>
      </c>
      <c r="E54" s="54">
        <f>E55+E59+E63</f>
        <v>9931.199999999999</v>
      </c>
      <c r="F54" s="54">
        <f>F55+F59+F63</f>
        <v>5186.900000000001</v>
      </c>
      <c r="G54" s="124">
        <f t="shared" si="2"/>
        <v>0.1732848246739363</v>
      </c>
      <c r="H54" s="124">
        <f t="shared" si="3"/>
        <v>0.5222833091670696</v>
      </c>
    </row>
    <row r="55" spans="1:8" ht="21.75" customHeight="1">
      <c r="A55" s="51" t="s">
        <v>74</v>
      </c>
      <c r="B55" s="50" t="s">
        <v>40</v>
      </c>
      <c r="C55" s="51"/>
      <c r="D55" s="48">
        <f>D58+D57+D56</f>
        <v>2383.7</v>
      </c>
      <c r="E55" s="48">
        <f>E58+E57+E56</f>
        <v>509.3</v>
      </c>
      <c r="F55" s="48">
        <f>F58+F57+F56</f>
        <v>197</v>
      </c>
      <c r="G55" s="124">
        <f t="shared" si="2"/>
        <v>0.08264462809917356</v>
      </c>
      <c r="H55" s="124">
        <f t="shared" si="3"/>
        <v>0.3868054192028274</v>
      </c>
    </row>
    <row r="56" spans="1:8" ht="70.5" customHeight="1">
      <c r="A56" s="51"/>
      <c r="B56" s="43" t="s">
        <v>273</v>
      </c>
      <c r="C56" s="44" t="s">
        <v>274</v>
      </c>
      <c r="D56" s="55">
        <v>850.3</v>
      </c>
      <c r="E56" s="55">
        <v>205.8</v>
      </c>
      <c r="F56" s="55">
        <v>197</v>
      </c>
      <c r="G56" s="124">
        <f t="shared" si="2"/>
        <v>0.2316829354345525</v>
      </c>
      <c r="H56" s="124">
        <f t="shared" si="3"/>
        <v>0.9572400388726919</v>
      </c>
    </row>
    <row r="57" spans="1:8" ht="70.5" customHeight="1">
      <c r="A57" s="47"/>
      <c r="B57" s="43" t="s">
        <v>403</v>
      </c>
      <c r="C57" s="125" t="s">
        <v>402</v>
      </c>
      <c r="D57" s="55">
        <v>450</v>
      </c>
      <c r="E57" s="55">
        <v>0</v>
      </c>
      <c r="F57" s="55">
        <v>0</v>
      </c>
      <c r="G57" s="124">
        <f t="shared" si="2"/>
        <v>0</v>
      </c>
      <c r="H57" s="124">
        <v>0</v>
      </c>
    </row>
    <row r="58" spans="1:8" ht="37.5" customHeight="1">
      <c r="A58" s="51"/>
      <c r="B58" s="43" t="s">
        <v>163</v>
      </c>
      <c r="C58" s="44" t="s">
        <v>275</v>
      </c>
      <c r="D58" s="55">
        <v>1083.4</v>
      </c>
      <c r="E58" s="55">
        <v>303.5</v>
      </c>
      <c r="F58" s="55">
        <v>0</v>
      </c>
      <c r="G58" s="124">
        <f t="shared" si="2"/>
        <v>0</v>
      </c>
      <c r="H58" s="124">
        <f t="shared" si="3"/>
        <v>0</v>
      </c>
    </row>
    <row r="59" spans="1:8" ht="27" customHeight="1">
      <c r="A59" s="51" t="s">
        <v>75</v>
      </c>
      <c r="B59" s="46" t="s">
        <v>404</v>
      </c>
      <c r="C59" s="47"/>
      <c r="D59" s="48">
        <f>D60</f>
        <v>3200</v>
      </c>
      <c r="E59" s="48">
        <f>E60</f>
        <v>800</v>
      </c>
      <c r="F59" s="48">
        <f>F60</f>
        <v>0</v>
      </c>
      <c r="G59" s="124">
        <f t="shared" si="2"/>
        <v>0</v>
      </c>
      <c r="H59" s="124">
        <f t="shared" si="3"/>
        <v>0</v>
      </c>
    </row>
    <row r="60" spans="1:9" s="16" customFormat="1" ht="51" customHeight="1">
      <c r="A60" s="118"/>
      <c r="B60" s="43" t="s">
        <v>355</v>
      </c>
      <c r="C60" s="44" t="s">
        <v>331</v>
      </c>
      <c r="D60" s="55">
        <f>D61+D62</f>
        <v>3200</v>
      </c>
      <c r="E60" s="55">
        <f>E61+E62</f>
        <v>800</v>
      </c>
      <c r="F60" s="126">
        <f>F61+F62</f>
        <v>0</v>
      </c>
      <c r="G60" s="124">
        <f t="shared" si="2"/>
        <v>0</v>
      </c>
      <c r="H60" s="124">
        <f t="shared" si="3"/>
        <v>0</v>
      </c>
      <c r="I60" s="37"/>
    </row>
    <row r="61" spans="1:9" s="16" customFormat="1" ht="56.25" customHeight="1">
      <c r="A61" s="118"/>
      <c r="B61" s="43" t="s">
        <v>351</v>
      </c>
      <c r="C61" s="44" t="s">
        <v>352</v>
      </c>
      <c r="D61" s="55">
        <v>2200</v>
      </c>
      <c r="E61" s="55">
        <v>550</v>
      </c>
      <c r="F61" s="126">
        <v>0</v>
      </c>
      <c r="G61" s="124">
        <f t="shared" si="2"/>
        <v>0</v>
      </c>
      <c r="H61" s="124">
        <f t="shared" si="3"/>
        <v>0</v>
      </c>
      <c r="I61" s="37"/>
    </row>
    <row r="62" spans="1:9" s="16" customFormat="1" ht="51.75" customHeight="1">
      <c r="A62" s="118"/>
      <c r="B62" s="43" t="s">
        <v>354</v>
      </c>
      <c r="C62" s="44" t="s">
        <v>353</v>
      </c>
      <c r="D62" s="55">
        <v>1000</v>
      </c>
      <c r="E62" s="55">
        <v>250</v>
      </c>
      <c r="F62" s="126">
        <v>0</v>
      </c>
      <c r="G62" s="124">
        <f t="shared" si="2"/>
        <v>0</v>
      </c>
      <c r="H62" s="124">
        <f t="shared" si="3"/>
        <v>0</v>
      </c>
      <c r="I62" s="37"/>
    </row>
    <row r="63" spans="1:9" s="16" customFormat="1" ht="28.5" customHeight="1">
      <c r="A63" s="118" t="s">
        <v>42</v>
      </c>
      <c r="B63" s="43" t="s">
        <v>43</v>
      </c>
      <c r="C63" s="44"/>
      <c r="D63" s="55">
        <f>D64+D76+D75+D74</f>
        <v>24349.1</v>
      </c>
      <c r="E63" s="55">
        <f>E64+E76+E75+E74</f>
        <v>8621.9</v>
      </c>
      <c r="F63" s="55">
        <f>F64+F76+F75+F74</f>
        <v>4989.900000000001</v>
      </c>
      <c r="G63" s="124">
        <f t="shared" si="2"/>
        <v>0.20493159911454636</v>
      </c>
      <c r="H63" s="124">
        <f t="shared" si="3"/>
        <v>0.5787471439009964</v>
      </c>
      <c r="I63" s="37"/>
    </row>
    <row r="64" spans="1:9" s="16" customFormat="1" ht="55.5" customHeight="1">
      <c r="A64" s="51"/>
      <c r="B64" s="50" t="s">
        <v>276</v>
      </c>
      <c r="C64" s="51"/>
      <c r="D64" s="54">
        <f>D65+D66+D67+D68+D69+D70+D71+D72+D73</f>
        <v>1750</v>
      </c>
      <c r="E64" s="54">
        <f>E65+E66+E67+E68+E69+E70+E71+E72+E73</f>
        <v>557.4</v>
      </c>
      <c r="F64" s="54">
        <f>F65+F66+F67+F68+F69+F70+F71+F72+F73</f>
        <v>110.4</v>
      </c>
      <c r="G64" s="124">
        <f t="shared" si="2"/>
        <v>0.06308571428571429</v>
      </c>
      <c r="H64" s="124">
        <f t="shared" si="3"/>
        <v>0.19806243272335847</v>
      </c>
      <c r="I64" s="37"/>
    </row>
    <row r="65" spans="1:9" s="16" customFormat="1" ht="30.75" customHeight="1">
      <c r="A65" s="44"/>
      <c r="B65" s="43" t="s">
        <v>277</v>
      </c>
      <c r="C65" s="44" t="s">
        <v>278</v>
      </c>
      <c r="D65" s="55">
        <v>100</v>
      </c>
      <c r="E65" s="55">
        <v>99.9</v>
      </c>
      <c r="F65" s="55">
        <v>99.9</v>
      </c>
      <c r="G65" s="124">
        <f t="shared" si="2"/>
        <v>0.9990000000000001</v>
      </c>
      <c r="H65" s="124">
        <f t="shared" si="3"/>
        <v>1</v>
      </c>
      <c r="I65" s="37"/>
    </row>
    <row r="66" spans="1:9" s="16" customFormat="1" ht="30.75" customHeight="1">
      <c r="A66" s="44"/>
      <c r="B66" s="43" t="s">
        <v>279</v>
      </c>
      <c r="C66" s="44" t="s">
        <v>280</v>
      </c>
      <c r="D66" s="55">
        <v>247</v>
      </c>
      <c r="E66" s="55">
        <v>97</v>
      </c>
      <c r="F66" s="55">
        <v>0</v>
      </c>
      <c r="G66" s="124">
        <f t="shared" si="2"/>
        <v>0</v>
      </c>
      <c r="H66" s="124">
        <f t="shared" si="3"/>
        <v>0</v>
      </c>
      <c r="I66" s="37"/>
    </row>
    <row r="67" spans="1:9" s="16" customFormat="1" ht="33.75" customHeight="1">
      <c r="A67" s="44"/>
      <c r="B67" s="43" t="s">
        <v>281</v>
      </c>
      <c r="C67" s="44" t="s">
        <v>282</v>
      </c>
      <c r="D67" s="55">
        <v>53</v>
      </c>
      <c r="E67" s="55">
        <v>25</v>
      </c>
      <c r="F67" s="55">
        <v>0</v>
      </c>
      <c r="G67" s="124">
        <f t="shared" si="2"/>
        <v>0</v>
      </c>
      <c r="H67" s="124">
        <f t="shared" si="3"/>
        <v>0</v>
      </c>
      <c r="I67" s="37"/>
    </row>
    <row r="68" spans="1:9" s="16" customFormat="1" ht="30.75" customHeight="1">
      <c r="A68" s="44"/>
      <c r="B68" s="43" t="s">
        <v>283</v>
      </c>
      <c r="C68" s="44" t="s">
        <v>284</v>
      </c>
      <c r="D68" s="55">
        <v>100</v>
      </c>
      <c r="E68" s="55">
        <v>25</v>
      </c>
      <c r="F68" s="55">
        <v>0</v>
      </c>
      <c r="G68" s="124">
        <f t="shared" si="2"/>
        <v>0</v>
      </c>
      <c r="H68" s="124">
        <f t="shared" si="3"/>
        <v>0</v>
      </c>
      <c r="I68" s="37"/>
    </row>
    <row r="69" spans="1:9" s="16" customFormat="1" ht="30.75" customHeight="1">
      <c r="A69" s="44"/>
      <c r="B69" s="43" t="s">
        <v>285</v>
      </c>
      <c r="C69" s="44" t="s">
        <v>286</v>
      </c>
      <c r="D69" s="55">
        <v>100</v>
      </c>
      <c r="E69" s="55">
        <v>25</v>
      </c>
      <c r="F69" s="55">
        <v>0</v>
      </c>
      <c r="G69" s="124">
        <f t="shared" si="2"/>
        <v>0</v>
      </c>
      <c r="H69" s="124">
        <f t="shared" si="3"/>
        <v>0</v>
      </c>
      <c r="I69" s="37"/>
    </row>
    <row r="70" spans="1:9" s="16" customFormat="1" ht="30.75" customHeight="1">
      <c r="A70" s="44"/>
      <c r="B70" s="43" t="s">
        <v>288</v>
      </c>
      <c r="C70" s="44" t="s">
        <v>287</v>
      </c>
      <c r="D70" s="55">
        <v>100</v>
      </c>
      <c r="E70" s="55">
        <v>25</v>
      </c>
      <c r="F70" s="55">
        <v>0</v>
      </c>
      <c r="G70" s="124">
        <f t="shared" si="2"/>
        <v>0</v>
      </c>
      <c r="H70" s="124">
        <f t="shared" si="3"/>
        <v>0</v>
      </c>
      <c r="I70" s="37"/>
    </row>
    <row r="71" spans="1:9" s="16" customFormat="1" ht="30.75" customHeight="1">
      <c r="A71" s="44"/>
      <c r="B71" s="43" t="s">
        <v>205</v>
      </c>
      <c r="C71" s="44" t="s">
        <v>289</v>
      </c>
      <c r="D71" s="55">
        <v>50</v>
      </c>
      <c r="E71" s="55">
        <v>10.5</v>
      </c>
      <c r="F71" s="55">
        <v>10.5</v>
      </c>
      <c r="G71" s="124">
        <f t="shared" si="2"/>
        <v>0.21</v>
      </c>
      <c r="H71" s="124">
        <f t="shared" si="3"/>
        <v>1</v>
      </c>
      <c r="I71" s="37"/>
    </row>
    <row r="72" spans="1:9" s="16" customFormat="1" ht="52.5" customHeight="1">
      <c r="A72" s="44"/>
      <c r="B72" s="43" t="s">
        <v>357</v>
      </c>
      <c r="C72" s="44" t="s">
        <v>356</v>
      </c>
      <c r="D72" s="55">
        <v>624</v>
      </c>
      <c r="E72" s="55">
        <v>156</v>
      </c>
      <c r="F72" s="55">
        <v>0</v>
      </c>
      <c r="G72" s="124">
        <f t="shared" si="2"/>
        <v>0</v>
      </c>
      <c r="H72" s="124">
        <f t="shared" si="3"/>
        <v>0</v>
      </c>
      <c r="I72" s="37"/>
    </row>
    <row r="73" spans="1:9" s="16" customFormat="1" ht="50.25" customHeight="1">
      <c r="A73" s="44"/>
      <c r="B73" s="43" t="s">
        <v>359</v>
      </c>
      <c r="C73" s="44" t="s">
        <v>358</v>
      </c>
      <c r="D73" s="55">
        <v>376</v>
      </c>
      <c r="E73" s="55">
        <v>94</v>
      </c>
      <c r="F73" s="55">
        <v>0</v>
      </c>
      <c r="G73" s="124">
        <f t="shared" si="2"/>
        <v>0</v>
      </c>
      <c r="H73" s="124">
        <f t="shared" si="3"/>
        <v>0</v>
      </c>
      <c r="I73" s="37"/>
    </row>
    <row r="74" spans="1:9" s="16" customFormat="1" ht="50.25" customHeight="1">
      <c r="A74" s="44"/>
      <c r="B74" s="43" t="s">
        <v>406</v>
      </c>
      <c r="C74" s="44" t="s">
        <v>405</v>
      </c>
      <c r="D74" s="55">
        <v>2600</v>
      </c>
      <c r="E74" s="55">
        <v>0</v>
      </c>
      <c r="F74" s="55">
        <v>0</v>
      </c>
      <c r="G74" s="124">
        <f t="shared" si="2"/>
        <v>0</v>
      </c>
      <c r="H74" s="124">
        <v>0</v>
      </c>
      <c r="I74" s="37"/>
    </row>
    <row r="75" spans="1:9" s="16" customFormat="1" ht="21.75" customHeight="1">
      <c r="A75" s="44"/>
      <c r="B75" s="43" t="s">
        <v>164</v>
      </c>
      <c r="C75" s="44" t="s">
        <v>261</v>
      </c>
      <c r="D75" s="55">
        <v>9199.1</v>
      </c>
      <c r="E75" s="55">
        <v>4714.5</v>
      </c>
      <c r="F75" s="55">
        <v>4683.3</v>
      </c>
      <c r="G75" s="124">
        <f t="shared" si="2"/>
        <v>0.5091041514930809</v>
      </c>
      <c r="H75" s="124">
        <f t="shared" si="3"/>
        <v>0.9933821189945912</v>
      </c>
      <c r="I75" s="37"/>
    </row>
    <row r="76" spans="1:9" s="16" customFormat="1" ht="21.75" customHeight="1">
      <c r="A76" s="44"/>
      <c r="B76" s="43" t="s">
        <v>165</v>
      </c>
      <c r="C76" s="44" t="s">
        <v>264</v>
      </c>
      <c r="D76" s="55">
        <v>10800</v>
      </c>
      <c r="E76" s="55">
        <v>3350</v>
      </c>
      <c r="F76" s="55">
        <v>196.2</v>
      </c>
      <c r="G76" s="124">
        <f t="shared" si="2"/>
        <v>0.018166666666666664</v>
      </c>
      <c r="H76" s="124">
        <f t="shared" si="3"/>
        <v>0.05856716417910447</v>
      </c>
      <c r="I76" s="37"/>
    </row>
    <row r="77" spans="1:9" s="11" customFormat="1" ht="21.75" customHeight="1">
      <c r="A77" s="51" t="s">
        <v>44</v>
      </c>
      <c r="B77" s="50" t="s">
        <v>45</v>
      </c>
      <c r="C77" s="51"/>
      <c r="D77" s="54">
        <f>D78</f>
        <v>3695.6</v>
      </c>
      <c r="E77" s="54">
        <f>E78</f>
        <v>1476.4</v>
      </c>
      <c r="F77" s="54">
        <f>F78</f>
        <v>960.9</v>
      </c>
      <c r="G77" s="124">
        <f t="shared" si="2"/>
        <v>0.26001190605043834</v>
      </c>
      <c r="H77" s="124">
        <f t="shared" si="3"/>
        <v>0.6508398807911134</v>
      </c>
      <c r="I77" s="38"/>
    </row>
    <row r="78" spans="1:9" s="16" customFormat="1" ht="37.5" customHeight="1">
      <c r="A78" s="44" t="s">
        <v>337</v>
      </c>
      <c r="B78" s="43" t="s">
        <v>338</v>
      </c>
      <c r="C78" s="44"/>
      <c r="D78" s="55">
        <v>3695.6</v>
      </c>
      <c r="E78" s="55">
        <v>1476.4</v>
      </c>
      <c r="F78" s="55">
        <v>960.9</v>
      </c>
      <c r="G78" s="124">
        <f t="shared" si="2"/>
        <v>0.26001190605043834</v>
      </c>
      <c r="H78" s="124">
        <f t="shared" si="3"/>
        <v>0.6508398807911134</v>
      </c>
      <c r="I78" s="37"/>
    </row>
    <row r="79" spans="1:8" ht="20.25" customHeight="1">
      <c r="A79" s="51">
        <v>1000</v>
      </c>
      <c r="B79" s="50" t="s">
        <v>56</v>
      </c>
      <c r="C79" s="51"/>
      <c r="D79" s="54">
        <f>D80</f>
        <v>320</v>
      </c>
      <c r="E79" s="54">
        <f>E80</f>
        <v>101</v>
      </c>
      <c r="F79" s="54">
        <f>F80</f>
        <v>100.5</v>
      </c>
      <c r="G79" s="124">
        <f t="shared" si="2"/>
        <v>0.3140625</v>
      </c>
      <c r="H79" s="124">
        <f t="shared" si="3"/>
        <v>0.995049504950495</v>
      </c>
    </row>
    <row r="80" spans="1:8" ht="39.75" customHeight="1">
      <c r="A80" s="47">
        <v>1001</v>
      </c>
      <c r="B80" s="46" t="s">
        <v>196</v>
      </c>
      <c r="C80" s="47" t="s">
        <v>57</v>
      </c>
      <c r="D80" s="48">
        <v>320</v>
      </c>
      <c r="E80" s="48">
        <v>101</v>
      </c>
      <c r="F80" s="48">
        <v>100.5</v>
      </c>
      <c r="G80" s="124">
        <f t="shared" si="2"/>
        <v>0.3140625</v>
      </c>
      <c r="H80" s="124">
        <f t="shared" si="3"/>
        <v>0.995049504950495</v>
      </c>
    </row>
    <row r="81" spans="1:8" ht="29.25" customHeight="1">
      <c r="A81" s="51" t="s">
        <v>60</v>
      </c>
      <c r="B81" s="50" t="s">
        <v>124</v>
      </c>
      <c r="C81" s="51"/>
      <c r="D81" s="54">
        <f>D82</f>
        <v>26978</v>
      </c>
      <c r="E81" s="54">
        <f>E82</f>
        <v>10019</v>
      </c>
      <c r="F81" s="54">
        <f>F82</f>
        <v>8808.8</v>
      </c>
      <c r="G81" s="124">
        <f t="shared" si="2"/>
        <v>0.32651790347690707</v>
      </c>
      <c r="H81" s="124">
        <f t="shared" si="3"/>
        <v>0.879209501946302</v>
      </c>
    </row>
    <row r="82" spans="1:8" ht="37.5" customHeight="1">
      <c r="A82" s="47" t="s">
        <v>61</v>
      </c>
      <c r="B82" s="46" t="s">
        <v>206</v>
      </c>
      <c r="C82" s="47" t="s">
        <v>61</v>
      </c>
      <c r="D82" s="48">
        <v>26978</v>
      </c>
      <c r="E82" s="48">
        <v>10019</v>
      </c>
      <c r="F82" s="48">
        <v>8808.8</v>
      </c>
      <c r="G82" s="124">
        <f t="shared" si="2"/>
        <v>0.32651790347690707</v>
      </c>
      <c r="H82" s="124">
        <f t="shared" si="3"/>
        <v>0.879209501946302</v>
      </c>
    </row>
    <row r="83" spans="1:8" ht="20.25" customHeight="1">
      <c r="A83" s="51" t="s">
        <v>128</v>
      </c>
      <c r="B83" s="50" t="s">
        <v>129</v>
      </c>
      <c r="C83" s="51"/>
      <c r="D83" s="54">
        <f>D84</f>
        <v>70</v>
      </c>
      <c r="E83" s="54">
        <f>E84</f>
        <v>51.1</v>
      </c>
      <c r="F83" s="54">
        <f>F84</f>
        <v>51.1</v>
      </c>
      <c r="G83" s="124">
        <f t="shared" si="2"/>
        <v>0.73</v>
      </c>
      <c r="H83" s="124">
        <f t="shared" si="3"/>
        <v>1</v>
      </c>
    </row>
    <row r="84" spans="1:8" ht="18.75" customHeight="1">
      <c r="A84" s="47" t="s">
        <v>130</v>
      </c>
      <c r="B84" s="46" t="s">
        <v>131</v>
      </c>
      <c r="C84" s="47" t="s">
        <v>130</v>
      </c>
      <c r="D84" s="48">
        <v>70</v>
      </c>
      <c r="E84" s="48">
        <v>51.1</v>
      </c>
      <c r="F84" s="48">
        <v>51.1</v>
      </c>
      <c r="G84" s="124">
        <f t="shared" si="2"/>
        <v>0.73</v>
      </c>
      <c r="H84" s="124">
        <f t="shared" si="3"/>
        <v>1</v>
      </c>
    </row>
    <row r="85" spans="1:8" ht="25.5" customHeight="1" hidden="1">
      <c r="A85" s="51"/>
      <c r="B85" s="50" t="s">
        <v>95</v>
      </c>
      <c r="C85" s="51"/>
      <c r="D85" s="54">
        <f>D86+D87+D88</f>
        <v>0</v>
      </c>
      <c r="E85" s="54">
        <f>E86+E87+E88</f>
        <v>0</v>
      </c>
      <c r="F85" s="54">
        <f>F86+F87+F88</f>
        <v>0</v>
      </c>
      <c r="G85" s="124" t="e">
        <f t="shared" si="2"/>
        <v>#DIV/0!</v>
      </c>
      <c r="H85" s="124" t="e">
        <f t="shared" si="3"/>
        <v>#DIV/0!</v>
      </c>
    </row>
    <row r="86" spans="1:9" s="16" customFormat="1" ht="30" customHeight="1" hidden="1">
      <c r="A86" s="44"/>
      <c r="B86" s="43" t="s">
        <v>96</v>
      </c>
      <c r="C86" s="44" t="s">
        <v>175</v>
      </c>
      <c r="D86" s="55">
        <v>0</v>
      </c>
      <c r="E86" s="55">
        <v>0</v>
      </c>
      <c r="F86" s="55">
        <v>0</v>
      </c>
      <c r="G86" s="124" t="e">
        <f t="shared" si="2"/>
        <v>#DIV/0!</v>
      </c>
      <c r="H86" s="124" t="e">
        <f t="shared" si="3"/>
        <v>#DIV/0!</v>
      </c>
      <c r="I86" s="37"/>
    </row>
    <row r="87" spans="1:9" s="16" customFormat="1" ht="106.5" customHeight="1" hidden="1">
      <c r="A87" s="44"/>
      <c r="B87" s="127" t="s">
        <v>0</v>
      </c>
      <c r="C87" s="44" t="s">
        <v>160</v>
      </c>
      <c r="D87" s="55">
        <v>0</v>
      </c>
      <c r="E87" s="55">
        <v>0</v>
      </c>
      <c r="F87" s="55">
        <v>0</v>
      </c>
      <c r="G87" s="124" t="e">
        <f t="shared" si="2"/>
        <v>#DIV/0!</v>
      </c>
      <c r="H87" s="124" t="e">
        <f t="shared" si="3"/>
        <v>#DIV/0!</v>
      </c>
      <c r="I87" s="37"/>
    </row>
    <row r="88" spans="1:9" s="16" customFormat="1" ht="91.5" customHeight="1" hidden="1">
      <c r="A88" s="44"/>
      <c r="B88" s="127" t="s">
        <v>1</v>
      </c>
      <c r="C88" s="44" t="s">
        <v>161</v>
      </c>
      <c r="D88" s="55">
        <v>0</v>
      </c>
      <c r="E88" s="55">
        <v>0</v>
      </c>
      <c r="F88" s="55">
        <v>0</v>
      </c>
      <c r="G88" s="124" t="e">
        <f t="shared" si="2"/>
        <v>#DIV/0!</v>
      </c>
      <c r="H88" s="124" t="e">
        <f t="shared" si="3"/>
        <v>#DIV/0!</v>
      </c>
      <c r="I88" s="37"/>
    </row>
    <row r="89" spans="1:8" ht="27" customHeight="1">
      <c r="A89" s="47"/>
      <c r="B89" s="50" t="s">
        <v>63</v>
      </c>
      <c r="C89" s="51"/>
      <c r="D89" s="54">
        <f>D32+D42+D48+D54+D79+D83+D85+D77+D81</f>
        <v>70768.2</v>
      </c>
      <c r="E89" s="54">
        <f>E32+E42+E48+E54+E79+E83+E85+E77+E81</f>
        <v>24006.3</v>
      </c>
      <c r="F89" s="54">
        <f>F32+F42+F48+F54+F79+F83+F85+F77+F81</f>
        <v>15849.3</v>
      </c>
      <c r="G89" s="124">
        <f t="shared" si="2"/>
        <v>0.2239607620371862</v>
      </c>
      <c r="H89" s="124">
        <f t="shared" si="3"/>
        <v>0.6602141937741343</v>
      </c>
    </row>
    <row r="90" spans="1:8" ht="18.75">
      <c r="A90" s="119"/>
      <c r="B90" s="46" t="s">
        <v>78</v>
      </c>
      <c r="C90" s="47"/>
      <c r="D90" s="74">
        <f>D85</f>
        <v>0</v>
      </c>
      <c r="E90" s="74">
        <f>E85</f>
        <v>0</v>
      </c>
      <c r="F90" s="74">
        <f>F85</f>
        <v>0</v>
      </c>
      <c r="G90" s="124">
        <v>0</v>
      </c>
      <c r="H90" s="124">
        <v>0</v>
      </c>
    </row>
    <row r="93" spans="2:6" ht="18">
      <c r="B93" s="79" t="s">
        <v>88</v>
      </c>
      <c r="C93" s="80"/>
      <c r="F93" s="78">
        <v>3699.7</v>
      </c>
    </row>
    <row r="94" spans="2:3" ht="18">
      <c r="B94" s="79"/>
      <c r="C94" s="80"/>
    </row>
    <row r="95" spans="2:3" ht="18">
      <c r="B95" s="79" t="s">
        <v>79</v>
      </c>
      <c r="C95" s="80"/>
    </row>
    <row r="96" spans="2:3" ht="18">
      <c r="B96" s="79" t="s">
        <v>80</v>
      </c>
      <c r="C96" s="80"/>
    </row>
    <row r="97" spans="2:3" ht="18">
      <c r="B97" s="79"/>
      <c r="C97" s="80"/>
    </row>
    <row r="98" spans="2:3" ht="18">
      <c r="B98" s="79" t="s">
        <v>81</v>
      </c>
      <c r="C98" s="80"/>
    </row>
    <row r="99" spans="2:3" ht="18">
      <c r="B99" s="79" t="s">
        <v>82</v>
      </c>
      <c r="C99" s="80"/>
    </row>
    <row r="100" spans="2:3" ht="18">
      <c r="B100" s="79"/>
      <c r="C100" s="80"/>
    </row>
    <row r="101" spans="2:3" ht="18">
      <c r="B101" s="79" t="s">
        <v>83</v>
      </c>
      <c r="C101" s="80"/>
    </row>
    <row r="102" spans="2:3" ht="18">
      <c r="B102" s="79" t="s">
        <v>84</v>
      </c>
      <c r="C102" s="80"/>
    </row>
    <row r="103" spans="2:3" ht="18">
      <c r="B103" s="79"/>
      <c r="C103" s="80"/>
    </row>
    <row r="104" spans="2:3" ht="18">
      <c r="B104" s="79" t="s">
        <v>85</v>
      </c>
      <c r="C104" s="80"/>
    </row>
    <row r="105" spans="2:3" ht="18">
      <c r="B105" s="79" t="s">
        <v>86</v>
      </c>
      <c r="C105" s="80"/>
    </row>
    <row r="106" spans="2:3" ht="18">
      <c r="B106" s="79"/>
      <c r="C106" s="80"/>
    </row>
    <row r="107" spans="2:3" ht="18">
      <c r="B107" s="79"/>
      <c r="C107" s="80"/>
    </row>
    <row r="108" spans="2:8" ht="18">
      <c r="B108" s="79" t="s">
        <v>87</v>
      </c>
      <c r="C108" s="80"/>
      <c r="E108" s="77"/>
      <c r="F108" s="77">
        <f>F93+F27-F89</f>
        <v>3276.5999999999985</v>
      </c>
      <c r="H108" s="77"/>
    </row>
    <row r="111" spans="2:3" ht="18">
      <c r="B111" s="79" t="s">
        <v>89</v>
      </c>
      <c r="C111" s="80"/>
    </row>
    <row r="112" spans="2:3" ht="18">
      <c r="B112" s="79" t="s">
        <v>90</v>
      </c>
      <c r="C112" s="80"/>
    </row>
    <row r="113" spans="2:3" ht="18">
      <c r="B113" s="79" t="s">
        <v>91</v>
      </c>
      <c r="C113" s="80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5"/>
  <sheetViews>
    <sheetView zoomScalePageLayoutView="0" workbookViewId="0" topLeftCell="A18">
      <selection activeCell="C18" sqref="C1:C16384"/>
    </sheetView>
  </sheetViews>
  <sheetFormatPr defaultColWidth="9.140625" defaultRowHeight="12.75"/>
  <cols>
    <col min="1" max="1" width="6.7109375" style="111" customWidth="1"/>
    <col min="2" max="2" width="37.421875" style="75" customWidth="1"/>
    <col min="3" max="3" width="11.8515625" style="107" hidden="1" customWidth="1"/>
    <col min="4" max="5" width="11.7109375" style="108" customWidth="1"/>
    <col min="6" max="7" width="11.140625" style="108" customWidth="1"/>
    <col min="8" max="8" width="12.00390625" style="108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167" t="s">
        <v>408</v>
      </c>
      <c r="B1" s="167"/>
      <c r="C1" s="167"/>
      <c r="D1" s="167"/>
      <c r="E1" s="167"/>
      <c r="F1" s="167"/>
      <c r="G1" s="167"/>
      <c r="H1" s="167"/>
      <c r="I1" s="36"/>
    </row>
    <row r="2" spans="1:8" ht="12.75" customHeight="1">
      <c r="A2" s="85"/>
      <c r="B2" s="185" t="s">
        <v>2</v>
      </c>
      <c r="C2" s="86"/>
      <c r="D2" s="187" t="s">
        <v>3</v>
      </c>
      <c r="E2" s="188" t="s">
        <v>255</v>
      </c>
      <c r="F2" s="187" t="s">
        <v>4</v>
      </c>
      <c r="G2" s="187" t="s">
        <v>5</v>
      </c>
      <c r="H2" s="188" t="s">
        <v>256</v>
      </c>
    </row>
    <row r="3" spans="1:8" ht="23.25" customHeight="1">
      <c r="A3" s="87"/>
      <c r="B3" s="186"/>
      <c r="C3" s="88"/>
      <c r="D3" s="187"/>
      <c r="E3" s="189"/>
      <c r="F3" s="187"/>
      <c r="G3" s="187"/>
      <c r="H3" s="189"/>
    </row>
    <row r="4" spans="1:8" ht="18.75">
      <c r="A4" s="87"/>
      <c r="B4" s="46" t="s">
        <v>77</v>
      </c>
      <c r="C4" s="89"/>
      <c r="D4" s="90">
        <f>D5+D6+D7+D8+D9+D10+D11+D12+D13+D14+D15+D16+D17+D18+D19</f>
        <v>4235</v>
      </c>
      <c r="E4" s="90">
        <f>E5+E6+E7+E8+E9+E10+E11+E12+E13+E14+E15+E16+E17+E18+E19</f>
        <v>443</v>
      </c>
      <c r="F4" s="90">
        <f>F5+F6+F7+F8+F9+F10+F11+F12+F13+F14+F15+F16+F17+F18+F19</f>
        <v>1402.0000000000002</v>
      </c>
      <c r="G4" s="91">
        <f>F4/D4</f>
        <v>0.3310507674144038</v>
      </c>
      <c r="H4" s="91">
        <f>F4/E4</f>
        <v>3.1647855530474045</v>
      </c>
    </row>
    <row r="5" spans="1:8" ht="18.75">
      <c r="A5" s="87"/>
      <c r="B5" s="46" t="s">
        <v>6</v>
      </c>
      <c r="C5" s="92"/>
      <c r="D5" s="90">
        <v>240</v>
      </c>
      <c r="E5" s="90">
        <v>40</v>
      </c>
      <c r="F5" s="90">
        <v>50.7</v>
      </c>
      <c r="G5" s="91">
        <f aca="true" t="shared" si="0" ref="G5:G27">F5/D5</f>
        <v>0.21125000000000002</v>
      </c>
      <c r="H5" s="91">
        <f aca="true" t="shared" si="1" ref="H5:H27">F5/E5</f>
        <v>1.2675</v>
      </c>
    </row>
    <row r="6" spans="1:8" ht="18.75" hidden="1">
      <c r="A6" s="87"/>
      <c r="B6" s="46" t="s">
        <v>224</v>
      </c>
      <c r="C6" s="92"/>
      <c r="D6" s="90">
        <v>0</v>
      </c>
      <c r="E6" s="90">
        <v>0</v>
      </c>
      <c r="F6" s="90">
        <v>0</v>
      </c>
      <c r="G6" s="91" t="e">
        <f t="shared" si="0"/>
        <v>#DIV/0!</v>
      </c>
      <c r="H6" s="91" t="e">
        <f t="shared" si="1"/>
        <v>#DIV/0!</v>
      </c>
    </row>
    <row r="7" spans="1:8" ht="18.75">
      <c r="A7" s="87"/>
      <c r="B7" s="46" t="s">
        <v>8</v>
      </c>
      <c r="C7" s="92"/>
      <c r="D7" s="90">
        <v>857</v>
      </c>
      <c r="E7" s="90">
        <v>150</v>
      </c>
      <c r="F7" s="90">
        <v>1051.5</v>
      </c>
      <c r="G7" s="91">
        <f t="shared" si="0"/>
        <v>1.2269544924154026</v>
      </c>
      <c r="H7" s="91">
        <f t="shared" si="1"/>
        <v>7.01</v>
      </c>
    </row>
    <row r="8" spans="1:8" ht="18.75">
      <c r="A8" s="87"/>
      <c r="B8" s="46" t="s">
        <v>9</v>
      </c>
      <c r="C8" s="92"/>
      <c r="D8" s="90">
        <v>338</v>
      </c>
      <c r="E8" s="90">
        <v>50</v>
      </c>
      <c r="F8" s="90">
        <v>6.2</v>
      </c>
      <c r="G8" s="91">
        <f t="shared" si="0"/>
        <v>0.01834319526627219</v>
      </c>
      <c r="H8" s="91">
        <f t="shared" si="1"/>
        <v>0.124</v>
      </c>
    </row>
    <row r="9" spans="1:8" ht="18.75">
      <c r="A9" s="87"/>
      <c r="B9" s="46" t="s">
        <v>10</v>
      </c>
      <c r="C9" s="92"/>
      <c r="D9" s="90">
        <v>2788</v>
      </c>
      <c r="E9" s="90">
        <v>200</v>
      </c>
      <c r="F9" s="90">
        <v>287.9</v>
      </c>
      <c r="G9" s="91">
        <f t="shared" si="0"/>
        <v>0.10326398852223816</v>
      </c>
      <c r="H9" s="91">
        <f t="shared" si="1"/>
        <v>1.4394999999999998</v>
      </c>
    </row>
    <row r="10" spans="1:8" ht="18.75">
      <c r="A10" s="87"/>
      <c r="B10" s="46" t="s">
        <v>102</v>
      </c>
      <c r="C10" s="92"/>
      <c r="D10" s="90">
        <v>12</v>
      </c>
      <c r="E10" s="90">
        <v>3</v>
      </c>
      <c r="F10" s="90">
        <v>5.7</v>
      </c>
      <c r="G10" s="91">
        <f t="shared" si="0"/>
        <v>0.47500000000000003</v>
      </c>
      <c r="H10" s="91">
        <f t="shared" si="1"/>
        <v>1.9000000000000001</v>
      </c>
    </row>
    <row r="11" spans="1:8" ht="31.5">
      <c r="A11" s="87"/>
      <c r="B11" s="46" t="s">
        <v>11</v>
      </c>
      <c r="C11" s="92"/>
      <c r="D11" s="90">
        <v>0</v>
      </c>
      <c r="E11" s="90">
        <v>0</v>
      </c>
      <c r="F11" s="90">
        <v>0</v>
      </c>
      <c r="G11" s="91">
        <v>0</v>
      </c>
      <c r="H11" s="91">
        <v>0</v>
      </c>
    </row>
    <row r="12" spans="1:8" ht="18.75">
      <c r="A12" s="87"/>
      <c r="B12" s="46" t="s">
        <v>12</v>
      </c>
      <c r="C12" s="92"/>
      <c r="D12" s="90">
        <v>0</v>
      </c>
      <c r="E12" s="90">
        <v>0</v>
      </c>
      <c r="F12" s="90">
        <v>0</v>
      </c>
      <c r="G12" s="91">
        <v>0</v>
      </c>
      <c r="H12" s="91">
        <v>0</v>
      </c>
    </row>
    <row r="13" spans="1:8" ht="18.75">
      <c r="A13" s="87"/>
      <c r="B13" s="46" t="s">
        <v>13</v>
      </c>
      <c r="C13" s="92"/>
      <c r="D13" s="90">
        <v>0</v>
      </c>
      <c r="E13" s="90">
        <v>0</v>
      </c>
      <c r="F13" s="90">
        <v>0</v>
      </c>
      <c r="G13" s="91">
        <v>0</v>
      </c>
      <c r="H13" s="91">
        <v>0</v>
      </c>
    </row>
    <row r="14" spans="1:8" ht="18.75">
      <c r="A14" s="87"/>
      <c r="B14" s="46" t="s">
        <v>15</v>
      </c>
      <c r="C14" s="92"/>
      <c r="D14" s="90">
        <v>0</v>
      </c>
      <c r="E14" s="90">
        <v>0</v>
      </c>
      <c r="F14" s="90">
        <v>0</v>
      </c>
      <c r="G14" s="91">
        <v>0</v>
      </c>
      <c r="H14" s="91">
        <v>0</v>
      </c>
    </row>
    <row r="15" spans="1:8" ht="18.75">
      <c r="A15" s="87"/>
      <c r="B15" s="46" t="s">
        <v>16</v>
      </c>
      <c r="C15" s="92"/>
      <c r="D15" s="90">
        <v>0</v>
      </c>
      <c r="E15" s="90">
        <v>0</v>
      </c>
      <c r="F15" s="90">
        <v>0</v>
      </c>
      <c r="G15" s="91">
        <v>0</v>
      </c>
      <c r="H15" s="91">
        <v>0</v>
      </c>
    </row>
    <row r="16" spans="1:8" ht="31.5">
      <c r="A16" s="87"/>
      <c r="B16" s="46" t="s">
        <v>17</v>
      </c>
      <c r="C16" s="92"/>
      <c r="D16" s="90">
        <v>0</v>
      </c>
      <c r="E16" s="90">
        <v>0</v>
      </c>
      <c r="F16" s="90">
        <v>0</v>
      </c>
      <c r="G16" s="91">
        <v>0</v>
      </c>
      <c r="H16" s="91">
        <v>0</v>
      </c>
    </row>
    <row r="17" spans="1:8" ht="31.5">
      <c r="A17" s="87"/>
      <c r="B17" s="46" t="s">
        <v>254</v>
      </c>
      <c r="C17" s="92"/>
      <c r="D17" s="90">
        <v>0</v>
      </c>
      <c r="E17" s="90">
        <v>0</v>
      </c>
      <c r="F17" s="90">
        <v>0</v>
      </c>
      <c r="G17" s="91">
        <v>0</v>
      </c>
      <c r="H17" s="91">
        <v>0</v>
      </c>
    </row>
    <row r="18" spans="1:8" ht="18.75">
      <c r="A18" s="87"/>
      <c r="B18" s="46" t="s">
        <v>113</v>
      </c>
      <c r="C18" s="92"/>
      <c r="D18" s="90">
        <v>0</v>
      </c>
      <c r="E18" s="90">
        <v>0</v>
      </c>
      <c r="F18" s="90">
        <v>0</v>
      </c>
      <c r="G18" s="91">
        <v>0</v>
      </c>
      <c r="H18" s="91">
        <v>0</v>
      </c>
    </row>
    <row r="19" spans="1:8" ht="18.75">
      <c r="A19" s="87"/>
      <c r="B19" s="46" t="s">
        <v>22</v>
      </c>
      <c r="C19" s="92"/>
      <c r="D19" s="90">
        <v>0</v>
      </c>
      <c r="E19" s="90">
        <v>0</v>
      </c>
      <c r="F19" s="90"/>
      <c r="G19" s="91">
        <v>0</v>
      </c>
      <c r="H19" s="91">
        <v>0</v>
      </c>
    </row>
    <row r="20" spans="1:8" ht="31.5">
      <c r="A20" s="87"/>
      <c r="B20" s="50" t="s">
        <v>76</v>
      </c>
      <c r="C20" s="93"/>
      <c r="D20" s="90">
        <f>D21+D22+D23+D24+D25</f>
        <v>267.4</v>
      </c>
      <c r="E20" s="90">
        <f>E21+E22+E23+E24+E25</f>
        <v>65.3</v>
      </c>
      <c r="F20" s="90">
        <f>F21+F22+F23+F24+F25</f>
        <v>49.2</v>
      </c>
      <c r="G20" s="91">
        <f t="shared" si="0"/>
        <v>0.18399401645474947</v>
      </c>
      <c r="H20" s="91">
        <f t="shared" si="1"/>
        <v>0.7534456355283309</v>
      </c>
    </row>
    <row r="21" spans="1:8" ht="18.75">
      <c r="A21" s="87"/>
      <c r="B21" s="46" t="s">
        <v>24</v>
      </c>
      <c r="C21" s="92"/>
      <c r="D21" s="90">
        <v>113.5</v>
      </c>
      <c r="E21" s="90">
        <v>28.4</v>
      </c>
      <c r="F21" s="90">
        <v>26.4</v>
      </c>
      <c r="G21" s="91">
        <f t="shared" si="0"/>
        <v>0.23259911894273128</v>
      </c>
      <c r="H21" s="91">
        <f t="shared" si="1"/>
        <v>0.9295774647887324</v>
      </c>
    </row>
    <row r="22" spans="1:8" ht="18.75">
      <c r="A22" s="87"/>
      <c r="B22" s="46" t="s">
        <v>62</v>
      </c>
      <c r="C22" s="92"/>
      <c r="D22" s="90">
        <v>0</v>
      </c>
      <c r="E22" s="90">
        <v>0</v>
      </c>
      <c r="F22" s="90">
        <v>0</v>
      </c>
      <c r="G22" s="91">
        <v>0</v>
      </c>
      <c r="H22" s="91">
        <v>0</v>
      </c>
    </row>
    <row r="23" spans="1:8" ht="18.75">
      <c r="A23" s="87"/>
      <c r="B23" s="46" t="s">
        <v>97</v>
      </c>
      <c r="C23" s="92"/>
      <c r="D23" s="90">
        <v>153.9</v>
      </c>
      <c r="E23" s="90">
        <v>36.9</v>
      </c>
      <c r="F23" s="90">
        <v>22.8</v>
      </c>
      <c r="G23" s="91">
        <f t="shared" si="0"/>
        <v>0.14814814814814814</v>
      </c>
      <c r="H23" s="91">
        <f t="shared" si="1"/>
        <v>0.6178861788617886</v>
      </c>
    </row>
    <row r="24" spans="1:8" ht="47.25">
      <c r="A24" s="87"/>
      <c r="B24" s="46" t="s">
        <v>27</v>
      </c>
      <c r="C24" s="92"/>
      <c r="D24" s="90">
        <v>0</v>
      </c>
      <c r="E24" s="90"/>
      <c r="F24" s="90">
        <v>0</v>
      </c>
      <c r="G24" s="91">
        <v>0</v>
      </c>
      <c r="H24" s="91">
        <v>0</v>
      </c>
    </row>
    <row r="25" spans="1:8" ht="32.25" thickBot="1">
      <c r="A25" s="87"/>
      <c r="B25" s="94" t="s">
        <v>146</v>
      </c>
      <c r="C25" s="95"/>
      <c r="D25" s="90">
        <v>0</v>
      </c>
      <c r="E25" s="90">
        <v>0</v>
      </c>
      <c r="F25" s="90">
        <v>0</v>
      </c>
      <c r="G25" s="91">
        <v>0</v>
      </c>
      <c r="H25" s="91">
        <v>0</v>
      </c>
    </row>
    <row r="26" spans="1:8" ht="18.75">
      <c r="A26" s="96"/>
      <c r="B26" s="50" t="s">
        <v>28</v>
      </c>
      <c r="C26" s="97"/>
      <c r="D26" s="90">
        <f>D4+D20</f>
        <v>4502.4</v>
      </c>
      <c r="E26" s="90">
        <f>E4+E20</f>
        <v>508.3</v>
      </c>
      <c r="F26" s="90">
        <f>F4+F20</f>
        <v>1451.2000000000003</v>
      </c>
      <c r="G26" s="91">
        <f t="shared" si="0"/>
        <v>0.3223169864960911</v>
      </c>
      <c r="H26" s="91">
        <f t="shared" si="1"/>
        <v>2.8550068856974233</v>
      </c>
    </row>
    <row r="27" spans="1:8" ht="18.75">
      <c r="A27" s="87"/>
      <c r="B27" s="46" t="s">
        <v>103</v>
      </c>
      <c r="C27" s="92"/>
      <c r="D27" s="90">
        <f>D4</f>
        <v>4235</v>
      </c>
      <c r="E27" s="90">
        <f>E4</f>
        <v>443</v>
      </c>
      <c r="F27" s="90">
        <f>F4</f>
        <v>1402.0000000000002</v>
      </c>
      <c r="G27" s="91">
        <f t="shared" si="0"/>
        <v>0.3310507674144038</v>
      </c>
      <c r="H27" s="91">
        <f t="shared" si="1"/>
        <v>3.1647855530474045</v>
      </c>
    </row>
    <row r="28" spans="1:8" ht="12.75">
      <c r="A28" s="170"/>
      <c r="B28" s="181"/>
      <c r="C28" s="181"/>
      <c r="D28" s="181"/>
      <c r="E28" s="181"/>
      <c r="F28" s="181"/>
      <c r="G28" s="181"/>
      <c r="H28" s="182"/>
    </row>
    <row r="29" spans="1:8" ht="15" customHeight="1">
      <c r="A29" s="183" t="s">
        <v>150</v>
      </c>
      <c r="B29" s="185" t="s">
        <v>29</v>
      </c>
      <c r="C29" s="190" t="s">
        <v>176</v>
      </c>
      <c r="D29" s="187" t="s">
        <v>3</v>
      </c>
      <c r="E29" s="188" t="s">
        <v>255</v>
      </c>
      <c r="F29" s="188" t="s">
        <v>4</v>
      </c>
      <c r="G29" s="187" t="s">
        <v>5</v>
      </c>
      <c r="H29" s="188" t="s">
        <v>256</v>
      </c>
    </row>
    <row r="30" spans="1:8" ht="24" customHeight="1">
      <c r="A30" s="184"/>
      <c r="B30" s="186"/>
      <c r="C30" s="191"/>
      <c r="D30" s="187"/>
      <c r="E30" s="189"/>
      <c r="F30" s="189"/>
      <c r="G30" s="187"/>
      <c r="H30" s="189"/>
    </row>
    <row r="31" spans="1:8" ht="31.5">
      <c r="A31" s="93" t="s">
        <v>64</v>
      </c>
      <c r="B31" s="50" t="s">
        <v>30</v>
      </c>
      <c r="C31" s="93"/>
      <c r="D31" s="98">
        <f>D32+D33+D34+D35</f>
        <v>2586</v>
      </c>
      <c r="E31" s="98">
        <f>E32+E33+E34+E35</f>
        <v>1158.5</v>
      </c>
      <c r="F31" s="98">
        <f>F32+F33+F34+F35</f>
        <v>490.4</v>
      </c>
      <c r="G31" s="99">
        <f>F31/D31</f>
        <v>0.18963650425367362</v>
      </c>
      <c r="H31" s="99">
        <f>F31/E31</f>
        <v>0.4233059991368148</v>
      </c>
    </row>
    <row r="32" spans="1:8" ht="18.75" hidden="1">
      <c r="A32" s="92" t="s">
        <v>65</v>
      </c>
      <c r="B32" s="46" t="s">
        <v>98</v>
      </c>
      <c r="C32" s="92"/>
      <c r="D32" s="90">
        <v>0</v>
      </c>
      <c r="E32" s="90">
        <v>0</v>
      </c>
      <c r="F32" s="90">
        <v>0</v>
      </c>
      <c r="G32" s="99" t="e">
        <f aca="true" t="shared" si="2" ref="G32:G63">F32/D32</f>
        <v>#DIV/0!</v>
      </c>
      <c r="H32" s="99" t="e">
        <f aca="true" t="shared" si="3" ref="H32:H63">F32/E32</f>
        <v>#DIV/0!</v>
      </c>
    </row>
    <row r="33" spans="1:8" ht="66.75" customHeight="1">
      <c r="A33" s="92" t="s">
        <v>67</v>
      </c>
      <c r="B33" s="46" t="s">
        <v>153</v>
      </c>
      <c r="C33" s="92" t="s">
        <v>67</v>
      </c>
      <c r="D33" s="90">
        <v>2481.3</v>
      </c>
      <c r="E33" s="90">
        <v>1068.5</v>
      </c>
      <c r="F33" s="90">
        <v>490.4</v>
      </c>
      <c r="G33" s="99">
        <f t="shared" si="2"/>
        <v>0.19763833474388423</v>
      </c>
      <c r="H33" s="99">
        <f t="shared" si="3"/>
        <v>0.4589611605053813</v>
      </c>
    </row>
    <row r="34" spans="1:8" ht="18.75">
      <c r="A34" s="92" t="s">
        <v>69</v>
      </c>
      <c r="B34" s="46" t="s">
        <v>33</v>
      </c>
      <c r="C34" s="92"/>
      <c r="D34" s="90">
        <v>10</v>
      </c>
      <c r="E34" s="90">
        <v>0</v>
      </c>
      <c r="F34" s="90">
        <v>0</v>
      </c>
      <c r="G34" s="99">
        <f t="shared" si="2"/>
        <v>0</v>
      </c>
      <c r="H34" s="99">
        <v>0</v>
      </c>
    </row>
    <row r="35" spans="1:8" ht="31.5">
      <c r="A35" s="92" t="s">
        <v>123</v>
      </c>
      <c r="B35" s="46" t="s">
        <v>116</v>
      </c>
      <c r="C35" s="92"/>
      <c r="D35" s="90">
        <f>D36+D37</f>
        <v>94.7</v>
      </c>
      <c r="E35" s="90">
        <f>E36+E37</f>
        <v>90</v>
      </c>
      <c r="F35" s="90">
        <f>F36+F37</f>
        <v>0</v>
      </c>
      <c r="G35" s="99">
        <f t="shared" si="2"/>
        <v>0</v>
      </c>
      <c r="H35" s="99">
        <f t="shared" si="3"/>
        <v>0</v>
      </c>
    </row>
    <row r="36" spans="1:9" s="16" customFormat="1" ht="31.5">
      <c r="A36" s="100"/>
      <c r="B36" s="43" t="s">
        <v>109</v>
      </c>
      <c r="C36" s="100" t="s">
        <v>260</v>
      </c>
      <c r="D36" s="101">
        <v>4.7</v>
      </c>
      <c r="E36" s="101">
        <v>0</v>
      </c>
      <c r="F36" s="101">
        <v>0</v>
      </c>
      <c r="G36" s="99">
        <f t="shared" si="2"/>
        <v>0</v>
      </c>
      <c r="H36" s="99">
        <v>0</v>
      </c>
      <c r="I36" s="37"/>
    </row>
    <row r="37" spans="1:9" s="16" customFormat="1" ht="47.25">
      <c r="A37" s="100"/>
      <c r="B37" s="43" t="s">
        <v>190</v>
      </c>
      <c r="C37" s="100" t="s">
        <v>292</v>
      </c>
      <c r="D37" s="101">
        <v>90</v>
      </c>
      <c r="E37" s="101">
        <v>90</v>
      </c>
      <c r="F37" s="101">
        <v>0</v>
      </c>
      <c r="G37" s="99">
        <f t="shared" si="2"/>
        <v>0</v>
      </c>
      <c r="H37" s="99">
        <f t="shared" si="3"/>
        <v>0</v>
      </c>
      <c r="I37" s="37"/>
    </row>
    <row r="38" spans="1:8" ht="18.75">
      <c r="A38" s="93" t="s">
        <v>105</v>
      </c>
      <c r="B38" s="50" t="s">
        <v>99</v>
      </c>
      <c r="C38" s="93"/>
      <c r="D38" s="90">
        <f>D39</f>
        <v>153.9</v>
      </c>
      <c r="E38" s="90">
        <f>E39</f>
        <v>36.9</v>
      </c>
      <c r="F38" s="90">
        <f>F39</f>
        <v>22.8</v>
      </c>
      <c r="G38" s="99">
        <f t="shared" si="2"/>
        <v>0.14814814814814814</v>
      </c>
      <c r="H38" s="99">
        <f t="shared" si="3"/>
        <v>0.6178861788617886</v>
      </c>
    </row>
    <row r="39" spans="1:8" ht="51.75" customHeight="1">
      <c r="A39" s="92" t="s">
        <v>106</v>
      </c>
      <c r="B39" s="46" t="s">
        <v>157</v>
      </c>
      <c r="C39" s="92" t="s">
        <v>211</v>
      </c>
      <c r="D39" s="90">
        <v>153.9</v>
      </c>
      <c r="E39" s="90">
        <v>36.9</v>
      </c>
      <c r="F39" s="90">
        <v>22.8</v>
      </c>
      <c r="G39" s="99">
        <f t="shared" si="2"/>
        <v>0.14814814814814814</v>
      </c>
      <c r="H39" s="99">
        <f t="shared" si="3"/>
        <v>0.6178861788617886</v>
      </c>
    </row>
    <row r="40" spans="1:8" ht="31.5" hidden="1">
      <c r="A40" s="93" t="s">
        <v>70</v>
      </c>
      <c r="B40" s="50" t="s">
        <v>36</v>
      </c>
      <c r="C40" s="93"/>
      <c r="D40" s="98">
        <f aca="true" t="shared" si="4" ref="D40:F41">D41</f>
        <v>0</v>
      </c>
      <c r="E40" s="98">
        <f t="shared" si="4"/>
        <v>0</v>
      </c>
      <c r="F40" s="98">
        <f t="shared" si="4"/>
        <v>0</v>
      </c>
      <c r="G40" s="99" t="e">
        <f t="shared" si="2"/>
        <v>#DIV/0!</v>
      </c>
      <c r="H40" s="99" t="e">
        <f t="shared" si="3"/>
        <v>#DIV/0!</v>
      </c>
    </row>
    <row r="41" spans="1:8" ht="31.5" hidden="1">
      <c r="A41" s="92" t="s">
        <v>107</v>
      </c>
      <c r="B41" s="46" t="s">
        <v>101</v>
      </c>
      <c r="C41" s="92"/>
      <c r="D41" s="90">
        <f t="shared" si="4"/>
        <v>0</v>
      </c>
      <c r="E41" s="90">
        <f t="shared" si="4"/>
        <v>0</v>
      </c>
      <c r="F41" s="90">
        <f t="shared" si="4"/>
        <v>0</v>
      </c>
      <c r="G41" s="99" t="e">
        <f t="shared" si="2"/>
        <v>#DIV/0!</v>
      </c>
      <c r="H41" s="99" t="e">
        <f t="shared" si="3"/>
        <v>#DIV/0!</v>
      </c>
    </row>
    <row r="42" spans="1:9" s="16" customFormat="1" ht="63" hidden="1">
      <c r="A42" s="100"/>
      <c r="B42" s="43" t="s">
        <v>178</v>
      </c>
      <c r="C42" s="100" t="s">
        <v>179</v>
      </c>
      <c r="D42" s="101">
        <v>0</v>
      </c>
      <c r="E42" s="101">
        <v>0</v>
      </c>
      <c r="F42" s="101">
        <v>0</v>
      </c>
      <c r="G42" s="99" t="e">
        <f t="shared" si="2"/>
        <v>#DIV/0!</v>
      </c>
      <c r="H42" s="99" t="e">
        <f t="shared" si="3"/>
        <v>#DIV/0!</v>
      </c>
      <c r="I42" s="37"/>
    </row>
    <row r="43" spans="1:9" s="11" customFormat="1" ht="31.5" hidden="1">
      <c r="A43" s="93" t="s">
        <v>71</v>
      </c>
      <c r="B43" s="50" t="s">
        <v>38</v>
      </c>
      <c r="C43" s="93"/>
      <c r="D43" s="98">
        <f aca="true" t="shared" si="5" ref="D43:F44">D44</f>
        <v>0</v>
      </c>
      <c r="E43" s="98">
        <f t="shared" si="5"/>
        <v>0</v>
      </c>
      <c r="F43" s="98">
        <f t="shared" si="5"/>
        <v>0</v>
      </c>
      <c r="G43" s="99" t="e">
        <f t="shared" si="2"/>
        <v>#DIV/0!</v>
      </c>
      <c r="H43" s="99" t="e">
        <f t="shared" si="3"/>
        <v>#DIV/0!</v>
      </c>
      <c r="I43" s="38"/>
    </row>
    <row r="44" spans="1:8" ht="31.5" hidden="1">
      <c r="A44" s="102" t="s">
        <v>72</v>
      </c>
      <c r="B44" s="73" t="s">
        <v>118</v>
      </c>
      <c r="C44" s="92"/>
      <c r="D44" s="90">
        <f t="shared" si="5"/>
        <v>0</v>
      </c>
      <c r="E44" s="90">
        <f t="shared" si="5"/>
        <v>0</v>
      </c>
      <c r="F44" s="90">
        <f t="shared" si="5"/>
        <v>0</v>
      </c>
      <c r="G44" s="99" t="e">
        <f t="shared" si="2"/>
        <v>#DIV/0!</v>
      </c>
      <c r="H44" s="99" t="e">
        <f t="shared" si="3"/>
        <v>#DIV/0!</v>
      </c>
    </row>
    <row r="45" spans="1:9" s="16" customFormat="1" ht="31.5" hidden="1">
      <c r="A45" s="100"/>
      <c r="B45" s="68" t="s">
        <v>118</v>
      </c>
      <c r="C45" s="100" t="s">
        <v>229</v>
      </c>
      <c r="D45" s="101">
        <v>0</v>
      </c>
      <c r="E45" s="101">
        <v>0</v>
      </c>
      <c r="F45" s="101">
        <v>0</v>
      </c>
      <c r="G45" s="99" t="e">
        <f t="shared" si="2"/>
        <v>#DIV/0!</v>
      </c>
      <c r="H45" s="99" t="e">
        <f t="shared" si="3"/>
        <v>#DIV/0!</v>
      </c>
      <c r="I45" s="37"/>
    </row>
    <row r="46" spans="1:8" ht="31.5">
      <c r="A46" s="103" t="s">
        <v>73</v>
      </c>
      <c r="B46" s="50" t="s">
        <v>39</v>
      </c>
      <c r="C46" s="93"/>
      <c r="D46" s="98">
        <f>D47</f>
        <v>807.8</v>
      </c>
      <c r="E46" s="98">
        <f>E47</f>
        <v>200.6</v>
      </c>
      <c r="F46" s="98">
        <f>F47</f>
        <v>51.9</v>
      </c>
      <c r="G46" s="99">
        <f t="shared" si="2"/>
        <v>0.06424857638029215</v>
      </c>
      <c r="H46" s="99">
        <f t="shared" si="3"/>
        <v>0.25872382851445663</v>
      </c>
    </row>
    <row r="47" spans="1:8" ht="18.75">
      <c r="A47" s="93" t="s">
        <v>42</v>
      </c>
      <c r="B47" s="50" t="s">
        <v>43</v>
      </c>
      <c r="C47" s="93"/>
      <c r="D47" s="98">
        <f>D48+D49+D51+D50</f>
        <v>807.8</v>
      </c>
      <c r="E47" s="98">
        <f>E48+E49+E51+E50</f>
        <v>200.6</v>
      </c>
      <c r="F47" s="98">
        <f>F48+F49+F51+F50</f>
        <v>51.9</v>
      </c>
      <c r="G47" s="99">
        <f t="shared" si="2"/>
        <v>0.06424857638029215</v>
      </c>
      <c r="H47" s="99">
        <f t="shared" si="3"/>
        <v>0.25872382851445663</v>
      </c>
    </row>
    <row r="48" spans="1:8" ht="18.75">
      <c r="A48" s="92"/>
      <c r="B48" s="43" t="s">
        <v>94</v>
      </c>
      <c r="C48" s="100" t="s">
        <v>261</v>
      </c>
      <c r="D48" s="101">
        <v>378</v>
      </c>
      <c r="E48" s="101">
        <v>97.5</v>
      </c>
      <c r="F48" s="101">
        <v>51.9</v>
      </c>
      <c r="G48" s="99">
        <f t="shared" si="2"/>
        <v>0.13730158730158729</v>
      </c>
      <c r="H48" s="99">
        <f t="shared" si="3"/>
        <v>0.5323076923076923</v>
      </c>
    </row>
    <row r="49" spans="1:9" s="16" customFormat="1" ht="20.25" customHeight="1">
      <c r="A49" s="100"/>
      <c r="B49" s="43" t="s">
        <v>207</v>
      </c>
      <c r="C49" s="100" t="s">
        <v>262</v>
      </c>
      <c r="D49" s="101">
        <v>20</v>
      </c>
      <c r="E49" s="101">
        <v>5</v>
      </c>
      <c r="F49" s="101">
        <v>0</v>
      </c>
      <c r="G49" s="99">
        <f t="shared" si="2"/>
        <v>0</v>
      </c>
      <c r="H49" s="99">
        <f t="shared" si="3"/>
        <v>0</v>
      </c>
      <c r="I49" s="37"/>
    </row>
    <row r="50" spans="1:9" s="16" customFormat="1" ht="20.25" customHeight="1">
      <c r="A50" s="100"/>
      <c r="B50" s="43" t="s">
        <v>258</v>
      </c>
      <c r="C50" s="100" t="s">
        <v>263</v>
      </c>
      <c r="D50" s="101">
        <v>20</v>
      </c>
      <c r="E50" s="101">
        <v>5</v>
      </c>
      <c r="F50" s="101">
        <v>0</v>
      </c>
      <c r="G50" s="99">
        <f t="shared" si="2"/>
        <v>0</v>
      </c>
      <c r="H50" s="99">
        <f t="shared" si="3"/>
        <v>0</v>
      </c>
      <c r="I50" s="37"/>
    </row>
    <row r="51" spans="1:9" s="16" customFormat="1" ht="39" customHeight="1">
      <c r="A51" s="100"/>
      <c r="B51" s="43" t="s">
        <v>165</v>
      </c>
      <c r="C51" s="100" t="s">
        <v>264</v>
      </c>
      <c r="D51" s="101">
        <v>389.8</v>
      </c>
      <c r="E51" s="101">
        <v>93.1</v>
      </c>
      <c r="F51" s="101">
        <v>0</v>
      </c>
      <c r="G51" s="99">
        <f t="shared" si="2"/>
        <v>0</v>
      </c>
      <c r="H51" s="99">
        <f t="shared" si="3"/>
        <v>0</v>
      </c>
      <c r="I51" s="37"/>
    </row>
    <row r="52" spans="1:8" ht="39" customHeight="1">
      <c r="A52" s="104" t="s">
        <v>121</v>
      </c>
      <c r="B52" s="72" t="s">
        <v>119</v>
      </c>
      <c r="C52" s="104"/>
      <c r="D52" s="90">
        <f aca="true" t="shared" si="6" ref="D52:F53">D53</f>
        <v>2.1</v>
      </c>
      <c r="E52" s="90">
        <f t="shared" si="6"/>
        <v>2.1</v>
      </c>
      <c r="F52" s="90">
        <f t="shared" si="6"/>
        <v>2.1</v>
      </c>
      <c r="G52" s="99">
        <f t="shared" si="2"/>
        <v>1</v>
      </c>
      <c r="H52" s="99">
        <f t="shared" si="3"/>
        <v>1</v>
      </c>
    </row>
    <row r="53" spans="1:8" ht="42.75" customHeight="1">
      <c r="A53" s="102" t="s">
        <v>115</v>
      </c>
      <c r="B53" s="73" t="s">
        <v>122</v>
      </c>
      <c r="C53" s="102"/>
      <c r="D53" s="90">
        <f t="shared" si="6"/>
        <v>2.1</v>
      </c>
      <c r="E53" s="90">
        <f t="shared" si="6"/>
        <v>2.1</v>
      </c>
      <c r="F53" s="90">
        <f t="shared" si="6"/>
        <v>2.1</v>
      </c>
      <c r="G53" s="99">
        <f t="shared" si="2"/>
        <v>1</v>
      </c>
      <c r="H53" s="99">
        <f t="shared" si="3"/>
        <v>1</v>
      </c>
    </row>
    <row r="54" spans="1:9" s="16" customFormat="1" ht="42" customHeight="1">
      <c r="A54" s="100"/>
      <c r="B54" s="43" t="s">
        <v>214</v>
      </c>
      <c r="C54" s="100" t="s">
        <v>265</v>
      </c>
      <c r="D54" s="101">
        <v>2.1</v>
      </c>
      <c r="E54" s="101">
        <v>2.1</v>
      </c>
      <c r="F54" s="101">
        <v>2.1</v>
      </c>
      <c r="G54" s="99">
        <f t="shared" si="2"/>
        <v>1</v>
      </c>
      <c r="H54" s="99">
        <f t="shared" si="3"/>
        <v>1</v>
      </c>
      <c r="I54" s="37"/>
    </row>
    <row r="55" spans="1:8" ht="17.25" customHeight="1" hidden="1">
      <c r="A55" s="93" t="s">
        <v>44</v>
      </c>
      <c r="B55" s="50" t="s">
        <v>45</v>
      </c>
      <c r="C55" s="93"/>
      <c r="D55" s="98">
        <f aca="true" t="shared" si="7" ref="D55:F56">D56</f>
        <v>0</v>
      </c>
      <c r="E55" s="98">
        <f t="shared" si="7"/>
        <v>0</v>
      </c>
      <c r="F55" s="98">
        <f t="shared" si="7"/>
        <v>0</v>
      </c>
      <c r="G55" s="99" t="e">
        <f t="shared" si="2"/>
        <v>#DIV/0!</v>
      </c>
      <c r="H55" s="99" t="e">
        <f t="shared" si="3"/>
        <v>#DIV/0!</v>
      </c>
    </row>
    <row r="56" spans="1:8" ht="18.75" customHeight="1" hidden="1">
      <c r="A56" s="92" t="s">
        <v>48</v>
      </c>
      <c r="B56" s="46" t="s">
        <v>49</v>
      </c>
      <c r="C56" s="92"/>
      <c r="D56" s="90">
        <f t="shared" si="7"/>
        <v>0</v>
      </c>
      <c r="E56" s="90">
        <f t="shared" si="7"/>
        <v>0</v>
      </c>
      <c r="F56" s="90">
        <f t="shared" si="7"/>
        <v>0</v>
      </c>
      <c r="G56" s="99" t="e">
        <f t="shared" si="2"/>
        <v>#DIV/0!</v>
      </c>
      <c r="H56" s="99" t="e">
        <f t="shared" si="3"/>
        <v>#DIV/0!</v>
      </c>
    </row>
    <row r="57" spans="1:9" s="16" customFormat="1" ht="39" customHeight="1" hidden="1">
      <c r="A57" s="100"/>
      <c r="B57" s="43" t="s">
        <v>209</v>
      </c>
      <c r="C57" s="100" t="s">
        <v>210</v>
      </c>
      <c r="D57" s="101">
        <v>0</v>
      </c>
      <c r="E57" s="101">
        <v>0</v>
      </c>
      <c r="F57" s="101">
        <v>0</v>
      </c>
      <c r="G57" s="99" t="e">
        <f t="shared" si="2"/>
        <v>#DIV/0!</v>
      </c>
      <c r="H57" s="99" t="e">
        <f t="shared" si="3"/>
        <v>#DIV/0!</v>
      </c>
      <c r="I57" s="37"/>
    </row>
    <row r="58" spans="1:8" ht="17.25" customHeight="1">
      <c r="A58" s="93">
        <v>1000</v>
      </c>
      <c r="B58" s="50" t="s">
        <v>56</v>
      </c>
      <c r="C58" s="93"/>
      <c r="D58" s="98">
        <f>D59</f>
        <v>36</v>
      </c>
      <c r="E58" s="98">
        <f>E59</f>
        <v>9</v>
      </c>
      <c r="F58" s="98">
        <f>F59</f>
        <v>9</v>
      </c>
      <c r="G58" s="99">
        <f t="shared" si="2"/>
        <v>0.25</v>
      </c>
      <c r="H58" s="99">
        <f t="shared" si="3"/>
        <v>1</v>
      </c>
    </row>
    <row r="59" spans="1:8" ht="16.5" customHeight="1">
      <c r="A59" s="92">
        <v>1001</v>
      </c>
      <c r="B59" s="46" t="s">
        <v>166</v>
      </c>
      <c r="C59" s="92" t="s">
        <v>266</v>
      </c>
      <c r="D59" s="90">
        <v>36</v>
      </c>
      <c r="E59" s="90">
        <v>9</v>
      </c>
      <c r="F59" s="90">
        <v>9</v>
      </c>
      <c r="G59" s="99">
        <f t="shared" si="2"/>
        <v>0.25</v>
      </c>
      <c r="H59" s="99">
        <f t="shared" si="3"/>
        <v>1</v>
      </c>
    </row>
    <row r="60" spans="1:8" ht="30.75" customHeight="1">
      <c r="A60" s="93"/>
      <c r="B60" s="50" t="s">
        <v>95</v>
      </c>
      <c r="C60" s="93"/>
      <c r="D60" s="90">
        <f>D61</f>
        <v>1528.6</v>
      </c>
      <c r="E60" s="90">
        <f>E61</f>
        <v>382</v>
      </c>
      <c r="F60" s="90">
        <f>F61</f>
        <v>0</v>
      </c>
      <c r="G60" s="99">
        <f t="shared" si="2"/>
        <v>0</v>
      </c>
      <c r="H60" s="99">
        <f t="shared" si="3"/>
        <v>0</v>
      </c>
    </row>
    <row r="61" spans="1:9" s="16" customFormat="1" ht="47.25">
      <c r="A61" s="100"/>
      <c r="B61" s="43" t="s">
        <v>96</v>
      </c>
      <c r="C61" s="100" t="s">
        <v>180</v>
      </c>
      <c r="D61" s="101">
        <v>1528.6</v>
      </c>
      <c r="E61" s="101">
        <v>382</v>
      </c>
      <c r="F61" s="101">
        <v>0</v>
      </c>
      <c r="G61" s="99">
        <f t="shared" si="2"/>
        <v>0</v>
      </c>
      <c r="H61" s="99">
        <f t="shared" si="3"/>
        <v>0</v>
      </c>
      <c r="I61" s="37"/>
    </row>
    <row r="62" spans="1:8" ht="18.75">
      <c r="A62" s="93"/>
      <c r="B62" s="50" t="s">
        <v>63</v>
      </c>
      <c r="C62" s="51"/>
      <c r="D62" s="98">
        <f>D31+D38+D40+D43+D46++D52+D55+D58+D60</f>
        <v>5114.4</v>
      </c>
      <c r="E62" s="98">
        <f>E31+E38+E40+E43+E46++E52+E55+E58+E60</f>
        <v>1789.1</v>
      </c>
      <c r="F62" s="98">
        <f>F31+F38+F40+F43+F46++F52+F55+F58+F60</f>
        <v>576.1999999999999</v>
      </c>
      <c r="G62" s="99">
        <f t="shared" si="2"/>
        <v>0.11266228687627092</v>
      </c>
      <c r="H62" s="99">
        <f t="shared" si="3"/>
        <v>0.3220613716393717</v>
      </c>
    </row>
    <row r="63" spans="1:8" ht="15.75" customHeight="1">
      <c r="A63" s="105"/>
      <c r="B63" s="46" t="s">
        <v>78</v>
      </c>
      <c r="C63" s="92"/>
      <c r="D63" s="106">
        <f>D60</f>
        <v>1528.6</v>
      </c>
      <c r="E63" s="106">
        <f>E60</f>
        <v>382</v>
      </c>
      <c r="F63" s="106">
        <f>F60</f>
        <v>0</v>
      </c>
      <c r="G63" s="99">
        <f t="shared" si="2"/>
        <v>0</v>
      </c>
      <c r="H63" s="99">
        <f t="shared" si="3"/>
        <v>0</v>
      </c>
    </row>
    <row r="64" ht="18">
      <c r="A64" s="107"/>
    </row>
    <row r="65" spans="1:6" ht="18">
      <c r="A65" s="107"/>
      <c r="B65" s="79" t="s">
        <v>88</v>
      </c>
      <c r="C65" s="109"/>
      <c r="F65" s="108">
        <v>975.7</v>
      </c>
    </row>
    <row r="66" spans="1:3" ht="18">
      <c r="A66" s="107"/>
      <c r="B66" s="79"/>
      <c r="C66" s="109"/>
    </row>
    <row r="67" spans="1:3" ht="18">
      <c r="A67" s="107"/>
      <c r="B67" s="79" t="s">
        <v>79</v>
      </c>
      <c r="C67" s="109"/>
    </row>
    <row r="68" spans="1:3" ht="18">
      <c r="A68" s="107"/>
      <c r="B68" s="79" t="s">
        <v>80</v>
      </c>
      <c r="C68" s="109"/>
    </row>
    <row r="69" spans="1:3" ht="18">
      <c r="A69" s="107"/>
      <c r="B69" s="79"/>
      <c r="C69" s="109"/>
    </row>
    <row r="70" spans="1:3" ht="18">
      <c r="A70" s="107"/>
      <c r="B70" s="79" t="s">
        <v>81</v>
      </c>
      <c r="C70" s="109"/>
    </row>
    <row r="71" spans="1:3" ht="18">
      <c r="A71" s="107"/>
      <c r="B71" s="79" t="s">
        <v>82</v>
      </c>
      <c r="C71" s="109"/>
    </row>
    <row r="72" spans="1:3" ht="18">
      <c r="A72" s="107"/>
      <c r="B72" s="79"/>
      <c r="C72" s="109"/>
    </row>
    <row r="73" spans="1:3" ht="18">
      <c r="A73" s="107"/>
      <c r="B73" s="79" t="s">
        <v>83</v>
      </c>
      <c r="C73" s="109"/>
    </row>
    <row r="74" spans="1:3" ht="18">
      <c r="A74" s="107"/>
      <c r="B74" s="79" t="s">
        <v>84</v>
      </c>
      <c r="C74" s="109"/>
    </row>
    <row r="75" spans="1:3" ht="18">
      <c r="A75" s="107"/>
      <c r="B75" s="79"/>
      <c r="C75" s="109"/>
    </row>
    <row r="76" spans="1:3" ht="18">
      <c r="A76" s="107"/>
      <c r="B76" s="79" t="s">
        <v>85</v>
      </c>
      <c r="C76" s="109"/>
    </row>
    <row r="77" spans="1:3" ht="18">
      <c r="A77" s="107"/>
      <c r="B77" s="79" t="s">
        <v>86</v>
      </c>
      <c r="C77" s="109"/>
    </row>
    <row r="78" spans="1:3" ht="18">
      <c r="A78" s="107"/>
      <c r="B78" s="79"/>
      <c r="C78" s="109"/>
    </row>
    <row r="79" spans="1:3" ht="18">
      <c r="A79" s="107"/>
      <c r="B79" s="79"/>
      <c r="C79" s="109"/>
    </row>
    <row r="80" spans="1:8" ht="18">
      <c r="A80" s="107"/>
      <c r="B80" s="79" t="s">
        <v>87</v>
      </c>
      <c r="C80" s="109"/>
      <c r="F80" s="110">
        <f>F65+F26-F62</f>
        <v>1850.7000000000007</v>
      </c>
      <c r="H80" s="110"/>
    </row>
    <row r="81" ht="18">
      <c r="A81" s="107"/>
    </row>
    <row r="82" ht="18">
      <c r="A82" s="107"/>
    </row>
    <row r="83" spans="1:3" ht="18">
      <c r="A83" s="107"/>
      <c r="B83" s="79" t="s">
        <v>89</v>
      </c>
      <c r="C83" s="109"/>
    </row>
    <row r="84" spans="1:3" ht="18">
      <c r="A84" s="107"/>
      <c r="B84" s="79" t="s">
        <v>90</v>
      </c>
      <c r="C84" s="109"/>
    </row>
    <row r="85" spans="1:3" ht="18">
      <c r="A85" s="107"/>
      <c r="B85" s="79" t="s">
        <v>91</v>
      </c>
      <c r="C85" s="109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="85" zoomScaleNormal="85" zoomScalePageLayoutView="0" workbookViewId="0" topLeftCell="A18">
      <selection activeCell="C15" sqref="C1:C16384"/>
    </sheetView>
  </sheetViews>
  <sheetFormatPr defaultColWidth="9.140625" defaultRowHeight="12.75"/>
  <cols>
    <col min="1" max="1" width="7.8515625" style="75" customWidth="1"/>
    <col min="2" max="2" width="38.140625" style="75" customWidth="1"/>
    <col min="3" max="3" width="11.00390625" style="107" hidden="1" customWidth="1"/>
    <col min="4" max="5" width="11.7109375" style="108" customWidth="1"/>
    <col min="6" max="7" width="12.57421875" style="108" customWidth="1"/>
    <col min="8" max="8" width="11.140625" style="108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67" t="s">
        <v>407</v>
      </c>
      <c r="B1" s="167"/>
      <c r="C1" s="167"/>
      <c r="D1" s="167"/>
      <c r="E1" s="167"/>
      <c r="F1" s="167"/>
      <c r="G1" s="167"/>
      <c r="H1" s="167"/>
      <c r="I1" s="39"/>
    </row>
    <row r="2" spans="1:8" ht="12.75" customHeight="1">
      <c r="A2" s="45"/>
      <c r="B2" s="161" t="s">
        <v>2</v>
      </c>
      <c r="C2" s="112"/>
      <c r="D2" s="187" t="s">
        <v>3</v>
      </c>
      <c r="E2" s="188" t="s">
        <v>255</v>
      </c>
      <c r="F2" s="187" t="s">
        <v>4</v>
      </c>
      <c r="G2" s="187" t="s">
        <v>5</v>
      </c>
      <c r="H2" s="188" t="s">
        <v>256</v>
      </c>
    </row>
    <row r="3" spans="1:8" ht="21.75" customHeight="1">
      <c r="A3" s="45"/>
      <c r="B3" s="161"/>
      <c r="C3" s="112"/>
      <c r="D3" s="187"/>
      <c r="E3" s="189"/>
      <c r="F3" s="187"/>
      <c r="G3" s="187"/>
      <c r="H3" s="189"/>
    </row>
    <row r="4" spans="1:8" ht="18.75">
      <c r="A4" s="45"/>
      <c r="B4" s="46" t="s">
        <v>77</v>
      </c>
      <c r="C4" s="89"/>
      <c r="D4" s="90">
        <f>D5+D6+D7+D8+D9+D10+D11+D12+D13+D14+D15+D16+D17+D18+D19+D20</f>
        <v>3970</v>
      </c>
      <c r="E4" s="90">
        <f>E5+E6+E7+E8+E9+E10+E11+E12+E13+E14+E15+E16+E17+E18+E19+E20</f>
        <v>383</v>
      </c>
      <c r="F4" s="90">
        <f>F5+F6+F7+F8+F9+F10+F11+F12+F13+F14+F15+F16+F17+F18+F19+F20</f>
        <v>847.3</v>
      </c>
      <c r="G4" s="91">
        <f aca="true" t="shared" si="0" ref="G4:G28">F4/D4</f>
        <v>0.21342569269521408</v>
      </c>
      <c r="H4" s="91">
        <f aca="true" t="shared" si="1" ref="H4:H28">F4/E4</f>
        <v>2.212271540469974</v>
      </c>
    </row>
    <row r="5" spans="1:8" ht="18.75">
      <c r="A5" s="45"/>
      <c r="B5" s="46" t="s">
        <v>6</v>
      </c>
      <c r="C5" s="92"/>
      <c r="D5" s="90">
        <v>153</v>
      </c>
      <c r="E5" s="90">
        <v>20</v>
      </c>
      <c r="F5" s="90">
        <v>28.5</v>
      </c>
      <c r="G5" s="91">
        <f t="shared" si="0"/>
        <v>0.18627450980392157</v>
      </c>
      <c r="H5" s="91">
        <f t="shared" si="1"/>
        <v>1.425</v>
      </c>
    </row>
    <row r="6" spans="1:8" ht="18.75" hidden="1">
      <c r="A6" s="45"/>
      <c r="B6" s="46" t="s">
        <v>224</v>
      </c>
      <c r="C6" s="92"/>
      <c r="D6" s="90">
        <v>0</v>
      </c>
      <c r="E6" s="90">
        <v>0</v>
      </c>
      <c r="F6" s="90">
        <v>0</v>
      </c>
      <c r="G6" s="91" t="e">
        <f t="shared" si="0"/>
        <v>#DIV/0!</v>
      </c>
      <c r="H6" s="91" t="e">
        <f t="shared" si="1"/>
        <v>#DIV/0!</v>
      </c>
    </row>
    <row r="7" spans="1:8" ht="18.75">
      <c r="A7" s="45"/>
      <c r="B7" s="46" t="s">
        <v>8</v>
      </c>
      <c r="C7" s="92"/>
      <c r="D7" s="90">
        <v>795</v>
      </c>
      <c r="E7" s="90">
        <v>200</v>
      </c>
      <c r="F7" s="90">
        <v>372.5</v>
      </c>
      <c r="G7" s="91">
        <f t="shared" si="0"/>
        <v>0.46855345911949686</v>
      </c>
      <c r="H7" s="91">
        <f t="shared" si="1"/>
        <v>1.8625</v>
      </c>
    </row>
    <row r="8" spans="1:8" ht="18.75">
      <c r="A8" s="45"/>
      <c r="B8" s="46" t="s">
        <v>9</v>
      </c>
      <c r="C8" s="92"/>
      <c r="D8" s="90">
        <v>132</v>
      </c>
      <c r="E8" s="90">
        <v>10</v>
      </c>
      <c r="F8" s="90">
        <v>10.2</v>
      </c>
      <c r="G8" s="91">
        <f t="shared" si="0"/>
        <v>0.07727272727272727</v>
      </c>
      <c r="H8" s="91">
        <f t="shared" si="1"/>
        <v>1.02</v>
      </c>
    </row>
    <row r="9" spans="1:8" ht="18.75">
      <c r="A9" s="45"/>
      <c r="B9" s="46" t="s">
        <v>10</v>
      </c>
      <c r="C9" s="92"/>
      <c r="D9" s="90">
        <v>2878</v>
      </c>
      <c r="E9" s="90">
        <v>150</v>
      </c>
      <c r="F9" s="90">
        <v>417.9</v>
      </c>
      <c r="G9" s="91">
        <f t="shared" si="0"/>
        <v>0.14520500347463516</v>
      </c>
      <c r="H9" s="91">
        <f t="shared" si="1"/>
        <v>2.786</v>
      </c>
    </row>
    <row r="10" spans="1:8" ht="18.75">
      <c r="A10" s="45"/>
      <c r="B10" s="46" t="s">
        <v>102</v>
      </c>
      <c r="C10" s="92"/>
      <c r="D10" s="90">
        <v>12</v>
      </c>
      <c r="E10" s="90">
        <v>3</v>
      </c>
      <c r="F10" s="90">
        <v>9.5</v>
      </c>
      <c r="G10" s="91">
        <f t="shared" si="0"/>
        <v>0.7916666666666666</v>
      </c>
      <c r="H10" s="91">
        <f t="shared" si="1"/>
        <v>3.1666666666666665</v>
      </c>
    </row>
    <row r="11" spans="1:8" ht="31.5">
      <c r="A11" s="45"/>
      <c r="B11" s="46" t="s">
        <v>11</v>
      </c>
      <c r="C11" s="92"/>
      <c r="D11" s="90">
        <v>0</v>
      </c>
      <c r="E11" s="90">
        <v>0</v>
      </c>
      <c r="F11" s="90">
        <v>0</v>
      </c>
      <c r="G11" s="91">
        <v>0</v>
      </c>
      <c r="H11" s="91">
        <v>0</v>
      </c>
    </row>
    <row r="12" spans="1:8" ht="18.75">
      <c r="A12" s="45"/>
      <c r="B12" s="46" t="s">
        <v>12</v>
      </c>
      <c r="C12" s="92"/>
      <c r="D12" s="90">
        <v>0</v>
      </c>
      <c r="E12" s="90">
        <v>0</v>
      </c>
      <c r="F12" s="90">
        <v>0</v>
      </c>
      <c r="G12" s="91">
        <v>0</v>
      </c>
      <c r="H12" s="91">
        <v>0</v>
      </c>
    </row>
    <row r="13" spans="1:8" ht="18.75">
      <c r="A13" s="45"/>
      <c r="B13" s="46" t="s">
        <v>13</v>
      </c>
      <c r="C13" s="92"/>
      <c r="D13" s="90">
        <v>0</v>
      </c>
      <c r="E13" s="90">
        <v>0</v>
      </c>
      <c r="F13" s="90">
        <v>4.5</v>
      </c>
      <c r="G13" s="91">
        <v>0</v>
      </c>
      <c r="H13" s="91">
        <v>0</v>
      </c>
    </row>
    <row r="14" spans="1:8" ht="18.75">
      <c r="A14" s="45"/>
      <c r="B14" s="46" t="s">
        <v>15</v>
      </c>
      <c r="C14" s="92"/>
      <c r="D14" s="90">
        <v>0</v>
      </c>
      <c r="E14" s="90">
        <v>0</v>
      </c>
      <c r="F14" s="90">
        <v>0</v>
      </c>
      <c r="G14" s="91">
        <v>0</v>
      </c>
      <c r="H14" s="91">
        <v>0</v>
      </c>
    </row>
    <row r="15" spans="1:8" ht="18.75">
      <c r="A15" s="45"/>
      <c r="B15" s="46" t="s">
        <v>16</v>
      </c>
      <c r="C15" s="92"/>
      <c r="D15" s="90">
        <v>0</v>
      </c>
      <c r="E15" s="90">
        <v>0</v>
      </c>
      <c r="F15" s="90">
        <v>0</v>
      </c>
      <c r="G15" s="91">
        <v>0</v>
      </c>
      <c r="H15" s="91">
        <v>0</v>
      </c>
    </row>
    <row r="16" spans="1:8" ht="31.5">
      <c r="A16" s="45"/>
      <c r="B16" s="46" t="s">
        <v>17</v>
      </c>
      <c r="C16" s="92"/>
      <c r="D16" s="90">
        <v>0</v>
      </c>
      <c r="E16" s="90">
        <v>0</v>
      </c>
      <c r="F16" s="90">
        <v>0</v>
      </c>
      <c r="G16" s="91">
        <v>0</v>
      </c>
      <c r="H16" s="91">
        <v>0</v>
      </c>
    </row>
    <row r="17" spans="1:8" ht="31.5">
      <c r="A17" s="45"/>
      <c r="B17" s="46" t="s">
        <v>110</v>
      </c>
      <c r="C17" s="92"/>
      <c r="D17" s="90">
        <v>0</v>
      </c>
      <c r="E17" s="90">
        <v>0</v>
      </c>
      <c r="F17" s="90">
        <v>4.2</v>
      </c>
      <c r="G17" s="91">
        <v>0</v>
      </c>
      <c r="H17" s="91">
        <v>0</v>
      </c>
    </row>
    <row r="18" spans="1:8" ht="31.5">
      <c r="A18" s="45"/>
      <c r="B18" s="46" t="s">
        <v>254</v>
      </c>
      <c r="C18" s="92"/>
      <c r="D18" s="90">
        <v>0</v>
      </c>
      <c r="E18" s="90">
        <v>0</v>
      </c>
      <c r="F18" s="90">
        <v>0</v>
      </c>
      <c r="G18" s="91">
        <v>0</v>
      </c>
      <c r="H18" s="91">
        <v>0</v>
      </c>
    </row>
    <row r="19" spans="1:8" ht="18.75">
      <c r="A19" s="45"/>
      <c r="B19" s="46" t="s">
        <v>113</v>
      </c>
      <c r="C19" s="92"/>
      <c r="D19" s="90">
        <v>0</v>
      </c>
      <c r="E19" s="90">
        <v>0</v>
      </c>
      <c r="F19" s="90">
        <v>0</v>
      </c>
      <c r="G19" s="91">
        <v>0</v>
      </c>
      <c r="H19" s="91">
        <v>0</v>
      </c>
    </row>
    <row r="20" spans="1:8" ht="18.75">
      <c r="A20" s="45"/>
      <c r="B20" s="46" t="s">
        <v>22</v>
      </c>
      <c r="C20" s="92"/>
      <c r="D20" s="90">
        <v>0</v>
      </c>
      <c r="E20" s="90">
        <v>0</v>
      </c>
      <c r="F20" s="90">
        <v>0</v>
      </c>
      <c r="G20" s="91">
        <v>0</v>
      </c>
      <c r="H20" s="91">
        <v>0</v>
      </c>
    </row>
    <row r="21" spans="1:8" ht="31.5">
      <c r="A21" s="45"/>
      <c r="B21" s="50" t="s">
        <v>23</v>
      </c>
      <c r="C21" s="93"/>
      <c r="D21" s="90">
        <f>D22+D23+D24+D25+D26</f>
        <v>260.3</v>
      </c>
      <c r="E21" s="90">
        <f>E22+E23+E24+E25+E26</f>
        <v>63.7</v>
      </c>
      <c r="F21" s="90">
        <f>F22+F23+F24+F25+F26</f>
        <v>47.4</v>
      </c>
      <c r="G21" s="91">
        <f t="shared" si="0"/>
        <v>0.18209757971571264</v>
      </c>
      <c r="H21" s="91">
        <f t="shared" si="1"/>
        <v>0.7441130298273155</v>
      </c>
    </row>
    <row r="22" spans="1:8" ht="18.75">
      <c r="A22" s="45"/>
      <c r="B22" s="46" t="s">
        <v>24</v>
      </c>
      <c r="C22" s="92"/>
      <c r="D22" s="90">
        <v>106.4</v>
      </c>
      <c r="E22" s="90">
        <v>26.6</v>
      </c>
      <c r="F22" s="90">
        <v>25.2</v>
      </c>
      <c r="G22" s="91">
        <f t="shared" si="0"/>
        <v>0.23684210526315788</v>
      </c>
      <c r="H22" s="91">
        <f t="shared" si="1"/>
        <v>0.9473684210526315</v>
      </c>
    </row>
    <row r="23" spans="1:8" ht="18.75">
      <c r="A23" s="45"/>
      <c r="B23" s="46" t="s">
        <v>97</v>
      </c>
      <c r="C23" s="92"/>
      <c r="D23" s="90">
        <v>153.9</v>
      </c>
      <c r="E23" s="90">
        <v>37.1</v>
      </c>
      <c r="F23" s="90">
        <v>22.2</v>
      </c>
      <c r="G23" s="91">
        <f t="shared" si="0"/>
        <v>0.1442495126705653</v>
      </c>
      <c r="H23" s="91">
        <f t="shared" si="1"/>
        <v>0.5983827493261455</v>
      </c>
    </row>
    <row r="24" spans="1:8" ht="18.75">
      <c r="A24" s="45"/>
      <c r="B24" s="46" t="s">
        <v>62</v>
      </c>
      <c r="C24" s="92"/>
      <c r="D24" s="90">
        <v>0</v>
      </c>
      <c r="E24" s="90">
        <v>0</v>
      </c>
      <c r="F24" s="90">
        <v>0</v>
      </c>
      <c r="G24" s="91">
        <v>0</v>
      </c>
      <c r="H24" s="91">
        <v>0</v>
      </c>
    </row>
    <row r="25" spans="1:8" ht="47.25">
      <c r="A25" s="45"/>
      <c r="B25" s="46" t="s">
        <v>27</v>
      </c>
      <c r="C25" s="92"/>
      <c r="D25" s="90">
        <v>0</v>
      </c>
      <c r="E25" s="90">
        <v>0</v>
      </c>
      <c r="F25" s="90">
        <v>0</v>
      </c>
      <c r="G25" s="91">
        <v>0</v>
      </c>
      <c r="H25" s="91">
        <v>0</v>
      </c>
    </row>
    <row r="26" spans="1:8" ht="31.5" customHeight="1" thickBot="1">
      <c r="A26" s="45"/>
      <c r="B26" s="94" t="s">
        <v>146</v>
      </c>
      <c r="C26" s="95"/>
      <c r="D26" s="90">
        <v>0</v>
      </c>
      <c r="E26" s="90">
        <v>0</v>
      </c>
      <c r="F26" s="90">
        <v>0</v>
      </c>
      <c r="G26" s="91">
        <v>0</v>
      </c>
      <c r="H26" s="91">
        <v>0</v>
      </c>
    </row>
    <row r="27" spans="1:8" ht="18.75">
      <c r="A27" s="45"/>
      <c r="B27" s="50" t="s">
        <v>28</v>
      </c>
      <c r="C27" s="97"/>
      <c r="D27" s="90">
        <f>D4+D21</f>
        <v>4230.3</v>
      </c>
      <c r="E27" s="90">
        <f>E4+E21</f>
        <v>446.7</v>
      </c>
      <c r="F27" s="90">
        <f>F4+F21</f>
        <v>894.6999999999999</v>
      </c>
      <c r="G27" s="91">
        <f t="shared" si="0"/>
        <v>0.21149800250573242</v>
      </c>
      <c r="H27" s="91">
        <f t="shared" si="1"/>
        <v>2.002910230579807</v>
      </c>
    </row>
    <row r="28" spans="1:8" ht="18.75">
      <c r="A28" s="45"/>
      <c r="B28" s="46" t="s">
        <v>103</v>
      </c>
      <c r="C28" s="92"/>
      <c r="D28" s="90">
        <f>D4</f>
        <v>3970</v>
      </c>
      <c r="E28" s="90">
        <f>E4</f>
        <v>383</v>
      </c>
      <c r="F28" s="90">
        <f>F4</f>
        <v>847.3</v>
      </c>
      <c r="G28" s="91">
        <f t="shared" si="0"/>
        <v>0.21342569269521408</v>
      </c>
      <c r="H28" s="91">
        <f t="shared" si="1"/>
        <v>2.212271540469974</v>
      </c>
    </row>
    <row r="29" spans="1:8" ht="12.75">
      <c r="A29" s="170"/>
      <c r="B29" s="181"/>
      <c r="C29" s="181"/>
      <c r="D29" s="181"/>
      <c r="E29" s="181"/>
      <c r="F29" s="181"/>
      <c r="G29" s="181"/>
      <c r="H29" s="182"/>
    </row>
    <row r="30" spans="1:8" ht="15" customHeight="1">
      <c r="A30" s="192" t="s">
        <v>150</v>
      </c>
      <c r="B30" s="161" t="s">
        <v>29</v>
      </c>
      <c r="C30" s="193" t="s">
        <v>176</v>
      </c>
      <c r="D30" s="187" t="s">
        <v>3</v>
      </c>
      <c r="E30" s="188" t="s">
        <v>255</v>
      </c>
      <c r="F30" s="188" t="s">
        <v>4</v>
      </c>
      <c r="G30" s="187" t="s">
        <v>5</v>
      </c>
      <c r="H30" s="188" t="s">
        <v>256</v>
      </c>
    </row>
    <row r="31" spans="1:8" ht="28.5" customHeight="1">
      <c r="A31" s="192"/>
      <c r="B31" s="161"/>
      <c r="C31" s="194"/>
      <c r="D31" s="187"/>
      <c r="E31" s="189"/>
      <c r="F31" s="189"/>
      <c r="G31" s="187"/>
      <c r="H31" s="189"/>
    </row>
    <row r="32" spans="1:8" ht="20.25" customHeight="1">
      <c r="A32" s="51" t="s">
        <v>64</v>
      </c>
      <c r="B32" s="50" t="s">
        <v>30</v>
      </c>
      <c r="C32" s="93"/>
      <c r="D32" s="98">
        <f>D33+D34+D35</f>
        <v>2206.1</v>
      </c>
      <c r="E32" s="98">
        <f>E33+E34+E35</f>
        <v>779.1</v>
      </c>
      <c r="F32" s="98">
        <f>F33+F34+F35</f>
        <v>612.8000000000001</v>
      </c>
      <c r="G32" s="99">
        <f>F32/D32</f>
        <v>0.27777525950772863</v>
      </c>
      <c r="H32" s="99">
        <f>F32/E32</f>
        <v>0.7865485816968297</v>
      </c>
    </row>
    <row r="33" spans="1:8" ht="102.75" customHeight="1">
      <c r="A33" s="47" t="s">
        <v>67</v>
      </c>
      <c r="B33" s="46" t="s">
        <v>153</v>
      </c>
      <c r="C33" s="92" t="s">
        <v>67</v>
      </c>
      <c r="D33" s="90">
        <v>2116.7</v>
      </c>
      <c r="E33" s="90">
        <v>702.5</v>
      </c>
      <c r="F33" s="90">
        <v>611.2</v>
      </c>
      <c r="G33" s="99">
        <f aca="true" t="shared" si="2" ref="G33:G61">F33/D33</f>
        <v>0.28875135824632686</v>
      </c>
      <c r="H33" s="99">
        <f aca="true" t="shared" si="3" ref="H33:H61">F33/E33</f>
        <v>0.8700355871886122</v>
      </c>
    </row>
    <row r="34" spans="1:8" ht="18.75">
      <c r="A34" s="47" t="s">
        <v>69</v>
      </c>
      <c r="B34" s="46" t="s">
        <v>33</v>
      </c>
      <c r="C34" s="92" t="s">
        <v>69</v>
      </c>
      <c r="D34" s="90">
        <v>10</v>
      </c>
      <c r="E34" s="90">
        <v>0</v>
      </c>
      <c r="F34" s="90">
        <v>0</v>
      </c>
      <c r="G34" s="99">
        <f t="shared" si="2"/>
        <v>0</v>
      </c>
      <c r="H34" s="99">
        <v>0</v>
      </c>
    </row>
    <row r="35" spans="1:8" ht="17.25" customHeight="1">
      <c r="A35" s="47" t="s">
        <v>123</v>
      </c>
      <c r="B35" s="46" t="s">
        <v>120</v>
      </c>
      <c r="C35" s="92"/>
      <c r="D35" s="90">
        <f>D36+D37</f>
        <v>79.4</v>
      </c>
      <c r="E35" s="90">
        <f>E36+E37</f>
        <v>76.6</v>
      </c>
      <c r="F35" s="90">
        <f>F36+F37</f>
        <v>1.6</v>
      </c>
      <c r="G35" s="99">
        <f t="shared" si="2"/>
        <v>0.020151133501259445</v>
      </c>
      <c r="H35" s="99">
        <f t="shared" si="3"/>
        <v>0.02088772845953003</v>
      </c>
    </row>
    <row r="36" spans="1:9" s="16" customFormat="1" ht="31.5">
      <c r="A36" s="44"/>
      <c r="B36" s="43" t="s">
        <v>109</v>
      </c>
      <c r="C36" s="100" t="s">
        <v>260</v>
      </c>
      <c r="D36" s="101">
        <v>4.4</v>
      </c>
      <c r="E36" s="101">
        <v>1.6</v>
      </c>
      <c r="F36" s="101">
        <v>1.6</v>
      </c>
      <c r="G36" s="99">
        <f t="shared" si="2"/>
        <v>0.36363636363636365</v>
      </c>
      <c r="H36" s="99">
        <f t="shared" si="3"/>
        <v>1</v>
      </c>
      <c r="I36" s="37"/>
    </row>
    <row r="37" spans="1:9" s="16" customFormat="1" ht="47.25">
      <c r="A37" s="44"/>
      <c r="B37" s="43" t="s">
        <v>190</v>
      </c>
      <c r="C37" s="100" t="s">
        <v>292</v>
      </c>
      <c r="D37" s="101">
        <v>75</v>
      </c>
      <c r="E37" s="101">
        <v>75</v>
      </c>
      <c r="F37" s="101">
        <v>0</v>
      </c>
      <c r="G37" s="99">
        <f t="shared" si="2"/>
        <v>0</v>
      </c>
      <c r="H37" s="99">
        <f t="shared" si="3"/>
        <v>0</v>
      </c>
      <c r="I37" s="37"/>
    </row>
    <row r="38" spans="1:8" ht="17.25" customHeight="1">
      <c r="A38" s="51" t="s">
        <v>105</v>
      </c>
      <c r="B38" s="50" t="s">
        <v>99</v>
      </c>
      <c r="C38" s="93"/>
      <c r="D38" s="98">
        <f>D39</f>
        <v>153.9</v>
      </c>
      <c r="E38" s="98">
        <f>E39</f>
        <v>37.1</v>
      </c>
      <c r="F38" s="98">
        <f>F39</f>
        <v>22.2</v>
      </c>
      <c r="G38" s="99">
        <f t="shared" si="2"/>
        <v>0.1442495126705653</v>
      </c>
      <c r="H38" s="99">
        <f t="shared" si="3"/>
        <v>0.5983827493261455</v>
      </c>
    </row>
    <row r="39" spans="1:8" ht="47.25">
      <c r="A39" s="47" t="s">
        <v>106</v>
      </c>
      <c r="B39" s="46" t="s">
        <v>157</v>
      </c>
      <c r="C39" s="92" t="s">
        <v>211</v>
      </c>
      <c r="D39" s="90">
        <v>153.9</v>
      </c>
      <c r="E39" s="90">
        <v>37.1</v>
      </c>
      <c r="F39" s="90">
        <v>22.2</v>
      </c>
      <c r="G39" s="99">
        <f t="shared" si="2"/>
        <v>0.1442495126705653</v>
      </c>
      <c r="H39" s="99">
        <f t="shared" si="3"/>
        <v>0.5983827493261455</v>
      </c>
    </row>
    <row r="40" spans="1:9" ht="31.5" hidden="1">
      <c r="A40" s="51" t="s">
        <v>70</v>
      </c>
      <c r="B40" s="50" t="s">
        <v>36</v>
      </c>
      <c r="C40" s="93"/>
      <c r="D40" s="98">
        <f>D41</f>
        <v>0</v>
      </c>
      <c r="E40" s="98">
        <f>E41</f>
        <v>0</v>
      </c>
      <c r="F40" s="98">
        <f>F41</f>
        <v>0</v>
      </c>
      <c r="G40" s="99" t="e">
        <f t="shared" si="2"/>
        <v>#DIV/0!</v>
      </c>
      <c r="H40" s="99" t="e">
        <f t="shared" si="3"/>
        <v>#DIV/0!</v>
      </c>
      <c r="I40" s="38"/>
    </row>
    <row r="41" spans="1:8" ht="31.5" hidden="1">
      <c r="A41" s="47" t="s">
        <v>107</v>
      </c>
      <c r="B41" s="46" t="s">
        <v>101</v>
      </c>
      <c r="C41" s="92"/>
      <c r="D41" s="90">
        <f>D42</f>
        <v>0</v>
      </c>
      <c r="E41" s="90">
        <f>E42</f>
        <v>0</v>
      </c>
      <c r="F41" s="90">
        <v>0</v>
      </c>
      <c r="G41" s="99" t="e">
        <f t="shared" si="2"/>
        <v>#DIV/0!</v>
      </c>
      <c r="H41" s="99" t="e">
        <f t="shared" si="3"/>
        <v>#DIV/0!</v>
      </c>
    </row>
    <row r="42" spans="1:9" s="16" customFormat="1" ht="54.75" customHeight="1" hidden="1">
      <c r="A42" s="44"/>
      <c r="B42" s="43" t="s">
        <v>213</v>
      </c>
      <c r="C42" s="100" t="s">
        <v>212</v>
      </c>
      <c r="D42" s="101">
        <v>0</v>
      </c>
      <c r="E42" s="101">
        <v>0</v>
      </c>
      <c r="F42" s="101">
        <v>0</v>
      </c>
      <c r="G42" s="99" t="e">
        <f t="shared" si="2"/>
        <v>#DIV/0!</v>
      </c>
      <c r="H42" s="99" t="e">
        <f t="shared" si="3"/>
        <v>#DIV/0!</v>
      </c>
      <c r="I42" s="37"/>
    </row>
    <row r="43" spans="1:9" s="16" customFormat="1" ht="21.75" customHeight="1" hidden="1">
      <c r="A43" s="51" t="s">
        <v>71</v>
      </c>
      <c r="B43" s="50" t="s">
        <v>38</v>
      </c>
      <c r="C43" s="93"/>
      <c r="D43" s="98">
        <f aca="true" t="shared" si="4" ref="D43:F44">D44</f>
        <v>0</v>
      </c>
      <c r="E43" s="98">
        <f t="shared" si="4"/>
        <v>0</v>
      </c>
      <c r="F43" s="98">
        <f t="shared" si="4"/>
        <v>0</v>
      </c>
      <c r="G43" s="99" t="e">
        <f t="shared" si="2"/>
        <v>#DIV/0!</v>
      </c>
      <c r="H43" s="99" t="e">
        <f t="shared" si="3"/>
        <v>#DIV/0!</v>
      </c>
      <c r="I43" s="37"/>
    </row>
    <row r="44" spans="1:9" s="16" customFormat="1" ht="33" customHeight="1" hidden="1">
      <c r="A44" s="60" t="s">
        <v>72</v>
      </c>
      <c r="B44" s="73" t="s">
        <v>118</v>
      </c>
      <c r="C44" s="92"/>
      <c r="D44" s="90">
        <f t="shared" si="4"/>
        <v>0</v>
      </c>
      <c r="E44" s="90">
        <f t="shared" si="4"/>
        <v>0</v>
      </c>
      <c r="F44" s="90">
        <f t="shared" si="4"/>
        <v>0</v>
      </c>
      <c r="G44" s="99" t="e">
        <f t="shared" si="2"/>
        <v>#DIV/0!</v>
      </c>
      <c r="H44" s="99" t="e">
        <f t="shared" si="3"/>
        <v>#DIV/0!</v>
      </c>
      <c r="I44" s="37"/>
    </row>
    <row r="45" spans="1:9" s="16" customFormat="1" ht="32.25" customHeight="1" hidden="1">
      <c r="A45" s="44"/>
      <c r="B45" s="68" t="s">
        <v>118</v>
      </c>
      <c r="C45" s="100" t="s">
        <v>220</v>
      </c>
      <c r="D45" s="101">
        <f>0</f>
        <v>0</v>
      </c>
      <c r="E45" s="101">
        <f>0</f>
        <v>0</v>
      </c>
      <c r="F45" s="101">
        <f>0</f>
        <v>0</v>
      </c>
      <c r="G45" s="99" t="e">
        <f t="shared" si="2"/>
        <v>#DIV/0!</v>
      </c>
      <c r="H45" s="99" t="e">
        <f t="shared" si="3"/>
        <v>#DIV/0!</v>
      </c>
      <c r="I45" s="37"/>
    </row>
    <row r="46" spans="1:8" ht="31.5">
      <c r="A46" s="51" t="s">
        <v>73</v>
      </c>
      <c r="B46" s="50" t="s">
        <v>39</v>
      </c>
      <c r="C46" s="93"/>
      <c r="D46" s="98">
        <f>D47</f>
        <v>708.7</v>
      </c>
      <c r="E46" s="98">
        <f>E47</f>
        <v>211.6</v>
      </c>
      <c r="F46" s="98">
        <f>F47</f>
        <v>141.79999999999998</v>
      </c>
      <c r="G46" s="99">
        <f t="shared" si="2"/>
        <v>0.20008466205728795</v>
      </c>
      <c r="H46" s="99">
        <f t="shared" si="3"/>
        <v>0.6701323251417769</v>
      </c>
    </row>
    <row r="47" spans="1:8" ht="18.75">
      <c r="A47" s="47" t="s">
        <v>42</v>
      </c>
      <c r="B47" s="46" t="s">
        <v>43</v>
      </c>
      <c r="C47" s="92"/>
      <c r="D47" s="90">
        <f>D48+D49+D51+D50</f>
        <v>708.7</v>
      </c>
      <c r="E47" s="90">
        <f>E48+E49+E51+E50</f>
        <v>211.6</v>
      </c>
      <c r="F47" s="90">
        <f>F48+F49+F51+F50</f>
        <v>141.79999999999998</v>
      </c>
      <c r="G47" s="99">
        <f t="shared" si="2"/>
        <v>0.20008466205728795</v>
      </c>
      <c r="H47" s="99">
        <f t="shared" si="3"/>
        <v>0.6701323251417769</v>
      </c>
    </row>
    <row r="48" spans="1:9" s="16" customFormat="1" ht="25.5">
      <c r="A48" s="44"/>
      <c r="B48" s="43" t="s">
        <v>164</v>
      </c>
      <c r="C48" s="100" t="s">
        <v>261</v>
      </c>
      <c r="D48" s="101">
        <v>318</v>
      </c>
      <c r="E48" s="101">
        <v>114.6</v>
      </c>
      <c r="F48" s="101">
        <v>114.6</v>
      </c>
      <c r="G48" s="99">
        <f t="shared" si="2"/>
        <v>0.360377358490566</v>
      </c>
      <c r="H48" s="99">
        <f t="shared" si="3"/>
        <v>1</v>
      </c>
      <c r="I48" s="37"/>
    </row>
    <row r="49" spans="1:9" s="16" customFormat="1" ht="18" customHeight="1">
      <c r="A49" s="44"/>
      <c r="B49" s="43" t="s">
        <v>207</v>
      </c>
      <c r="C49" s="100" t="s">
        <v>262</v>
      </c>
      <c r="D49" s="101">
        <v>20</v>
      </c>
      <c r="E49" s="101">
        <v>5</v>
      </c>
      <c r="F49" s="101">
        <v>0</v>
      </c>
      <c r="G49" s="99">
        <f t="shared" si="2"/>
        <v>0</v>
      </c>
      <c r="H49" s="99">
        <f t="shared" si="3"/>
        <v>0</v>
      </c>
      <c r="I49" s="37"/>
    </row>
    <row r="50" spans="1:9" s="16" customFormat="1" ht="18" customHeight="1">
      <c r="A50" s="44"/>
      <c r="B50" s="43" t="s">
        <v>258</v>
      </c>
      <c r="C50" s="100" t="s">
        <v>263</v>
      </c>
      <c r="D50" s="101">
        <v>20</v>
      </c>
      <c r="E50" s="101">
        <v>5</v>
      </c>
      <c r="F50" s="101">
        <v>0</v>
      </c>
      <c r="G50" s="99">
        <f t="shared" si="2"/>
        <v>0</v>
      </c>
      <c r="H50" s="99">
        <f t="shared" si="3"/>
        <v>0</v>
      </c>
      <c r="I50" s="37"/>
    </row>
    <row r="51" spans="1:9" s="16" customFormat="1" ht="34.5" customHeight="1">
      <c r="A51" s="44"/>
      <c r="B51" s="43" t="s">
        <v>165</v>
      </c>
      <c r="C51" s="100" t="s">
        <v>264</v>
      </c>
      <c r="D51" s="101">
        <v>350.7</v>
      </c>
      <c r="E51" s="101">
        <v>87</v>
      </c>
      <c r="F51" s="101">
        <v>27.2</v>
      </c>
      <c r="G51" s="99">
        <f t="shared" si="2"/>
        <v>0.07755916737952666</v>
      </c>
      <c r="H51" s="99">
        <f t="shared" si="3"/>
        <v>0.31264367816091954</v>
      </c>
      <c r="I51" s="37"/>
    </row>
    <row r="52" spans="1:8" ht="29.25" customHeight="1">
      <c r="A52" s="71" t="s">
        <v>121</v>
      </c>
      <c r="B52" s="72" t="s">
        <v>119</v>
      </c>
      <c r="C52" s="104"/>
      <c r="D52" s="113">
        <f>D54</f>
        <v>0.4</v>
      </c>
      <c r="E52" s="113">
        <f>E54</f>
        <v>0.4</v>
      </c>
      <c r="F52" s="113">
        <f>F54</f>
        <v>0.4</v>
      </c>
      <c r="G52" s="99">
        <f t="shared" si="2"/>
        <v>1</v>
      </c>
      <c r="H52" s="99">
        <f t="shared" si="3"/>
        <v>1</v>
      </c>
    </row>
    <row r="53" spans="1:8" ht="38.25" customHeight="1">
      <c r="A53" s="60" t="s">
        <v>115</v>
      </c>
      <c r="B53" s="73" t="s">
        <v>122</v>
      </c>
      <c r="C53" s="102"/>
      <c r="D53" s="90">
        <f>D54</f>
        <v>0.4</v>
      </c>
      <c r="E53" s="90">
        <f>E54</f>
        <v>0.4</v>
      </c>
      <c r="F53" s="90">
        <f>F54</f>
        <v>0.4</v>
      </c>
      <c r="G53" s="99">
        <f t="shared" si="2"/>
        <v>1</v>
      </c>
      <c r="H53" s="99">
        <f t="shared" si="3"/>
        <v>1</v>
      </c>
    </row>
    <row r="54" spans="1:9" s="16" customFormat="1" ht="36.75" customHeight="1">
      <c r="A54" s="44"/>
      <c r="B54" s="43" t="s">
        <v>214</v>
      </c>
      <c r="C54" s="100" t="s">
        <v>265</v>
      </c>
      <c r="D54" s="101">
        <v>0.4</v>
      </c>
      <c r="E54" s="101">
        <v>0.4</v>
      </c>
      <c r="F54" s="101">
        <v>0.4</v>
      </c>
      <c r="G54" s="99">
        <f t="shared" si="2"/>
        <v>1</v>
      </c>
      <c r="H54" s="99">
        <f t="shared" si="3"/>
        <v>1</v>
      </c>
      <c r="I54" s="37"/>
    </row>
    <row r="55" spans="1:8" ht="17.25" customHeight="1">
      <c r="A55" s="51" t="s">
        <v>55</v>
      </c>
      <c r="B55" s="50" t="s">
        <v>56</v>
      </c>
      <c r="C55" s="93"/>
      <c r="D55" s="98">
        <f>D56</f>
        <v>30</v>
      </c>
      <c r="E55" s="98">
        <f>E56</f>
        <v>7.5</v>
      </c>
      <c r="F55" s="98">
        <f>F56</f>
        <v>0</v>
      </c>
      <c r="G55" s="99">
        <f t="shared" si="2"/>
        <v>0</v>
      </c>
      <c r="H55" s="99">
        <f t="shared" si="3"/>
        <v>0</v>
      </c>
    </row>
    <row r="56" spans="1:8" ht="18.75">
      <c r="A56" s="47" t="s">
        <v>57</v>
      </c>
      <c r="B56" s="46" t="s">
        <v>166</v>
      </c>
      <c r="C56" s="92" t="s">
        <v>266</v>
      </c>
      <c r="D56" s="90">
        <v>30</v>
      </c>
      <c r="E56" s="90">
        <v>7.5</v>
      </c>
      <c r="F56" s="90">
        <f>F57</f>
        <v>0</v>
      </c>
      <c r="G56" s="99">
        <f t="shared" si="2"/>
        <v>0</v>
      </c>
      <c r="H56" s="99">
        <f t="shared" si="3"/>
        <v>0</v>
      </c>
    </row>
    <row r="57" spans="1:9" s="16" customFormat="1" ht="27" customHeight="1" hidden="1">
      <c r="A57" s="44"/>
      <c r="B57" s="43" t="s">
        <v>209</v>
      </c>
      <c r="C57" s="100" t="s">
        <v>210</v>
      </c>
      <c r="D57" s="101">
        <v>0</v>
      </c>
      <c r="E57" s="101">
        <v>0</v>
      </c>
      <c r="F57" s="101">
        <v>0</v>
      </c>
      <c r="G57" s="99" t="e">
        <f t="shared" si="2"/>
        <v>#DIV/0!</v>
      </c>
      <c r="H57" s="99" t="e">
        <f t="shared" si="3"/>
        <v>#DIV/0!</v>
      </c>
      <c r="I57" s="37"/>
    </row>
    <row r="58" spans="1:8" ht="37.5" customHeight="1">
      <c r="A58" s="51"/>
      <c r="B58" s="50" t="s">
        <v>95</v>
      </c>
      <c r="C58" s="93"/>
      <c r="D58" s="90">
        <f>D59</f>
        <v>1231.2</v>
      </c>
      <c r="E58" s="90">
        <f>E59</f>
        <v>307.8</v>
      </c>
      <c r="F58" s="90">
        <f>F59</f>
        <v>0</v>
      </c>
      <c r="G58" s="99">
        <f t="shared" si="2"/>
        <v>0</v>
      </c>
      <c r="H58" s="99">
        <f t="shared" si="3"/>
        <v>0</v>
      </c>
    </row>
    <row r="59" spans="1:9" s="16" customFormat="1" ht="31.5">
      <c r="A59" s="44"/>
      <c r="B59" s="43" t="s">
        <v>96</v>
      </c>
      <c r="C59" s="100" t="s">
        <v>180</v>
      </c>
      <c r="D59" s="101">
        <v>1231.2</v>
      </c>
      <c r="E59" s="101">
        <v>307.8</v>
      </c>
      <c r="F59" s="101">
        <v>0</v>
      </c>
      <c r="G59" s="99">
        <f t="shared" si="2"/>
        <v>0</v>
      </c>
      <c r="H59" s="99">
        <f t="shared" si="3"/>
        <v>0</v>
      </c>
      <c r="I59" s="37"/>
    </row>
    <row r="60" spans="1:8" ht="24.75" customHeight="1">
      <c r="A60" s="47"/>
      <c r="B60" s="50" t="s">
        <v>63</v>
      </c>
      <c r="C60" s="51"/>
      <c r="D60" s="98">
        <f>D32+D38+D40+D43+D46+D52+D55+D58</f>
        <v>4330.3</v>
      </c>
      <c r="E60" s="98">
        <f>E32+E38+E40+E43+E46+E52+E55+E58</f>
        <v>1343.5</v>
      </c>
      <c r="F60" s="98">
        <f>F32+F38+F40+F43+F46+F52+F55+F58</f>
        <v>777.2</v>
      </c>
      <c r="G60" s="99">
        <f t="shared" si="2"/>
        <v>0.17947948179109993</v>
      </c>
      <c r="H60" s="99">
        <f t="shared" si="3"/>
        <v>0.578489021213249</v>
      </c>
    </row>
    <row r="61" spans="1:8" ht="18.75">
      <c r="A61" s="114"/>
      <c r="B61" s="46" t="s">
        <v>78</v>
      </c>
      <c r="C61" s="92"/>
      <c r="D61" s="106">
        <f>D58</f>
        <v>1231.2</v>
      </c>
      <c r="E61" s="106">
        <f>E58</f>
        <v>307.8</v>
      </c>
      <c r="F61" s="106">
        <f>F58</f>
        <v>0</v>
      </c>
      <c r="G61" s="99">
        <f t="shared" si="2"/>
        <v>0</v>
      </c>
      <c r="H61" s="99">
        <f t="shared" si="3"/>
        <v>0</v>
      </c>
    </row>
    <row r="62" ht="18">
      <c r="A62" s="80"/>
    </row>
    <row r="63" ht="18">
      <c r="A63" s="76"/>
    </row>
    <row r="64" spans="1:6" ht="18">
      <c r="A64" s="76"/>
      <c r="B64" s="79" t="s">
        <v>88</v>
      </c>
      <c r="C64" s="109"/>
      <c r="F64" s="108">
        <v>1049.6</v>
      </c>
    </row>
    <row r="65" spans="1:3" ht="18">
      <c r="A65" s="76"/>
      <c r="B65" s="79"/>
      <c r="C65" s="109"/>
    </row>
    <row r="66" spans="1:6" ht="18">
      <c r="A66" s="76"/>
      <c r="B66" s="79" t="s">
        <v>79</v>
      </c>
      <c r="C66" s="109"/>
      <c r="F66" s="110"/>
    </row>
    <row r="67" spans="1:3" ht="18">
      <c r="A67" s="76"/>
      <c r="B67" s="79" t="s">
        <v>80</v>
      </c>
      <c r="C67" s="109"/>
    </row>
    <row r="68" spans="2:3" ht="18">
      <c r="B68" s="79"/>
      <c r="C68" s="109"/>
    </row>
    <row r="69" spans="2:3" ht="18">
      <c r="B69" s="79" t="s">
        <v>81</v>
      </c>
      <c r="C69" s="109"/>
    </row>
    <row r="70" spans="2:3" ht="18">
      <c r="B70" s="79" t="s">
        <v>82</v>
      </c>
      <c r="C70" s="109"/>
    </row>
    <row r="71" spans="2:3" ht="18">
      <c r="B71" s="79"/>
      <c r="C71" s="109"/>
    </row>
    <row r="72" spans="2:3" ht="18">
      <c r="B72" s="79" t="s">
        <v>83</v>
      </c>
      <c r="C72" s="109"/>
    </row>
    <row r="73" spans="2:3" ht="18">
      <c r="B73" s="79" t="s">
        <v>84</v>
      </c>
      <c r="C73" s="109"/>
    </row>
    <row r="74" spans="2:3" ht="18">
      <c r="B74" s="79"/>
      <c r="C74" s="109"/>
    </row>
    <row r="75" spans="2:3" ht="18">
      <c r="B75" s="79" t="s">
        <v>85</v>
      </c>
      <c r="C75" s="109"/>
    </row>
    <row r="76" spans="2:3" ht="18">
      <c r="B76" s="79" t="s">
        <v>86</v>
      </c>
      <c r="C76" s="109"/>
    </row>
    <row r="77" spans="2:3" ht="18">
      <c r="B77" s="79"/>
      <c r="C77" s="109"/>
    </row>
    <row r="78" spans="2:3" ht="18">
      <c r="B78" s="79"/>
      <c r="C78" s="109"/>
    </row>
    <row r="79" spans="2:8" ht="18">
      <c r="B79" s="79" t="s">
        <v>87</v>
      </c>
      <c r="C79" s="109"/>
      <c r="F79" s="110">
        <f>F64+F27-F60</f>
        <v>1167.0999999999997</v>
      </c>
      <c r="H79" s="110"/>
    </row>
    <row r="82" spans="2:3" ht="18">
      <c r="B82" s="79" t="s">
        <v>89</v>
      </c>
      <c r="C82" s="109"/>
    </row>
    <row r="83" spans="2:3" ht="18">
      <c r="B83" s="79" t="s">
        <v>90</v>
      </c>
      <c r="C83" s="109"/>
    </row>
    <row r="84" spans="2:3" ht="18">
      <c r="B84" s="79" t="s">
        <v>91</v>
      </c>
      <c r="C84" s="10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6"/>
  <sheetViews>
    <sheetView zoomScalePageLayoutView="0" workbookViewId="0" topLeftCell="A19">
      <selection activeCell="C19" sqref="C1:C16384"/>
    </sheetView>
  </sheetViews>
  <sheetFormatPr defaultColWidth="9.140625" defaultRowHeight="12.75"/>
  <cols>
    <col min="1" max="1" width="8.00390625" style="75" customWidth="1"/>
    <col min="2" max="2" width="32.140625" style="75" customWidth="1"/>
    <col min="3" max="3" width="11.00390625" style="107" hidden="1" customWidth="1"/>
    <col min="4" max="5" width="11.8515625" style="108" customWidth="1"/>
    <col min="6" max="7" width="11.57421875" style="108" customWidth="1"/>
    <col min="8" max="8" width="12.140625" style="108" customWidth="1"/>
    <col min="9" max="16384" width="9.140625" style="1" customWidth="1"/>
  </cols>
  <sheetData>
    <row r="1" spans="1:8" s="5" customFormat="1" ht="58.5" customHeight="1">
      <c r="A1" s="167" t="s">
        <v>410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45"/>
      <c r="B2" s="161" t="s">
        <v>2</v>
      </c>
      <c r="C2" s="112"/>
      <c r="D2" s="187" t="s">
        <v>3</v>
      </c>
      <c r="E2" s="188" t="s">
        <v>255</v>
      </c>
      <c r="F2" s="187" t="s">
        <v>4</v>
      </c>
      <c r="G2" s="195" t="s">
        <v>140</v>
      </c>
      <c r="H2" s="188" t="s">
        <v>256</v>
      </c>
    </row>
    <row r="3" spans="1:8" ht="24.75" customHeight="1">
      <c r="A3" s="45"/>
      <c r="B3" s="161"/>
      <c r="C3" s="112"/>
      <c r="D3" s="187"/>
      <c r="E3" s="189"/>
      <c r="F3" s="187"/>
      <c r="G3" s="196"/>
      <c r="H3" s="189"/>
    </row>
    <row r="4" spans="1:8" ht="31.5">
      <c r="A4" s="45"/>
      <c r="B4" s="46" t="s">
        <v>77</v>
      </c>
      <c r="C4" s="89"/>
      <c r="D4" s="90">
        <f>D5+D6+D7+D8+D9+D10+D11+D12+D13+D14+D15+D16+D17+D18+D19</f>
        <v>3042</v>
      </c>
      <c r="E4" s="90">
        <f>E5+E6+E7+E8+E9+E10+E11+E12+E13+E14+E15+E16+E17+E18+E19</f>
        <v>293</v>
      </c>
      <c r="F4" s="90">
        <f>F5+F6+F7+F8+F9+F10+F11+F12+F13+F14+F15+F16+F17+F18+F19</f>
        <v>696.4</v>
      </c>
      <c r="G4" s="115">
        <f>F4/D4</f>
        <v>0.2289283366206443</v>
      </c>
      <c r="H4" s="115">
        <f>F4/E4</f>
        <v>2.37679180887372</v>
      </c>
    </row>
    <row r="5" spans="1:8" ht="18.75">
      <c r="A5" s="45"/>
      <c r="B5" s="46" t="s">
        <v>6</v>
      </c>
      <c r="C5" s="92"/>
      <c r="D5" s="90">
        <v>390</v>
      </c>
      <c r="E5" s="90">
        <v>50</v>
      </c>
      <c r="F5" s="90">
        <v>73.3</v>
      </c>
      <c r="G5" s="115">
        <f aca="true" t="shared" si="0" ref="G5:G27">F5/D5</f>
        <v>0.18794871794871795</v>
      </c>
      <c r="H5" s="115">
        <f aca="true" t="shared" si="1" ref="H5:H27">F5/E5</f>
        <v>1.466</v>
      </c>
    </row>
    <row r="6" spans="1:8" ht="18.75" hidden="1">
      <c r="A6" s="45"/>
      <c r="B6" s="46" t="s">
        <v>224</v>
      </c>
      <c r="C6" s="92"/>
      <c r="D6" s="90">
        <v>0</v>
      </c>
      <c r="E6" s="90">
        <v>0</v>
      </c>
      <c r="F6" s="90">
        <v>0</v>
      </c>
      <c r="G6" s="115" t="e">
        <f t="shared" si="0"/>
        <v>#DIV/0!</v>
      </c>
      <c r="H6" s="115" t="e">
        <f t="shared" si="1"/>
        <v>#DIV/0!</v>
      </c>
    </row>
    <row r="7" spans="1:8" ht="18.75">
      <c r="A7" s="45"/>
      <c r="B7" s="46" t="s">
        <v>8</v>
      </c>
      <c r="C7" s="92"/>
      <c r="D7" s="90">
        <v>160</v>
      </c>
      <c r="E7" s="90">
        <v>30</v>
      </c>
      <c r="F7" s="90">
        <v>360.2</v>
      </c>
      <c r="G7" s="115">
        <f t="shared" si="0"/>
        <v>2.2512499999999998</v>
      </c>
      <c r="H7" s="115">
        <f t="shared" si="1"/>
        <v>12.006666666666666</v>
      </c>
    </row>
    <row r="8" spans="1:8" ht="18.75">
      <c r="A8" s="45"/>
      <c r="B8" s="46" t="s">
        <v>9</v>
      </c>
      <c r="C8" s="92"/>
      <c r="D8" s="90">
        <v>125</v>
      </c>
      <c r="E8" s="90">
        <v>10</v>
      </c>
      <c r="F8" s="90">
        <v>33.3</v>
      </c>
      <c r="G8" s="115">
        <f t="shared" si="0"/>
        <v>0.26639999999999997</v>
      </c>
      <c r="H8" s="115">
        <f t="shared" si="1"/>
        <v>3.3299999999999996</v>
      </c>
    </row>
    <row r="9" spans="1:8" ht="18.75">
      <c r="A9" s="45"/>
      <c r="B9" s="46" t="s">
        <v>10</v>
      </c>
      <c r="C9" s="92"/>
      <c r="D9" s="90">
        <v>2355</v>
      </c>
      <c r="E9" s="90">
        <v>200</v>
      </c>
      <c r="F9" s="90">
        <v>229.6</v>
      </c>
      <c r="G9" s="115">
        <f t="shared" si="0"/>
        <v>0.09749469214437367</v>
      </c>
      <c r="H9" s="115">
        <f t="shared" si="1"/>
        <v>1.148</v>
      </c>
    </row>
    <row r="10" spans="1:8" ht="18.75">
      <c r="A10" s="45"/>
      <c r="B10" s="46" t="s">
        <v>102</v>
      </c>
      <c r="C10" s="92"/>
      <c r="D10" s="90">
        <v>12</v>
      </c>
      <c r="E10" s="90">
        <v>3</v>
      </c>
      <c r="F10" s="90">
        <v>0</v>
      </c>
      <c r="G10" s="115">
        <f t="shared" si="0"/>
        <v>0</v>
      </c>
      <c r="H10" s="115">
        <f t="shared" si="1"/>
        <v>0</v>
      </c>
    </row>
    <row r="11" spans="1:8" ht="31.5">
      <c r="A11" s="45"/>
      <c r="B11" s="46" t="s">
        <v>11</v>
      </c>
      <c r="C11" s="92"/>
      <c r="D11" s="90">
        <v>0</v>
      </c>
      <c r="E11" s="90">
        <v>0</v>
      </c>
      <c r="F11" s="90">
        <v>0</v>
      </c>
      <c r="G11" s="115">
        <v>0</v>
      </c>
      <c r="H11" s="115">
        <v>0</v>
      </c>
    </row>
    <row r="12" spans="1:8" ht="18.75">
      <c r="A12" s="45"/>
      <c r="B12" s="46" t="s">
        <v>12</v>
      </c>
      <c r="C12" s="92"/>
      <c r="D12" s="90">
        <v>0</v>
      </c>
      <c r="E12" s="90">
        <v>0</v>
      </c>
      <c r="F12" s="90">
        <v>0</v>
      </c>
      <c r="G12" s="115">
        <v>0</v>
      </c>
      <c r="H12" s="115">
        <v>0</v>
      </c>
    </row>
    <row r="13" spans="1:8" ht="18.75">
      <c r="A13" s="45"/>
      <c r="B13" s="46" t="s">
        <v>13</v>
      </c>
      <c r="C13" s="92"/>
      <c r="D13" s="90">
        <v>0</v>
      </c>
      <c r="E13" s="90">
        <v>0</v>
      </c>
      <c r="F13" s="90">
        <v>0</v>
      </c>
      <c r="G13" s="115">
        <v>0</v>
      </c>
      <c r="H13" s="115">
        <v>0</v>
      </c>
    </row>
    <row r="14" spans="1:8" ht="18.75">
      <c r="A14" s="45"/>
      <c r="B14" s="46" t="s">
        <v>15</v>
      </c>
      <c r="C14" s="92"/>
      <c r="D14" s="90">
        <v>0</v>
      </c>
      <c r="E14" s="90">
        <v>0</v>
      </c>
      <c r="F14" s="90">
        <v>0</v>
      </c>
      <c r="G14" s="115">
        <v>0</v>
      </c>
      <c r="H14" s="115">
        <v>0</v>
      </c>
    </row>
    <row r="15" spans="1:8" ht="23.25" customHeight="1">
      <c r="A15" s="45"/>
      <c r="B15" s="46" t="s">
        <v>16</v>
      </c>
      <c r="C15" s="92"/>
      <c r="D15" s="90">
        <v>0</v>
      </c>
      <c r="E15" s="90">
        <v>0</v>
      </c>
      <c r="F15" s="90">
        <v>0</v>
      </c>
      <c r="G15" s="115">
        <v>0</v>
      </c>
      <c r="H15" s="115">
        <v>0</v>
      </c>
    </row>
    <row r="16" spans="1:8" ht="47.25">
      <c r="A16" s="45"/>
      <c r="B16" s="46" t="s">
        <v>17</v>
      </c>
      <c r="C16" s="92"/>
      <c r="D16" s="90">
        <v>0</v>
      </c>
      <c r="E16" s="90">
        <v>0</v>
      </c>
      <c r="F16" s="90">
        <v>0</v>
      </c>
      <c r="G16" s="115">
        <v>0</v>
      </c>
      <c r="H16" s="115">
        <v>0</v>
      </c>
    </row>
    <row r="17" spans="1:8" ht="31.5">
      <c r="A17" s="45"/>
      <c r="B17" s="46" t="s">
        <v>249</v>
      </c>
      <c r="C17" s="92"/>
      <c r="D17" s="90">
        <v>0</v>
      </c>
      <c r="E17" s="90">
        <v>0</v>
      </c>
      <c r="F17" s="90">
        <v>0</v>
      </c>
      <c r="G17" s="115">
        <v>0</v>
      </c>
      <c r="H17" s="115">
        <v>0</v>
      </c>
    </row>
    <row r="18" spans="1:8" ht="18.75">
      <c r="A18" s="45"/>
      <c r="B18" s="46" t="s">
        <v>113</v>
      </c>
      <c r="C18" s="92"/>
      <c r="D18" s="90">
        <v>0</v>
      </c>
      <c r="E18" s="90">
        <v>0</v>
      </c>
      <c r="F18" s="90">
        <v>0</v>
      </c>
      <c r="G18" s="115">
        <v>0</v>
      </c>
      <c r="H18" s="115">
        <v>0</v>
      </c>
    </row>
    <row r="19" spans="1:8" ht="18.75">
      <c r="A19" s="45"/>
      <c r="B19" s="46" t="s">
        <v>22</v>
      </c>
      <c r="C19" s="92"/>
      <c r="D19" s="90">
        <v>0</v>
      </c>
      <c r="E19" s="90">
        <v>0</v>
      </c>
      <c r="F19" s="90">
        <v>0</v>
      </c>
      <c r="G19" s="115">
        <v>0</v>
      </c>
      <c r="H19" s="115">
        <v>0</v>
      </c>
    </row>
    <row r="20" spans="1:8" ht="47.25">
      <c r="A20" s="45"/>
      <c r="B20" s="50" t="s">
        <v>76</v>
      </c>
      <c r="C20" s="93"/>
      <c r="D20" s="90">
        <f>D21+D22+D23+D24+D25</f>
        <v>248.5</v>
      </c>
      <c r="E20" s="90">
        <f>E21+E22+E23+E24+E25</f>
        <v>60.5</v>
      </c>
      <c r="F20" s="90">
        <f>F21+F22+F23+F24+F25</f>
        <v>44.5</v>
      </c>
      <c r="G20" s="115">
        <f t="shared" si="0"/>
        <v>0.1790744466800805</v>
      </c>
      <c r="H20" s="115">
        <f t="shared" si="1"/>
        <v>0.7355371900826446</v>
      </c>
    </row>
    <row r="21" spans="1:8" ht="18.75">
      <c r="A21" s="45"/>
      <c r="B21" s="46" t="s">
        <v>24</v>
      </c>
      <c r="C21" s="92"/>
      <c r="D21" s="90">
        <v>94.6</v>
      </c>
      <c r="E21" s="90">
        <v>23.6</v>
      </c>
      <c r="F21" s="116" t="s">
        <v>414</v>
      </c>
      <c r="G21" s="115">
        <f t="shared" si="0"/>
        <v>0.23784355179704017</v>
      </c>
      <c r="H21" s="115">
        <f t="shared" si="1"/>
        <v>0.9533898305084745</v>
      </c>
    </row>
    <row r="22" spans="1:8" ht="31.5">
      <c r="A22" s="45"/>
      <c r="B22" s="46" t="s">
        <v>97</v>
      </c>
      <c r="C22" s="92"/>
      <c r="D22" s="90">
        <v>153.9</v>
      </c>
      <c r="E22" s="90">
        <v>36.9</v>
      </c>
      <c r="F22" s="90">
        <v>22</v>
      </c>
      <c r="G22" s="115">
        <f t="shared" si="0"/>
        <v>0.142949967511371</v>
      </c>
      <c r="H22" s="115">
        <f t="shared" si="1"/>
        <v>0.5962059620596206</v>
      </c>
    </row>
    <row r="23" spans="1:8" ht="31.5">
      <c r="A23" s="45"/>
      <c r="B23" s="46" t="s">
        <v>62</v>
      </c>
      <c r="C23" s="92"/>
      <c r="D23" s="90">
        <v>0</v>
      </c>
      <c r="E23" s="90">
        <v>0</v>
      </c>
      <c r="F23" s="90">
        <v>0</v>
      </c>
      <c r="G23" s="115">
        <v>0</v>
      </c>
      <c r="H23" s="115">
        <v>0</v>
      </c>
    </row>
    <row r="24" spans="1:8" ht="47.25">
      <c r="A24" s="45"/>
      <c r="B24" s="46" t="s">
        <v>27</v>
      </c>
      <c r="C24" s="92"/>
      <c r="D24" s="90">
        <v>0</v>
      </c>
      <c r="E24" s="90">
        <v>0</v>
      </c>
      <c r="F24" s="90">
        <v>0</v>
      </c>
      <c r="G24" s="115">
        <v>0</v>
      </c>
      <c r="H24" s="115">
        <v>0</v>
      </c>
    </row>
    <row r="25" spans="1:8" ht="28.5" customHeight="1" thickBot="1">
      <c r="A25" s="45"/>
      <c r="B25" s="94" t="s">
        <v>146</v>
      </c>
      <c r="C25" s="95"/>
      <c r="D25" s="90">
        <v>0</v>
      </c>
      <c r="E25" s="90">
        <v>0</v>
      </c>
      <c r="F25" s="90">
        <v>0</v>
      </c>
      <c r="G25" s="115">
        <v>0</v>
      </c>
      <c r="H25" s="115">
        <v>0</v>
      </c>
    </row>
    <row r="26" spans="1:8" ht="26.25" customHeight="1">
      <c r="A26" s="45"/>
      <c r="B26" s="50" t="s">
        <v>28</v>
      </c>
      <c r="C26" s="97"/>
      <c r="D26" s="90">
        <f>D4+D20</f>
        <v>3290.5</v>
      </c>
      <c r="E26" s="90">
        <f>E4+E20</f>
        <v>353.5</v>
      </c>
      <c r="F26" s="90">
        <f>F4+F20</f>
        <v>740.9</v>
      </c>
      <c r="G26" s="115">
        <f t="shared" si="0"/>
        <v>0.22516334903510105</v>
      </c>
      <c r="H26" s="115">
        <f t="shared" si="1"/>
        <v>2.095898161244696</v>
      </c>
    </row>
    <row r="27" spans="1:8" ht="40.5" customHeight="1">
      <c r="A27" s="45"/>
      <c r="B27" s="46" t="s">
        <v>103</v>
      </c>
      <c r="C27" s="92"/>
      <c r="D27" s="90">
        <f>D4</f>
        <v>3042</v>
      </c>
      <c r="E27" s="90">
        <f>E4</f>
        <v>293</v>
      </c>
      <c r="F27" s="90">
        <f>F4</f>
        <v>696.4</v>
      </c>
      <c r="G27" s="115">
        <f t="shared" si="0"/>
        <v>0.2289283366206443</v>
      </c>
      <c r="H27" s="115">
        <f t="shared" si="1"/>
        <v>2.37679180887372</v>
      </c>
    </row>
    <row r="28" spans="1:8" ht="12.75">
      <c r="A28" s="170"/>
      <c r="B28" s="197"/>
      <c r="C28" s="197"/>
      <c r="D28" s="197"/>
      <c r="E28" s="197"/>
      <c r="F28" s="197"/>
      <c r="G28" s="197"/>
      <c r="H28" s="198"/>
    </row>
    <row r="29" spans="1:8" ht="15" customHeight="1">
      <c r="A29" s="192" t="s">
        <v>150</v>
      </c>
      <c r="B29" s="161" t="s">
        <v>29</v>
      </c>
      <c r="C29" s="193" t="s">
        <v>176</v>
      </c>
      <c r="D29" s="187" t="s">
        <v>3</v>
      </c>
      <c r="E29" s="188" t="s">
        <v>255</v>
      </c>
      <c r="F29" s="188" t="s">
        <v>4</v>
      </c>
      <c r="G29" s="195" t="s">
        <v>140</v>
      </c>
      <c r="H29" s="188" t="s">
        <v>256</v>
      </c>
    </row>
    <row r="30" spans="1:8" ht="24.75" customHeight="1">
      <c r="A30" s="192"/>
      <c r="B30" s="161"/>
      <c r="C30" s="194"/>
      <c r="D30" s="187"/>
      <c r="E30" s="189"/>
      <c r="F30" s="189"/>
      <c r="G30" s="196"/>
      <c r="H30" s="189"/>
    </row>
    <row r="31" spans="1:8" ht="31.5">
      <c r="A31" s="51" t="s">
        <v>64</v>
      </c>
      <c r="B31" s="50" t="s">
        <v>30</v>
      </c>
      <c r="C31" s="93"/>
      <c r="D31" s="98">
        <f>D32+D33+D34</f>
        <v>1666.2</v>
      </c>
      <c r="E31" s="98">
        <f>E32+E33+E34</f>
        <v>426.40000000000003</v>
      </c>
      <c r="F31" s="98">
        <f>F32+F33+F34</f>
        <v>177.70000000000002</v>
      </c>
      <c r="G31" s="117">
        <f>F31/D31</f>
        <v>0.10664986196134918</v>
      </c>
      <c r="H31" s="117">
        <f>F31/E31</f>
        <v>0.41674484052532834</v>
      </c>
    </row>
    <row r="32" spans="1:8" ht="132.75" customHeight="1">
      <c r="A32" s="47" t="s">
        <v>67</v>
      </c>
      <c r="B32" s="46" t="s">
        <v>153</v>
      </c>
      <c r="C32" s="92" t="s">
        <v>67</v>
      </c>
      <c r="D32" s="90">
        <v>1651.7</v>
      </c>
      <c r="E32" s="90">
        <v>423.1</v>
      </c>
      <c r="F32" s="90">
        <v>176.4</v>
      </c>
      <c r="G32" s="117">
        <f aca="true" t="shared" si="2" ref="G32:G61">F32/D32</f>
        <v>0.10679905551855665</v>
      </c>
      <c r="H32" s="117">
        <f aca="true" t="shared" si="3" ref="H32:H61">F32/E32</f>
        <v>0.4169227133065469</v>
      </c>
    </row>
    <row r="33" spans="1:8" ht="18.75">
      <c r="A33" s="47" t="s">
        <v>69</v>
      </c>
      <c r="B33" s="46" t="s">
        <v>33</v>
      </c>
      <c r="C33" s="92" t="s">
        <v>69</v>
      </c>
      <c r="D33" s="90">
        <v>10</v>
      </c>
      <c r="E33" s="90">
        <v>2</v>
      </c>
      <c r="F33" s="90">
        <v>0</v>
      </c>
      <c r="G33" s="117">
        <f t="shared" si="2"/>
        <v>0</v>
      </c>
      <c r="H33" s="117">
        <f t="shared" si="3"/>
        <v>0</v>
      </c>
    </row>
    <row r="34" spans="1:8" ht="31.5">
      <c r="A34" s="47" t="s">
        <v>123</v>
      </c>
      <c r="B34" s="46" t="s">
        <v>120</v>
      </c>
      <c r="C34" s="92"/>
      <c r="D34" s="90">
        <f>D35</f>
        <v>4.5</v>
      </c>
      <c r="E34" s="90">
        <f>E35</f>
        <v>1.3</v>
      </c>
      <c r="F34" s="90">
        <f>F35</f>
        <v>1.3</v>
      </c>
      <c r="G34" s="117">
        <f t="shared" si="2"/>
        <v>0.2888888888888889</v>
      </c>
      <c r="H34" s="117">
        <f t="shared" si="3"/>
        <v>1</v>
      </c>
    </row>
    <row r="35" spans="1:8" s="16" customFormat="1" ht="47.25">
      <c r="A35" s="44"/>
      <c r="B35" s="43" t="s">
        <v>109</v>
      </c>
      <c r="C35" s="100" t="s">
        <v>192</v>
      </c>
      <c r="D35" s="101">
        <v>4.5</v>
      </c>
      <c r="E35" s="101">
        <v>1.3</v>
      </c>
      <c r="F35" s="101">
        <v>1.3</v>
      </c>
      <c r="G35" s="117">
        <f t="shared" si="2"/>
        <v>0.2888888888888889</v>
      </c>
      <c r="H35" s="117">
        <f t="shared" si="3"/>
        <v>1</v>
      </c>
    </row>
    <row r="36" spans="1:8" ht="33.75" customHeight="1">
      <c r="A36" s="51" t="s">
        <v>105</v>
      </c>
      <c r="B36" s="50" t="s">
        <v>99</v>
      </c>
      <c r="C36" s="93"/>
      <c r="D36" s="98">
        <f>D37</f>
        <v>153.9</v>
      </c>
      <c r="E36" s="98">
        <f>E37</f>
        <v>36.9</v>
      </c>
      <c r="F36" s="98">
        <f>F37</f>
        <v>21.9</v>
      </c>
      <c r="G36" s="117">
        <f t="shared" si="2"/>
        <v>0.14230019493177387</v>
      </c>
      <c r="H36" s="117">
        <f t="shared" si="3"/>
        <v>0.5934959349593496</v>
      </c>
    </row>
    <row r="37" spans="1:8" ht="63">
      <c r="A37" s="47" t="s">
        <v>106</v>
      </c>
      <c r="B37" s="46" t="s">
        <v>157</v>
      </c>
      <c r="C37" s="92" t="s">
        <v>211</v>
      </c>
      <c r="D37" s="90">
        <v>153.9</v>
      </c>
      <c r="E37" s="90">
        <v>36.9</v>
      </c>
      <c r="F37" s="90">
        <v>21.9</v>
      </c>
      <c r="G37" s="117">
        <f t="shared" si="2"/>
        <v>0.14230019493177387</v>
      </c>
      <c r="H37" s="117">
        <f t="shared" si="3"/>
        <v>0.5934959349593496</v>
      </c>
    </row>
    <row r="38" spans="1:8" ht="31.5" hidden="1">
      <c r="A38" s="51" t="s">
        <v>70</v>
      </c>
      <c r="B38" s="50" t="s">
        <v>36</v>
      </c>
      <c r="C38" s="93"/>
      <c r="D38" s="98">
        <f aca="true" t="shared" si="4" ref="D38:F39">D39</f>
        <v>0</v>
      </c>
      <c r="E38" s="98">
        <f t="shared" si="4"/>
        <v>0</v>
      </c>
      <c r="F38" s="98">
        <f t="shared" si="4"/>
        <v>0</v>
      </c>
      <c r="G38" s="117" t="e">
        <f t="shared" si="2"/>
        <v>#DIV/0!</v>
      </c>
      <c r="H38" s="117" t="e">
        <f t="shared" si="3"/>
        <v>#DIV/0!</v>
      </c>
    </row>
    <row r="39" spans="1:8" ht="31.5" hidden="1">
      <c r="A39" s="47" t="s">
        <v>107</v>
      </c>
      <c r="B39" s="46" t="s">
        <v>101</v>
      </c>
      <c r="C39" s="92"/>
      <c r="D39" s="90">
        <f t="shared" si="4"/>
        <v>0</v>
      </c>
      <c r="E39" s="90">
        <f t="shared" si="4"/>
        <v>0</v>
      </c>
      <c r="F39" s="90">
        <f t="shared" si="4"/>
        <v>0</v>
      </c>
      <c r="G39" s="117" t="e">
        <f t="shared" si="2"/>
        <v>#DIV/0!</v>
      </c>
      <c r="H39" s="117" t="e">
        <f t="shared" si="3"/>
        <v>#DIV/0!</v>
      </c>
    </row>
    <row r="40" spans="1:8" s="16" customFormat="1" ht="54.75" customHeight="1" hidden="1">
      <c r="A40" s="44"/>
      <c r="B40" s="43" t="s">
        <v>182</v>
      </c>
      <c r="C40" s="100" t="s">
        <v>181</v>
      </c>
      <c r="D40" s="101">
        <v>0</v>
      </c>
      <c r="E40" s="101">
        <v>0</v>
      </c>
      <c r="F40" s="101">
        <v>0</v>
      </c>
      <c r="G40" s="117" t="e">
        <f t="shared" si="2"/>
        <v>#DIV/0!</v>
      </c>
      <c r="H40" s="117" t="e">
        <f t="shared" si="3"/>
        <v>#DIV/0!</v>
      </c>
    </row>
    <row r="41" spans="1:8" s="16" customFormat="1" ht="18.75" customHeight="1" hidden="1">
      <c r="A41" s="51" t="s">
        <v>71</v>
      </c>
      <c r="B41" s="50" t="s">
        <v>38</v>
      </c>
      <c r="C41" s="93"/>
      <c r="D41" s="98">
        <f>D42</f>
        <v>0</v>
      </c>
      <c r="E41" s="98">
        <f>E42</f>
        <v>0</v>
      </c>
      <c r="F41" s="98">
        <f>F42</f>
        <v>0</v>
      </c>
      <c r="G41" s="117" t="e">
        <f t="shared" si="2"/>
        <v>#DIV/0!</v>
      </c>
      <c r="H41" s="117" t="e">
        <f t="shared" si="3"/>
        <v>#DIV/0!</v>
      </c>
    </row>
    <row r="42" spans="1:8" s="16" customFormat="1" ht="27" customHeight="1" hidden="1">
      <c r="A42" s="60" t="s">
        <v>72</v>
      </c>
      <c r="B42" s="73" t="s">
        <v>118</v>
      </c>
      <c r="C42" s="92"/>
      <c r="D42" s="90">
        <v>0</v>
      </c>
      <c r="E42" s="90">
        <v>0</v>
      </c>
      <c r="F42" s="90">
        <v>0</v>
      </c>
      <c r="G42" s="117" t="e">
        <f t="shared" si="2"/>
        <v>#DIV/0!</v>
      </c>
      <c r="H42" s="117" t="e">
        <f t="shared" si="3"/>
        <v>#DIV/0!</v>
      </c>
    </row>
    <row r="43" spans="1:8" s="16" customFormat="1" ht="32.25" customHeight="1" hidden="1">
      <c r="A43" s="44"/>
      <c r="B43" s="68" t="s">
        <v>118</v>
      </c>
      <c r="C43" s="100" t="s">
        <v>220</v>
      </c>
      <c r="D43" s="101">
        <v>0</v>
      </c>
      <c r="E43" s="101">
        <v>0</v>
      </c>
      <c r="F43" s="101">
        <v>0</v>
      </c>
      <c r="G43" s="117" t="e">
        <f t="shared" si="2"/>
        <v>#DIV/0!</v>
      </c>
      <c r="H43" s="117" t="e">
        <f t="shared" si="3"/>
        <v>#DIV/0!</v>
      </c>
    </row>
    <row r="44" spans="1:8" ht="47.25">
      <c r="A44" s="51" t="s">
        <v>73</v>
      </c>
      <c r="B44" s="50" t="s">
        <v>39</v>
      </c>
      <c r="C44" s="93"/>
      <c r="D44" s="98">
        <f>D45</f>
        <v>629.5</v>
      </c>
      <c r="E44" s="98">
        <f>E45</f>
        <v>168</v>
      </c>
      <c r="F44" s="98">
        <f>F45</f>
        <v>33</v>
      </c>
      <c r="G44" s="117">
        <f t="shared" si="2"/>
        <v>0.05242255758538523</v>
      </c>
      <c r="H44" s="117">
        <f t="shared" si="3"/>
        <v>0.19642857142857142</v>
      </c>
    </row>
    <row r="45" spans="1:8" ht="18.75">
      <c r="A45" s="47" t="s">
        <v>42</v>
      </c>
      <c r="B45" s="46" t="s">
        <v>43</v>
      </c>
      <c r="C45" s="92"/>
      <c r="D45" s="90">
        <f>D46+D47+D49+D48</f>
        <v>629.5</v>
      </c>
      <c r="E45" s="90">
        <f>E46+E47+E49+E48</f>
        <v>168</v>
      </c>
      <c r="F45" s="90">
        <f>F46+F47+F49+F48</f>
        <v>33</v>
      </c>
      <c r="G45" s="117">
        <f t="shared" si="2"/>
        <v>0.05242255758538523</v>
      </c>
      <c r="H45" s="117">
        <f t="shared" si="3"/>
        <v>0.19642857142857142</v>
      </c>
    </row>
    <row r="46" spans="1:8" s="16" customFormat="1" ht="18.75">
      <c r="A46" s="44"/>
      <c r="B46" s="43" t="s">
        <v>164</v>
      </c>
      <c r="C46" s="92" t="s">
        <v>261</v>
      </c>
      <c r="D46" s="101">
        <v>132</v>
      </c>
      <c r="E46" s="101">
        <v>44</v>
      </c>
      <c r="F46" s="101">
        <v>33</v>
      </c>
      <c r="G46" s="117">
        <f t="shared" si="2"/>
        <v>0.25</v>
      </c>
      <c r="H46" s="117">
        <f t="shared" si="3"/>
        <v>0.75</v>
      </c>
    </row>
    <row r="47" spans="1:8" s="16" customFormat="1" ht="20.25" customHeight="1">
      <c r="A47" s="44"/>
      <c r="B47" s="43" t="s">
        <v>207</v>
      </c>
      <c r="C47" s="100" t="s">
        <v>262</v>
      </c>
      <c r="D47" s="101">
        <v>20</v>
      </c>
      <c r="E47" s="101">
        <v>5</v>
      </c>
      <c r="F47" s="101">
        <v>0</v>
      </c>
      <c r="G47" s="117">
        <f t="shared" si="2"/>
        <v>0</v>
      </c>
      <c r="H47" s="117">
        <f t="shared" si="3"/>
        <v>0</v>
      </c>
    </row>
    <row r="48" spans="1:8" s="16" customFormat="1" ht="20.25" customHeight="1">
      <c r="A48" s="44"/>
      <c r="B48" s="43" t="s">
        <v>258</v>
      </c>
      <c r="C48" s="100" t="s">
        <v>263</v>
      </c>
      <c r="D48" s="101">
        <v>20</v>
      </c>
      <c r="E48" s="101">
        <v>5</v>
      </c>
      <c r="F48" s="101">
        <v>0</v>
      </c>
      <c r="G48" s="117">
        <f t="shared" si="2"/>
        <v>0</v>
      </c>
      <c r="H48" s="117">
        <f t="shared" si="3"/>
        <v>0</v>
      </c>
    </row>
    <row r="49" spans="1:8" s="16" customFormat="1" ht="28.5" customHeight="1">
      <c r="A49" s="44"/>
      <c r="B49" s="43" t="s">
        <v>165</v>
      </c>
      <c r="C49" s="100" t="s">
        <v>264</v>
      </c>
      <c r="D49" s="101">
        <v>457.5</v>
      </c>
      <c r="E49" s="101">
        <v>114</v>
      </c>
      <c r="F49" s="101">
        <v>0</v>
      </c>
      <c r="G49" s="117">
        <f t="shared" si="2"/>
        <v>0</v>
      </c>
      <c r="H49" s="117">
        <f t="shared" si="3"/>
        <v>0</v>
      </c>
    </row>
    <row r="50" spans="1:8" ht="18.75" customHeight="1">
      <c r="A50" s="51" t="s">
        <v>121</v>
      </c>
      <c r="B50" s="50" t="s">
        <v>119</v>
      </c>
      <c r="C50" s="93"/>
      <c r="D50" s="98">
        <f>D52</f>
        <v>0.9</v>
      </c>
      <c r="E50" s="98">
        <f>E52</f>
        <v>0.9</v>
      </c>
      <c r="F50" s="98">
        <f>F52</f>
        <v>0.9</v>
      </c>
      <c r="G50" s="117">
        <f t="shared" si="2"/>
        <v>1</v>
      </c>
      <c r="H50" s="117">
        <f t="shared" si="3"/>
        <v>1</v>
      </c>
    </row>
    <row r="51" spans="1:8" ht="35.25" customHeight="1">
      <c r="A51" s="47" t="s">
        <v>115</v>
      </c>
      <c r="B51" s="46" t="s">
        <v>122</v>
      </c>
      <c r="C51" s="92"/>
      <c r="D51" s="90">
        <f>D52</f>
        <v>0.9</v>
      </c>
      <c r="E51" s="90">
        <f>E52</f>
        <v>0.9</v>
      </c>
      <c r="F51" s="90">
        <f>F52</f>
        <v>0.9</v>
      </c>
      <c r="G51" s="117">
        <f t="shared" si="2"/>
        <v>1</v>
      </c>
      <c r="H51" s="117">
        <f t="shared" si="3"/>
        <v>1</v>
      </c>
    </row>
    <row r="52" spans="1:8" s="16" customFormat="1" ht="31.5" customHeight="1">
      <c r="A52" s="118"/>
      <c r="B52" s="43" t="s">
        <v>214</v>
      </c>
      <c r="C52" s="100" t="s">
        <v>208</v>
      </c>
      <c r="D52" s="101">
        <v>0.9</v>
      </c>
      <c r="E52" s="101">
        <v>0.9</v>
      </c>
      <c r="F52" s="101">
        <v>0.9</v>
      </c>
      <c r="G52" s="117">
        <f t="shared" si="2"/>
        <v>1</v>
      </c>
      <c r="H52" s="117">
        <f t="shared" si="3"/>
        <v>1</v>
      </c>
    </row>
    <row r="53" spans="1:8" ht="18.75" hidden="1">
      <c r="A53" s="51" t="s">
        <v>44</v>
      </c>
      <c r="B53" s="50" t="s">
        <v>45</v>
      </c>
      <c r="C53" s="93"/>
      <c r="D53" s="98">
        <f aca="true" t="shared" si="5" ref="D53:F54">D54</f>
        <v>0</v>
      </c>
      <c r="E53" s="98">
        <f t="shared" si="5"/>
        <v>0</v>
      </c>
      <c r="F53" s="98">
        <f t="shared" si="5"/>
        <v>0</v>
      </c>
      <c r="G53" s="117" t="e">
        <f t="shared" si="2"/>
        <v>#DIV/0!</v>
      </c>
      <c r="H53" s="117" t="e">
        <f t="shared" si="3"/>
        <v>#DIV/0!</v>
      </c>
    </row>
    <row r="54" spans="1:8" ht="31.5" hidden="1">
      <c r="A54" s="47" t="s">
        <v>48</v>
      </c>
      <c r="B54" s="46" t="s">
        <v>49</v>
      </c>
      <c r="C54" s="92"/>
      <c r="D54" s="90">
        <f t="shared" si="5"/>
        <v>0</v>
      </c>
      <c r="E54" s="90">
        <f t="shared" si="5"/>
        <v>0</v>
      </c>
      <c r="F54" s="90">
        <f t="shared" si="5"/>
        <v>0</v>
      </c>
      <c r="G54" s="117" t="e">
        <f t="shared" si="2"/>
        <v>#DIV/0!</v>
      </c>
      <c r="H54" s="117" t="e">
        <f t="shared" si="3"/>
        <v>#DIV/0!</v>
      </c>
    </row>
    <row r="55" spans="1:8" s="16" customFormat="1" ht="27" customHeight="1" hidden="1">
      <c r="A55" s="44"/>
      <c r="B55" s="43" t="s">
        <v>209</v>
      </c>
      <c r="C55" s="100" t="s">
        <v>210</v>
      </c>
      <c r="D55" s="101">
        <v>0</v>
      </c>
      <c r="E55" s="101">
        <v>0</v>
      </c>
      <c r="F55" s="101">
        <v>0</v>
      </c>
      <c r="G55" s="117" t="e">
        <f t="shared" si="2"/>
        <v>#DIV/0!</v>
      </c>
      <c r="H55" s="117" t="e">
        <f t="shared" si="3"/>
        <v>#DIV/0!</v>
      </c>
    </row>
    <row r="56" spans="1:8" ht="23.25" customHeight="1">
      <c r="A56" s="51">
        <v>1000</v>
      </c>
      <c r="B56" s="50" t="s">
        <v>56</v>
      </c>
      <c r="C56" s="93"/>
      <c r="D56" s="98">
        <f>D57</f>
        <v>18</v>
      </c>
      <c r="E56" s="98">
        <f>E57</f>
        <v>4.5</v>
      </c>
      <c r="F56" s="98">
        <f>F57</f>
        <v>4.5</v>
      </c>
      <c r="G56" s="117">
        <f t="shared" si="2"/>
        <v>0.25</v>
      </c>
      <c r="H56" s="117">
        <f t="shared" si="3"/>
        <v>1</v>
      </c>
    </row>
    <row r="57" spans="1:8" ht="18.75">
      <c r="A57" s="47" t="s">
        <v>57</v>
      </c>
      <c r="B57" s="46" t="s">
        <v>166</v>
      </c>
      <c r="C57" s="92" t="s">
        <v>57</v>
      </c>
      <c r="D57" s="90">
        <v>18</v>
      </c>
      <c r="E57" s="90">
        <v>4.5</v>
      </c>
      <c r="F57" s="90">
        <v>4.5</v>
      </c>
      <c r="G57" s="117">
        <f t="shared" si="2"/>
        <v>0.25</v>
      </c>
      <c r="H57" s="117">
        <f t="shared" si="3"/>
        <v>1</v>
      </c>
    </row>
    <row r="58" spans="1:8" ht="31.5">
      <c r="A58" s="51"/>
      <c r="B58" s="50" t="s">
        <v>95</v>
      </c>
      <c r="C58" s="93"/>
      <c r="D58" s="90">
        <f>D59</f>
        <v>822</v>
      </c>
      <c r="E58" s="90">
        <f>E59</f>
        <v>205.5</v>
      </c>
      <c r="F58" s="90">
        <f>F59</f>
        <v>0</v>
      </c>
      <c r="G58" s="117">
        <f t="shared" si="2"/>
        <v>0</v>
      </c>
      <c r="H58" s="117">
        <f t="shared" si="3"/>
        <v>0</v>
      </c>
    </row>
    <row r="59" spans="1:8" s="16" customFormat="1" ht="47.25">
      <c r="A59" s="44"/>
      <c r="B59" s="43" t="s">
        <v>96</v>
      </c>
      <c r="C59" s="100" t="s">
        <v>180</v>
      </c>
      <c r="D59" s="101">
        <v>822</v>
      </c>
      <c r="E59" s="101">
        <v>205.5</v>
      </c>
      <c r="F59" s="101">
        <v>0</v>
      </c>
      <c r="G59" s="117">
        <f t="shared" si="2"/>
        <v>0</v>
      </c>
      <c r="H59" s="117">
        <f t="shared" si="3"/>
        <v>0</v>
      </c>
    </row>
    <row r="60" spans="1:8" ht="18" customHeight="1">
      <c r="A60" s="47"/>
      <c r="B60" s="50" t="s">
        <v>63</v>
      </c>
      <c r="C60" s="51"/>
      <c r="D60" s="98">
        <f>D31+D36+D38+D44+D52+D53+D56+D58+D41</f>
        <v>3290.5000000000005</v>
      </c>
      <c r="E60" s="98">
        <f>E31+E36+E38+E44+E52+E53+E56+E58+E41</f>
        <v>842.1999999999999</v>
      </c>
      <c r="F60" s="98">
        <f>F31+F36+F38+F44+F52+F53+F56+F58+F41</f>
        <v>238.00000000000003</v>
      </c>
      <c r="G60" s="117">
        <f t="shared" si="2"/>
        <v>0.07232943321683634</v>
      </c>
      <c r="H60" s="117">
        <f t="shared" si="3"/>
        <v>0.28259320826407036</v>
      </c>
    </row>
    <row r="61" spans="1:8" ht="31.5">
      <c r="A61" s="119"/>
      <c r="B61" s="46" t="s">
        <v>78</v>
      </c>
      <c r="C61" s="92"/>
      <c r="D61" s="106">
        <f>D58</f>
        <v>822</v>
      </c>
      <c r="E61" s="106">
        <f>E58</f>
        <v>205.5</v>
      </c>
      <c r="F61" s="106">
        <f>F58</f>
        <v>0</v>
      </c>
      <c r="G61" s="117">
        <f t="shared" si="2"/>
        <v>0</v>
      </c>
      <c r="H61" s="117">
        <f t="shared" si="3"/>
        <v>0</v>
      </c>
    </row>
    <row r="62" ht="18">
      <c r="A62" s="76"/>
    </row>
    <row r="63" ht="18">
      <c r="A63" s="76"/>
    </row>
    <row r="64" spans="1:6" ht="18">
      <c r="A64" s="76"/>
      <c r="B64" s="79" t="s">
        <v>88</v>
      </c>
      <c r="C64" s="109"/>
      <c r="F64" s="108">
        <v>701.5</v>
      </c>
    </row>
    <row r="65" spans="1:3" ht="18">
      <c r="A65" s="76"/>
      <c r="B65" s="79"/>
      <c r="C65" s="109"/>
    </row>
    <row r="66" spans="1:3" ht="18">
      <c r="A66" s="76"/>
      <c r="B66" s="79" t="s">
        <v>79</v>
      </c>
      <c r="C66" s="109"/>
    </row>
    <row r="67" spans="1:3" ht="18">
      <c r="A67" s="76"/>
      <c r="B67" s="79" t="s">
        <v>80</v>
      </c>
      <c r="C67" s="109"/>
    </row>
    <row r="68" spans="1:3" ht="18">
      <c r="A68" s="76"/>
      <c r="B68" s="79"/>
      <c r="C68" s="109"/>
    </row>
    <row r="69" spans="1:3" ht="18">
      <c r="A69" s="76"/>
      <c r="B69" s="79" t="s">
        <v>81</v>
      </c>
      <c r="C69" s="109"/>
    </row>
    <row r="70" spans="1:3" ht="18">
      <c r="A70" s="76"/>
      <c r="B70" s="79" t="s">
        <v>82</v>
      </c>
      <c r="C70" s="109"/>
    </row>
    <row r="71" spans="1:3" ht="18">
      <c r="A71" s="76"/>
      <c r="B71" s="79"/>
      <c r="C71" s="109"/>
    </row>
    <row r="72" spans="1:3" ht="18">
      <c r="A72" s="76"/>
      <c r="B72" s="79" t="s">
        <v>83</v>
      </c>
      <c r="C72" s="109"/>
    </row>
    <row r="73" spans="1:3" ht="18">
      <c r="A73" s="76"/>
      <c r="B73" s="79" t="s">
        <v>84</v>
      </c>
      <c r="C73" s="109"/>
    </row>
    <row r="74" spans="1:3" ht="18">
      <c r="A74" s="76"/>
      <c r="B74" s="79"/>
      <c r="C74" s="109"/>
    </row>
    <row r="75" spans="1:3" ht="18">
      <c r="A75" s="76"/>
      <c r="B75" s="79" t="s">
        <v>85</v>
      </c>
      <c r="C75" s="109"/>
    </row>
    <row r="76" spans="1:3" ht="18">
      <c r="A76" s="76"/>
      <c r="B76" s="79" t="s">
        <v>86</v>
      </c>
      <c r="C76" s="109"/>
    </row>
    <row r="77" ht="18">
      <c r="A77" s="76"/>
    </row>
    <row r="78" ht="18">
      <c r="A78" s="76"/>
    </row>
    <row r="79" spans="1:8" ht="18">
      <c r="A79" s="76"/>
      <c r="B79" s="79" t="s">
        <v>87</v>
      </c>
      <c r="C79" s="109"/>
      <c r="F79" s="110">
        <f>F64+F26-F60</f>
        <v>1204.4</v>
      </c>
      <c r="H79" s="110"/>
    </row>
    <row r="80" ht="18">
      <c r="A80" s="76"/>
    </row>
    <row r="81" ht="18">
      <c r="A81" s="76"/>
    </row>
    <row r="82" spans="1:3" ht="18">
      <c r="A82" s="76"/>
      <c r="B82" s="79" t="s">
        <v>89</v>
      </c>
      <c r="C82" s="109"/>
    </row>
    <row r="83" spans="1:3" ht="18">
      <c r="A83" s="76"/>
      <c r="B83" s="79" t="s">
        <v>90</v>
      </c>
      <c r="C83" s="109"/>
    </row>
    <row r="84" spans="1:3" ht="18">
      <c r="A84" s="76"/>
      <c r="B84" s="79" t="s">
        <v>91</v>
      </c>
      <c r="C84" s="109"/>
    </row>
    <row r="85" ht="18">
      <c r="A85" s="76"/>
    </row>
    <row r="86" ht="18">
      <c r="A86" s="7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="85" zoomScaleNormal="85" zoomScalePageLayoutView="0" workbookViewId="0" topLeftCell="A37">
      <selection activeCell="D15" sqref="D15"/>
    </sheetView>
  </sheetViews>
  <sheetFormatPr defaultColWidth="9.140625" defaultRowHeight="12.75"/>
  <cols>
    <col min="1" max="1" width="9.57421875" style="75" customWidth="1"/>
    <col min="2" max="2" width="35.421875" style="75" customWidth="1"/>
    <col min="3" max="3" width="12.28125" style="107" hidden="1" customWidth="1"/>
    <col min="4" max="4" width="11.8515625" style="108" customWidth="1"/>
    <col min="5" max="5" width="11.7109375" style="108" customWidth="1"/>
    <col min="6" max="6" width="12.140625" style="108" customWidth="1"/>
    <col min="7" max="7" width="10.7109375" style="108" customWidth="1"/>
    <col min="8" max="8" width="11.57421875" style="108" customWidth="1"/>
    <col min="9" max="16384" width="9.140625" style="1" customWidth="1"/>
  </cols>
  <sheetData>
    <row r="1" spans="1:8" s="5" customFormat="1" ht="53.25" customHeight="1">
      <c r="A1" s="167" t="s">
        <v>409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45"/>
      <c r="B2" s="200" t="s">
        <v>2</v>
      </c>
      <c r="C2" s="128"/>
      <c r="D2" s="195" t="s">
        <v>3</v>
      </c>
      <c r="E2" s="188" t="s">
        <v>255</v>
      </c>
      <c r="F2" s="195" t="s">
        <v>4</v>
      </c>
      <c r="G2" s="195" t="s">
        <v>140</v>
      </c>
      <c r="H2" s="188" t="s">
        <v>256</v>
      </c>
    </row>
    <row r="3" spans="1:8" ht="26.25" customHeight="1">
      <c r="A3" s="45"/>
      <c r="B3" s="201"/>
      <c r="C3" s="129"/>
      <c r="D3" s="196"/>
      <c r="E3" s="189"/>
      <c r="F3" s="196"/>
      <c r="G3" s="199"/>
      <c r="H3" s="189"/>
    </row>
    <row r="4" spans="1:8" ht="36" customHeight="1">
      <c r="A4" s="45"/>
      <c r="B4" s="46" t="s">
        <v>77</v>
      </c>
      <c r="C4" s="89"/>
      <c r="D4" s="90">
        <f>D5+D6+D7+D8+D9+D10+D11+D12+D13+D14+D15+D16+D17+D18+D19</f>
        <v>4689</v>
      </c>
      <c r="E4" s="90">
        <f>E5+E6+E7+E8+E9+E10+E11+E12+E13+E14+E15+E16+E17+E18+E19</f>
        <v>753</v>
      </c>
      <c r="F4" s="90">
        <f>F5+F6+F7+F8+F9+F10+F11+F12+F13+F14+F15+F16+F17+F18+F19</f>
        <v>1962.9</v>
      </c>
      <c r="G4" s="115">
        <f>F4/D4</f>
        <v>0.4186180422264875</v>
      </c>
      <c r="H4" s="115">
        <f>F4/E4</f>
        <v>2.606772908366534</v>
      </c>
    </row>
    <row r="5" spans="1:8" ht="18.75" customHeight="1">
      <c r="A5" s="45"/>
      <c r="B5" s="46" t="s">
        <v>6</v>
      </c>
      <c r="C5" s="92"/>
      <c r="D5" s="90">
        <v>255</v>
      </c>
      <c r="E5" s="90">
        <v>50</v>
      </c>
      <c r="F5" s="90">
        <v>81</v>
      </c>
      <c r="G5" s="115">
        <f aca="true" t="shared" si="0" ref="G5:G27">F5/D5</f>
        <v>0.3176470588235294</v>
      </c>
      <c r="H5" s="115">
        <f aca="true" t="shared" si="1" ref="H5:H27">F5/E5</f>
        <v>1.62</v>
      </c>
    </row>
    <row r="6" spans="1:8" ht="18.75" customHeight="1" hidden="1">
      <c r="A6" s="45"/>
      <c r="B6" s="46" t="s">
        <v>224</v>
      </c>
      <c r="C6" s="92"/>
      <c r="D6" s="90">
        <v>0</v>
      </c>
      <c r="E6" s="90">
        <v>0</v>
      </c>
      <c r="F6" s="90">
        <v>0</v>
      </c>
      <c r="G6" s="115" t="e">
        <f t="shared" si="0"/>
        <v>#DIV/0!</v>
      </c>
      <c r="H6" s="115" t="e">
        <f t="shared" si="1"/>
        <v>#DIV/0!</v>
      </c>
    </row>
    <row r="7" spans="1:8" ht="22.5" customHeight="1">
      <c r="A7" s="45"/>
      <c r="B7" s="46" t="s">
        <v>8</v>
      </c>
      <c r="C7" s="92"/>
      <c r="D7" s="90">
        <v>925</v>
      </c>
      <c r="E7" s="90">
        <v>150</v>
      </c>
      <c r="F7" s="90">
        <v>1090.7</v>
      </c>
      <c r="G7" s="115">
        <f t="shared" si="0"/>
        <v>1.1791351351351351</v>
      </c>
      <c r="H7" s="115">
        <f t="shared" si="1"/>
        <v>7.271333333333334</v>
      </c>
    </row>
    <row r="8" spans="1:8" ht="24" customHeight="1">
      <c r="A8" s="45"/>
      <c r="B8" s="46" t="s">
        <v>9</v>
      </c>
      <c r="C8" s="92"/>
      <c r="D8" s="90">
        <v>175</v>
      </c>
      <c r="E8" s="90">
        <v>50</v>
      </c>
      <c r="F8" s="90">
        <v>10.8</v>
      </c>
      <c r="G8" s="115">
        <f t="shared" si="0"/>
        <v>0.06171428571428572</v>
      </c>
      <c r="H8" s="115">
        <f t="shared" si="1"/>
        <v>0.21600000000000003</v>
      </c>
    </row>
    <row r="9" spans="1:8" ht="22.5" customHeight="1">
      <c r="A9" s="45"/>
      <c r="B9" s="46" t="s">
        <v>10</v>
      </c>
      <c r="C9" s="92"/>
      <c r="D9" s="90">
        <v>3322</v>
      </c>
      <c r="E9" s="90">
        <v>500</v>
      </c>
      <c r="F9" s="90">
        <v>768</v>
      </c>
      <c r="G9" s="115">
        <f t="shared" si="0"/>
        <v>0.23118603251053582</v>
      </c>
      <c r="H9" s="115">
        <f t="shared" si="1"/>
        <v>1.536</v>
      </c>
    </row>
    <row r="10" spans="1:8" ht="22.5" customHeight="1">
      <c r="A10" s="45"/>
      <c r="B10" s="46" t="s">
        <v>102</v>
      </c>
      <c r="C10" s="92"/>
      <c r="D10" s="90">
        <v>12</v>
      </c>
      <c r="E10" s="90">
        <v>3</v>
      </c>
      <c r="F10" s="90">
        <v>12.4</v>
      </c>
      <c r="G10" s="115">
        <f t="shared" si="0"/>
        <v>1.0333333333333334</v>
      </c>
      <c r="H10" s="115">
        <f t="shared" si="1"/>
        <v>4.133333333333334</v>
      </c>
    </row>
    <row r="11" spans="1:8" ht="37.5" customHeight="1">
      <c r="A11" s="45"/>
      <c r="B11" s="46" t="s">
        <v>11</v>
      </c>
      <c r="C11" s="92"/>
      <c r="D11" s="90">
        <v>0</v>
      </c>
      <c r="E11" s="90">
        <v>0</v>
      </c>
      <c r="F11" s="90">
        <v>0</v>
      </c>
      <c r="G11" s="115">
        <v>0</v>
      </c>
      <c r="H11" s="115">
        <v>0</v>
      </c>
    </row>
    <row r="12" spans="1:8" ht="18.75" customHeight="1">
      <c r="A12" s="45"/>
      <c r="B12" s="46" t="s">
        <v>12</v>
      </c>
      <c r="C12" s="92"/>
      <c r="D12" s="90">
        <v>0</v>
      </c>
      <c r="E12" s="90">
        <v>0</v>
      </c>
      <c r="F12" s="90">
        <v>0</v>
      </c>
      <c r="G12" s="115">
        <v>0</v>
      </c>
      <c r="H12" s="115">
        <v>0</v>
      </c>
    </row>
    <row r="13" spans="1:8" ht="17.25" customHeight="1">
      <c r="A13" s="45"/>
      <c r="B13" s="46" t="s">
        <v>13</v>
      </c>
      <c r="C13" s="92"/>
      <c r="D13" s="90">
        <v>0</v>
      </c>
      <c r="E13" s="90">
        <v>0</v>
      </c>
      <c r="F13" s="90">
        <v>0</v>
      </c>
      <c r="G13" s="115">
        <v>0</v>
      </c>
      <c r="H13" s="115">
        <v>0</v>
      </c>
    </row>
    <row r="14" spans="1:8" ht="15" customHeight="1">
      <c r="A14" s="45"/>
      <c r="B14" s="46" t="s">
        <v>15</v>
      </c>
      <c r="C14" s="92"/>
      <c r="D14" s="90">
        <v>0</v>
      </c>
      <c r="E14" s="90">
        <v>0</v>
      </c>
      <c r="F14" s="90">
        <v>0</v>
      </c>
      <c r="G14" s="115">
        <v>0</v>
      </c>
      <c r="H14" s="115">
        <v>0</v>
      </c>
    </row>
    <row r="15" spans="1:8" ht="18" customHeight="1">
      <c r="A15" s="45"/>
      <c r="B15" s="46" t="s">
        <v>16</v>
      </c>
      <c r="C15" s="92"/>
      <c r="D15" s="90">
        <v>0</v>
      </c>
      <c r="E15" s="90">
        <v>0</v>
      </c>
      <c r="F15" s="90">
        <v>0</v>
      </c>
      <c r="G15" s="115">
        <v>0</v>
      </c>
      <c r="H15" s="115">
        <v>0</v>
      </c>
    </row>
    <row r="16" spans="1:8" ht="31.5" customHeight="1">
      <c r="A16" s="45"/>
      <c r="B16" s="46" t="s">
        <v>17</v>
      </c>
      <c r="C16" s="92"/>
      <c r="D16" s="90">
        <v>0</v>
      </c>
      <c r="E16" s="90">
        <v>0</v>
      </c>
      <c r="F16" s="90">
        <v>0</v>
      </c>
      <c r="G16" s="115">
        <v>0</v>
      </c>
      <c r="H16" s="115">
        <v>0</v>
      </c>
    </row>
    <row r="17" spans="1:8" ht="33.75" customHeight="1">
      <c r="A17" s="45"/>
      <c r="B17" s="46" t="s">
        <v>19</v>
      </c>
      <c r="C17" s="92"/>
      <c r="D17" s="90">
        <v>0</v>
      </c>
      <c r="E17" s="90">
        <v>0</v>
      </c>
      <c r="F17" s="90">
        <v>0</v>
      </c>
      <c r="G17" s="115">
        <v>0</v>
      </c>
      <c r="H17" s="115">
        <v>0</v>
      </c>
    </row>
    <row r="18" spans="1:8" ht="18.75" customHeight="1">
      <c r="A18" s="45"/>
      <c r="B18" s="46" t="s">
        <v>113</v>
      </c>
      <c r="C18" s="92"/>
      <c r="D18" s="90">
        <v>0</v>
      </c>
      <c r="E18" s="90">
        <v>0</v>
      </c>
      <c r="F18" s="90">
        <v>0</v>
      </c>
      <c r="G18" s="115">
        <v>0</v>
      </c>
      <c r="H18" s="115">
        <v>0</v>
      </c>
    </row>
    <row r="19" spans="1:8" ht="16.5" customHeight="1">
      <c r="A19" s="45"/>
      <c r="B19" s="46" t="s">
        <v>22</v>
      </c>
      <c r="C19" s="92"/>
      <c r="D19" s="90">
        <v>0</v>
      </c>
      <c r="E19" s="90">
        <v>0</v>
      </c>
      <c r="F19" s="90"/>
      <c r="G19" s="115">
        <v>0</v>
      </c>
      <c r="H19" s="115">
        <v>0</v>
      </c>
    </row>
    <row r="20" spans="1:8" ht="32.25" customHeight="1">
      <c r="A20" s="45"/>
      <c r="B20" s="50" t="s">
        <v>76</v>
      </c>
      <c r="C20" s="93"/>
      <c r="D20" s="90">
        <f>D21+D22+D23+D24+D25</f>
        <v>274.5</v>
      </c>
      <c r="E20" s="90">
        <f>E21+E22+E23+E24+E25</f>
        <v>67.1</v>
      </c>
      <c r="F20" s="90">
        <f>F21+F22+F23+F24+F25</f>
        <v>57.6</v>
      </c>
      <c r="G20" s="115">
        <f t="shared" si="0"/>
        <v>0.2098360655737705</v>
      </c>
      <c r="H20" s="115">
        <f t="shared" si="1"/>
        <v>0.8584202682563339</v>
      </c>
    </row>
    <row r="21" spans="1:8" ht="18.75">
      <c r="A21" s="45"/>
      <c r="B21" s="46" t="s">
        <v>24</v>
      </c>
      <c r="C21" s="92"/>
      <c r="D21" s="90">
        <v>120.6</v>
      </c>
      <c r="E21" s="90">
        <v>30.2</v>
      </c>
      <c r="F21" s="90">
        <v>28.5</v>
      </c>
      <c r="G21" s="115">
        <f t="shared" si="0"/>
        <v>0.236318407960199</v>
      </c>
      <c r="H21" s="115">
        <f t="shared" si="1"/>
        <v>0.9437086092715232</v>
      </c>
    </row>
    <row r="22" spans="1:8" ht="18.75" customHeight="1">
      <c r="A22" s="45"/>
      <c r="B22" s="46" t="s">
        <v>97</v>
      </c>
      <c r="C22" s="92"/>
      <c r="D22" s="90">
        <v>153.9</v>
      </c>
      <c r="E22" s="90">
        <v>36.9</v>
      </c>
      <c r="F22" s="90">
        <v>29.1</v>
      </c>
      <c r="G22" s="115">
        <f t="shared" si="0"/>
        <v>0.18908382066276802</v>
      </c>
      <c r="H22" s="115">
        <f t="shared" si="1"/>
        <v>0.7886178861788619</v>
      </c>
    </row>
    <row r="23" spans="1:8" ht="29.25" customHeight="1">
      <c r="A23" s="45"/>
      <c r="B23" s="46" t="s">
        <v>62</v>
      </c>
      <c r="C23" s="92"/>
      <c r="D23" s="90">
        <v>0</v>
      </c>
      <c r="E23" s="90">
        <v>0</v>
      </c>
      <c r="F23" s="90">
        <v>0</v>
      </c>
      <c r="G23" s="115">
        <v>0</v>
      </c>
      <c r="H23" s="115">
        <v>0</v>
      </c>
    </row>
    <row r="24" spans="1:8" ht="52.5" customHeight="1">
      <c r="A24" s="45"/>
      <c r="B24" s="46" t="s">
        <v>27</v>
      </c>
      <c r="C24" s="92"/>
      <c r="D24" s="90">
        <v>0</v>
      </c>
      <c r="E24" s="90">
        <v>0</v>
      </c>
      <c r="F24" s="90">
        <v>0</v>
      </c>
      <c r="G24" s="115">
        <v>0</v>
      </c>
      <c r="H24" s="115">
        <v>0</v>
      </c>
    </row>
    <row r="25" spans="1:8" ht="1.5" customHeight="1" thickBot="1">
      <c r="A25" s="45"/>
      <c r="B25" s="94" t="s">
        <v>146</v>
      </c>
      <c r="C25" s="95"/>
      <c r="D25" s="90">
        <v>0</v>
      </c>
      <c r="E25" s="90">
        <v>0</v>
      </c>
      <c r="F25" s="90">
        <v>0</v>
      </c>
      <c r="G25" s="115" t="e">
        <f t="shared" si="0"/>
        <v>#DIV/0!</v>
      </c>
      <c r="H25" s="115" t="e">
        <f t="shared" si="1"/>
        <v>#DIV/0!</v>
      </c>
    </row>
    <row r="26" spans="1:8" ht="18.75" customHeight="1">
      <c r="A26" s="45"/>
      <c r="B26" s="46" t="s">
        <v>28</v>
      </c>
      <c r="C26" s="116"/>
      <c r="D26" s="90">
        <f>D4+D20</f>
        <v>4963.5</v>
      </c>
      <c r="E26" s="90">
        <f>E4+E20</f>
        <v>820.1</v>
      </c>
      <c r="F26" s="90">
        <f>F4+F20</f>
        <v>2020.5</v>
      </c>
      <c r="G26" s="115">
        <f t="shared" si="0"/>
        <v>0.4070716228467815</v>
      </c>
      <c r="H26" s="115">
        <f t="shared" si="1"/>
        <v>2.463723936105353</v>
      </c>
    </row>
    <row r="27" spans="1:8" ht="15.75" customHeight="1">
      <c r="A27" s="45"/>
      <c r="B27" s="46" t="s">
        <v>103</v>
      </c>
      <c r="C27" s="92"/>
      <c r="D27" s="90">
        <f>D4</f>
        <v>4689</v>
      </c>
      <c r="E27" s="90">
        <f>E4</f>
        <v>753</v>
      </c>
      <c r="F27" s="90">
        <f>F4</f>
        <v>1962.9</v>
      </c>
      <c r="G27" s="115">
        <f t="shared" si="0"/>
        <v>0.4186180422264875</v>
      </c>
      <c r="H27" s="115">
        <f t="shared" si="1"/>
        <v>2.606772908366534</v>
      </c>
    </row>
    <row r="28" spans="1:8" ht="12.75">
      <c r="A28" s="170"/>
      <c r="B28" s="197"/>
      <c r="C28" s="197"/>
      <c r="D28" s="197"/>
      <c r="E28" s="197"/>
      <c r="F28" s="197"/>
      <c r="G28" s="197"/>
      <c r="H28" s="198"/>
    </row>
    <row r="29" spans="1:8" ht="15" customHeight="1">
      <c r="A29" s="192" t="s">
        <v>150</v>
      </c>
      <c r="B29" s="161" t="s">
        <v>29</v>
      </c>
      <c r="C29" s="193" t="s">
        <v>176</v>
      </c>
      <c r="D29" s="187" t="s">
        <v>3</v>
      </c>
      <c r="E29" s="188" t="s">
        <v>255</v>
      </c>
      <c r="F29" s="188" t="s">
        <v>4</v>
      </c>
      <c r="G29" s="195" t="s">
        <v>140</v>
      </c>
      <c r="H29" s="188" t="s">
        <v>256</v>
      </c>
    </row>
    <row r="30" spans="1:8" ht="44.25" customHeight="1">
      <c r="A30" s="192"/>
      <c r="B30" s="161"/>
      <c r="C30" s="194"/>
      <c r="D30" s="187"/>
      <c r="E30" s="189"/>
      <c r="F30" s="189"/>
      <c r="G30" s="199"/>
      <c r="H30" s="189"/>
    </row>
    <row r="31" spans="1:8" ht="34.5" customHeight="1">
      <c r="A31" s="51" t="s">
        <v>64</v>
      </c>
      <c r="B31" s="50" t="s">
        <v>30</v>
      </c>
      <c r="C31" s="93"/>
      <c r="D31" s="98">
        <f>D32+D33+D34</f>
        <v>3952.6</v>
      </c>
      <c r="E31" s="98">
        <f>E32+E33+E34</f>
        <v>2201.9</v>
      </c>
      <c r="F31" s="98">
        <f>F32+F33+F34</f>
        <v>537.6999999999999</v>
      </c>
      <c r="G31" s="117">
        <f>F31/D31</f>
        <v>0.13603703891109648</v>
      </c>
      <c r="H31" s="115">
        <f>F31/E31</f>
        <v>0.24419819247013938</v>
      </c>
    </row>
    <row r="32" spans="1:8" ht="98.25" customHeight="1">
      <c r="A32" s="47" t="s">
        <v>67</v>
      </c>
      <c r="B32" s="46" t="s">
        <v>153</v>
      </c>
      <c r="C32" s="92" t="s">
        <v>67</v>
      </c>
      <c r="D32" s="90">
        <v>3937.4</v>
      </c>
      <c r="E32" s="90">
        <v>2200</v>
      </c>
      <c r="F32" s="90">
        <v>535.8</v>
      </c>
      <c r="G32" s="117">
        <f aca="true" t="shared" si="2" ref="G32:G61">F32/D32</f>
        <v>0.13607964646721185</v>
      </c>
      <c r="H32" s="115">
        <f aca="true" t="shared" si="3" ref="H32:H61">F32/E32</f>
        <v>0.24354545454545454</v>
      </c>
    </row>
    <row r="33" spans="1:8" ht="19.5" customHeight="1">
      <c r="A33" s="47" t="s">
        <v>69</v>
      </c>
      <c r="B33" s="46" t="s">
        <v>33</v>
      </c>
      <c r="C33" s="92" t="s">
        <v>69</v>
      </c>
      <c r="D33" s="90">
        <v>10</v>
      </c>
      <c r="E33" s="90">
        <v>0</v>
      </c>
      <c r="F33" s="90">
        <v>0</v>
      </c>
      <c r="G33" s="117">
        <f t="shared" si="2"/>
        <v>0</v>
      </c>
      <c r="H33" s="115">
        <v>0</v>
      </c>
    </row>
    <row r="34" spans="1:8" ht="23.25" customHeight="1">
      <c r="A34" s="47" t="s">
        <v>123</v>
      </c>
      <c r="B34" s="46" t="s">
        <v>120</v>
      </c>
      <c r="C34" s="92"/>
      <c r="D34" s="90">
        <f>D35</f>
        <v>5.2</v>
      </c>
      <c r="E34" s="90">
        <f>E35</f>
        <v>1.9</v>
      </c>
      <c r="F34" s="90">
        <f>F35</f>
        <v>1.9</v>
      </c>
      <c r="G34" s="117">
        <f t="shared" si="2"/>
        <v>0.36538461538461536</v>
      </c>
      <c r="H34" s="115">
        <f t="shared" si="3"/>
        <v>1</v>
      </c>
    </row>
    <row r="35" spans="1:8" s="16" customFormat="1" ht="39" customHeight="1">
      <c r="A35" s="44"/>
      <c r="B35" s="43" t="s">
        <v>191</v>
      </c>
      <c r="C35" s="100" t="s">
        <v>260</v>
      </c>
      <c r="D35" s="101">
        <v>5.2</v>
      </c>
      <c r="E35" s="101">
        <v>1.9</v>
      </c>
      <c r="F35" s="101">
        <v>1.9</v>
      </c>
      <c r="G35" s="117">
        <f t="shared" si="2"/>
        <v>0.36538461538461536</v>
      </c>
      <c r="H35" s="115">
        <f t="shared" si="3"/>
        <v>1</v>
      </c>
    </row>
    <row r="36" spans="1:8" ht="18.75" customHeight="1">
      <c r="A36" s="51" t="s">
        <v>105</v>
      </c>
      <c r="B36" s="50" t="s">
        <v>99</v>
      </c>
      <c r="C36" s="93"/>
      <c r="D36" s="98">
        <f>D37</f>
        <v>153.9</v>
      </c>
      <c r="E36" s="98">
        <f>E37</f>
        <v>36.9</v>
      </c>
      <c r="F36" s="98">
        <f>F37</f>
        <v>29.1</v>
      </c>
      <c r="G36" s="117">
        <f t="shared" si="2"/>
        <v>0.18908382066276802</v>
      </c>
      <c r="H36" s="115">
        <f t="shared" si="3"/>
        <v>0.7886178861788619</v>
      </c>
    </row>
    <row r="37" spans="1:8" ht="48" customHeight="1">
      <c r="A37" s="47" t="s">
        <v>106</v>
      </c>
      <c r="B37" s="46" t="s">
        <v>157</v>
      </c>
      <c r="C37" s="92" t="s">
        <v>211</v>
      </c>
      <c r="D37" s="90">
        <v>153.9</v>
      </c>
      <c r="E37" s="90">
        <v>36.9</v>
      </c>
      <c r="F37" s="90">
        <v>29.1</v>
      </c>
      <c r="G37" s="117">
        <f t="shared" si="2"/>
        <v>0.18908382066276802</v>
      </c>
      <c r="H37" s="115">
        <f t="shared" si="3"/>
        <v>0.7886178861788619</v>
      </c>
    </row>
    <row r="38" spans="1:8" ht="30" customHeight="1" hidden="1">
      <c r="A38" s="51" t="s">
        <v>70</v>
      </c>
      <c r="B38" s="50" t="s">
        <v>36</v>
      </c>
      <c r="C38" s="93"/>
      <c r="D38" s="98">
        <f aca="true" t="shared" si="4" ref="D38:F39">D39</f>
        <v>0</v>
      </c>
      <c r="E38" s="98">
        <f t="shared" si="4"/>
        <v>0</v>
      </c>
      <c r="F38" s="98">
        <f t="shared" si="4"/>
        <v>0</v>
      </c>
      <c r="G38" s="117" t="e">
        <f t="shared" si="2"/>
        <v>#DIV/0!</v>
      </c>
      <c r="H38" s="115" t="e">
        <f t="shared" si="3"/>
        <v>#DIV/0!</v>
      </c>
    </row>
    <row r="39" spans="1:8" ht="18" customHeight="1" hidden="1">
      <c r="A39" s="47" t="s">
        <v>107</v>
      </c>
      <c r="B39" s="46" t="s">
        <v>101</v>
      </c>
      <c r="C39" s="92"/>
      <c r="D39" s="90">
        <f t="shared" si="4"/>
        <v>0</v>
      </c>
      <c r="E39" s="90">
        <f t="shared" si="4"/>
        <v>0</v>
      </c>
      <c r="F39" s="90">
        <f t="shared" si="4"/>
        <v>0</v>
      </c>
      <c r="G39" s="117" t="e">
        <f t="shared" si="2"/>
        <v>#DIV/0!</v>
      </c>
      <c r="H39" s="115" t="e">
        <f t="shared" si="3"/>
        <v>#DIV/0!</v>
      </c>
    </row>
    <row r="40" spans="1:8" ht="54.75" customHeight="1" hidden="1">
      <c r="A40" s="47"/>
      <c r="B40" s="46" t="s">
        <v>215</v>
      </c>
      <c r="C40" s="92" t="s">
        <v>216</v>
      </c>
      <c r="D40" s="90">
        <v>0</v>
      </c>
      <c r="E40" s="90">
        <v>0</v>
      </c>
      <c r="F40" s="90">
        <v>0</v>
      </c>
      <c r="G40" s="117" t="e">
        <f t="shared" si="2"/>
        <v>#DIV/0!</v>
      </c>
      <c r="H40" s="115" t="e">
        <f t="shared" si="3"/>
        <v>#DIV/0!</v>
      </c>
    </row>
    <row r="41" spans="1:8" ht="16.5" customHeight="1" hidden="1">
      <c r="A41" s="51" t="s">
        <v>71</v>
      </c>
      <c r="B41" s="50" t="s">
        <v>38</v>
      </c>
      <c r="C41" s="93"/>
      <c r="D41" s="98">
        <f aca="true" t="shared" si="5" ref="D41:F42">D42</f>
        <v>0</v>
      </c>
      <c r="E41" s="98">
        <f t="shared" si="5"/>
        <v>0</v>
      </c>
      <c r="F41" s="98">
        <f t="shared" si="5"/>
        <v>0</v>
      </c>
      <c r="G41" s="117" t="e">
        <f t="shared" si="2"/>
        <v>#DIV/0!</v>
      </c>
      <c r="H41" s="115" t="e">
        <f t="shared" si="3"/>
        <v>#DIV/0!</v>
      </c>
    </row>
    <row r="42" spans="1:8" ht="27.75" customHeight="1" hidden="1">
      <c r="A42" s="60" t="s">
        <v>72</v>
      </c>
      <c r="B42" s="73" t="s">
        <v>118</v>
      </c>
      <c r="C42" s="92"/>
      <c r="D42" s="90">
        <f t="shared" si="5"/>
        <v>0</v>
      </c>
      <c r="E42" s="90">
        <f t="shared" si="5"/>
        <v>0</v>
      </c>
      <c r="F42" s="90">
        <f t="shared" si="5"/>
        <v>0</v>
      </c>
      <c r="G42" s="117" t="e">
        <f t="shared" si="2"/>
        <v>#DIV/0!</v>
      </c>
      <c r="H42" s="115" t="e">
        <f t="shared" si="3"/>
        <v>#DIV/0!</v>
      </c>
    </row>
    <row r="43" spans="1:8" ht="27" customHeight="1" hidden="1">
      <c r="A43" s="44"/>
      <c r="B43" s="68" t="s">
        <v>118</v>
      </c>
      <c r="C43" s="100" t="s">
        <v>220</v>
      </c>
      <c r="D43" s="101">
        <f>0</f>
        <v>0</v>
      </c>
      <c r="E43" s="101">
        <f>0</f>
        <v>0</v>
      </c>
      <c r="F43" s="101">
        <f>0</f>
        <v>0</v>
      </c>
      <c r="G43" s="117" t="e">
        <f t="shared" si="2"/>
        <v>#DIV/0!</v>
      </c>
      <c r="H43" s="115" t="e">
        <f t="shared" si="3"/>
        <v>#DIV/0!</v>
      </c>
    </row>
    <row r="44" spans="1:8" ht="31.5" customHeight="1">
      <c r="A44" s="51" t="s">
        <v>73</v>
      </c>
      <c r="B44" s="50" t="s">
        <v>39</v>
      </c>
      <c r="C44" s="93"/>
      <c r="D44" s="98">
        <f>D45</f>
        <v>812.8</v>
      </c>
      <c r="E44" s="98">
        <f>E45</f>
        <v>199.7</v>
      </c>
      <c r="F44" s="98">
        <f>F45</f>
        <v>106.1</v>
      </c>
      <c r="G44" s="117">
        <f t="shared" si="2"/>
        <v>0.13053641732283464</v>
      </c>
      <c r="H44" s="115">
        <f t="shared" si="3"/>
        <v>0.5312969454181272</v>
      </c>
    </row>
    <row r="45" spans="1:8" ht="19.5" customHeight="1">
      <c r="A45" s="47" t="s">
        <v>42</v>
      </c>
      <c r="B45" s="46" t="s">
        <v>43</v>
      </c>
      <c r="C45" s="92"/>
      <c r="D45" s="90">
        <f>D46+D47+D49+D48</f>
        <v>812.8</v>
      </c>
      <c r="E45" s="90">
        <f>E46+E47+E49+E48</f>
        <v>199.7</v>
      </c>
      <c r="F45" s="90">
        <f>F46+F47+F49+F48</f>
        <v>106.1</v>
      </c>
      <c r="G45" s="117">
        <f t="shared" si="2"/>
        <v>0.13053641732283464</v>
      </c>
      <c r="H45" s="115">
        <f t="shared" si="3"/>
        <v>0.5312969454181272</v>
      </c>
    </row>
    <row r="46" spans="1:8" s="16" customFormat="1" ht="20.25" customHeight="1">
      <c r="A46" s="44"/>
      <c r="B46" s="43" t="s">
        <v>94</v>
      </c>
      <c r="C46" s="92" t="s">
        <v>261</v>
      </c>
      <c r="D46" s="101">
        <v>415.9</v>
      </c>
      <c r="E46" s="101">
        <v>107.9</v>
      </c>
      <c r="F46" s="101">
        <v>84</v>
      </c>
      <c r="G46" s="117">
        <f t="shared" si="2"/>
        <v>0.20197162779514308</v>
      </c>
      <c r="H46" s="115">
        <f t="shared" si="3"/>
        <v>0.778498609823911</v>
      </c>
    </row>
    <row r="47" spans="1:8" s="16" customFormat="1" ht="16.5" customHeight="1">
      <c r="A47" s="44"/>
      <c r="B47" s="43" t="s">
        <v>207</v>
      </c>
      <c r="C47" s="100" t="s">
        <v>262</v>
      </c>
      <c r="D47" s="101">
        <v>20</v>
      </c>
      <c r="E47" s="101">
        <v>5</v>
      </c>
      <c r="F47" s="101">
        <v>0</v>
      </c>
      <c r="G47" s="117">
        <f t="shared" si="2"/>
        <v>0</v>
      </c>
      <c r="H47" s="115">
        <f t="shared" si="3"/>
        <v>0</v>
      </c>
    </row>
    <row r="48" spans="1:8" s="16" customFormat="1" ht="16.5" customHeight="1">
      <c r="A48" s="44"/>
      <c r="B48" s="43" t="s">
        <v>258</v>
      </c>
      <c r="C48" s="100" t="s">
        <v>263</v>
      </c>
      <c r="D48" s="101">
        <v>20</v>
      </c>
      <c r="E48" s="101">
        <v>5</v>
      </c>
      <c r="F48" s="101">
        <v>0</v>
      </c>
      <c r="G48" s="117">
        <f t="shared" si="2"/>
        <v>0</v>
      </c>
      <c r="H48" s="115">
        <f t="shared" si="3"/>
        <v>0</v>
      </c>
    </row>
    <row r="49" spans="1:8" s="16" customFormat="1" ht="30" customHeight="1">
      <c r="A49" s="44"/>
      <c r="B49" s="43" t="s">
        <v>165</v>
      </c>
      <c r="C49" s="100" t="s">
        <v>264</v>
      </c>
      <c r="D49" s="101">
        <v>356.9</v>
      </c>
      <c r="E49" s="101">
        <v>81.8</v>
      </c>
      <c r="F49" s="101">
        <v>22.1</v>
      </c>
      <c r="G49" s="117">
        <f t="shared" si="2"/>
        <v>0.0619221070327823</v>
      </c>
      <c r="H49" s="115">
        <f t="shared" si="3"/>
        <v>0.27017114914425433</v>
      </c>
    </row>
    <row r="50" spans="1:8" ht="18" customHeight="1">
      <c r="A50" s="51" t="s">
        <v>121</v>
      </c>
      <c r="B50" s="50" t="s">
        <v>119</v>
      </c>
      <c r="C50" s="93"/>
      <c r="D50" s="90">
        <f>D52</f>
        <v>2.7</v>
      </c>
      <c r="E50" s="90">
        <f>E52</f>
        <v>2.7</v>
      </c>
      <c r="F50" s="90">
        <f>F52</f>
        <v>2.7</v>
      </c>
      <c r="G50" s="117">
        <f t="shared" si="2"/>
        <v>1</v>
      </c>
      <c r="H50" s="115">
        <f t="shared" si="3"/>
        <v>1</v>
      </c>
    </row>
    <row r="51" spans="1:8" ht="36" customHeight="1">
      <c r="A51" s="47" t="s">
        <v>115</v>
      </c>
      <c r="B51" s="46" t="s">
        <v>122</v>
      </c>
      <c r="C51" s="92"/>
      <c r="D51" s="90">
        <f>D52</f>
        <v>2.7</v>
      </c>
      <c r="E51" s="90">
        <f>E52</f>
        <v>2.7</v>
      </c>
      <c r="F51" s="90">
        <f>F52</f>
        <v>2.7</v>
      </c>
      <c r="G51" s="117">
        <f t="shared" si="2"/>
        <v>1</v>
      </c>
      <c r="H51" s="115">
        <f t="shared" si="3"/>
        <v>1</v>
      </c>
    </row>
    <row r="52" spans="1:8" s="16" customFormat="1" ht="36" customHeight="1">
      <c r="A52" s="44"/>
      <c r="B52" s="43" t="s">
        <v>214</v>
      </c>
      <c r="C52" s="100" t="s">
        <v>208</v>
      </c>
      <c r="D52" s="101">
        <v>2.7</v>
      </c>
      <c r="E52" s="101">
        <v>2.7</v>
      </c>
      <c r="F52" s="101">
        <v>2.7</v>
      </c>
      <c r="G52" s="117">
        <f t="shared" si="2"/>
        <v>1</v>
      </c>
      <c r="H52" s="115">
        <f t="shared" si="3"/>
        <v>1</v>
      </c>
    </row>
    <row r="53" spans="1:8" ht="18" customHeight="1" hidden="1">
      <c r="A53" s="51" t="s">
        <v>44</v>
      </c>
      <c r="B53" s="50" t="s">
        <v>45</v>
      </c>
      <c r="C53" s="93"/>
      <c r="D53" s="90">
        <f aca="true" t="shared" si="6" ref="D53:F54">D54</f>
        <v>0</v>
      </c>
      <c r="E53" s="90">
        <f t="shared" si="6"/>
        <v>0</v>
      </c>
      <c r="F53" s="90">
        <f t="shared" si="6"/>
        <v>0</v>
      </c>
      <c r="G53" s="117" t="e">
        <f t="shared" si="2"/>
        <v>#DIV/0!</v>
      </c>
      <c r="H53" s="115" t="e">
        <f t="shared" si="3"/>
        <v>#DIV/0!</v>
      </c>
    </row>
    <row r="54" spans="1:8" ht="23.25" customHeight="1" hidden="1">
      <c r="A54" s="47" t="s">
        <v>48</v>
      </c>
      <c r="B54" s="46" t="s">
        <v>112</v>
      </c>
      <c r="C54" s="92"/>
      <c r="D54" s="90">
        <f t="shared" si="6"/>
        <v>0</v>
      </c>
      <c r="E54" s="90">
        <f t="shared" si="6"/>
        <v>0</v>
      </c>
      <c r="F54" s="90">
        <f t="shared" si="6"/>
        <v>0</v>
      </c>
      <c r="G54" s="117" t="e">
        <f t="shared" si="2"/>
        <v>#DIV/0!</v>
      </c>
      <c r="H54" s="115" t="e">
        <f t="shared" si="3"/>
        <v>#DIV/0!</v>
      </c>
    </row>
    <row r="55" spans="1:8" s="16" customFormat="1" ht="31.5" customHeight="1" hidden="1">
      <c r="A55" s="44"/>
      <c r="B55" s="43" t="s">
        <v>209</v>
      </c>
      <c r="C55" s="100" t="s">
        <v>210</v>
      </c>
      <c r="D55" s="101">
        <v>0</v>
      </c>
      <c r="E55" s="101">
        <v>0</v>
      </c>
      <c r="F55" s="101">
        <v>0</v>
      </c>
      <c r="G55" s="117" t="e">
        <f t="shared" si="2"/>
        <v>#DIV/0!</v>
      </c>
      <c r="H55" s="115" t="e">
        <f t="shared" si="3"/>
        <v>#DIV/0!</v>
      </c>
    </row>
    <row r="56" spans="1:8" ht="18.75" customHeight="1">
      <c r="A56" s="51">
        <v>1000</v>
      </c>
      <c r="B56" s="50" t="s">
        <v>56</v>
      </c>
      <c r="C56" s="93"/>
      <c r="D56" s="90">
        <f>D57</f>
        <v>66</v>
      </c>
      <c r="E56" s="90">
        <f>E57</f>
        <v>16.5</v>
      </c>
      <c r="F56" s="90">
        <f>F57</f>
        <v>16.5</v>
      </c>
      <c r="G56" s="117">
        <f t="shared" si="2"/>
        <v>0.25</v>
      </c>
      <c r="H56" s="115">
        <f t="shared" si="3"/>
        <v>1</v>
      </c>
    </row>
    <row r="57" spans="1:8" ht="18.75" customHeight="1">
      <c r="A57" s="47">
        <v>1001</v>
      </c>
      <c r="B57" s="46" t="s">
        <v>166</v>
      </c>
      <c r="C57" s="92" t="s">
        <v>57</v>
      </c>
      <c r="D57" s="90">
        <v>66</v>
      </c>
      <c r="E57" s="90">
        <v>16.5</v>
      </c>
      <c r="F57" s="90">
        <v>16.5</v>
      </c>
      <c r="G57" s="117">
        <f t="shared" si="2"/>
        <v>0.25</v>
      </c>
      <c r="H57" s="115">
        <f t="shared" si="3"/>
        <v>1</v>
      </c>
    </row>
    <row r="58" spans="1:8" ht="18.75" customHeight="1">
      <c r="A58" s="51"/>
      <c r="B58" s="50" t="s">
        <v>95</v>
      </c>
      <c r="C58" s="93"/>
      <c r="D58" s="98">
        <f>D59</f>
        <v>1336</v>
      </c>
      <c r="E58" s="98">
        <f>E59</f>
        <v>334</v>
      </c>
      <c r="F58" s="98">
        <f>F59</f>
        <v>0</v>
      </c>
      <c r="G58" s="117">
        <f t="shared" si="2"/>
        <v>0</v>
      </c>
      <c r="H58" s="115">
        <f t="shared" si="3"/>
        <v>0</v>
      </c>
    </row>
    <row r="59" spans="1:8" s="16" customFormat="1" ht="48.75" customHeight="1">
      <c r="A59" s="44"/>
      <c r="B59" s="43" t="s">
        <v>96</v>
      </c>
      <c r="C59" s="100" t="s">
        <v>180</v>
      </c>
      <c r="D59" s="101">
        <v>1336</v>
      </c>
      <c r="E59" s="101">
        <v>334</v>
      </c>
      <c r="F59" s="101">
        <v>0</v>
      </c>
      <c r="G59" s="117">
        <f t="shared" si="2"/>
        <v>0</v>
      </c>
      <c r="H59" s="115">
        <f t="shared" si="3"/>
        <v>0</v>
      </c>
    </row>
    <row r="60" spans="1:8" ht="21.75" customHeight="1">
      <c r="A60" s="47"/>
      <c r="B60" s="50" t="s">
        <v>63</v>
      </c>
      <c r="C60" s="51"/>
      <c r="D60" s="98">
        <f>D31+D36+D38+D41+D44+D50+D53+D56+D58</f>
        <v>6324</v>
      </c>
      <c r="E60" s="98">
        <f>E31+E36+E38+E41+E44+E50+E53+E56+E58</f>
        <v>2791.7</v>
      </c>
      <c r="F60" s="98">
        <f>F31+F36+F38+F41+F44+F50+F53+F56+F58</f>
        <v>692.1</v>
      </c>
      <c r="G60" s="117">
        <f t="shared" si="2"/>
        <v>0.10944022770398483</v>
      </c>
      <c r="H60" s="115">
        <f t="shared" si="3"/>
        <v>0.24791345774975823</v>
      </c>
    </row>
    <row r="61" spans="1:8" ht="25.5" customHeight="1">
      <c r="A61" s="119"/>
      <c r="B61" s="73" t="s">
        <v>78</v>
      </c>
      <c r="C61" s="102"/>
      <c r="D61" s="130">
        <f>D58</f>
        <v>1336</v>
      </c>
      <c r="E61" s="130">
        <f>E58</f>
        <v>334</v>
      </c>
      <c r="F61" s="130">
        <f>F58</f>
        <v>0</v>
      </c>
      <c r="G61" s="117">
        <f t="shared" si="2"/>
        <v>0</v>
      </c>
      <c r="H61" s="115">
        <f t="shared" si="3"/>
        <v>0</v>
      </c>
    </row>
    <row r="62" ht="18">
      <c r="A62" s="76"/>
    </row>
    <row r="63" ht="18">
      <c r="A63" s="76"/>
    </row>
    <row r="64" spans="1:6" ht="18">
      <c r="A64" s="76"/>
      <c r="B64" s="79" t="s">
        <v>88</v>
      </c>
      <c r="C64" s="109"/>
      <c r="F64" s="131">
        <v>1360.5</v>
      </c>
    </row>
    <row r="65" spans="1:3" ht="18">
      <c r="A65" s="76"/>
      <c r="B65" s="79"/>
      <c r="C65" s="109"/>
    </row>
    <row r="66" spans="1:3" ht="18">
      <c r="A66" s="76"/>
      <c r="B66" s="79" t="s">
        <v>79</v>
      </c>
      <c r="C66" s="109"/>
    </row>
    <row r="67" spans="1:3" ht="18">
      <c r="A67" s="76"/>
      <c r="B67" s="79" t="s">
        <v>80</v>
      </c>
      <c r="C67" s="109"/>
    </row>
    <row r="68" spans="1:3" ht="18">
      <c r="A68" s="76"/>
      <c r="B68" s="79"/>
      <c r="C68" s="109"/>
    </row>
    <row r="69" spans="1:3" ht="18">
      <c r="A69" s="76"/>
      <c r="B69" s="79" t="s">
        <v>81</v>
      </c>
      <c r="C69" s="109"/>
    </row>
    <row r="70" spans="1:3" ht="18">
      <c r="A70" s="76"/>
      <c r="B70" s="79" t="s">
        <v>82</v>
      </c>
      <c r="C70" s="109"/>
    </row>
    <row r="71" spans="1:3" ht="18">
      <c r="A71" s="76"/>
      <c r="B71" s="79"/>
      <c r="C71" s="109"/>
    </row>
    <row r="72" spans="1:3" ht="18">
      <c r="A72" s="76"/>
      <c r="B72" s="79" t="s">
        <v>83</v>
      </c>
      <c r="C72" s="109"/>
    </row>
    <row r="73" spans="1:3" ht="18">
      <c r="A73" s="76"/>
      <c r="B73" s="79" t="s">
        <v>84</v>
      </c>
      <c r="C73" s="109"/>
    </row>
    <row r="74" spans="1:3" ht="18">
      <c r="A74" s="76"/>
      <c r="B74" s="79"/>
      <c r="C74" s="109"/>
    </row>
    <row r="75" spans="1:3" ht="18">
      <c r="A75" s="76"/>
      <c r="B75" s="79" t="s">
        <v>85</v>
      </c>
      <c r="C75" s="109"/>
    </row>
    <row r="76" spans="1:3" ht="18">
      <c r="A76" s="76"/>
      <c r="B76" s="79" t="s">
        <v>86</v>
      </c>
      <c r="C76" s="109"/>
    </row>
    <row r="77" ht="18">
      <c r="A77" s="76"/>
    </row>
    <row r="78" ht="18">
      <c r="A78" s="76"/>
    </row>
    <row r="79" spans="1:8" ht="18">
      <c r="A79" s="76"/>
      <c r="B79" s="79" t="s">
        <v>87</v>
      </c>
      <c r="C79" s="109"/>
      <c r="F79" s="110">
        <f>F64+F26-F60</f>
        <v>2688.9</v>
      </c>
      <c r="H79" s="110"/>
    </row>
    <row r="80" ht="18">
      <c r="A80" s="76"/>
    </row>
    <row r="81" ht="18">
      <c r="A81" s="76"/>
    </row>
    <row r="82" spans="1:3" ht="18">
      <c r="A82" s="76"/>
      <c r="B82" s="79" t="s">
        <v>89</v>
      </c>
      <c r="C82" s="109"/>
    </row>
    <row r="83" spans="1:3" ht="18">
      <c r="A83" s="76"/>
      <c r="B83" s="79" t="s">
        <v>90</v>
      </c>
      <c r="C83" s="109"/>
    </row>
    <row r="84" spans="1:3" ht="18">
      <c r="A84" s="76"/>
      <c r="B84" s="79" t="s">
        <v>91</v>
      </c>
      <c r="C84" s="109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26">
      <selection activeCell="G35" sqref="G35"/>
    </sheetView>
  </sheetViews>
  <sheetFormatPr defaultColWidth="9.140625" defaultRowHeight="12.75"/>
  <cols>
    <col min="1" max="1" width="6.421875" style="134" customWidth="1"/>
    <col min="2" max="2" width="28.00390625" style="134" customWidth="1"/>
    <col min="3" max="3" width="12.421875" style="135" hidden="1" customWidth="1"/>
    <col min="4" max="5" width="12.421875" style="136" customWidth="1"/>
    <col min="6" max="6" width="11.7109375" style="136" customWidth="1"/>
    <col min="7" max="7" width="11.28125" style="136" customWidth="1"/>
    <col min="8" max="8" width="11.00390625" style="136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202" t="s">
        <v>396</v>
      </c>
      <c r="B1" s="202"/>
      <c r="C1" s="202"/>
      <c r="D1" s="202"/>
      <c r="E1" s="202"/>
      <c r="F1" s="202"/>
      <c r="G1" s="202"/>
      <c r="H1" s="202"/>
      <c r="I1" s="40"/>
    </row>
    <row r="2" spans="1:9" s="1" customFormat="1" ht="12.75" customHeight="1">
      <c r="A2" s="45"/>
      <c r="B2" s="161" t="s">
        <v>2</v>
      </c>
      <c r="C2" s="112"/>
      <c r="D2" s="187" t="s">
        <v>3</v>
      </c>
      <c r="E2" s="188" t="s">
        <v>255</v>
      </c>
      <c r="F2" s="187" t="s">
        <v>4</v>
      </c>
      <c r="G2" s="195" t="s">
        <v>140</v>
      </c>
      <c r="H2" s="188" t="s">
        <v>256</v>
      </c>
      <c r="I2" s="30"/>
    </row>
    <row r="3" spans="1:9" s="1" customFormat="1" ht="24.75" customHeight="1">
      <c r="A3" s="45"/>
      <c r="B3" s="161"/>
      <c r="C3" s="112"/>
      <c r="D3" s="187"/>
      <c r="E3" s="189"/>
      <c r="F3" s="187"/>
      <c r="G3" s="196"/>
      <c r="H3" s="189"/>
      <c r="I3" s="30"/>
    </row>
    <row r="4" spans="1:9" s="1" customFormat="1" ht="31.5">
      <c r="A4" s="45"/>
      <c r="B4" s="46" t="s">
        <v>77</v>
      </c>
      <c r="C4" s="89"/>
      <c r="D4" s="132">
        <f>D5+D6+D7+D8+D9+D10+D11+D12+D13+D14+D15+D16+D17+D18+D19</f>
        <v>2937.5</v>
      </c>
      <c r="E4" s="132">
        <f>E5+E6+E7+E8+E9+E10+E11+E12+E13+E14+E15+E16+E17+E18+E19</f>
        <v>323</v>
      </c>
      <c r="F4" s="132">
        <f>F5+F6+F7+F8+F9+F10+F11+F12+F13+F14+F15+F16+F17+F18+F19</f>
        <v>879.4999999999999</v>
      </c>
      <c r="G4" s="115">
        <f aca="true" t="shared" si="0" ref="G4:G27">F4/D4</f>
        <v>0.2994042553191489</v>
      </c>
      <c r="H4" s="115">
        <f aca="true" t="shared" si="1" ref="H4:H27">F4/E4</f>
        <v>2.7229102167182657</v>
      </c>
      <c r="I4" s="30"/>
    </row>
    <row r="5" spans="1:9" s="1" customFormat="1" ht="18.75">
      <c r="A5" s="45"/>
      <c r="B5" s="46" t="s">
        <v>6</v>
      </c>
      <c r="C5" s="92"/>
      <c r="D5" s="132">
        <v>274.5</v>
      </c>
      <c r="E5" s="132">
        <v>40</v>
      </c>
      <c r="F5" s="132">
        <v>49</v>
      </c>
      <c r="G5" s="115">
        <f t="shared" si="0"/>
        <v>0.1785063752276867</v>
      </c>
      <c r="H5" s="115">
        <f t="shared" si="1"/>
        <v>1.225</v>
      </c>
      <c r="I5" s="30"/>
    </row>
    <row r="6" spans="1:9" s="1" customFormat="1" ht="18.75" hidden="1">
      <c r="A6" s="45"/>
      <c r="B6" s="46" t="s">
        <v>224</v>
      </c>
      <c r="C6" s="92"/>
      <c r="D6" s="132">
        <v>0</v>
      </c>
      <c r="E6" s="132">
        <v>0</v>
      </c>
      <c r="F6" s="132">
        <v>0</v>
      </c>
      <c r="G6" s="115" t="e">
        <f t="shared" si="0"/>
        <v>#DIV/0!</v>
      </c>
      <c r="H6" s="115" t="e">
        <f t="shared" si="1"/>
        <v>#DIV/0!</v>
      </c>
      <c r="I6" s="30"/>
    </row>
    <row r="7" spans="1:9" s="1" customFormat="1" ht="18.75">
      <c r="A7" s="45"/>
      <c r="B7" s="46" t="s">
        <v>8</v>
      </c>
      <c r="C7" s="92"/>
      <c r="D7" s="132">
        <v>512</v>
      </c>
      <c r="E7" s="132">
        <v>100</v>
      </c>
      <c r="F7" s="132">
        <v>442.4</v>
      </c>
      <c r="G7" s="115">
        <f t="shared" si="0"/>
        <v>0.8640625</v>
      </c>
      <c r="H7" s="115">
        <f t="shared" si="1"/>
        <v>4.4239999999999995</v>
      </c>
      <c r="I7" s="30"/>
    </row>
    <row r="8" spans="1:9" s="1" customFormat="1" ht="31.5">
      <c r="A8" s="45"/>
      <c r="B8" s="46" t="s">
        <v>9</v>
      </c>
      <c r="C8" s="92"/>
      <c r="D8" s="132">
        <v>236</v>
      </c>
      <c r="E8" s="132">
        <v>30</v>
      </c>
      <c r="F8" s="132">
        <v>29.3</v>
      </c>
      <c r="G8" s="115">
        <f t="shared" si="0"/>
        <v>0.12415254237288136</v>
      </c>
      <c r="H8" s="115">
        <f t="shared" si="1"/>
        <v>0.9766666666666667</v>
      </c>
      <c r="I8" s="30"/>
    </row>
    <row r="9" spans="1:9" s="1" customFormat="1" ht="18.75">
      <c r="A9" s="45"/>
      <c r="B9" s="46" t="s">
        <v>10</v>
      </c>
      <c r="C9" s="92"/>
      <c r="D9" s="132">
        <v>1903</v>
      </c>
      <c r="E9" s="132">
        <v>150</v>
      </c>
      <c r="F9" s="132">
        <v>318.2</v>
      </c>
      <c r="G9" s="115">
        <f t="shared" si="0"/>
        <v>0.16720966894377298</v>
      </c>
      <c r="H9" s="115">
        <f t="shared" si="1"/>
        <v>2.1213333333333333</v>
      </c>
      <c r="I9" s="30"/>
    </row>
    <row r="10" spans="1:9" s="1" customFormat="1" ht="18.75">
      <c r="A10" s="45"/>
      <c r="B10" s="46" t="s">
        <v>102</v>
      </c>
      <c r="C10" s="92"/>
      <c r="D10" s="132">
        <v>12</v>
      </c>
      <c r="E10" s="132">
        <v>3</v>
      </c>
      <c r="F10" s="132">
        <v>7.6</v>
      </c>
      <c r="G10" s="115">
        <f t="shared" si="0"/>
        <v>0.6333333333333333</v>
      </c>
      <c r="H10" s="115">
        <f t="shared" si="1"/>
        <v>2.533333333333333</v>
      </c>
      <c r="I10" s="30"/>
    </row>
    <row r="11" spans="1:9" s="1" customFormat="1" ht="31.5">
      <c r="A11" s="45"/>
      <c r="B11" s="46" t="s">
        <v>11</v>
      </c>
      <c r="C11" s="92"/>
      <c r="D11" s="132">
        <v>0</v>
      </c>
      <c r="E11" s="132">
        <v>0</v>
      </c>
      <c r="F11" s="132">
        <v>0</v>
      </c>
      <c r="G11" s="115">
        <v>0</v>
      </c>
      <c r="H11" s="115">
        <v>0</v>
      </c>
      <c r="I11" s="30"/>
    </row>
    <row r="12" spans="1:9" s="1" customFormat="1" ht="18.75">
      <c r="A12" s="45"/>
      <c r="B12" s="46" t="s">
        <v>12</v>
      </c>
      <c r="C12" s="92"/>
      <c r="D12" s="132">
        <v>0</v>
      </c>
      <c r="E12" s="132">
        <v>0</v>
      </c>
      <c r="F12" s="132">
        <v>0</v>
      </c>
      <c r="G12" s="115">
        <v>0</v>
      </c>
      <c r="H12" s="115">
        <v>0</v>
      </c>
      <c r="I12" s="30"/>
    </row>
    <row r="13" spans="1:9" s="1" customFormat="1" ht="31.5">
      <c r="A13" s="45"/>
      <c r="B13" s="46" t="s">
        <v>13</v>
      </c>
      <c r="C13" s="92"/>
      <c r="D13" s="132">
        <v>0</v>
      </c>
      <c r="E13" s="132">
        <v>0</v>
      </c>
      <c r="F13" s="132">
        <v>0</v>
      </c>
      <c r="G13" s="115">
        <v>0</v>
      </c>
      <c r="H13" s="115">
        <v>0</v>
      </c>
      <c r="I13" s="30"/>
    </row>
    <row r="14" spans="1:9" s="1" customFormat="1" ht="31.5">
      <c r="A14" s="45"/>
      <c r="B14" s="46" t="s">
        <v>15</v>
      </c>
      <c r="C14" s="92"/>
      <c r="D14" s="132">
        <v>0</v>
      </c>
      <c r="E14" s="132">
        <v>0</v>
      </c>
      <c r="F14" s="132">
        <v>0</v>
      </c>
      <c r="G14" s="115">
        <v>0</v>
      </c>
      <c r="H14" s="115">
        <v>0</v>
      </c>
      <c r="I14" s="30"/>
    </row>
    <row r="15" spans="1:9" s="1" customFormat="1" ht="31.5">
      <c r="A15" s="45"/>
      <c r="B15" s="46" t="s">
        <v>16</v>
      </c>
      <c r="C15" s="92"/>
      <c r="D15" s="132">
        <v>0</v>
      </c>
      <c r="E15" s="132">
        <v>0</v>
      </c>
      <c r="F15" s="132">
        <v>0</v>
      </c>
      <c r="G15" s="115">
        <v>0</v>
      </c>
      <c r="H15" s="115">
        <v>0</v>
      </c>
      <c r="I15" s="30"/>
    </row>
    <row r="16" spans="1:9" s="1" customFormat="1" ht="34.5" customHeight="1">
      <c r="A16" s="45"/>
      <c r="B16" s="46" t="s">
        <v>110</v>
      </c>
      <c r="C16" s="92"/>
      <c r="D16" s="132">
        <v>0</v>
      </c>
      <c r="E16" s="132">
        <v>0</v>
      </c>
      <c r="F16" s="132">
        <v>33</v>
      </c>
      <c r="G16" s="115">
        <v>0</v>
      </c>
      <c r="H16" s="115">
        <v>0</v>
      </c>
      <c r="I16" s="30"/>
    </row>
    <row r="17" spans="1:9" s="1" customFormat="1" ht="31.5">
      <c r="A17" s="45"/>
      <c r="B17" s="46" t="s">
        <v>19</v>
      </c>
      <c r="C17" s="92"/>
      <c r="D17" s="132">
        <v>0</v>
      </c>
      <c r="E17" s="132">
        <v>0</v>
      </c>
      <c r="F17" s="132">
        <v>0</v>
      </c>
      <c r="G17" s="115">
        <v>0</v>
      </c>
      <c r="H17" s="115">
        <v>0</v>
      </c>
      <c r="I17" s="30"/>
    </row>
    <row r="18" spans="1:9" s="1" customFormat="1" ht="31.5">
      <c r="A18" s="45"/>
      <c r="B18" s="46" t="s">
        <v>113</v>
      </c>
      <c r="C18" s="92"/>
      <c r="D18" s="132">
        <v>0</v>
      </c>
      <c r="E18" s="132">
        <v>0</v>
      </c>
      <c r="F18" s="132">
        <v>0</v>
      </c>
      <c r="G18" s="115">
        <v>0</v>
      </c>
      <c r="H18" s="115">
        <v>0</v>
      </c>
      <c r="I18" s="30"/>
    </row>
    <row r="19" spans="1:9" s="1" customFormat="1" ht="31.5">
      <c r="A19" s="45"/>
      <c r="B19" s="46" t="s">
        <v>22</v>
      </c>
      <c r="C19" s="92"/>
      <c r="D19" s="132">
        <v>0</v>
      </c>
      <c r="E19" s="132">
        <v>0</v>
      </c>
      <c r="F19" s="132"/>
      <c r="G19" s="115">
        <v>0</v>
      </c>
      <c r="H19" s="115">
        <v>0</v>
      </c>
      <c r="I19" s="30"/>
    </row>
    <row r="20" spans="1:9" s="1" customFormat="1" ht="30.75" customHeight="1">
      <c r="A20" s="45"/>
      <c r="B20" s="50" t="s">
        <v>76</v>
      </c>
      <c r="C20" s="93"/>
      <c r="D20" s="132">
        <f>D21+D22+D23+D24+D25</f>
        <v>281.6</v>
      </c>
      <c r="E20" s="132">
        <f>E21+E22+E23+E24+E25</f>
        <v>68.8</v>
      </c>
      <c r="F20" s="132">
        <f>F21+F22+F23+F24+F25</f>
        <v>52.5</v>
      </c>
      <c r="G20" s="115">
        <f t="shared" si="0"/>
        <v>0.1864346590909091</v>
      </c>
      <c r="H20" s="115">
        <f t="shared" si="1"/>
        <v>0.7630813953488372</v>
      </c>
      <c r="I20" s="30"/>
    </row>
    <row r="21" spans="1:9" s="1" customFormat="1" ht="18.75">
      <c r="A21" s="45"/>
      <c r="B21" s="46" t="s">
        <v>24</v>
      </c>
      <c r="C21" s="92"/>
      <c r="D21" s="132">
        <v>127.7</v>
      </c>
      <c r="E21" s="132">
        <v>31.9</v>
      </c>
      <c r="F21" s="132">
        <v>30.3</v>
      </c>
      <c r="G21" s="115">
        <f t="shared" si="0"/>
        <v>0.23727486296006264</v>
      </c>
      <c r="H21" s="115">
        <f t="shared" si="1"/>
        <v>0.9498432601880878</v>
      </c>
      <c r="I21" s="30"/>
    </row>
    <row r="22" spans="1:9" s="1" customFormat="1" ht="31.5">
      <c r="A22" s="45"/>
      <c r="B22" s="46" t="s">
        <v>97</v>
      </c>
      <c r="C22" s="92"/>
      <c r="D22" s="132">
        <v>153.9</v>
      </c>
      <c r="E22" s="132">
        <v>36.9</v>
      </c>
      <c r="F22" s="132">
        <v>22.2</v>
      </c>
      <c r="G22" s="115">
        <f t="shared" si="0"/>
        <v>0.1442495126705653</v>
      </c>
      <c r="H22" s="115">
        <f t="shared" si="1"/>
        <v>0.6016260162601627</v>
      </c>
      <c r="I22" s="30"/>
    </row>
    <row r="23" spans="1:9" s="1" customFormat="1" ht="31.5">
      <c r="A23" s="45"/>
      <c r="B23" s="46" t="s">
        <v>62</v>
      </c>
      <c r="C23" s="92"/>
      <c r="D23" s="132">
        <v>0</v>
      </c>
      <c r="E23" s="132">
        <v>0</v>
      </c>
      <c r="F23" s="132">
        <v>0</v>
      </c>
      <c r="G23" s="115">
        <v>0</v>
      </c>
      <c r="H23" s="115">
        <v>0</v>
      </c>
      <c r="I23" s="30"/>
    </row>
    <row r="24" spans="1:9" s="1" customFormat="1" ht="30.75" customHeight="1" thickBot="1">
      <c r="A24" s="45"/>
      <c r="B24" s="94" t="s">
        <v>146</v>
      </c>
      <c r="C24" s="95"/>
      <c r="D24" s="132">
        <v>0</v>
      </c>
      <c r="E24" s="132">
        <v>0</v>
      </c>
      <c r="F24" s="132">
        <v>0</v>
      </c>
      <c r="G24" s="115">
        <v>0</v>
      </c>
      <c r="H24" s="115">
        <v>0</v>
      </c>
      <c r="I24" s="30"/>
    </row>
    <row r="25" spans="1:9" s="1" customFormat="1" ht="69.75" customHeight="1">
      <c r="A25" s="45"/>
      <c r="B25" s="46" t="s">
        <v>27</v>
      </c>
      <c r="C25" s="92"/>
      <c r="D25" s="132">
        <v>0</v>
      </c>
      <c r="E25" s="132">
        <v>0</v>
      </c>
      <c r="F25" s="132">
        <v>0</v>
      </c>
      <c r="G25" s="115">
        <v>0</v>
      </c>
      <c r="H25" s="115">
        <v>0</v>
      </c>
      <c r="I25" s="30"/>
    </row>
    <row r="26" spans="1:9" s="1" customFormat="1" ht="21" customHeight="1">
      <c r="A26" s="45"/>
      <c r="B26" s="46" t="s">
        <v>28</v>
      </c>
      <c r="C26" s="116"/>
      <c r="D26" s="132">
        <f>D4+D20</f>
        <v>3219.1</v>
      </c>
      <c r="E26" s="132">
        <f>E4+E20</f>
        <v>391.8</v>
      </c>
      <c r="F26" s="132">
        <f>F4+F20</f>
        <v>931.9999999999999</v>
      </c>
      <c r="G26" s="115">
        <f t="shared" si="0"/>
        <v>0.289521916063496</v>
      </c>
      <c r="H26" s="115">
        <f t="shared" si="1"/>
        <v>2.378764675855028</v>
      </c>
      <c r="I26" s="30"/>
    </row>
    <row r="27" spans="1:9" s="1" customFormat="1" ht="21" customHeight="1">
      <c r="A27" s="45"/>
      <c r="B27" s="46" t="s">
        <v>103</v>
      </c>
      <c r="C27" s="92"/>
      <c r="D27" s="132">
        <f>D4</f>
        <v>2937.5</v>
      </c>
      <c r="E27" s="132">
        <f>E4</f>
        <v>323</v>
      </c>
      <c r="F27" s="132">
        <f>F4</f>
        <v>879.4999999999999</v>
      </c>
      <c r="G27" s="115">
        <f t="shared" si="0"/>
        <v>0.2994042553191489</v>
      </c>
      <c r="H27" s="115">
        <f t="shared" si="1"/>
        <v>2.7229102167182657</v>
      </c>
      <c r="I27" s="30"/>
    </row>
    <row r="28" spans="1:9" s="1" customFormat="1" ht="12.75">
      <c r="A28" s="170"/>
      <c r="B28" s="197"/>
      <c r="C28" s="197"/>
      <c r="D28" s="197"/>
      <c r="E28" s="197"/>
      <c r="F28" s="197"/>
      <c r="G28" s="197"/>
      <c r="H28" s="198"/>
      <c r="I28" s="30"/>
    </row>
    <row r="29" spans="1:9" s="1" customFormat="1" ht="15" customHeight="1">
      <c r="A29" s="192" t="s">
        <v>150</v>
      </c>
      <c r="B29" s="161" t="s">
        <v>29</v>
      </c>
      <c r="C29" s="193" t="s">
        <v>176</v>
      </c>
      <c r="D29" s="187" t="s">
        <v>3</v>
      </c>
      <c r="E29" s="188" t="s">
        <v>255</v>
      </c>
      <c r="F29" s="188" t="s">
        <v>4</v>
      </c>
      <c r="G29" s="195" t="s">
        <v>140</v>
      </c>
      <c r="H29" s="188" t="s">
        <v>256</v>
      </c>
      <c r="I29" s="30"/>
    </row>
    <row r="30" spans="1:9" s="1" customFormat="1" ht="22.5" customHeight="1">
      <c r="A30" s="192"/>
      <c r="B30" s="161"/>
      <c r="C30" s="194"/>
      <c r="D30" s="187"/>
      <c r="E30" s="189"/>
      <c r="F30" s="189"/>
      <c r="G30" s="196"/>
      <c r="H30" s="189"/>
      <c r="I30" s="30"/>
    </row>
    <row r="31" spans="1:9" s="1" customFormat="1" ht="31.5">
      <c r="A31" s="51" t="s">
        <v>64</v>
      </c>
      <c r="B31" s="50" t="s">
        <v>30</v>
      </c>
      <c r="C31" s="93"/>
      <c r="D31" s="98">
        <f>D32+D33+D34</f>
        <v>1942.7</v>
      </c>
      <c r="E31" s="98">
        <f>E32+E33+E34</f>
        <v>583.5</v>
      </c>
      <c r="F31" s="98">
        <f>F32+F33+F34</f>
        <v>465.7</v>
      </c>
      <c r="G31" s="117">
        <f>F31/D31</f>
        <v>0.2397179183610439</v>
      </c>
      <c r="H31" s="117">
        <f>F31/E31</f>
        <v>0.798114824335904</v>
      </c>
      <c r="I31" s="30"/>
    </row>
    <row r="32" spans="1:9" s="1" customFormat="1" ht="80.25" customHeight="1">
      <c r="A32" s="47" t="s">
        <v>67</v>
      </c>
      <c r="B32" s="46" t="s">
        <v>153</v>
      </c>
      <c r="C32" s="92" t="s">
        <v>67</v>
      </c>
      <c r="D32" s="90">
        <v>1857.5</v>
      </c>
      <c r="E32" s="90">
        <v>509.8</v>
      </c>
      <c r="F32" s="90">
        <v>464.5</v>
      </c>
      <c r="G32" s="117">
        <f aca="true" t="shared" si="2" ref="G32:G62">F32/D32</f>
        <v>0.2500672947510094</v>
      </c>
      <c r="H32" s="117">
        <f aca="true" t="shared" si="3" ref="H32:H62">F32/E32</f>
        <v>0.9111416241663397</v>
      </c>
      <c r="I32" s="30"/>
    </row>
    <row r="33" spans="1:9" s="1" customFormat="1" ht="18.75" customHeight="1">
      <c r="A33" s="47" t="s">
        <v>69</v>
      </c>
      <c r="B33" s="46" t="s">
        <v>33</v>
      </c>
      <c r="C33" s="92" t="s">
        <v>69</v>
      </c>
      <c r="D33" s="90">
        <v>10</v>
      </c>
      <c r="E33" s="90">
        <v>2.5</v>
      </c>
      <c r="F33" s="90">
        <v>0</v>
      </c>
      <c r="G33" s="117">
        <f t="shared" si="2"/>
        <v>0</v>
      </c>
      <c r="H33" s="117">
        <f t="shared" si="3"/>
        <v>0</v>
      </c>
      <c r="I33" s="30"/>
    </row>
    <row r="34" spans="1:9" s="1" customFormat="1" ht="47.25">
      <c r="A34" s="47" t="s">
        <v>123</v>
      </c>
      <c r="B34" s="46" t="s">
        <v>116</v>
      </c>
      <c r="C34" s="92"/>
      <c r="D34" s="90">
        <f>D35+D36</f>
        <v>75.2</v>
      </c>
      <c r="E34" s="90">
        <f>E35+E36</f>
        <v>71.2</v>
      </c>
      <c r="F34" s="90">
        <f>F35+F36</f>
        <v>1.2</v>
      </c>
      <c r="G34" s="117">
        <f t="shared" si="2"/>
        <v>0.015957446808510637</v>
      </c>
      <c r="H34" s="117">
        <f t="shared" si="3"/>
        <v>0.016853932584269662</v>
      </c>
      <c r="I34" s="30"/>
    </row>
    <row r="35" spans="1:9" s="16" customFormat="1" ht="56.25" customHeight="1">
      <c r="A35" s="44"/>
      <c r="B35" s="43" t="s">
        <v>191</v>
      </c>
      <c r="C35" s="100" t="s">
        <v>192</v>
      </c>
      <c r="D35" s="101">
        <v>5.2</v>
      </c>
      <c r="E35" s="101">
        <v>1.2</v>
      </c>
      <c r="F35" s="101">
        <v>1.2</v>
      </c>
      <c r="G35" s="117">
        <f t="shared" si="2"/>
        <v>0.23076923076923075</v>
      </c>
      <c r="H35" s="117">
        <f t="shared" si="3"/>
        <v>1</v>
      </c>
      <c r="I35" s="37"/>
    </row>
    <row r="36" spans="1:9" s="16" customFormat="1" ht="81.75" customHeight="1">
      <c r="A36" s="44"/>
      <c r="B36" s="43" t="s">
        <v>190</v>
      </c>
      <c r="C36" s="100" t="s">
        <v>292</v>
      </c>
      <c r="D36" s="101">
        <v>70</v>
      </c>
      <c r="E36" s="101">
        <v>70</v>
      </c>
      <c r="F36" s="101">
        <v>0</v>
      </c>
      <c r="G36" s="117">
        <f t="shared" si="2"/>
        <v>0</v>
      </c>
      <c r="H36" s="117">
        <f t="shared" si="3"/>
        <v>0</v>
      </c>
      <c r="I36" s="37"/>
    </row>
    <row r="37" spans="1:9" s="1" customFormat="1" ht="35.25" customHeight="1">
      <c r="A37" s="51" t="s">
        <v>105</v>
      </c>
      <c r="B37" s="50" t="s">
        <v>99</v>
      </c>
      <c r="C37" s="93"/>
      <c r="D37" s="98">
        <f>D38</f>
        <v>153.9</v>
      </c>
      <c r="E37" s="98">
        <f>E38</f>
        <v>36.9</v>
      </c>
      <c r="F37" s="98">
        <f>F38</f>
        <v>22.2</v>
      </c>
      <c r="G37" s="117">
        <f t="shared" si="2"/>
        <v>0.1442495126705653</v>
      </c>
      <c r="H37" s="117">
        <f t="shared" si="3"/>
        <v>0.6016260162601627</v>
      </c>
      <c r="I37" s="30"/>
    </row>
    <row r="38" spans="1:9" s="1" customFormat="1" ht="85.5" customHeight="1">
      <c r="A38" s="47" t="s">
        <v>106</v>
      </c>
      <c r="B38" s="46" t="s">
        <v>157</v>
      </c>
      <c r="C38" s="92" t="s">
        <v>177</v>
      </c>
      <c r="D38" s="90">
        <v>153.9</v>
      </c>
      <c r="E38" s="90">
        <v>36.9</v>
      </c>
      <c r="F38" s="90">
        <v>22.2</v>
      </c>
      <c r="G38" s="117">
        <f t="shared" si="2"/>
        <v>0.1442495126705653</v>
      </c>
      <c r="H38" s="117">
        <f t="shared" si="3"/>
        <v>0.6016260162601627</v>
      </c>
      <c r="I38" s="30"/>
    </row>
    <row r="39" spans="1:9" s="1" customFormat="1" ht="31.5" hidden="1">
      <c r="A39" s="51" t="s">
        <v>70</v>
      </c>
      <c r="B39" s="50" t="s">
        <v>36</v>
      </c>
      <c r="C39" s="93"/>
      <c r="D39" s="98">
        <f aca="true" t="shared" si="4" ref="D39:F40">D40</f>
        <v>0</v>
      </c>
      <c r="E39" s="98">
        <f t="shared" si="4"/>
        <v>0</v>
      </c>
      <c r="F39" s="98">
        <f t="shared" si="4"/>
        <v>0</v>
      </c>
      <c r="G39" s="117" t="e">
        <f t="shared" si="2"/>
        <v>#DIV/0!</v>
      </c>
      <c r="H39" s="117" t="e">
        <f t="shared" si="3"/>
        <v>#DIV/0!</v>
      </c>
      <c r="I39" s="30"/>
    </row>
    <row r="40" spans="1:9" s="1" customFormat="1" ht="31.5" hidden="1">
      <c r="A40" s="47" t="s">
        <v>107</v>
      </c>
      <c r="B40" s="46" t="s">
        <v>101</v>
      </c>
      <c r="C40" s="92"/>
      <c r="D40" s="90">
        <f>D41</f>
        <v>0</v>
      </c>
      <c r="E40" s="90">
        <f>E41</f>
        <v>0</v>
      </c>
      <c r="F40" s="90">
        <f t="shared" si="4"/>
        <v>0</v>
      </c>
      <c r="G40" s="117" t="e">
        <f t="shared" si="2"/>
        <v>#DIV/0!</v>
      </c>
      <c r="H40" s="117" t="e">
        <f t="shared" si="3"/>
        <v>#DIV/0!</v>
      </c>
      <c r="I40" s="30"/>
    </row>
    <row r="41" spans="1:9" s="16" customFormat="1" ht="54" customHeight="1" hidden="1">
      <c r="A41" s="44"/>
      <c r="B41" s="43" t="s">
        <v>184</v>
      </c>
      <c r="C41" s="100" t="s">
        <v>183</v>
      </c>
      <c r="D41" s="101">
        <v>0</v>
      </c>
      <c r="E41" s="101">
        <v>0</v>
      </c>
      <c r="F41" s="101">
        <v>0</v>
      </c>
      <c r="G41" s="117" t="e">
        <f t="shared" si="2"/>
        <v>#DIV/0!</v>
      </c>
      <c r="H41" s="117" t="e">
        <f t="shared" si="3"/>
        <v>#DIV/0!</v>
      </c>
      <c r="I41" s="37"/>
    </row>
    <row r="42" spans="1:9" s="16" customFormat="1" ht="28.5" customHeight="1" hidden="1">
      <c r="A42" s="51" t="s">
        <v>71</v>
      </c>
      <c r="B42" s="50" t="s">
        <v>38</v>
      </c>
      <c r="C42" s="93"/>
      <c r="D42" s="98">
        <f aca="true" t="shared" si="5" ref="D42:F43">D43</f>
        <v>0</v>
      </c>
      <c r="E42" s="98">
        <f t="shared" si="5"/>
        <v>0</v>
      </c>
      <c r="F42" s="98">
        <f t="shared" si="5"/>
        <v>0</v>
      </c>
      <c r="G42" s="117" t="e">
        <f t="shared" si="2"/>
        <v>#DIV/0!</v>
      </c>
      <c r="H42" s="117" t="e">
        <f t="shared" si="3"/>
        <v>#DIV/0!</v>
      </c>
      <c r="I42" s="37"/>
    </row>
    <row r="43" spans="1:9" s="16" customFormat="1" ht="37.5" customHeight="1" hidden="1">
      <c r="A43" s="60" t="s">
        <v>72</v>
      </c>
      <c r="B43" s="73" t="s">
        <v>118</v>
      </c>
      <c r="C43" s="92"/>
      <c r="D43" s="90">
        <f t="shared" si="5"/>
        <v>0</v>
      </c>
      <c r="E43" s="90">
        <f t="shared" si="5"/>
        <v>0</v>
      </c>
      <c r="F43" s="90">
        <f t="shared" si="5"/>
        <v>0</v>
      </c>
      <c r="G43" s="117" t="e">
        <f t="shared" si="2"/>
        <v>#DIV/0!</v>
      </c>
      <c r="H43" s="117" t="e">
        <f t="shared" si="3"/>
        <v>#DIV/0!</v>
      </c>
      <c r="I43" s="37"/>
    </row>
    <row r="44" spans="1:9" s="16" customFormat="1" ht="42.75" customHeight="1" hidden="1">
      <c r="A44" s="44"/>
      <c r="B44" s="68" t="s">
        <v>118</v>
      </c>
      <c r="C44" s="100" t="s">
        <v>220</v>
      </c>
      <c r="D44" s="101">
        <v>0</v>
      </c>
      <c r="E44" s="101">
        <f>0</f>
        <v>0</v>
      </c>
      <c r="F44" s="101">
        <v>0</v>
      </c>
      <c r="G44" s="117" t="e">
        <f t="shared" si="2"/>
        <v>#DIV/0!</v>
      </c>
      <c r="H44" s="117" t="e">
        <f t="shared" si="3"/>
        <v>#DIV/0!</v>
      </c>
      <c r="I44" s="37"/>
    </row>
    <row r="45" spans="1:9" s="1" customFormat="1" ht="47.25">
      <c r="A45" s="51" t="s">
        <v>73</v>
      </c>
      <c r="B45" s="50" t="s">
        <v>39</v>
      </c>
      <c r="C45" s="93"/>
      <c r="D45" s="98">
        <f>D46</f>
        <v>649.8</v>
      </c>
      <c r="E45" s="98">
        <f>E46</f>
        <v>187.3</v>
      </c>
      <c r="F45" s="98">
        <f>F46</f>
        <v>174.9</v>
      </c>
      <c r="G45" s="117">
        <f t="shared" si="2"/>
        <v>0.2691597414589105</v>
      </c>
      <c r="H45" s="117">
        <f t="shared" si="3"/>
        <v>0.9337960491190603</v>
      </c>
      <c r="I45" s="30"/>
    </row>
    <row r="46" spans="1:9" s="1" customFormat="1" ht="18.75">
      <c r="A46" s="47" t="s">
        <v>42</v>
      </c>
      <c r="B46" s="46" t="s">
        <v>43</v>
      </c>
      <c r="C46" s="92"/>
      <c r="D46" s="90">
        <f>D47+D48+D50+D49</f>
        <v>649.8</v>
      </c>
      <c r="E46" s="90">
        <f>E47+E48+E50+E49</f>
        <v>187.3</v>
      </c>
      <c r="F46" s="90">
        <f>F47+F48+F50+F49</f>
        <v>174.9</v>
      </c>
      <c r="G46" s="117">
        <f t="shared" si="2"/>
        <v>0.2691597414589105</v>
      </c>
      <c r="H46" s="117">
        <f t="shared" si="3"/>
        <v>0.9337960491190603</v>
      </c>
      <c r="I46" s="30"/>
    </row>
    <row r="47" spans="1:9" s="16" customFormat="1" ht="18.75">
      <c r="A47" s="44"/>
      <c r="B47" s="43" t="s">
        <v>94</v>
      </c>
      <c r="C47" s="92" t="s">
        <v>261</v>
      </c>
      <c r="D47" s="101">
        <v>340</v>
      </c>
      <c r="E47" s="101">
        <v>86.2</v>
      </c>
      <c r="F47" s="101">
        <v>86.2</v>
      </c>
      <c r="G47" s="117">
        <f t="shared" si="2"/>
        <v>0.2535294117647059</v>
      </c>
      <c r="H47" s="117">
        <f t="shared" si="3"/>
        <v>1</v>
      </c>
      <c r="I47" s="37"/>
    </row>
    <row r="48" spans="1:9" s="16" customFormat="1" ht="18.75">
      <c r="A48" s="44"/>
      <c r="B48" s="43" t="s">
        <v>207</v>
      </c>
      <c r="C48" s="100" t="s">
        <v>262</v>
      </c>
      <c r="D48" s="101">
        <v>20</v>
      </c>
      <c r="E48" s="101">
        <v>5</v>
      </c>
      <c r="F48" s="101">
        <v>0</v>
      </c>
      <c r="G48" s="117">
        <f t="shared" si="2"/>
        <v>0</v>
      </c>
      <c r="H48" s="117">
        <f t="shared" si="3"/>
        <v>0</v>
      </c>
      <c r="I48" s="37"/>
    </row>
    <row r="49" spans="1:9" s="16" customFormat="1" ht="31.5">
      <c r="A49" s="44"/>
      <c r="B49" s="43" t="s">
        <v>258</v>
      </c>
      <c r="C49" s="100" t="s">
        <v>263</v>
      </c>
      <c r="D49" s="101">
        <v>20</v>
      </c>
      <c r="E49" s="101">
        <v>5</v>
      </c>
      <c r="F49" s="101">
        <v>0</v>
      </c>
      <c r="G49" s="117">
        <f t="shared" si="2"/>
        <v>0</v>
      </c>
      <c r="H49" s="117">
        <f t="shared" si="3"/>
        <v>0</v>
      </c>
      <c r="I49" s="37"/>
    </row>
    <row r="50" spans="1:9" s="16" customFormat="1" ht="31.5" customHeight="1">
      <c r="A50" s="44"/>
      <c r="B50" s="43" t="s">
        <v>165</v>
      </c>
      <c r="C50" s="100" t="s">
        <v>264</v>
      </c>
      <c r="D50" s="101">
        <v>269.8</v>
      </c>
      <c r="E50" s="101">
        <v>91.1</v>
      </c>
      <c r="F50" s="101">
        <v>88.7</v>
      </c>
      <c r="G50" s="117">
        <f t="shared" si="2"/>
        <v>0.32876204595997033</v>
      </c>
      <c r="H50" s="117">
        <f t="shared" si="3"/>
        <v>0.9736553238199781</v>
      </c>
      <c r="I50" s="37"/>
    </row>
    <row r="51" spans="1:9" s="1" customFormat="1" ht="47.25">
      <c r="A51" s="71" t="s">
        <v>121</v>
      </c>
      <c r="B51" s="72" t="s">
        <v>119</v>
      </c>
      <c r="C51" s="104"/>
      <c r="D51" s="98">
        <f>D53</f>
        <v>0.7</v>
      </c>
      <c r="E51" s="98">
        <f>E53</f>
        <v>0.7</v>
      </c>
      <c r="F51" s="98">
        <f>F53</f>
        <v>0.7</v>
      </c>
      <c r="G51" s="117">
        <f t="shared" si="2"/>
        <v>1</v>
      </c>
      <c r="H51" s="117">
        <f t="shared" si="3"/>
        <v>1</v>
      </c>
      <c r="I51" s="30"/>
    </row>
    <row r="52" spans="1:9" s="1" customFormat="1" ht="47.25">
      <c r="A52" s="60" t="s">
        <v>115</v>
      </c>
      <c r="B52" s="46" t="s">
        <v>122</v>
      </c>
      <c r="C52" s="92"/>
      <c r="D52" s="90">
        <f>D53</f>
        <v>0.7</v>
      </c>
      <c r="E52" s="90">
        <f>E53</f>
        <v>0.7</v>
      </c>
      <c r="F52" s="90">
        <f>F53</f>
        <v>0.7</v>
      </c>
      <c r="G52" s="117">
        <f t="shared" si="2"/>
        <v>1</v>
      </c>
      <c r="H52" s="117">
        <f t="shared" si="3"/>
        <v>1</v>
      </c>
      <c r="I52" s="30"/>
    </row>
    <row r="53" spans="1:9" s="16" customFormat="1" ht="67.5" customHeight="1">
      <c r="A53" s="44"/>
      <c r="B53" s="43" t="s">
        <v>214</v>
      </c>
      <c r="C53" s="100" t="s">
        <v>208</v>
      </c>
      <c r="D53" s="101">
        <v>0.7</v>
      </c>
      <c r="E53" s="101">
        <v>0.7</v>
      </c>
      <c r="F53" s="101">
        <v>0.7</v>
      </c>
      <c r="G53" s="117">
        <f t="shared" si="2"/>
        <v>1</v>
      </c>
      <c r="H53" s="117">
        <f t="shared" si="3"/>
        <v>1</v>
      </c>
      <c r="I53" s="37"/>
    </row>
    <row r="54" spans="1:9" s="1" customFormat="1" ht="18.75" hidden="1">
      <c r="A54" s="51" t="s">
        <v>44</v>
      </c>
      <c r="B54" s="50" t="s">
        <v>45</v>
      </c>
      <c r="C54" s="93"/>
      <c r="D54" s="98">
        <f aca="true" t="shared" si="6" ref="D54:F55">D55</f>
        <v>0</v>
      </c>
      <c r="E54" s="98">
        <f t="shared" si="6"/>
        <v>0</v>
      </c>
      <c r="F54" s="98">
        <f t="shared" si="6"/>
        <v>0</v>
      </c>
      <c r="G54" s="117" t="e">
        <f t="shared" si="2"/>
        <v>#DIV/0!</v>
      </c>
      <c r="H54" s="117" t="e">
        <f t="shared" si="3"/>
        <v>#DIV/0!</v>
      </c>
      <c r="I54" s="30"/>
    </row>
    <row r="55" spans="1:9" s="1" customFormat="1" ht="31.5" hidden="1">
      <c r="A55" s="47" t="s">
        <v>48</v>
      </c>
      <c r="B55" s="46" t="s">
        <v>49</v>
      </c>
      <c r="C55" s="92"/>
      <c r="D55" s="90">
        <f t="shared" si="6"/>
        <v>0</v>
      </c>
      <c r="E55" s="90">
        <f t="shared" si="6"/>
        <v>0</v>
      </c>
      <c r="F55" s="90">
        <f t="shared" si="6"/>
        <v>0</v>
      </c>
      <c r="G55" s="117" t="e">
        <f t="shared" si="2"/>
        <v>#DIV/0!</v>
      </c>
      <c r="H55" s="117" t="e">
        <f t="shared" si="3"/>
        <v>#DIV/0!</v>
      </c>
      <c r="I55" s="30"/>
    </row>
    <row r="56" spans="1:9" s="16" customFormat="1" ht="40.5" customHeight="1" hidden="1">
      <c r="A56" s="44"/>
      <c r="B56" s="43" t="s">
        <v>209</v>
      </c>
      <c r="C56" s="100" t="s">
        <v>210</v>
      </c>
      <c r="D56" s="101">
        <v>0</v>
      </c>
      <c r="E56" s="101">
        <v>0</v>
      </c>
      <c r="F56" s="101">
        <v>0</v>
      </c>
      <c r="G56" s="117" t="e">
        <f t="shared" si="2"/>
        <v>#DIV/0!</v>
      </c>
      <c r="H56" s="117" t="e">
        <f t="shared" si="3"/>
        <v>#DIV/0!</v>
      </c>
      <c r="I56" s="37"/>
    </row>
    <row r="57" spans="1:9" s="1" customFormat="1" ht="31.5">
      <c r="A57" s="51">
        <v>1000</v>
      </c>
      <c r="B57" s="50" t="s">
        <v>56</v>
      </c>
      <c r="C57" s="93"/>
      <c r="D57" s="98">
        <f>D58</f>
        <v>18</v>
      </c>
      <c r="E57" s="98">
        <f>E58</f>
        <v>4.5</v>
      </c>
      <c r="F57" s="98">
        <f>F58</f>
        <v>4.5</v>
      </c>
      <c r="G57" s="117">
        <f t="shared" si="2"/>
        <v>0.25</v>
      </c>
      <c r="H57" s="117">
        <f t="shared" si="3"/>
        <v>1</v>
      </c>
      <c r="I57" s="30"/>
    </row>
    <row r="58" spans="1:9" s="1" customFormat="1" ht="18.75">
      <c r="A58" s="47">
        <v>1001</v>
      </c>
      <c r="B58" s="46" t="s">
        <v>166</v>
      </c>
      <c r="C58" s="92" t="s">
        <v>57</v>
      </c>
      <c r="D58" s="90">
        <v>18</v>
      </c>
      <c r="E58" s="90">
        <v>4.5</v>
      </c>
      <c r="F58" s="90">
        <v>4.5</v>
      </c>
      <c r="G58" s="117">
        <f t="shared" si="2"/>
        <v>0.25</v>
      </c>
      <c r="H58" s="117">
        <f t="shared" si="3"/>
        <v>1</v>
      </c>
      <c r="I58" s="30"/>
    </row>
    <row r="59" spans="1:9" s="1" customFormat="1" ht="31.5">
      <c r="A59" s="51"/>
      <c r="B59" s="50" t="s">
        <v>95</v>
      </c>
      <c r="C59" s="93"/>
      <c r="D59" s="90">
        <f>D60</f>
        <v>524</v>
      </c>
      <c r="E59" s="90">
        <f>E60</f>
        <v>131</v>
      </c>
      <c r="F59" s="90">
        <f>F60</f>
        <v>0</v>
      </c>
      <c r="G59" s="117">
        <f t="shared" si="2"/>
        <v>0</v>
      </c>
      <c r="H59" s="117">
        <f t="shared" si="3"/>
        <v>0</v>
      </c>
      <c r="I59" s="30"/>
    </row>
    <row r="60" spans="1:9" s="16" customFormat="1" ht="71.25" customHeight="1">
      <c r="A60" s="44"/>
      <c r="B60" s="43" t="s">
        <v>96</v>
      </c>
      <c r="C60" s="100"/>
      <c r="D60" s="101">
        <v>524</v>
      </c>
      <c r="E60" s="101">
        <v>131</v>
      </c>
      <c r="F60" s="101">
        <v>0</v>
      </c>
      <c r="G60" s="117">
        <f t="shared" si="2"/>
        <v>0</v>
      </c>
      <c r="H60" s="117">
        <f t="shared" si="3"/>
        <v>0</v>
      </c>
      <c r="I60" s="37"/>
    </row>
    <row r="61" spans="1:9" s="11" customFormat="1" ht="18.75">
      <c r="A61" s="51"/>
      <c r="B61" s="50" t="s">
        <v>63</v>
      </c>
      <c r="C61" s="51"/>
      <c r="D61" s="98">
        <f>D31+D37+D39+D45+D54+D51+D57+D59+D42</f>
        <v>3289.0999999999995</v>
      </c>
      <c r="E61" s="98">
        <f>E31+E37+E39+E45+E54+E51+E57+E59+E42</f>
        <v>943.9000000000001</v>
      </c>
      <c r="F61" s="98">
        <f>F31+F37+F39+F45+F54+F51+F57+F59+F42</f>
        <v>668</v>
      </c>
      <c r="G61" s="117">
        <f t="shared" si="2"/>
        <v>0.20309507160013382</v>
      </c>
      <c r="H61" s="117">
        <f t="shared" si="3"/>
        <v>0.7077020870854963</v>
      </c>
      <c r="I61" s="38"/>
    </row>
    <row r="62" spans="1:9" s="1" customFormat="1" ht="31.5">
      <c r="A62" s="119"/>
      <c r="B62" s="46" t="s">
        <v>78</v>
      </c>
      <c r="C62" s="92"/>
      <c r="D62" s="130">
        <f>D59</f>
        <v>524</v>
      </c>
      <c r="E62" s="130">
        <f>E59</f>
        <v>131</v>
      </c>
      <c r="F62" s="130">
        <f>F59</f>
        <v>0</v>
      </c>
      <c r="G62" s="117">
        <f t="shared" si="2"/>
        <v>0</v>
      </c>
      <c r="H62" s="117">
        <f t="shared" si="3"/>
        <v>0</v>
      </c>
      <c r="I62" s="30"/>
    </row>
    <row r="63" spans="1:9" s="1" customFormat="1" ht="18">
      <c r="A63" s="76"/>
      <c r="B63" s="75"/>
      <c r="C63" s="107"/>
      <c r="D63" s="108"/>
      <c r="E63" s="108"/>
      <c r="F63" s="108"/>
      <c r="G63" s="108"/>
      <c r="H63" s="108"/>
      <c r="I63" s="30"/>
    </row>
    <row r="64" spans="1:9" s="1" customFormat="1" ht="18">
      <c r="A64" s="76"/>
      <c r="B64" s="75"/>
      <c r="C64" s="107"/>
      <c r="D64" s="108"/>
      <c r="E64" s="108"/>
      <c r="F64" s="108"/>
      <c r="G64" s="108"/>
      <c r="H64" s="108"/>
      <c r="I64" s="30"/>
    </row>
    <row r="65" spans="1:9" s="1" customFormat="1" ht="18">
      <c r="A65" s="76"/>
      <c r="B65" s="79" t="s">
        <v>88</v>
      </c>
      <c r="C65" s="109"/>
      <c r="D65" s="108"/>
      <c r="E65" s="108"/>
      <c r="F65" s="108">
        <v>604.9</v>
      </c>
      <c r="G65" s="108"/>
      <c r="H65" s="108"/>
      <c r="I65" s="30"/>
    </row>
    <row r="66" spans="1:9" s="1" customFormat="1" ht="18">
      <c r="A66" s="76"/>
      <c r="B66" s="79"/>
      <c r="C66" s="109"/>
      <c r="D66" s="108"/>
      <c r="E66" s="108"/>
      <c r="F66" s="108"/>
      <c r="G66" s="108"/>
      <c r="H66" s="108"/>
      <c r="I66" s="30"/>
    </row>
    <row r="67" spans="1:9" s="1" customFormat="1" ht="18">
      <c r="A67" s="76"/>
      <c r="B67" s="79" t="s">
        <v>79</v>
      </c>
      <c r="C67" s="109"/>
      <c r="D67" s="108"/>
      <c r="E67" s="108"/>
      <c r="F67" s="108"/>
      <c r="G67" s="108"/>
      <c r="H67" s="108"/>
      <c r="I67" s="30"/>
    </row>
    <row r="68" spans="1:9" s="1" customFormat="1" ht="18">
      <c r="A68" s="76"/>
      <c r="B68" s="79" t="s">
        <v>80</v>
      </c>
      <c r="C68" s="109"/>
      <c r="D68" s="108"/>
      <c r="E68" s="108"/>
      <c r="F68" s="108"/>
      <c r="G68" s="108"/>
      <c r="H68" s="108"/>
      <c r="I68" s="30"/>
    </row>
    <row r="69" spans="1:9" s="1" customFormat="1" ht="18">
      <c r="A69" s="76"/>
      <c r="B69" s="79"/>
      <c r="C69" s="109"/>
      <c r="D69" s="108"/>
      <c r="E69" s="108"/>
      <c r="F69" s="108"/>
      <c r="G69" s="108"/>
      <c r="H69" s="108"/>
      <c r="I69" s="30"/>
    </row>
    <row r="70" spans="1:9" s="1" customFormat="1" ht="18">
      <c r="A70" s="76"/>
      <c r="B70" s="79" t="s">
        <v>81</v>
      </c>
      <c r="C70" s="109"/>
      <c r="D70" s="108"/>
      <c r="E70" s="108"/>
      <c r="F70" s="108"/>
      <c r="G70" s="108"/>
      <c r="H70" s="108"/>
      <c r="I70" s="30"/>
    </row>
    <row r="71" spans="1:9" s="1" customFormat="1" ht="18">
      <c r="A71" s="76"/>
      <c r="B71" s="79" t="s">
        <v>82</v>
      </c>
      <c r="C71" s="109"/>
      <c r="D71" s="108"/>
      <c r="E71" s="108"/>
      <c r="F71" s="108"/>
      <c r="G71" s="108"/>
      <c r="H71" s="108"/>
      <c r="I71" s="30"/>
    </row>
    <row r="72" spans="1:9" s="1" customFormat="1" ht="18">
      <c r="A72" s="76"/>
      <c r="B72" s="79"/>
      <c r="C72" s="109"/>
      <c r="D72" s="108"/>
      <c r="E72" s="108"/>
      <c r="F72" s="108"/>
      <c r="G72" s="108"/>
      <c r="H72" s="108"/>
      <c r="I72" s="30"/>
    </row>
    <row r="73" spans="1:9" s="1" customFormat="1" ht="18">
      <c r="A73" s="76"/>
      <c r="B73" s="79" t="s">
        <v>83</v>
      </c>
      <c r="C73" s="109"/>
      <c r="D73" s="108"/>
      <c r="E73" s="108"/>
      <c r="F73" s="108"/>
      <c r="G73" s="108"/>
      <c r="H73" s="108"/>
      <c r="I73" s="30"/>
    </row>
    <row r="74" spans="1:9" s="1" customFormat="1" ht="18">
      <c r="A74" s="76"/>
      <c r="B74" s="79" t="s">
        <v>84</v>
      </c>
      <c r="C74" s="109"/>
      <c r="D74" s="108"/>
      <c r="E74" s="108"/>
      <c r="F74" s="108"/>
      <c r="G74" s="108"/>
      <c r="H74" s="108"/>
      <c r="I74" s="30"/>
    </row>
    <row r="75" spans="1:9" s="1" customFormat="1" ht="18">
      <c r="A75" s="76"/>
      <c r="B75" s="79"/>
      <c r="C75" s="109"/>
      <c r="D75" s="108"/>
      <c r="E75" s="108"/>
      <c r="F75" s="108"/>
      <c r="G75" s="108"/>
      <c r="H75" s="108"/>
      <c r="I75" s="30"/>
    </row>
    <row r="76" spans="1:9" s="1" customFormat="1" ht="18">
      <c r="A76" s="76"/>
      <c r="B76" s="79" t="s">
        <v>85</v>
      </c>
      <c r="C76" s="109"/>
      <c r="D76" s="108"/>
      <c r="E76" s="108"/>
      <c r="F76" s="108"/>
      <c r="G76" s="108"/>
      <c r="H76" s="108"/>
      <c r="I76" s="30"/>
    </row>
    <row r="77" spans="1:9" s="1" customFormat="1" ht="18">
      <c r="A77" s="76"/>
      <c r="B77" s="79" t="s">
        <v>86</v>
      </c>
      <c r="C77" s="109"/>
      <c r="D77" s="108"/>
      <c r="E77" s="108"/>
      <c r="F77" s="108"/>
      <c r="G77" s="108"/>
      <c r="H77" s="108"/>
      <c r="I77" s="30"/>
    </row>
    <row r="78" spans="1:9" s="1" customFormat="1" ht="18">
      <c r="A78" s="76"/>
      <c r="B78" s="75"/>
      <c r="C78" s="107"/>
      <c r="D78" s="108"/>
      <c r="E78" s="108"/>
      <c r="F78" s="108"/>
      <c r="G78" s="108"/>
      <c r="H78" s="108"/>
      <c r="I78" s="30"/>
    </row>
    <row r="79" spans="1:9" s="1" customFormat="1" ht="18">
      <c r="A79" s="76"/>
      <c r="B79" s="75"/>
      <c r="C79" s="107"/>
      <c r="D79" s="108"/>
      <c r="E79" s="108"/>
      <c r="F79" s="108"/>
      <c r="G79" s="108"/>
      <c r="H79" s="108"/>
      <c r="I79" s="30"/>
    </row>
    <row r="80" spans="1:9" s="1" customFormat="1" ht="18">
      <c r="A80" s="76"/>
      <c r="B80" s="79" t="s">
        <v>87</v>
      </c>
      <c r="C80" s="109"/>
      <c r="D80" s="108"/>
      <c r="E80" s="108"/>
      <c r="F80" s="133">
        <f>F65+F26-F61</f>
        <v>868.8999999999999</v>
      </c>
      <c r="G80" s="108"/>
      <c r="H80" s="133"/>
      <c r="I80" s="30"/>
    </row>
    <row r="81" spans="1:9" s="1" customFormat="1" ht="18">
      <c r="A81" s="76"/>
      <c r="B81" s="75"/>
      <c r="C81" s="107"/>
      <c r="D81" s="108"/>
      <c r="E81" s="108"/>
      <c r="F81" s="108"/>
      <c r="G81" s="108"/>
      <c r="H81" s="108"/>
      <c r="I81" s="30"/>
    </row>
    <row r="82" spans="1:9" s="1" customFormat="1" ht="18">
      <c r="A82" s="76"/>
      <c r="B82" s="75"/>
      <c r="C82" s="107"/>
      <c r="D82" s="108"/>
      <c r="E82" s="108"/>
      <c r="F82" s="108"/>
      <c r="G82" s="108"/>
      <c r="H82" s="108"/>
      <c r="I82" s="30"/>
    </row>
    <row r="83" spans="1:9" s="1" customFormat="1" ht="18">
      <c r="A83" s="76"/>
      <c r="B83" s="79" t="s">
        <v>89</v>
      </c>
      <c r="C83" s="109"/>
      <c r="D83" s="108"/>
      <c r="E83" s="108"/>
      <c r="F83" s="108"/>
      <c r="G83" s="108"/>
      <c r="H83" s="108"/>
      <c r="I83" s="30"/>
    </row>
    <row r="84" spans="1:9" s="1" customFormat="1" ht="18">
      <c r="A84" s="76"/>
      <c r="B84" s="79" t="s">
        <v>90</v>
      </c>
      <c r="C84" s="109"/>
      <c r="D84" s="108"/>
      <c r="E84" s="108"/>
      <c r="F84" s="108"/>
      <c r="G84" s="108"/>
      <c r="H84" s="108"/>
      <c r="I84" s="30"/>
    </row>
    <row r="85" spans="1:9" s="1" customFormat="1" ht="18">
      <c r="A85" s="76"/>
      <c r="B85" s="79" t="s">
        <v>91</v>
      </c>
      <c r="C85" s="109"/>
      <c r="D85" s="108"/>
      <c r="E85" s="108"/>
      <c r="F85" s="108"/>
      <c r="G85" s="108"/>
      <c r="H85" s="108"/>
      <c r="I85" s="30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20">
      <selection activeCell="B24" sqref="B24"/>
    </sheetView>
  </sheetViews>
  <sheetFormatPr defaultColWidth="9.140625" defaultRowHeight="12.75"/>
  <cols>
    <col min="1" max="1" width="7.28125" style="75" customWidth="1"/>
    <col min="2" max="2" width="34.57421875" style="75" customWidth="1"/>
    <col min="3" max="3" width="11.57421875" style="107" hidden="1" customWidth="1"/>
    <col min="4" max="5" width="12.7109375" style="108" customWidth="1"/>
    <col min="6" max="6" width="11.421875" style="108" customWidth="1"/>
    <col min="7" max="7" width="13.140625" style="108" customWidth="1"/>
    <col min="8" max="8" width="12.57421875" style="108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67" t="s">
        <v>397</v>
      </c>
      <c r="B1" s="167"/>
      <c r="C1" s="167"/>
      <c r="D1" s="167"/>
      <c r="E1" s="167"/>
      <c r="F1" s="167"/>
      <c r="G1" s="167"/>
      <c r="H1" s="167"/>
      <c r="I1" s="39"/>
    </row>
    <row r="2" spans="1:8" ht="12.75" customHeight="1">
      <c r="A2" s="45"/>
      <c r="B2" s="161" t="s">
        <v>2</v>
      </c>
      <c r="C2" s="112"/>
      <c r="D2" s="187" t="s">
        <v>3</v>
      </c>
      <c r="E2" s="188" t="s">
        <v>255</v>
      </c>
      <c r="F2" s="187" t="s">
        <v>4</v>
      </c>
      <c r="G2" s="195" t="s">
        <v>140</v>
      </c>
      <c r="H2" s="188" t="s">
        <v>256</v>
      </c>
    </row>
    <row r="3" spans="1:8" ht="28.5" customHeight="1">
      <c r="A3" s="45"/>
      <c r="B3" s="161"/>
      <c r="C3" s="112"/>
      <c r="D3" s="187"/>
      <c r="E3" s="189"/>
      <c r="F3" s="187"/>
      <c r="G3" s="196"/>
      <c r="H3" s="189"/>
    </row>
    <row r="4" spans="1:8" ht="31.5">
      <c r="A4" s="45"/>
      <c r="B4" s="46" t="s">
        <v>77</v>
      </c>
      <c r="C4" s="89"/>
      <c r="D4" s="90">
        <f>D5+D6+D7+D8+D9+D10+D11+D12+D13+D14+D15+D16+D17+D18+D19</f>
        <v>3538.5</v>
      </c>
      <c r="E4" s="90">
        <f>E5+E6+E7+E8+E9+E10+E11+E12+E13+E14+E15+E16+E17+E18+E19</f>
        <v>333</v>
      </c>
      <c r="F4" s="90">
        <f>F5+F6+F7+F8+F9+F10+F11+F12+F13+F14+F15+F16+F17+F18+F19</f>
        <v>1431.4</v>
      </c>
      <c r="G4" s="115">
        <f>F4/D4</f>
        <v>0.4045216899816307</v>
      </c>
      <c r="H4" s="115">
        <f>F4/E4</f>
        <v>4.298498498498499</v>
      </c>
    </row>
    <row r="5" spans="1:8" ht="18.75">
      <c r="A5" s="45"/>
      <c r="B5" s="46" t="s">
        <v>6</v>
      </c>
      <c r="C5" s="92"/>
      <c r="D5" s="90">
        <v>112.5</v>
      </c>
      <c r="E5" s="90">
        <v>20</v>
      </c>
      <c r="F5" s="90">
        <v>18.4</v>
      </c>
      <c r="G5" s="115">
        <f aca="true" t="shared" si="0" ref="G5:G27">F5/D5</f>
        <v>0.16355555555555554</v>
      </c>
      <c r="H5" s="115">
        <f aca="true" t="shared" si="1" ref="H5:H27">F5/E5</f>
        <v>0.9199999999999999</v>
      </c>
    </row>
    <row r="6" spans="1:8" ht="18.75" hidden="1">
      <c r="A6" s="45"/>
      <c r="B6" s="46" t="s">
        <v>224</v>
      </c>
      <c r="C6" s="92"/>
      <c r="D6" s="90">
        <v>0</v>
      </c>
      <c r="E6" s="90">
        <v>0</v>
      </c>
      <c r="F6" s="90">
        <v>0</v>
      </c>
      <c r="G6" s="115" t="e">
        <f t="shared" si="0"/>
        <v>#DIV/0!</v>
      </c>
      <c r="H6" s="115" t="e">
        <f t="shared" si="1"/>
        <v>#DIV/0!</v>
      </c>
    </row>
    <row r="7" spans="1:8" ht="18.75">
      <c r="A7" s="45"/>
      <c r="B7" s="46" t="s">
        <v>8</v>
      </c>
      <c r="C7" s="92"/>
      <c r="D7" s="90">
        <v>735</v>
      </c>
      <c r="E7" s="90">
        <v>150</v>
      </c>
      <c r="F7" s="90">
        <v>1361.6</v>
      </c>
      <c r="G7" s="115">
        <f t="shared" si="0"/>
        <v>1.852517006802721</v>
      </c>
      <c r="H7" s="115">
        <f t="shared" si="1"/>
        <v>9.077333333333332</v>
      </c>
    </row>
    <row r="8" spans="1:8" ht="18.75">
      <c r="A8" s="45"/>
      <c r="B8" s="46" t="s">
        <v>9</v>
      </c>
      <c r="C8" s="92"/>
      <c r="D8" s="90">
        <v>298</v>
      </c>
      <c r="E8" s="90">
        <v>30</v>
      </c>
      <c r="F8" s="90">
        <v>14.2</v>
      </c>
      <c r="G8" s="115">
        <f t="shared" si="0"/>
        <v>0.04765100671140939</v>
      </c>
      <c r="H8" s="115">
        <f t="shared" si="1"/>
        <v>0.47333333333333333</v>
      </c>
    </row>
    <row r="9" spans="1:8" ht="18.75">
      <c r="A9" s="45"/>
      <c r="B9" s="46" t="s">
        <v>10</v>
      </c>
      <c r="C9" s="92"/>
      <c r="D9" s="90">
        <v>2381</v>
      </c>
      <c r="E9" s="90">
        <v>130</v>
      </c>
      <c r="F9" s="90">
        <v>26.9</v>
      </c>
      <c r="G9" s="115">
        <f t="shared" si="0"/>
        <v>0.011297774044519109</v>
      </c>
      <c r="H9" s="115">
        <f t="shared" si="1"/>
        <v>0.2069230769230769</v>
      </c>
    </row>
    <row r="10" spans="1:8" ht="18.75">
      <c r="A10" s="45"/>
      <c r="B10" s="46" t="s">
        <v>102</v>
      </c>
      <c r="C10" s="92"/>
      <c r="D10" s="90">
        <v>12</v>
      </c>
      <c r="E10" s="90">
        <v>3</v>
      </c>
      <c r="F10" s="90">
        <v>10.3</v>
      </c>
      <c r="G10" s="115">
        <f t="shared" si="0"/>
        <v>0.8583333333333334</v>
      </c>
      <c r="H10" s="115">
        <f t="shared" si="1"/>
        <v>3.4333333333333336</v>
      </c>
    </row>
    <row r="11" spans="1:8" ht="31.5">
      <c r="A11" s="45"/>
      <c r="B11" s="46" t="s">
        <v>11</v>
      </c>
      <c r="C11" s="92"/>
      <c r="D11" s="90">
        <v>0</v>
      </c>
      <c r="E11" s="90">
        <v>0</v>
      </c>
      <c r="F11" s="90">
        <v>0</v>
      </c>
      <c r="G11" s="115">
        <v>0</v>
      </c>
      <c r="H11" s="115">
        <v>0</v>
      </c>
    </row>
    <row r="12" spans="1:8" ht="18.75">
      <c r="A12" s="45"/>
      <c r="B12" s="46" t="s">
        <v>12</v>
      </c>
      <c r="C12" s="92"/>
      <c r="D12" s="90">
        <v>0</v>
      </c>
      <c r="E12" s="90">
        <v>0</v>
      </c>
      <c r="F12" s="90">
        <v>0</v>
      </c>
      <c r="G12" s="115">
        <v>0</v>
      </c>
      <c r="H12" s="115">
        <v>0</v>
      </c>
    </row>
    <row r="13" spans="1:8" ht="18.75">
      <c r="A13" s="45"/>
      <c r="B13" s="46" t="s">
        <v>13</v>
      </c>
      <c r="C13" s="92"/>
      <c r="D13" s="90">
        <v>0</v>
      </c>
      <c r="E13" s="90">
        <v>0</v>
      </c>
      <c r="F13" s="90">
        <v>0</v>
      </c>
      <c r="G13" s="115">
        <v>0</v>
      </c>
      <c r="H13" s="115">
        <v>0</v>
      </c>
    </row>
    <row r="14" spans="1:8" ht="18.75">
      <c r="A14" s="45"/>
      <c r="B14" s="46" t="s">
        <v>15</v>
      </c>
      <c r="C14" s="92"/>
      <c r="D14" s="90">
        <v>0</v>
      </c>
      <c r="E14" s="90">
        <v>0</v>
      </c>
      <c r="F14" s="90">
        <v>0</v>
      </c>
      <c r="G14" s="115">
        <v>0</v>
      </c>
      <c r="H14" s="115">
        <v>0</v>
      </c>
    </row>
    <row r="15" spans="1:8" ht="18.75">
      <c r="A15" s="45"/>
      <c r="B15" s="46" t="s">
        <v>16</v>
      </c>
      <c r="C15" s="92"/>
      <c r="D15" s="90">
        <v>0</v>
      </c>
      <c r="E15" s="90">
        <v>0</v>
      </c>
      <c r="F15" s="90">
        <v>0</v>
      </c>
      <c r="G15" s="115">
        <v>0</v>
      </c>
      <c r="H15" s="115">
        <v>0</v>
      </c>
    </row>
    <row r="16" spans="1:8" ht="31.5">
      <c r="A16" s="45"/>
      <c r="B16" s="46" t="s">
        <v>17</v>
      </c>
      <c r="C16" s="92"/>
      <c r="D16" s="90">
        <v>0</v>
      </c>
      <c r="E16" s="90">
        <v>0</v>
      </c>
      <c r="F16" s="90">
        <v>0</v>
      </c>
      <c r="G16" s="115">
        <v>0</v>
      </c>
      <c r="H16" s="115">
        <v>0</v>
      </c>
    </row>
    <row r="17" spans="1:8" ht="31.5">
      <c r="A17" s="45"/>
      <c r="B17" s="46" t="s">
        <v>248</v>
      </c>
      <c r="C17" s="92"/>
      <c r="D17" s="90">
        <v>0</v>
      </c>
      <c r="E17" s="90">
        <v>0</v>
      </c>
      <c r="F17" s="90">
        <v>0</v>
      </c>
      <c r="G17" s="115">
        <v>0</v>
      </c>
      <c r="H17" s="115">
        <v>0</v>
      </c>
    </row>
    <row r="18" spans="1:8" ht="18.75">
      <c r="A18" s="45"/>
      <c r="B18" s="46" t="s">
        <v>113</v>
      </c>
      <c r="C18" s="92"/>
      <c r="D18" s="90">
        <v>0</v>
      </c>
      <c r="E18" s="90">
        <v>0</v>
      </c>
      <c r="F18" s="90">
        <v>0</v>
      </c>
      <c r="G18" s="115">
        <v>0</v>
      </c>
      <c r="H18" s="115">
        <v>0</v>
      </c>
    </row>
    <row r="19" spans="1:8" ht="18.75">
      <c r="A19" s="45"/>
      <c r="B19" s="46" t="s">
        <v>22</v>
      </c>
      <c r="C19" s="92"/>
      <c r="D19" s="90">
        <v>0</v>
      </c>
      <c r="E19" s="90">
        <v>0</v>
      </c>
      <c r="F19" s="90">
        <v>0</v>
      </c>
      <c r="G19" s="115">
        <v>0</v>
      </c>
      <c r="H19" s="115">
        <v>0</v>
      </c>
    </row>
    <row r="20" spans="1:8" ht="47.25">
      <c r="A20" s="45"/>
      <c r="B20" s="50" t="s">
        <v>76</v>
      </c>
      <c r="C20" s="93"/>
      <c r="D20" s="90">
        <f>D21+D22+D23+D25+D24</f>
        <v>265.1</v>
      </c>
      <c r="E20" s="90">
        <f>E21+E22+E23+E25+E24</f>
        <v>64.7</v>
      </c>
      <c r="F20" s="90">
        <f>F21+F22+F23+F25+F24</f>
        <v>49.2</v>
      </c>
      <c r="G20" s="115">
        <f t="shared" si="0"/>
        <v>0.1855903432666918</v>
      </c>
      <c r="H20" s="115">
        <f t="shared" si="1"/>
        <v>0.7604327666151468</v>
      </c>
    </row>
    <row r="21" spans="1:8" ht="18.75">
      <c r="A21" s="45"/>
      <c r="B21" s="46" t="s">
        <v>24</v>
      </c>
      <c r="C21" s="92"/>
      <c r="D21" s="90">
        <v>111.2</v>
      </c>
      <c r="E21" s="90">
        <v>27.8</v>
      </c>
      <c r="F21" s="90">
        <v>26.4</v>
      </c>
      <c r="G21" s="115">
        <f t="shared" si="0"/>
        <v>0.23741007194244604</v>
      </c>
      <c r="H21" s="115">
        <f t="shared" si="1"/>
        <v>0.9496402877697842</v>
      </c>
    </row>
    <row r="22" spans="1:8" ht="18.75">
      <c r="A22" s="45"/>
      <c r="B22" s="46" t="s">
        <v>97</v>
      </c>
      <c r="C22" s="92"/>
      <c r="D22" s="90">
        <v>153.9</v>
      </c>
      <c r="E22" s="90">
        <v>36.9</v>
      </c>
      <c r="F22" s="90">
        <v>22.8</v>
      </c>
      <c r="G22" s="115">
        <f t="shared" si="0"/>
        <v>0.14814814814814814</v>
      </c>
      <c r="H22" s="115">
        <f t="shared" si="1"/>
        <v>0.6178861788617886</v>
      </c>
    </row>
    <row r="23" spans="1:8" ht="31.5">
      <c r="A23" s="45"/>
      <c r="B23" s="46" t="s">
        <v>62</v>
      </c>
      <c r="C23" s="92"/>
      <c r="D23" s="90">
        <v>0</v>
      </c>
      <c r="E23" s="90">
        <v>0</v>
      </c>
      <c r="F23" s="90">
        <v>0</v>
      </c>
      <c r="G23" s="115">
        <v>0</v>
      </c>
      <c r="H23" s="115">
        <v>0</v>
      </c>
    </row>
    <row r="24" spans="1:8" ht="32.25" customHeight="1" thickBot="1">
      <c r="A24" s="45"/>
      <c r="B24" s="94" t="s">
        <v>146</v>
      </c>
      <c r="C24" s="95"/>
      <c r="D24" s="90">
        <v>0</v>
      </c>
      <c r="E24" s="90">
        <v>0</v>
      </c>
      <c r="F24" s="90">
        <v>0</v>
      </c>
      <c r="G24" s="115">
        <v>0</v>
      </c>
      <c r="H24" s="115">
        <v>0</v>
      </c>
    </row>
    <row r="25" spans="1:8" ht="47.25">
      <c r="A25" s="45"/>
      <c r="B25" s="46" t="s">
        <v>27</v>
      </c>
      <c r="C25" s="92"/>
      <c r="D25" s="90">
        <v>0</v>
      </c>
      <c r="E25" s="90">
        <v>0</v>
      </c>
      <c r="F25" s="90">
        <v>0</v>
      </c>
      <c r="G25" s="115">
        <v>0</v>
      </c>
      <c r="H25" s="115">
        <v>0</v>
      </c>
    </row>
    <row r="26" spans="1:8" ht="18.75">
      <c r="A26" s="45"/>
      <c r="B26" s="46" t="s">
        <v>28</v>
      </c>
      <c r="C26" s="116"/>
      <c r="D26" s="90">
        <f>D4+D20</f>
        <v>3803.6</v>
      </c>
      <c r="E26" s="90">
        <f>E4+E20</f>
        <v>397.7</v>
      </c>
      <c r="F26" s="90">
        <f>F4+F20</f>
        <v>1480.6000000000001</v>
      </c>
      <c r="G26" s="115">
        <f t="shared" si="0"/>
        <v>0.38926280365969085</v>
      </c>
      <c r="H26" s="115">
        <f t="shared" si="1"/>
        <v>3.722906713603219</v>
      </c>
    </row>
    <row r="27" spans="1:8" ht="18.75">
      <c r="A27" s="45"/>
      <c r="B27" s="46" t="s">
        <v>103</v>
      </c>
      <c r="C27" s="92"/>
      <c r="D27" s="90">
        <f>D4</f>
        <v>3538.5</v>
      </c>
      <c r="E27" s="90">
        <f>E4</f>
        <v>333</v>
      </c>
      <c r="F27" s="90">
        <f>F4</f>
        <v>1431.4</v>
      </c>
      <c r="G27" s="115">
        <f t="shared" si="0"/>
        <v>0.4045216899816307</v>
      </c>
      <c r="H27" s="115">
        <f t="shared" si="1"/>
        <v>4.298498498498499</v>
      </c>
    </row>
    <row r="28" spans="1:8" ht="12.75">
      <c r="A28" s="170"/>
      <c r="B28" s="181"/>
      <c r="C28" s="181"/>
      <c r="D28" s="181"/>
      <c r="E28" s="181"/>
      <c r="F28" s="181"/>
      <c r="G28" s="181"/>
      <c r="H28" s="182"/>
    </row>
    <row r="29" spans="1:8" ht="17.25" customHeight="1">
      <c r="A29" s="168" t="s">
        <v>150</v>
      </c>
      <c r="B29" s="161" t="s">
        <v>29</v>
      </c>
      <c r="C29" s="193" t="s">
        <v>176</v>
      </c>
      <c r="D29" s="205" t="s">
        <v>3</v>
      </c>
      <c r="E29" s="188" t="s">
        <v>255</v>
      </c>
      <c r="F29" s="203" t="s">
        <v>4</v>
      </c>
      <c r="G29" s="195" t="s">
        <v>140</v>
      </c>
      <c r="H29" s="188" t="s">
        <v>411</v>
      </c>
    </row>
    <row r="30" spans="1:8" ht="44.25" customHeight="1">
      <c r="A30" s="168"/>
      <c r="B30" s="161"/>
      <c r="C30" s="194"/>
      <c r="D30" s="205"/>
      <c r="E30" s="189"/>
      <c r="F30" s="204"/>
      <c r="G30" s="196"/>
      <c r="H30" s="189"/>
    </row>
    <row r="31" spans="1:8" ht="30.75" customHeight="1">
      <c r="A31" s="51" t="s">
        <v>64</v>
      </c>
      <c r="B31" s="50" t="s">
        <v>30</v>
      </c>
      <c r="C31" s="93"/>
      <c r="D31" s="98">
        <f>D32+D33+D34</f>
        <v>2450.7999999999997</v>
      </c>
      <c r="E31" s="98">
        <f>E32+E33+E34</f>
        <v>1121.2</v>
      </c>
      <c r="F31" s="98">
        <f>F32+F33+F34</f>
        <v>478.7</v>
      </c>
      <c r="G31" s="117">
        <f>F31/D31</f>
        <v>0.1953239758446222</v>
      </c>
      <c r="H31" s="117">
        <f>F31/E31</f>
        <v>0.42695326435961467</v>
      </c>
    </row>
    <row r="32" spans="1:8" ht="63.75" customHeight="1">
      <c r="A32" s="47" t="s">
        <v>67</v>
      </c>
      <c r="B32" s="46" t="s">
        <v>153</v>
      </c>
      <c r="C32" s="92" t="s">
        <v>67</v>
      </c>
      <c r="D32" s="90">
        <v>2351.1</v>
      </c>
      <c r="E32" s="90">
        <v>1032.2</v>
      </c>
      <c r="F32" s="90">
        <v>477.2</v>
      </c>
      <c r="G32" s="117">
        <f aca="true" t="shared" si="2" ref="G32:G62">F32/D32</f>
        <v>0.20296882310407893</v>
      </c>
      <c r="H32" s="117">
        <f aca="true" t="shared" si="3" ref="H32:H62">F32/E32</f>
        <v>0.4623135051346638</v>
      </c>
    </row>
    <row r="33" spans="1:8" ht="18.75">
      <c r="A33" s="47" t="s">
        <v>69</v>
      </c>
      <c r="B33" s="46" t="s">
        <v>33</v>
      </c>
      <c r="C33" s="92" t="s">
        <v>69</v>
      </c>
      <c r="D33" s="90">
        <v>10</v>
      </c>
      <c r="E33" s="90">
        <v>2.5</v>
      </c>
      <c r="F33" s="90">
        <v>0</v>
      </c>
      <c r="G33" s="117">
        <f t="shared" si="2"/>
        <v>0</v>
      </c>
      <c r="H33" s="117">
        <f t="shared" si="3"/>
        <v>0</v>
      </c>
    </row>
    <row r="34" spans="1:8" ht="31.5">
      <c r="A34" s="47" t="s">
        <v>123</v>
      </c>
      <c r="B34" s="46" t="s">
        <v>120</v>
      </c>
      <c r="C34" s="92"/>
      <c r="D34" s="90">
        <f>D35+D36</f>
        <v>89.7</v>
      </c>
      <c r="E34" s="90">
        <f>E35+E36</f>
        <v>86.5</v>
      </c>
      <c r="F34" s="90">
        <f>F35+F36</f>
        <v>1.5</v>
      </c>
      <c r="G34" s="117">
        <f t="shared" si="2"/>
        <v>0.016722408026755852</v>
      </c>
      <c r="H34" s="117">
        <f t="shared" si="3"/>
        <v>0.017341040462427744</v>
      </c>
    </row>
    <row r="35" spans="1:9" s="16" customFormat="1" ht="31.5">
      <c r="A35" s="44"/>
      <c r="B35" s="43" t="s">
        <v>109</v>
      </c>
      <c r="C35" s="100" t="s">
        <v>192</v>
      </c>
      <c r="D35" s="101">
        <v>4.7</v>
      </c>
      <c r="E35" s="101">
        <v>1.5</v>
      </c>
      <c r="F35" s="101">
        <v>1.5</v>
      </c>
      <c r="G35" s="117">
        <f t="shared" si="2"/>
        <v>0.3191489361702127</v>
      </c>
      <c r="H35" s="117">
        <f t="shared" si="3"/>
        <v>1</v>
      </c>
      <c r="I35" s="37"/>
    </row>
    <row r="36" spans="1:9" s="16" customFormat="1" ht="66.75" customHeight="1">
      <c r="A36" s="44"/>
      <c r="B36" s="43" t="s">
        <v>190</v>
      </c>
      <c r="C36" s="100" t="s">
        <v>292</v>
      </c>
      <c r="D36" s="101">
        <v>85</v>
      </c>
      <c r="E36" s="101">
        <v>85</v>
      </c>
      <c r="F36" s="101">
        <v>0</v>
      </c>
      <c r="G36" s="117">
        <f t="shared" si="2"/>
        <v>0</v>
      </c>
      <c r="H36" s="117">
        <f t="shared" si="3"/>
        <v>0</v>
      </c>
      <c r="I36" s="37"/>
    </row>
    <row r="37" spans="1:8" ht="25.5" customHeight="1">
      <c r="A37" s="51" t="s">
        <v>105</v>
      </c>
      <c r="B37" s="50" t="s">
        <v>99</v>
      </c>
      <c r="C37" s="93"/>
      <c r="D37" s="98">
        <f>D38</f>
        <v>153.9</v>
      </c>
      <c r="E37" s="98">
        <f>E38</f>
        <v>36.9</v>
      </c>
      <c r="F37" s="98">
        <f>F38</f>
        <v>22.8</v>
      </c>
      <c r="G37" s="117">
        <f t="shared" si="2"/>
        <v>0.14814814814814814</v>
      </c>
      <c r="H37" s="117">
        <f t="shared" si="3"/>
        <v>0.6178861788617886</v>
      </c>
    </row>
    <row r="38" spans="1:8" ht="63">
      <c r="A38" s="47" t="s">
        <v>106</v>
      </c>
      <c r="B38" s="46" t="s">
        <v>157</v>
      </c>
      <c r="C38" s="92" t="s">
        <v>211</v>
      </c>
      <c r="D38" s="90">
        <v>153.9</v>
      </c>
      <c r="E38" s="90">
        <v>36.9</v>
      </c>
      <c r="F38" s="90">
        <v>22.8</v>
      </c>
      <c r="G38" s="117">
        <f t="shared" si="2"/>
        <v>0.14814814814814814</v>
      </c>
      <c r="H38" s="117">
        <f t="shared" si="3"/>
        <v>0.6178861788617886</v>
      </c>
    </row>
    <row r="39" spans="1:8" ht="31.5" hidden="1">
      <c r="A39" s="51" t="s">
        <v>70</v>
      </c>
      <c r="B39" s="50" t="s">
        <v>36</v>
      </c>
      <c r="C39" s="93"/>
      <c r="D39" s="98">
        <f aca="true" t="shared" si="4" ref="D39:F40">D40</f>
        <v>0</v>
      </c>
      <c r="E39" s="98">
        <f t="shared" si="4"/>
        <v>0</v>
      </c>
      <c r="F39" s="98">
        <f t="shared" si="4"/>
        <v>0</v>
      </c>
      <c r="G39" s="117" t="e">
        <f t="shared" si="2"/>
        <v>#DIV/0!</v>
      </c>
      <c r="H39" s="117" t="e">
        <f t="shared" si="3"/>
        <v>#DIV/0!</v>
      </c>
    </row>
    <row r="40" spans="1:8" ht="31.5" hidden="1">
      <c r="A40" s="47" t="s">
        <v>107</v>
      </c>
      <c r="B40" s="46" t="s">
        <v>101</v>
      </c>
      <c r="C40" s="92"/>
      <c r="D40" s="90">
        <f t="shared" si="4"/>
        <v>0</v>
      </c>
      <c r="E40" s="90">
        <f t="shared" si="4"/>
        <v>0</v>
      </c>
      <c r="F40" s="90">
        <f t="shared" si="4"/>
        <v>0</v>
      </c>
      <c r="G40" s="117" t="e">
        <f t="shared" si="2"/>
        <v>#DIV/0!</v>
      </c>
      <c r="H40" s="117" t="e">
        <f t="shared" si="3"/>
        <v>#DIV/0!</v>
      </c>
    </row>
    <row r="41" spans="1:9" s="16" customFormat="1" ht="63" hidden="1">
      <c r="A41" s="44"/>
      <c r="B41" s="43" t="s">
        <v>108</v>
      </c>
      <c r="C41" s="100" t="s">
        <v>185</v>
      </c>
      <c r="D41" s="101">
        <v>0</v>
      </c>
      <c r="E41" s="101">
        <v>0</v>
      </c>
      <c r="F41" s="101">
        <v>0</v>
      </c>
      <c r="G41" s="117" t="e">
        <f t="shared" si="2"/>
        <v>#DIV/0!</v>
      </c>
      <c r="H41" s="117" t="e">
        <f t="shared" si="3"/>
        <v>#DIV/0!</v>
      </c>
      <c r="I41" s="37"/>
    </row>
    <row r="42" spans="1:9" s="16" customFormat="1" ht="31.5" hidden="1">
      <c r="A42" s="51" t="s">
        <v>71</v>
      </c>
      <c r="B42" s="50" t="s">
        <v>38</v>
      </c>
      <c r="C42" s="93"/>
      <c r="D42" s="98">
        <f aca="true" t="shared" si="5" ref="D42:F43">D43</f>
        <v>0</v>
      </c>
      <c r="E42" s="98">
        <f t="shared" si="5"/>
        <v>0</v>
      </c>
      <c r="F42" s="98">
        <f t="shared" si="5"/>
        <v>0</v>
      </c>
      <c r="G42" s="117" t="e">
        <f t="shared" si="2"/>
        <v>#DIV/0!</v>
      </c>
      <c r="H42" s="117" t="e">
        <f t="shared" si="3"/>
        <v>#DIV/0!</v>
      </c>
      <c r="I42" s="37"/>
    </row>
    <row r="43" spans="1:9" s="16" customFormat="1" ht="31.5" customHeight="1" hidden="1">
      <c r="A43" s="60" t="s">
        <v>72</v>
      </c>
      <c r="B43" s="73" t="s">
        <v>118</v>
      </c>
      <c r="C43" s="92"/>
      <c r="D43" s="90">
        <f t="shared" si="5"/>
        <v>0</v>
      </c>
      <c r="E43" s="90">
        <f t="shared" si="5"/>
        <v>0</v>
      </c>
      <c r="F43" s="90">
        <f t="shared" si="5"/>
        <v>0</v>
      </c>
      <c r="G43" s="117" t="e">
        <f t="shared" si="2"/>
        <v>#DIV/0!</v>
      </c>
      <c r="H43" s="117" t="e">
        <f t="shared" si="3"/>
        <v>#DIV/0!</v>
      </c>
      <c r="I43" s="37"/>
    </row>
    <row r="44" spans="1:9" s="16" customFormat="1" ht="33" customHeight="1" hidden="1">
      <c r="A44" s="44"/>
      <c r="B44" s="68" t="s">
        <v>118</v>
      </c>
      <c r="C44" s="100" t="s">
        <v>220</v>
      </c>
      <c r="D44" s="101">
        <f>0</f>
        <v>0</v>
      </c>
      <c r="E44" s="101">
        <f>0</f>
        <v>0</v>
      </c>
      <c r="F44" s="101">
        <f>0</f>
        <v>0</v>
      </c>
      <c r="G44" s="117" t="e">
        <f t="shared" si="2"/>
        <v>#DIV/0!</v>
      </c>
      <c r="H44" s="117" t="e">
        <f t="shared" si="3"/>
        <v>#DIV/0!</v>
      </c>
      <c r="I44" s="37"/>
    </row>
    <row r="45" spans="1:8" ht="47.25">
      <c r="A45" s="51" t="s">
        <v>73</v>
      </c>
      <c r="B45" s="50" t="s">
        <v>39</v>
      </c>
      <c r="C45" s="93"/>
      <c r="D45" s="98">
        <f>D46</f>
        <v>782.3</v>
      </c>
      <c r="E45" s="98">
        <f>E46</f>
        <v>201.8</v>
      </c>
      <c r="F45" s="98">
        <f>F46</f>
        <v>178.39999999999998</v>
      </c>
      <c r="G45" s="117">
        <f t="shared" si="2"/>
        <v>0.22804550683880861</v>
      </c>
      <c r="H45" s="117">
        <f t="shared" si="3"/>
        <v>0.8840436075322099</v>
      </c>
    </row>
    <row r="46" spans="1:8" ht="18.75">
      <c r="A46" s="47" t="s">
        <v>42</v>
      </c>
      <c r="B46" s="46" t="s">
        <v>43</v>
      </c>
      <c r="C46" s="92"/>
      <c r="D46" s="90">
        <f>D47+D48+D50+D49</f>
        <v>782.3</v>
      </c>
      <c r="E46" s="90">
        <f>E47+E48+E50+E49</f>
        <v>201.8</v>
      </c>
      <c r="F46" s="90">
        <f>F47+F48+F50+F49</f>
        <v>178.39999999999998</v>
      </c>
      <c r="G46" s="117">
        <f t="shared" si="2"/>
        <v>0.22804550683880861</v>
      </c>
      <c r="H46" s="117">
        <f t="shared" si="3"/>
        <v>0.8840436075322099</v>
      </c>
    </row>
    <row r="47" spans="1:9" s="16" customFormat="1" ht="18.75">
      <c r="A47" s="44"/>
      <c r="B47" s="43" t="s">
        <v>94</v>
      </c>
      <c r="C47" s="92" t="s">
        <v>261</v>
      </c>
      <c r="D47" s="101">
        <v>380</v>
      </c>
      <c r="E47" s="101">
        <v>103.8</v>
      </c>
      <c r="F47" s="101">
        <v>103.8</v>
      </c>
      <c r="G47" s="117">
        <f t="shared" si="2"/>
        <v>0.2731578947368421</v>
      </c>
      <c r="H47" s="117">
        <f t="shared" si="3"/>
        <v>1</v>
      </c>
      <c r="I47" s="37"/>
    </row>
    <row r="48" spans="1:9" s="16" customFormat="1" ht="22.5" customHeight="1">
      <c r="A48" s="44"/>
      <c r="B48" s="43" t="s">
        <v>207</v>
      </c>
      <c r="C48" s="100" t="s">
        <v>262</v>
      </c>
      <c r="D48" s="101">
        <v>10</v>
      </c>
      <c r="E48" s="101">
        <v>0</v>
      </c>
      <c r="F48" s="101">
        <v>0</v>
      </c>
      <c r="G48" s="117">
        <f t="shared" si="2"/>
        <v>0</v>
      </c>
      <c r="H48" s="117">
        <v>0</v>
      </c>
      <c r="I48" s="37"/>
    </row>
    <row r="49" spans="1:9" s="16" customFormat="1" ht="22.5" customHeight="1">
      <c r="A49" s="44"/>
      <c r="B49" s="43" t="s">
        <v>258</v>
      </c>
      <c r="C49" s="100" t="s">
        <v>263</v>
      </c>
      <c r="D49" s="101">
        <v>20</v>
      </c>
      <c r="E49" s="101">
        <v>5</v>
      </c>
      <c r="F49" s="101">
        <v>0</v>
      </c>
      <c r="G49" s="117">
        <f t="shared" si="2"/>
        <v>0</v>
      </c>
      <c r="H49" s="117">
        <f t="shared" si="3"/>
        <v>0</v>
      </c>
      <c r="I49" s="37"/>
    </row>
    <row r="50" spans="1:9" s="16" customFormat="1" ht="38.25" customHeight="1">
      <c r="A50" s="44"/>
      <c r="B50" s="43" t="s">
        <v>165</v>
      </c>
      <c r="C50" s="100" t="s">
        <v>264</v>
      </c>
      <c r="D50" s="101">
        <v>372.3</v>
      </c>
      <c r="E50" s="101">
        <v>93</v>
      </c>
      <c r="F50" s="101">
        <v>74.6</v>
      </c>
      <c r="G50" s="117">
        <f t="shared" si="2"/>
        <v>0.2003760408272898</v>
      </c>
      <c r="H50" s="117">
        <f t="shared" si="3"/>
        <v>0.8021505376344086</v>
      </c>
      <c r="I50" s="37"/>
    </row>
    <row r="51" spans="1:8" ht="37.5" customHeight="1">
      <c r="A51" s="71" t="s">
        <v>121</v>
      </c>
      <c r="B51" s="72" t="s">
        <v>119</v>
      </c>
      <c r="C51" s="104"/>
      <c r="D51" s="90">
        <f aca="true" t="shared" si="6" ref="D51:F52">D52</f>
        <v>1</v>
      </c>
      <c r="E51" s="90">
        <f t="shared" si="6"/>
        <v>1</v>
      </c>
      <c r="F51" s="90">
        <f t="shared" si="6"/>
        <v>0.9</v>
      </c>
      <c r="G51" s="117">
        <f t="shared" si="2"/>
        <v>0.9</v>
      </c>
      <c r="H51" s="117">
        <f t="shared" si="3"/>
        <v>0.9</v>
      </c>
    </row>
    <row r="52" spans="1:8" ht="29.25" customHeight="1">
      <c r="A52" s="60" t="s">
        <v>115</v>
      </c>
      <c r="B52" s="73" t="s">
        <v>122</v>
      </c>
      <c r="C52" s="102"/>
      <c r="D52" s="90">
        <f t="shared" si="6"/>
        <v>1</v>
      </c>
      <c r="E52" s="90">
        <f t="shared" si="6"/>
        <v>1</v>
      </c>
      <c r="F52" s="90">
        <f t="shared" si="6"/>
        <v>0.9</v>
      </c>
      <c r="G52" s="117">
        <f t="shared" si="2"/>
        <v>0.9</v>
      </c>
      <c r="H52" s="117">
        <f t="shared" si="3"/>
        <v>0.9</v>
      </c>
    </row>
    <row r="53" spans="1:9" s="16" customFormat="1" ht="30.75" customHeight="1">
      <c r="A53" s="44"/>
      <c r="B53" s="43" t="s">
        <v>214</v>
      </c>
      <c r="C53" s="100" t="s">
        <v>208</v>
      </c>
      <c r="D53" s="101">
        <v>1</v>
      </c>
      <c r="E53" s="101">
        <v>1</v>
      </c>
      <c r="F53" s="101">
        <v>0.9</v>
      </c>
      <c r="G53" s="117">
        <f t="shared" si="2"/>
        <v>0.9</v>
      </c>
      <c r="H53" s="117">
        <f t="shared" si="3"/>
        <v>0.9</v>
      </c>
      <c r="I53" s="37"/>
    </row>
    <row r="54" spans="1:8" ht="17.25" customHeight="1" hidden="1">
      <c r="A54" s="51" t="s">
        <v>44</v>
      </c>
      <c r="B54" s="50" t="s">
        <v>45</v>
      </c>
      <c r="C54" s="93"/>
      <c r="D54" s="98">
        <f aca="true" t="shared" si="7" ref="D54:F55">D55</f>
        <v>0</v>
      </c>
      <c r="E54" s="98">
        <f t="shared" si="7"/>
        <v>0</v>
      </c>
      <c r="F54" s="98">
        <f t="shared" si="7"/>
        <v>0</v>
      </c>
      <c r="G54" s="117" t="e">
        <f t="shared" si="2"/>
        <v>#DIV/0!</v>
      </c>
      <c r="H54" s="117" t="e">
        <f t="shared" si="3"/>
        <v>#DIV/0!</v>
      </c>
    </row>
    <row r="55" spans="1:8" ht="18" customHeight="1" hidden="1">
      <c r="A55" s="47" t="s">
        <v>48</v>
      </c>
      <c r="B55" s="46" t="s">
        <v>49</v>
      </c>
      <c r="C55" s="92"/>
      <c r="D55" s="90">
        <f t="shared" si="7"/>
        <v>0</v>
      </c>
      <c r="E55" s="90">
        <f t="shared" si="7"/>
        <v>0</v>
      </c>
      <c r="F55" s="90">
        <f t="shared" si="7"/>
        <v>0</v>
      </c>
      <c r="G55" s="117" t="e">
        <f t="shared" si="2"/>
        <v>#DIV/0!</v>
      </c>
      <c r="H55" s="117" t="e">
        <f t="shared" si="3"/>
        <v>#DIV/0!</v>
      </c>
    </row>
    <row r="56" spans="1:9" s="16" customFormat="1" ht="30.75" customHeight="1" hidden="1">
      <c r="A56" s="44"/>
      <c r="B56" s="43" t="s">
        <v>209</v>
      </c>
      <c r="C56" s="100" t="s">
        <v>210</v>
      </c>
      <c r="D56" s="101">
        <v>0</v>
      </c>
      <c r="E56" s="101">
        <v>0</v>
      </c>
      <c r="F56" s="101">
        <v>0</v>
      </c>
      <c r="G56" s="117" t="e">
        <f t="shared" si="2"/>
        <v>#DIV/0!</v>
      </c>
      <c r="H56" s="117" t="e">
        <f t="shared" si="3"/>
        <v>#DIV/0!</v>
      </c>
      <c r="I56" s="37"/>
    </row>
    <row r="57" spans="1:9" s="16" customFormat="1" ht="30.75" customHeight="1">
      <c r="A57" s="51" t="s">
        <v>55</v>
      </c>
      <c r="B57" s="50" t="s">
        <v>56</v>
      </c>
      <c r="C57" s="93"/>
      <c r="D57" s="98">
        <f>D58</f>
        <v>108</v>
      </c>
      <c r="E57" s="98">
        <f>E58</f>
        <v>27.6</v>
      </c>
      <c r="F57" s="98">
        <f>F58</f>
        <v>27.6</v>
      </c>
      <c r="G57" s="117">
        <f t="shared" si="2"/>
        <v>0.2555555555555556</v>
      </c>
      <c r="H57" s="117">
        <f t="shared" si="3"/>
        <v>1</v>
      </c>
      <c r="I57" s="37"/>
    </row>
    <row r="58" spans="1:9" s="16" customFormat="1" ht="24" customHeight="1">
      <c r="A58" s="47">
        <v>1001</v>
      </c>
      <c r="B58" s="46" t="s">
        <v>166</v>
      </c>
      <c r="C58" s="92" t="s">
        <v>252</v>
      </c>
      <c r="D58" s="90">
        <v>108</v>
      </c>
      <c r="E58" s="90">
        <v>27.6</v>
      </c>
      <c r="F58" s="90">
        <v>27.6</v>
      </c>
      <c r="G58" s="117">
        <f t="shared" si="2"/>
        <v>0.2555555555555556</v>
      </c>
      <c r="H58" s="117">
        <f t="shared" si="3"/>
        <v>1</v>
      </c>
      <c r="I58" s="37"/>
    </row>
    <row r="59" spans="1:8" ht="31.5">
      <c r="A59" s="51"/>
      <c r="B59" s="50" t="s">
        <v>95</v>
      </c>
      <c r="C59" s="93"/>
      <c r="D59" s="98">
        <f>D60</f>
        <v>927</v>
      </c>
      <c r="E59" s="98">
        <f>E60</f>
        <v>231</v>
      </c>
      <c r="F59" s="98">
        <f>F60</f>
        <v>0</v>
      </c>
      <c r="G59" s="117">
        <f t="shared" si="2"/>
        <v>0</v>
      </c>
      <c r="H59" s="117">
        <f t="shared" si="3"/>
        <v>0</v>
      </c>
    </row>
    <row r="60" spans="1:9" s="16" customFormat="1" ht="47.25">
      <c r="A60" s="44"/>
      <c r="B60" s="43" t="s">
        <v>96</v>
      </c>
      <c r="C60" s="100" t="s">
        <v>180</v>
      </c>
      <c r="D60" s="101">
        <v>927</v>
      </c>
      <c r="E60" s="101">
        <v>231</v>
      </c>
      <c r="F60" s="101">
        <v>0</v>
      </c>
      <c r="G60" s="117">
        <f t="shared" si="2"/>
        <v>0</v>
      </c>
      <c r="H60" s="117">
        <f t="shared" si="3"/>
        <v>0</v>
      </c>
      <c r="I60" s="37"/>
    </row>
    <row r="61" spans="1:8" ht="22.5" customHeight="1">
      <c r="A61" s="47"/>
      <c r="B61" s="50" t="s">
        <v>63</v>
      </c>
      <c r="C61" s="51"/>
      <c r="D61" s="98">
        <f>D31+D37+D39+D45+D51+D54+D59+D58</f>
        <v>4423</v>
      </c>
      <c r="E61" s="98">
        <f>E31+E37+E39+E45+E51+E54+E59+E58</f>
        <v>1619.5</v>
      </c>
      <c r="F61" s="98">
        <f>F31+F37+F39+F45+F51+F54+F59+F58</f>
        <v>708.4</v>
      </c>
      <c r="G61" s="117">
        <f t="shared" si="2"/>
        <v>0.16016278543974677</v>
      </c>
      <c r="H61" s="117">
        <f t="shared" si="3"/>
        <v>0.4374189564680457</v>
      </c>
    </row>
    <row r="62" spans="1:8" ht="18.75">
      <c r="A62" s="114"/>
      <c r="B62" s="46" t="s">
        <v>78</v>
      </c>
      <c r="C62" s="92"/>
      <c r="D62" s="106">
        <f>D59</f>
        <v>927</v>
      </c>
      <c r="E62" s="106">
        <f>E59</f>
        <v>231</v>
      </c>
      <c r="F62" s="106">
        <f>F59</f>
        <v>0</v>
      </c>
      <c r="G62" s="117">
        <f t="shared" si="2"/>
        <v>0</v>
      </c>
      <c r="H62" s="117">
        <f t="shared" si="3"/>
        <v>0</v>
      </c>
    </row>
    <row r="65" spans="2:6" ht="18">
      <c r="B65" s="79" t="s">
        <v>88</v>
      </c>
      <c r="C65" s="109"/>
      <c r="F65" s="137">
        <v>1223</v>
      </c>
    </row>
    <row r="66" spans="2:3" ht="18">
      <c r="B66" s="79"/>
      <c r="C66" s="109"/>
    </row>
    <row r="67" spans="2:3" ht="18">
      <c r="B67" s="79" t="s">
        <v>79</v>
      </c>
      <c r="C67" s="109"/>
    </row>
    <row r="68" spans="2:3" ht="18">
      <c r="B68" s="79" t="s">
        <v>80</v>
      </c>
      <c r="C68" s="109"/>
    </row>
    <row r="69" spans="2:3" ht="18">
      <c r="B69" s="79"/>
      <c r="C69" s="109"/>
    </row>
    <row r="70" spans="2:3" ht="18">
      <c r="B70" s="79" t="s">
        <v>81</v>
      </c>
      <c r="C70" s="109"/>
    </row>
    <row r="71" spans="2:3" ht="18">
      <c r="B71" s="79" t="s">
        <v>82</v>
      </c>
      <c r="C71" s="109"/>
    </row>
    <row r="72" spans="2:3" ht="18">
      <c r="B72" s="79"/>
      <c r="C72" s="109"/>
    </row>
    <row r="73" spans="2:3" ht="18">
      <c r="B73" s="79" t="s">
        <v>83</v>
      </c>
      <c r="C73" s="109"/>
    </row>
    <row r="74" spans="2:3" ht="18">
      <c r="B74" s="79" t="s">
        <v>84</v>
      </c>
      <c r="C74" s="109"/>
    </row>
    <row r="75" spans="2:3" ht="18">
      <c r="B75" s="79"/>
      <c r="C75" s="109"/>
    </row>
    <row r="76" spans="2:3" ht="18">
      <c r="B76" s="79" t="s">
        <v>85</v>
      </c>
      <c r="C76" s="109"/>
    </row>
    <row r="77" spans="2:3" ht="18">
      <c r="B77" s="79" t="s">
        <v>86</v>
      </c>
      <c r="C77" s="109"/>
    </row>
    <row r="80" spans="2:8" ht="18">
      <c r="B80" s="79" t="s">
        <v>87</v>
      </c>
      <c r="C80" s="109"/>
      <c r="F80" s="110">
        <f>F65+F26-F61</f>
        <v>1995.2000000000003</v>
      </c>
      <c r="H80" s="110"/>
    </row>
    <row r="83" spans="2:3" ht="18">
      <c r="B83" s="79" t="s">
        <v>89</v>
      </c>
      <c r="C83" s="109"/>
    </row>
    <row r="84" spans="2:3" ht="18">
      <c r="B84" s="79" t="s">
        <v>90</v>
      </c>
      <c r="C84" s="109"/>
    </row>
    <row r="85" spans="2:3" ht="18">
      <c r="B85" s="79" t="s">
        <v>91</v>
      </c>
      <c r="C85" s="10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59"/>
  <sheetViews>
    <sheetView tabSelected="1" zoomScalePageLayoutView="0" workbookViewId="0" topLeftCell="A146">
      <selection activeCell="L157" sqref="L157"/>
    </sheetView>
  </sheetViews>
  <sheetFormatPr defaultColWidth="9.140625" defaultRowHeight="12.75"/>
  <cols>
    <col min="1" max="1" width="5.8515625" style="76" customWidth="1"/>
    <col min="2" max="2" width="52.421875" style="75" customWidth="1"/>
    <col min="3" max="3" width="13.421875" style="108" customWidth="1"/>
    <col min="4" max="4" width="14.8515625" style="108" customWidth="1"/>
    <col min="5" max="5" width="14.140625" style="108" customWidth="1"/>
    <col min="6" max="6" width="12.8515625" style="153" customWidth="1"/>
    <col min="7" max="7" width="13.00390625" style="153" customWidth="1"/>
    <col min="8" max="16384" width="9.140625" style="30" customWidth="1"/>
  </cols>
  <sheetData>
    <row r="1" spans="1:7" s="32" customFormat="1" ht="57.75" customHeight="1">
      <c r="A1" s="167" t="s">
        <v>398</v>
      </c>
      <c r="B1" s="167"/>
      <c r="C1" s="167"/>
      <c r="D1" s="167"/>
      <c r="E1" s="167"/>
      <c r="F1" s="167"/>
      <c r="G1" s="167"/>
    </row>
    <row r="2" spans="1:7" ht="15" customHeight="1">
      <c r="A2" s="206"/>
      <c r="B2" s="161" t="s">
        <v>2</v>
      </c>
      <c r="C2" s="187" t="s">
        <v>3</v>
      </c>
      <c r="D2" s="188" t="s">
        <v>255</v>
      </c>
      <c r="E2" s="187" t="s">
        <v>4</v>
      </c>
      <c r="F2" s="188" t="s">
        <v>140</v>
      </c>
      <c r="G2" s="188" t="s">
        <v>256</v>
      </c>
    </row>
    <row r="3" spans="1:7" ht="30" customHeight="1">
      <c r="A3" s="206"/>
      <c r="B3" s="161"/>
      <c r="C3" s="187"/>
      <c r="D3" s="189"/>
      <c r="E3" s="187"/>
      <c r="F3" s="189"/>
      <c r="G3" s="189"/>
    </row>
    <row r="4" spans="1:7" ht="18.75">
      <c r="A4" s="119"/>
      <c r="B4" s="46" t="s">
        <v>77</v>
      </c>
      <c r="C4" s="90">
        <f>C5+C6+C7+C8+C9+C10+C11+C12+C13+C14+C15+C16+C17+C18+C19+C20+C21+C23</f>
        <v>258929.6</v>
      </c>
      <c r="D4" s="90">
        <f>D5+D6+D7+D8+D9+D10+D11+D12+D13+D14+D15+D16+D17+D18+D19+D20+D21+D23</f>
        <v>52083.3</v>
      </c>
      <c r="E4" s="90">
        <f>E5+E6+E7+E8+E9+E10+E11+E12+E13+E14+E15+E16+E17+E18+E19+E20+E21+E23</f>
        <v>67328.6</v>
      </c>
      <c r="F4" s="138">
        <f>E4/C4</f>
        <v>0.260026663618219</v>
      </c>
      <c r="G4" s="138">
        <f>E4/D4</f>
        <v>1.2927099473343664</v>
      </c>
    </row>
    <row r="5" spans="1:7" ht="18.75">
      <c r="A5" s="119"/>
      <c r="B5" s="46" t="s">
        <v>6</v>
      </c>
      <c r="C5" s="90">
        <v>149029.8</v>
      </c>
      <c r="D5" s="90">
        <v>32733.5</v>
      </c>
      <c r="E5" s="90">
        <v>33943.2</v>
      </c>
      <c r="F5" s="138">
        <f aca="true" t="shared" si="0" ref="F5:F35">E5/C5</f>
        <v>0.22776115917756046</v>
      </c>
      <c r="G5" s="138">
        <f aca="true" t="shared" si="1" ref="G5:G35">E5/D5</f>
        <v>1.0369560236455007</v>
      </c>
    </row>
    <row r="6" spans="1:7" ht="18.75">
      <c r="A6" s="119"/>
      <c r="B6" s="46" t="s">
        <v>7</v>
      </c>
      <c r="C6" s="90">
        <v>19000</v>
      </c>
      <c r="D6" s="90">
        <v>4700</v>
      </c>
      <c r="E6" s="90">
        <v>4173.8</v>
      </c>
      <c r="F6" s="138">
        <f t="shared" si="0"/>
        <v>0.21967368421052633</v>
      </c>
      <c r="G6" s="138">
        <f t="shared" si="1"/>
        <v>0.8880425531914894</v>
      </c>
    </row>
    <row r="7" spans="1:7" ht="18.75">
      <c r="A7" s="119"/>
      <c r="B7" s="46" t="s">
        <v>8</v>
      </c>
      <c r="C7" s="90">
        <v>10968</v>
      </c>
      <c r="D7" s="90">
        <v>2830</v>
      </c>
      <c r="E7" s="90">
        <v>12406.4</v>
      </c>
      <c r="F7" s="138">
        <f t="shared" si="0"/>
        <v>1.1311451495258935</v>
      </c>
      <c r="G7" s="138">
        <f t="shared" si="1"/>
        <v>4.383886925795053</v>
      </c>
    </row>
    <row r="8" spans="1:7" ht="18.75">
      <c r="A8" s="119"/>
      <c r="B8" s="46" t="s">
        <v>224</v>
      </c>
      <c r="C8" s="90">
        <v>28818.6</v>
      </c>
      <c r="D8" s="90">
        <v>5420</v>
      </c>
      <c r="E8" s="90">
        <v>6125</v>
      </c>
      <c r="F8" s="138">
        <f t="shared" si="0"/>
        <v>0.21253634805299357</v>
      </c>
      <c r="G8" s="138">
        <f t="shared" si="1"/>
        <v>1.1300738007380073</v>
      </c>
    </row>
    <row r="9" spans="1:7" ht="18.75">
      <c r="A9" s="119"/>
      <c r="B9" s="46" t="s">
        <v>9</v>
      </c>
      <c r="C9" s="90">
        <v>9184</v>
      </c>
      <c r="D9" s="90">
        <v>380</v>
      </c>
      <c r="E9" s="90">
        <v>606.4</v>
      </c>
      <c r="F9" s="138">
        <f t="shared" si="0"/>
        <v>0.06602787456445992</v>
      </c>
      <c r="G9" s="138">
        <f t="shared" si="1"/>
        <v>1.5957894736842104</v>
      </c>
    </row>
    <row r="10" spans="1:7" ht="18.75">
      <c r="A10" s="119"/>
      <c r="B10" s="46" t="s">
        <v>10</v>
      </c>
      <c r="C10" s="90">
        <v>27050</v>
      </c>
      <c r="D10" s="90">
        <v>3030</v>
      </c>
      <c r="E10" s="90">
        <v>4575.3</v>
      </c>
      <c r="F10" s="138">
        <f t="shared" si="0"/>
        <v>0.16914232902033272</v>
      </c>
      <c r="G10" s="138">
        <f t="shared" si="1"/>
        <v>1.51</v>
      </c>
    </row>
    <row r="11" spans="1:7" ht="18.75">
      <c r="A11" s="119"/>
      <c r="B11" s="46" t="s">
        <v>102</v>
      </c>
      <c r="C11" s="90">
        <v>3988</v>
      </c>
      <c r="D11" s="90">
        <v>634</v>
      </c>
      <c r="E11" s="90">
        <v>594.2</v>
      </c>
      <c r="F11" s="138">
        <f t="shared" si="0"/>
        <v>0.14899699097291877</v>
      </c>
      <c r="G11" s="138">
        <f t="shared" si="1"/>
        <v>0.937223974763407</v>
      </c>
    </row>
    <row r="12" spans="1:7" ht="18.75">
      <c r="A12" s="119"/>
      <c r="B12" s="46" t="s">
        <v>370</v>
      </c>
      <c r="C12" s="90">
        <v>34</v>
      </c>
      <c r="D12" s="90">
        <v>34</v>
      </c>
      <c r="E12" s="90">
        <v>34</v>
      </c>
      <c r="F12" s="138">
        <f t="shared" si="0"/>
        <v>1</v>
      </c>
      <c r="G12" s="138">
        <f t="shared" si="1"/>
        <v>1</v>
      </c>
    </row>
    <row r="13" spans="1:7" ht="18.75">
      <c r="A13" s="119"/>
      <c r="B13" s="46" t="s">
        <v>12</v>
      </c>
      <c r="C13" s="90">
        <v>6000</v>
      </c>
      <c r="D13" s="90">
        <v>950</v>
      </c>
      <c r="E13" s="90">
        <v>1677.4</v>
      </c>
      <c r="F13" s="138">
        <f t="shared" si="0"/>
        <v>0.2795666666666667</v>
      </c>
      <c r="G13" s="138">
        <f t="shared" si="1"/>
        <v>1.765684210526316</v>
      </c>
    </row>
    <row r="14" spans="1:7" ht="18.75">
      <c r="A14" s="119"/>
      <c r="B14" s="46" t="s">
        <v>13</v>
      </c>
      <c r="C14" s="90">
        <v>2000</v>
      </c>
      <c r="D14" s="90">
        <v>400</v>
      </c>
      <c r="E14" s="90">
        <v>707.8</v>
      </c>
      <c r="F14" s="138">
        <f t="shared" si="0"/>
        <v>0.3539</v>
      </c>
      <c r="G14" s="138">
        <f t="shared" si="1"/>
        <v>1.7694999999999999</v>
      </c>
    </row>
    <row r="15" spans="1:7" ht="18.75">
      <c r="A15" s="119"/>
      <c r="B15" s="46" t="s">
        <v>14</v>
      </c>
      <c r="C15" s="90">
        <v>0</v>
      </c>
      <c r="D15" s="90">
        <v>0</v>
      </c>
      <c r="E15" s="90">
        <v>0</v>
      </c>
      <c r="F15" s="138">
        <v>0</v>
      </c>
      <c r="G15" s="138">
        <v>0</v>
      </c>
    </row>
    <row r="16" spans="1:7" ht="18.75">
      <c r="A16" s="119"/>
      <c r="B16" s="46" t="s">
        <v>15</v>
      </c>
      <c r="C16" s="90">
        <v>320</v>
      </c>
      <c r="D16" s="90">
        <v>75</v>
      </c>
      <c r="E16" s="90">
        <v>87.8</v>
      </c>
      <c r="F16" s="138">
        <f t="shared" si="0"/>
        <v>0.274375</v>
      </c>
      <c r="G16" s="138">
        <f t="shared" si="1"/>
        <v>1.1706666666666665</v>
      </c>
    </row>
    <row r="17" spans="1:7" ht="18.75">
      <c r="A17" s="119"/>
      <c r="B17" s="46" t="s">
        <v>16</v>
      </c>
      <c r="C17" s="90">
        <v>716.7</v>
      </c>
      <c r="D17" s="90">
        <v>420</v>
      </c>
      <c r="E17" s="90">
        <v>422.6</v>
      </c>
      <c r="F17" s="138">
        <f t="shared" si="0"/>
        <v>0.5896469931631086</v>
      </c>
      <c r="G17" s="138">
        <f t="shared" si="1"/>
        <v>1.0061904761904763</v>
      </c>
    </row>
    <row r="18" spans="1:7" ht="18.75" hidden="1">
      <c r="A18" s="119"/>
      <c r="B18" s="46" t="s">
        <v>17</v>
      </c>
      <c r="C18" s="90"/>
      <c r="D18" s="90"/>
      <c r="E18" s="90"/>
      <c r="F18" s="138" t="e">
        <f t="shared" si="0"/>
        <v>#DIV/0!</v>
      </c>
      <c r="G18" s="138" t="e">
        <f t="shared" si="1"/>
        <v>#DIV/0!</v>
      </c>
    </row>
    <row r="19" spans="1:7" ht="18.75">
      <c r="A19" s="119"/>
      <c r="B19" s="46" t="s">
        <v>18</v>
      </c>
      <c r="C19" s="90">
        <v>50</v>
      </c>
      <c r="D19" s="90">
        <v>50</v>
      </c>
      <c r="E19" s="90">
        <v>80.5</v>
      </c>
      <c r="F19" s="138">
        <f t="shared" si="0"/>
        <v>1.61</v>
      </c>
      <c r="G19" s="138">
        <f t="shared" si="1"/>
        <v>1.61</v>
      </c>
    </row>
    <row r="20" spans="1:7" ht="18.75">
      <c r="A20" s="119"/>
      <c r="B20" s="46" t="s">
        <v>247</v>
      </c>
      <c r="C20" s="90">
        <v>300</v>
      </c>
      <c r="D20" s="90">
        <v>75</v>
      </c>
      <c r="E20" s="90">
        <v>620.9</v>
      </c>
      <c r="F20" s="138">
        <f t="shared" si="0"/>
        <v>2.0696666666666665</v>
      </c>
      <c r="G20" s="138">
        <f t="shared" si="1"/>
        <v>8.278666666666666</v>
      </c>
    </row>
    <row r="21" spans="1:7" ht="18.75">
      <c r="A21" s="119"/>
      <c r="B21" s="46" t="s">
        <v>20</v>
      </c>
      <c r="C21" s="90">
        <v>1470.5</v>
      </c>
      <c r="D21" s="90">
        <v>351.8</v>
      </c>
      <c r="E21" s="90">
        <v>1271.1</v>
      </c>
      <c r="F21" s="138">
        <f t="shared" si="0"/>
        <v>0.8643998639918394</v>
      </c>
      <c r="G21" s="138">
        <f t="shared" si="1"/>
        <v>3.6131324616259235</v>
      </c>
    </row>
    <row r="22" spans="1:7" ht="18.75">
      <c r="A22" s="119"/>
      <c r="B22" s="46" t="s">
        <v>21</v>
      </c>
      <c r="C22" s="90">
        <v>743</v>
      </c>
      <c r="D22" s="90">
        <v>183</v>
      </c>
      <c r="E22" s="90">
        <v>328.1</v>
      </c>
      <c r="F22" s="138">
        <f t="shared" si="0"/>
        <v>0.44158815612382235</v>
      </c>
      <c r="G22" s="138">
        <f t="shared" si="1"/>
        <v>1.792896174863388</v>
      </c>
    </row>
    <row r="23" spans="1:7" ht="18.75">
      <c r="A23" s="119"/>
      <c r="B23" s="46" t="s">
        <v>22</v>
      </c>
      <c r="C23" s="90">
        <f>МР!D23+'МО г.Ртищево'!D19+'Кр-звезда'!D19+Макарово!D20+Октябрьский!D19+Салтыковка!D19+Урусово!D19+'Ш-Голицыно'!D19</f>
        <v>0</v>
      </c>
      <c r="D23" s="90">
        <v>0</v>
      </c>
      <c r="E23" s="90">
        <v>2.2</v>
      </c>
      <c r="F23" s="138">
        <v>0</v>
      </c>
      <c r="G23" s="138">
        <v>0</v>
      </c>
    </row>
    <row r="24" spans="1:7" ht="31.5">
      <c r="A24" s="119"/>
      <c r="B24" s="50" t="s">
        <v>76</v>
      </c>
      <c r="C24" s="90">
        <f>C25+C26+C28+C30+C29+C31</f>
        <v>508532.30000000016</v>
      </c>
      <c r="D24" s="90">
        <f>D25+D26+D28+D30+D29+D31</f>
        <v>119107.39999999998</v>
      </c>
      <c r="E24" s="90">
        <f>E25+E26+E28+E30+E29+E31</f>
        <v>94678.2</v>
      </c>
      <c r="F24" s="138">
        <f t="shared" si="0"/>
        <v>0.18617932430250736</v>
      </c>
      <c r="G24" s="138">
        <f t="shared" si="1"/>
        <v>0.7948977141638556</v>
      </c>
    </row>
    <row r="25" spans="1:7" ht="21" customHeight="1">
      <c r="A25" s="119"/>
      <c r="B25" s="46" t="s">
        <v>24</v>
      </c>
      <c r="C25" s="90">
        <f>МР!D25+'МО г.Ртищево'!D21+'Кр-звезда'!D21+Макарово!D22+Октябрьский!D21+Салтыковка!D21+Урусово!D21+'Ш-Голицыно'!D21</f>
        <v>118366.6</v>
      </c>
      <c r="D25" s="90">
        <f>МР!E25+'МО г.Ртищево'!E21+'Кр-звезда'!E21+Макарово!E22+Октябрьский!E21+Салтыковка!E21+Урусово!E21+'Ш-Голицыно'!E21</f>
        <v>29591.6</v>
      </c>
      <c r="E25" s="90">
        <f>МР!F25+'МО г.Ртищево'!F21+'Кр-звезда'!F21+Макарово!F22+Октябрьский!F21+Салтыковка!F21+Урусово!F21+'Ш-Голицыно'!F21</f>
        <v>28110.000000000004</v>
      </c>
      <c r="F25" s="138">
        <f t="shared" si="0"/>
        <v>0.2374825330794329</v>
      </c>
      <c r="G25" s="138">
        <f t="shared" si="1"/>
        <v>0.9499317373849337</v>
      </c>
    </row>
    <row r="26" spans="1:7" ht="23.25" customHeight="1">
      <c r="A26" s="119"/>
      <c r="B26" s="46" t="s">
        <v>25</v>
      </c>
      <c r="C26" s="90">
        <f>МР!D26+'Кр-звезда'!D23+Макарово!D23+Октябрьский!D22+Салтыковка!D22+Урусово!D22+'Ш-Голицыно'!D22</f>
        <v>352799.7000000001</v>
      </c>
      <c r="D26" s="90">
        <f>МР!E26+'Кр-звезда'!E23+Макарово!E23+Октябрьский!E22+Салтыковка!E22+Урусово!E22+'Ш-Голицыно'!E22</f>
        <v>88178.69999999998</v>
      </c>
      <c r="E26" s="90">
        <f>МР!F26+'Кр-звезда'!F23+Макарово!F23+Октябрьский!F22+Салтыковка!F22+Урусово!F22+'Ш-Голицыно'!F22</f>
        <v>66823.3</v>
      </c>
      <c r="F26" s="138">
        <f t="shared" si="0"/>
        <v>0.1894086077737594</v>
      </c>
      <c r="G26" s="138">
        <f t="shared" si="1"/>
        <v>0.7578167970269466</v>
      </c>
    </row>
    <row r="27" spans="1:7" ht="23.25" customHeight="1">
      <c r="A27" s="119"/>
      <c r="B27" s="46" t="s">
        <v>151</v>
      </c>
      <c r="C27" s="90">
        <f>'Кр-звезда'!D23+Макарово!D23+Октябрьский!D22+Салтыковка!D22+Урусово!D22+'Ш-Голицыно'!D22</f>
        <v>923.4</v>
      </c>
      <c r="D27" s="90">
        <f>'Кр-звезда'!E23+Макарово!E23+Октябрьский!E22+Салтыковка!E22+Урусово!E22+'Ш-Голицыно'!E22</f>
        <v>221.60000000000002</v>
      </c>
      <c r="E27" s="90">
        <f>'Кр-звезда'!F23+Макарово!F23+Октябрьский!F22+Салтыковка!F22+Урусово!F22+'Ш-Голицыно'!F22</f>
        <v>141.1</v>
      </c>
      <c r="F27" s="138">
        <f t="shared" si="0"/>
        <v>0.152804851635261</v>
      </c>
      <c r="G27" s="138">
        <f t="shared" si="1"/>
        <v>0.6367328519855595</v>
      </c>
    </row>
    <row r="28" spans="1:7" ht="22.5" customHeight="1">
      <c r="A28" s="119"/>
      <c r="B28" s="46" t="s">
        <v>26</v>
      </c>
      <c r="C28" s="90">
        <f>МР!D27+'МО г.Ртищево'!D22+'МО г.Ртищево'!D23</f>
        <v>31252.3</v>
      </c>
      <c r="D28" s="90">
        <f>МР!E27+'МО г.Ртищево'!E22+'МО г.Ртищево'!E23</f>
        <v>0</v>
      </c>
      <c r="E28" s="90">
        <f>МР!F27+'МО г.Ртищево'!F22+'МО г.Ртищево'!F23</f>
        <v>0</v>
      </c>
      <c r="F28" s="138">
        <f t="shared" si="0"/>
        <v>0</v>
      </c>
      <c r="G28" s="138">
        <v>0</v>
      </c>
    </row>
    <row r="29" spans="1:7" ht="22.5" customHeight="1">
      <c r="A29" s="119"/>
      <c r="B29" s="46" t="s">
        <v>62</v>
      </c>
      <c r="C29" s="90">
        <f>МР!D29+'МО г.Ртищево'!D24+'Кр-звезда'!D22+Макарово!D24+Октябрьский!D23+Салтыковка!D23+Урусово!D23+'Ш-Голицыно'!D23+МР!D30+МР!D31</f>
        <v>6368.8</v>
      </c>
      <c r="D29" s="90">
        <f>МР!E29+'МО г.Ртищево'!E24+'Кр-звезда'!E22+Макарово!E24+Октябрьский!E23+Салтыковка!E23+Урусово!E23+'Ш-Голицыно'!E23+МР!E30+МР!E31</f>
        <v>1592.2</v>
      </c>
      <c r="E29" s="90">
        <f>МР!F29+'МО г.Ртищево'!F24+'Кр-звезда'!F22+Макарово!F24+Октябрьский!F23+Салтыковка!F23+Урусово!F23+'Ш-Голицыно'!F23+МР!F30+МР!F31</f>
        <v>0</v>
      </c>
      <c r="F29" s="138">
        <f t="shared" si="0"/>
        <v>0</v>
      </c>
      <c r="G29" s="138">
        <f t="shared" si="1"/>
        <v>0</v>
      </c>
    </row>
    <row r="30" spans="1:7" ht="28.5" customHeight="1" hidden="1">
      <c r="A30" s="119"/>
      <c r="B30" s="46" t="s">
        <v>259</v>
      </c>
      <c r="C30" s="90">
        <f>МР!D32</f>
        <v>0</v>
      </c>
      <c r="D30" s="90">
        <f>МР!E32</f>
        <v>0</v>
      </c>
      <c r="E30" s="90">
        <f>МР!F32</f>
        <v>0</v>
      </c>
      <c r="F30" s="138" t="e">
        <f t="shared" si="0"/>
        <v>#DIV/0!</v>
      </c>
      <c r="G30" s="138" t="e">
        <f t="shared" si="1"/>
        <v>#DIV/0!</v>
      </c>
    </row>
    <row r="31" spans="1:7" ht="33" customHeight="1" thickBot="1">
      <c r="A31" s="119"/>
      <c r="B31" s="139" t="s">
        <v>146</v>
      </c>
      <c r="C31" s="90">
        <f>МР!D33+'Кр-звезда'!D25+Макарово!D26+Октябрьский!D25+Салтыковка!D25+Урусово!D24+'Ш-Голицыно'!D24</f>
        <v>-255.1</v>
      </c>
      <c r="D31" s="90">
        <f>МР!E33+'Кр-звезда'!E25+Макарово!E26+Октябрьский!E25+Салтыковка!E25+Урусово!E24+'Ш-Голицыно'!E24</f>
        <v>-255.1</v>
      </c>
      <c r="E31" s="90">
        <f>МР!F33+'Кр-звезда'!F25+Макарово!F26+Октябрьский!F25+Салтыковка!F25+Урусово!F24+'Ш-Голицыно'!F24</f>
        <v>-255.1</v>
      </c>
      <c r="F31" s="138">
        <f t="shared" si="0"/>
        <v>1</v>
      </c>
      <c r="G31" s="138">
        <f t="shared" si="1"/>
        <v>1</v>
      </c>
    </row>
    <row r="32" spans="1:7" ht="18.75">
      <c r="A32" s="119"/>
      <c r="B32" s="46" t="s">
        <v>28</v>
      </c>
      <c r="C32" s="90">
        <f>C4+C24</f>
        <v>767461.9000000001</v>
      </c>
      <c r="D32" s="90">
        <f>МР!E34</f>
        <v>154877.40000000002</v>
      </c>
      <c r="E32" s="90">
        <f>E4+E24</f>
        <v>162006.8</v>
      </c>
      <c r="F32" s="138">
        <f t="shared" si="0"/>
        <v>0.21109425757812858</v>
      </c>
      <c r="G32" s="138">
        <f t="shared" si="1"/>
        <v>1.0460325392859124</v>
      </c>
    </row>
    <row r="33" spans="1:7" ht="18.75">
      <c r="A33" s="119"/>
      <c r="B33" s="43" t="s">
        <v>218</v>
      </c>
      <c r="C33" s="90">
        <v>8733.9</v>
      </c>
      <c r="D33" s="90">
        <v>2153</v>
      </c>
      <c r="E33" s="90">
        <v>561</v>
      </c>
      <c r="F33" s="138">
        <f t="shared" si="0"/>
        <v>0.06423247346546217</v>
      </c>
      <c r="G33" s="138">
        <f t="shared" si="1"/>
        <v>0.26056665118439387</v>
      </c>
    </row>
    <row r="34" spans="1:7" ht="18.75">
      <c r="A34" s="119"/>
      <c r="B34" s="140" t="s">
        <v>219</v>
      </c>
      <c r="C34" s="90">
        <f>C32-C33</f>
        <v>758728.0000000001</v>
      </c>
      <c r="D34" s="90">
        <f>D32-D33</f>
        <v>152724.40000000002</v>
      </c>
      <c r="E34" s="90">
        <f>E32-E33</f>
        <v>161445.8</v>
      </c>
      <c r="F34" s="138">
        <f t="shared" si="0"/>
        <v>0.21278481880199487</v>
      </c>
      <c r="G34" s="138">
        <f t="shared" si="1"/>
        <v>1.0571054788887693</v>
      </c>
    </row>
    <row r="35" spans="1:7" ht="18.75">
      <c r="A35" s="119"/>
      <c r="B35" s="46" t="s">
        <v>103</v>
      </c>
      <c r="C35" s="90">
        <f>C4</f>
        <v>258929.6</v>
      </c>
      <c r="D35" s="90">
        <f>D4</f>
        <v>52083.3</v>
      </c>
      <c r="E35" s="90">
        <f>E4</f>
        <v>67328.6</v>
      </c>
      <c r="F35" s="138">
        <f t="shared" si="0"/>
        <v>0.260026663618219</v>
      </c>
      <c r="G35" s="138">
        <f t="shared" si="1"/>
        <v>1.2927099473343664</v>
      </c>
    </row>
    <row r="36" spans="1:7" ht="12.75">
      <c r="A36" s="207"/>
      <c r="B36" s="181"/>
      <c r="C36" s="181"/>
      <c r="D36" s="181"/>
      <c r="E36" s="181"/>
      <c r="F36" s="181"/>
      <c r="G36" s="182"/>
    </row>
    <row r="37" spans="1:7" ht="15" customHeight="1">
      <c r="A37" s="192" t="s">
        <v>150</v>
      </c>
      <c r="B37" s="161" t="s">
        <v>29</v>
      </c>
      <c r="C37" s="205" t="s">
        <v>3</v>
      </c>
      <c r="D37" s="188" t="s">
        <v>255</v>
      </c>
      <c r="E37" s="205" t="s">
        <v>4</v>
      </c>
      <c r="F37" s="188" t="s">
        <v>140</v>
      </c>
      <c r="G37" s="188" t="s">
        <v>256</v>
      </c>
    </row>
    <row r="38" spans="1:7" ht="43.5" customHeight="1">
      <c r="A38" s="192"/>
      <c r="B38" s="161"/>
      <c r="C38" s="205"/>
      <c r="D38" s="189"/>
      <c r="E38" s="205"/>
      <c r="F38" s="189"/>
      <c r="G38" s="189"/>
    </row>
    <row r="39" spans="1:7" ht="21" customHeight="1">
      <c r="A39" s="51" t="s">
        <v>64</v>
      </c>
      <c r="B39" s="50" t="s">
        <v>30</v>
      </c>
      <c r="C39" s="113">
        <f>C41+C42+C44+C46+C47+C45+C43+C40</f>
        <v>64643.00000000001</v>
      </c>
      <c r="D39" s="113">
        <f>D41+D42+D44+D46+D47+D45+D43+D40</f>
        <v>20242.399999999998</v>
      </c>
      <c r="E39" s="113">
        <f>E41+E42+E44+E46+E47+E45+E43+E40</f>
        <v>13693.099999999999</v>
      </c>
      <c r="F39" s="124">
        <f>E39/C39</f>
        <v>0.21182649320111996</v>
      </c>
      <c r="G39" s="124">
        <f>E39/D39</f>
        <v>0.6764563490495198</v>
      </c>
    </row>
    <row r="40" spans="1:7" ht="17.25" customHeight="1">
      <c r="A40" s="51" t="s">
        <v>65</v>
      </c>
      <c r="B40" s="141" t="s">
        <v>360</v>
      </c>
      <c r="C40" s="113">
        <f>МР!D40</f>
        <v>1755</v>
      </c>
      <c r="D40" s="113">
        <f>МР!E40</f>
        <v>452.1</v>
      </c>
      <c r="E40" s="113">
        <f>МР!F40</f>
        <v>308.4</v>
      </c>
      <c r="F40" s="124">
        <f aca="true" t="shared" si="2" ref="F40:F103">E40/C40</f>
        <v>0.1757264957264957</v>
      </c>
      <c r="G40" s="124">
        <f aca="true" t="shared" si="3" ref="G40:G103">E40/D40</f>
        <v>0.6821499668214995</v>
      </c>
    </row>
    <row r="41" spans="1:7" s="33" customFormat="1" ht="31.5">
      <c r="A41" s="118" t="s">
        <v>66</v>
      </c>
      <c r="B41" s="141" t="s">
        <v>31</v>
      </c>
      <c r="C41" s="142">
        <f>'МО г.Ртищево'!D34</f>
        <v>979</v>
      </c>
      <c r="D41" s="142">
        <f>'МО г.Ртищево'!E34</f>
        <v>273.3</v>
      </c>
      <c r="E41" s="142">
        <f>'МО г.Ртищево'!F34</f>
        <v>252.4</v>
      </c>
      <c r="F41" s="124">
        <f t="shared" si="2"/>
        <v>0.2578140960163432</v>
      </c>
      <c r="G41" s="124">
        <f t="shared" si="3"/>
        <v>0.9235272594218807</v>
      </c>
    </row>
    <row r="42" spans="1:7" s="33" customFormat="1" ht="31.5">
      <c r="A42" s="118" t="s">
        <v>67</v>
      </c>
      <c r="B42" s="141" t="s">
        <v>412</v>
      </c>
      <c r="C42" s="142">
        <f>МР!D41+'Кр-звезда'!D33+Макарово!D33+Октябрьский!D32+Салтыковка!D32+Урусово!D32+'Ш-Голицыно'!D32</f>
        <v>38372.5</v>
      </c>
      <c r="D42" s="142">
        <f>МР!E41+'Кр-звезда'!E33+Макарово!E33+Октябрьский!E32+Салтыковка!E32+Урусово!E32+'Ш-Голицыно'!E32</f>
        <v>12322.5</v>
      </c>
      <c r="E42" s="142">
        <f>МР!F41+'Кр-звезда'!F33+Макарово!F33+Октябрьский!F32+Салтыковка!F32+Урусово!F32+'Ш-Голицыно'!F32</f>
        <v>8017.399999999999</v>
      </c>
      <c r="F42" s="124">
        <f t="shared" si="2"/>
        <v>0.20893608704150105</v>
      </c>
      <c r="G42" s="124">
        <f t="shared" si="3"/>
        <v>0.650630959626699</v>
      </c>
    </row>
    <row r="43" spans="1:7" s="33" customFormat="1" ht="31.5" hidden="1">
      <c r="A43" s="118" t="s">
        <v>240</v>
      </c>
      <c r="B43" s="141" t="s">
        <v>244</v>
      </c>
      <c r="C43" s="142">
        <f>МР!D43</f>
        <v>0</v>
      </c>
      <c r="D43" s="142">
        <f>МР!E43</f>
        <v>0</v>
      </c>
      <c r="E43" s="142">
        <f>МР!F43</f>
        <v>0</v>
      </c>
      <c r="F43" s="124" t="e">
        <f t="shared" si="2"/>
        <v>#DIV/0!</v>
      </c>
      <c r="G43" s="124" t="e">
        <f t="shared" si="3"/>
        <v>#DIV/0!</v>
      </c>
    </row>
    <row r="44" spans="1:7" s="33" customFormat="1" ht="31.5">
      <c r="A44" s="118" t="s">
        <v>68</v>
      </c>
      <c r="B44" s="141" t="s">
        <v>413</v>
      </c>
      <c r="C44" s="142">
        <f>МР!D44</f>
        <v>7181.3</v>
      </c>
      <c r="D44" s="142">
        <f>МР!E44</f>
        <v>1927.6</v>
      </c>
      <c r="E44" s="142">
        <f>МР!F44</f>
        <v>1354.5</v>
      </c>
      <c r="F44" s="124">
        <f t="shared" si="2"/>
        <v>0.1886148747441271</v>
      </c>
      <c r="G44" s="124">
        <f t="shared" si="3"/>
        <v>0.7026872795185723</v>
      </c>
    </row>
    <row r="45" spans="1:7" ht="31.5">
      <c r="A45" s="118" t="s">
        <v>186</v>
      </c>
      <c r="B45" s="141" t="s">
        <v>187</v>
      </c>
      <c r="C45" s="143">
        <f>'МО г.Ртищево'!D35</f>
        <v>180</v>
      </c>
      <c r="D45" s="143">
        <f>'МО г.Ртищево'!E35</f>
        <v>0</v>
      </c>
      <c r="E45" s="143">
        <f>'МО г.Ртищево'!F35</f>
        <v>0</v>
      </c>
      <c r="F45" s="124">
        <f t="shared" si="2"/>
        <v>0</v>
      </c>
      <c r="G45" s="124">
        <v>0</v>
      </c>
    </row>
    <row r="46" spans="1:7" s="33" customFormat="1" ht="31.5">
      <c r="A46" s="118" t="s">
        <v>69</v>
      </c>
      <c r="B46" s="141" t="s">
        <v>33</v>
      </c>
      <c r="C46" s="142">
        <f>МР!D46+'МО г.Ртищево'!D36+'Кр-звезда'!D34+Макарово!D34+Октябрьский!D33+Салтыковка!D33+Урусово!D33+'Ш-Голицыно'!D33</f>
        <v>610</v>
      </c>
      <c r="D46" s="142">
        <f>МР!E46+'МО г.Ртищево'!E36+'Кр-звезда'!E34+Макарово!E34+Октябрьский!E33+Салтыковка!E33+Урусово!E33+'Ш-Голицыно'!E33</f>
        <v>144.5</v>
      </c>
      <c r="E46" s="142">
        <f>МР!F46+'МО г.Ртищево'!F36+'Кр-звезда'!F34+Макарово!F34+Октябрьский!F33+Салтыковка!F33+Урусово!F33+'Ш-Голицыно'!F33</f>
        <v>0</v>
      </c>
      <c r="F46" s="124">
        <f t="shared" si="2"/>
        <v>0</v>
      </c>
      <c r="G46" s="124">
        <f t="shared" si="3"/>
        <v>0</v>
      </c>
    </row>
    <row r="47" spans="1:7" s="33" customFormat="1" ht="31.5">
      <c r="A47" s="118" t="s">
        <v>123</v>
      </c>
      <c r="B47" s="141" t="s">
        <v>34</v>
      </c>
      <c r="C47" s="142">
        <f>C48++C49+C50+C51+C52+C53</f>
        <v>15565.200000000003</v>
      </c>
      <c r="D47" s="142">
        <f>D48++D49+D50+D51+D52+D53</f>
        <v>5122.400000000001</v>
      </c>
      <c r="E47" s="142">
        <f>E48++E49+E50+E51+E52+E53</f>
        <v>3760.399999999999</v>
      </c>
      <c r="F47" s="124">
        <f t="shared" si="2"/>
        <v>0.2415902140672782</v>
      </c>
      <c r="G47" s="124">
        <f t="shared" si="3"/>
        <v>0.7341090114009056</v>
      </c>
    </row>
    <row r="48" spans="1:7" ht="18.75">
      <c r="A48" s="47"/>
      <c r="B48" s="46" t="s">
        <v>144</v>
      </c>
      <c r="C48" s="143">
        <f>МР!D48+'МО г.Ртищево'!D38</f>
        <v>8752</v>
      </c>
      <c r="D48" s="143">
        <f>МР!E48+'МО г.Ртищево'!E38</f>
        <v>2982</v>
      </c>
      <c r="E48" s="143">
        <f>МР!F48+'МО г.Ртищево'!F38</f>
        <v>2616.8999999999996</v>
      </c>
      <c r="F48" s="124">
        <f t="shared" si="2"/>
        <v>0.2990059414990859</v>
      </c>
      <c r="G48" s="124">
        <f t="shared" si="3"/>
        <v>0.8775653923541247</v>
      </c>
    </row>
    <row r="49" spans="1:7" ht="18.75">
      <c r="A49" s="47"/>
      <c r="B49" s="46" t="s">
        <v>35</v>
      </c>
      <c r="C49" s="143">
        <f>'Кр-звезда'!D36+Макарово!D36+Октябрьский!D35+Салтыковка!D35+Урусово!D35+'Ш-Голицыно'!D35+МР!D49+'МО г.Ртищево'!D40</f>
        <v>116.7</v>
      </c>
      <c r="D49" s="143">
        <f>'Кр-звезда'!E36+Макарово!E36+Октябрьский!E35+Салтыковка!E35+Урусово!E35+'Ш-Голицыно'!E35+МР!E49+'МО г.Ртищево'!E40</f>
        <v>52.5</v>
      </c>
      <c r="E49" s="143">
        <f>'Кр-звезда'!F36+Макарово!F36+Октябрьский!F35+Салтыковка!F35+Урусово!F35+'Ш-Голицыно'!F35+МР!F49+'МО г.Ртищево'!F40</f>
        <v>51.7</v>
      </c>
      <c r="F49" s="124">
        <f t="shared" si="2"/>
        <v>0.4430162810625536</v>
      </c>
      <c r="G49" s="124">
        <f t="shared" si="3"/>
        <v>0.9847619047619048</v>
      </c>
    </row>
    <row r="50" spans="1:7" ht="18.75">
      <c r="A50" s="47"/>
      <c r="B50" s="46" t="s">
        <v>362</v>
      </c>
      <c r="C50" s="143">
        <f>МР!D51+'МО г.Ртищево'!D39</f>
        <v>4282</v>
      </c>
      <c r="D50" s="143">
        <f>МР!E51+'МО г.Ртищево'!E39</f>
        <v>1192.3</v>
      </c>
      <c r="E50" s="143">
        <f>МР!F51+'МО г.Ртищево'!F39</f>
        <v>988.7</v>
      </c>
      <c r="F50" s="124">
        <f t="shared" si="2"/>
        <v>0.23089677720691268</v>
      </c>
      <c r="G50" s="124">
        <f t="shared" si="3"/>
        <v>0.8292376079845677</v>
      </c>
    </row>
    <row r="51" spans="1:7" ht="20.25" customHeight="1">
      <c r="A51" s="47"/>
      <c r="B51" s="46" t="s">
        <v>221</v>
      </c>
      <c r="C51" s="144">
        <f>'МО г.Ртищево'!D41</f>
        <v>229.2</v>
      </c>
      <c r="D51" s="144">
        <f>'МО г.Ртищево'!E41</f>
        <v>71.7</v>
      </c>
      <c r="E51" s="144">
        <f>'МО г.Ртищево'!F41</f>
        <v>53</v>
      </c>
      <c r="F51" s="124">
        <f t="shared" si="2"/>
        <v>0.231239092495637</v>
      </c>
      <c r="G51" s="124">
        <f t="shared" si="3"/>
        <v>0.7391910739191073</v>
      </c>
    </row>
    <row r="52" spans="1:7" ht="37.5" customHeight="1">
      <c r="A52" s="47"/>
      <c r="B52" s="59" t="s">
        <v>361</v>
      </c>
      <c r="C52" s="144">
        <f>МР!D52</f>
        <v>1750.1</v>
      </c>
      <c r="D52" s="144">
        <f>МР!E52</f>
        <v>475.1</v>
      </c>
      <c r="E52" s="144">
        <f>МР!F52</f>
        <v>50.1</v>
      </c>
      <c r="F52" s="124">
        <f t="shared" si="2"/>
        <v>0.028626935603679793</v>
      </c>
      <c r="G52" s="124">
        <f t="shared" si="3"/>
        <v>0.10545148389812671</v>
      </c>
    </row>
    <row r="53" spans="1:7" ht="53.25" customHeight="1">
      <c r="A53" s="47"/>
      <c r="B53" s="59" t="s">
        <v>190</v>
      </c>
      <c r="C53" s="144">
        <f>МР!D50+'Кр-звезда'!D37+Макарово!D37+Урусово!D36+'Ш-Голицыно'!D36</f>
        <v>435.2</v>
      </c>
      <c r="D53" s="144">
        <f>МР!E50+'Кр-звезда'!E37+Макарово!E37+Урусово!E36+'Ш-Голицыно'!E36</f>
        <v>348.8</v>
      </c>
      <c r="E53" s="144">
        <f>МР!F50+'Кр-звезда'!F37+Макарово!F37+Урусово!F36+'Ш-Голицыно'!F36</f>
        <v>0</v>
      </c>
      <c r="F53" s="124">
        <f t="shared" si="2"/>
        <v>0</v>
      </c>
      <c r="G53" s="124">
        <f t="shared" si="3"/>
        <v>0</v>
      </c>
    </row>
    <row r="54" spans="1:7" ht="21" customHeight="1">
      <c r="A54" s="51" t="s">
        <v>105</v>
      </c>
      <c r="B54" s="50" t="s">
        <v>99</v>
      </c>
      <c r="C54" s="145">
        <f>C55</f>
        <v>923.4</v>
      </c>
      <c r="D54" s="145">
        <f>D55</f>
        <v>221.60000000000002</v>
      </c>
      <c r="E54" s="145">
        <f>E55</f>
        <v>141</v>
      </c>
      <c r="F54" s="124">
        <f t="shared" si="2"/>
        <v>0.15269655620532813</v>
      </c>
      <c r="G54" s="124">
        <f t="shared" si="3"/>
        <v>0.6362815884476534</v>
      </c>
    </row>
    <row r="55" spans="1:7" s="33" customFormat="1" ht="31.5">
      <c r="A55" s="118" t="s">
        <v>106</v>
      </c>
      <c r="B55" s="141" t="s">
        <v>100</v>
      </c>
      <c r="C55" s="142">
        <f>'Кр-звезда'!D39+Макарово!D39+Октябрьский!D37+Салтыковка!D37+Урусово!D38+'Ш-Голицыно'!D38</f>
        <v>923.4</v>
      </c>
      <c r="D55" s="142">
        <f>'Кр-звезда'!E39+Макарово!E39+Октябрьский!E37+Салтыковка!E37+Урусово!E38+'Ш-Голицыно'!E38</f>
        <v>221.60000000000002</v>
      </c>
      <c r="E55" s="142">
        <f>'Кр-звезда'!F39+Макарово!F39+Октябрьский!F37+Салтыковка!F37+Урусово!F38+'Ш-Голицыно'!F38</f>
        <v>141</v>
      </c>
      <c r="F55" s="124">
        <f t="shared" si="2"/>
        <v>0.15269655620532813</v>
      </c>
      <c r="G55" s="124">
        <f t="shared" si="3"/>
        <v>0.6362815884476534</v>
      </c>
    </row>
    <row r="56" spans="1:7" ht="21" customHeight="1">
      <c r="A56" s="51" t="s">
        <v>70</v>
      </c>
      <c r="B56" s="50" t="s">
        <v>36</v>
      </c>
      <c r="C56" s="145">
        <f>C57</f>
        <v>830</v>
      </c>
      <c r="D56" s="145">
        <f>D57</f>
        <v>282</v>
      </c>
      <c r="E56" s="145">
        <f>E57</f>
        <v>228.9</v>
      </c>
      <c r="F56" s="124">
        <f t="shared" si="2"/>
        <v>0.2757831325301205</v>
      </c>
      <c r="G56" s="124">
        <f t="shared" si="3"/>
        <v>0.8117021276595745</v>
      </c>
    </row>
    <row r="57" spans="1:7" s="33" customFormat="1" ht="54" customHeight="1">
      <c r="A57" s="118" t="s">
        <v>149</v>
      </c>
      <c r="B57" s="141" t="s">
        <v>173</v>
      </c>
      <c r="C57" s="142">
        <f>C58+C59+C60+C61</f>
        <v>830</v>
      </c>
      <c r="D57" s="142">
        <f>D58+D59+D60+D61</f>
        <v>282</v>
      </c>
      <c r="E57" s="142">
        <f>E58+E59+E60+E61</f>
        <v>228.9</v>
      </c>
      <c r="F57" s="124">
        <f t="shared" si="2"/>
        <v>0.2757831325301205</v>
      </c>
      <c r="G57" s="124">
        <f t="shared" si="3"/>
        <v>0.8117021276595745</v>
      </c>
    </row>
    <row r="58" spans="1:7" ht="69" customHeight="1">
      <c r="A58" s="47"/>
      <c r="B58" s="43" t="s">
        <v>341</v>
      </c>
      <c r="C58" s="143">
        <f>МР!D57</f>
        <v>200</v>
      </c>
      <c r="D58" s="143">
        <f>МР!E57</f>
        <v>125</v>
      </c>
      <c r="E58" s="143">
        <f>МР!F57</f>
        <v>100</v>
      </c>
      <c r="F58" s="124">
        <f t="shared" si="2"/>
        <v>0.5</v>
      </c>
      <c r="G58" s="124">
        <f t="shared" si="3"/>
        <v>0.8</v>
      </c>
    </row>
    <row r="59" spans="1:7" ht="102" customHeight="1">
      <c r="A59" s="47"/>
      <c r="B59" s="43" t="s">
        <v>364</v>
      </c>
      <c r="C59" s="143">
        <f>'МО г.Ртищево'!D44</f>
        <v>100</v>
      </c>
      <c r="D59" s="143">
        <f>'МО г.Ртищево'!E44</f>
        <v>25</v>
      </c>
      <c r="E59" s="143">
        <f>'МО г.Ртищево'!F44</f>
        <v>0</v>
      </c>
      <c r="F59" s="124">
        <f t="shared" si="2"/>
        <v>0</v>
      </c>
      <c r="G59" s="124">
        <f t="shared" si="3"/>
        <v>0</v>
      </c>
    </row>
    <row r="60" spans="1:7" ht="71.25" customHeight="1">
      <c r="A60" s="47"/>
      <c r="B60" s="43" t="s">
        <v>365</v>
      </c>
      <c r="C60" s="143">
        <f>'МО г.Ртищево'!D45</f>
        <v>520</v>
      </c>
      <c r="D60" s="143">
        <f>'МО г.Ртищево'!E45</f>
        <v>130</v>
      </c>
      <c r="E60" s="143">
        <f>'МО г.Ртищево'!F45</f>
        <v>128.9</v>
      </c>
      <c r="F60" s="124">
        <f t="shared" si="2"/>
        <v>0.2478846153846154</v>
      </c>
      <c r="G60" s="124">
        <f t="shared" si="3"/>
        <v>0.9915384615384616</v>
      </c>
    </row>
    <row r="61" spans="1:7" ht="97.5" customHeight="1">
      <c r="A61" s="47"/>
      <c r="B61" s="43" t="s">
        <v>366</v>
      </c>
      <c r="C61" s="143">
        <f>'МО г.Ртищево'!D46+'МО г.Ртищево'!D47</f>
        <v>10</v>
      </c>
      <c r="D61" s="143">
        <f>'МО г.Ртищево'!E46+'МО г.Ртищево'!E47</f>
        <v>2</v>
      </c>
      <c r="E61" s="143">
        <f>'МО г.Ртищево'!F46+'МО г.Ртищево'!F47</f>
        <v>0</v>
      </c>
      <c r="F61" s="124">
        <f t="shared" si="2"/>
        <v>0</v>
      </c>
      <c r="G61" s="124">
        <f t="shared" si="3"/>
        <v>0</v>
      </c>
    </row>
    <row r="62" spans="1:7" ht="22.5" customHeight="1">
      <c r="A62" s="51" t="s">
        <v>71</v>
      </c>
      <c r="B62" s="50" t="s">
        <v>38</v>
      </c>
      <c r="C62" s="145">
        <f>C63+C65+C68+C76</f>
        <v>50493</v>
      </c>
      <c r="D62" s="145">
        <f>D63+D65+D68+D76</f>
        <v>8688.300000000001</v>
      </c>
      <c r="E62" s="145">
        <f>E63+E65+E68+E76</f>
        <v>5014.9</v>
      </c>
      <c r="F62" s="124">
        <f t="shared" si="2"/>
        <v>0.0993187174459826</v>
      </c>
      <c r="G62" s="124">
        <f t="shared" si="3"/>
        <v>0.5772015238884476</v>
      </c>
    </row>
    <row r="63" spans="1:7" ht="22.5" customHeight="1">
      <c r="A63" s="51" t="s">
        <v>243</v>
      </c>
      <c r="B63" s="50" t="s">
        <v>367</v>
      </c>
      <c r="C63" s="145">
        <f>C64</f>
        <v>44.6</v>
      </c>
      <c r="D63" s="145">
        <f>D64</f>
        <v>11.2</v>
      </c>
      <c r="E63" s="145">
        <f>E64</f>
        <v>0</v>
      </c>
      <c r="F63" s="124">
        <f t="shared" si="2"/>
        <v>0</v>
      </c>
      <c r="G63" s="124">
        <f t="shared" si="3"/>
        <v>0</v>
      </c>
    </row>
    <row r="64" spans="1:7" ht="32.25" customHeight="1">
      <c r="A64" s="51"/>
      <c r="B64" s="46" t="s">
        <v>295</v>
      </c>
      <c r="C64" s="145">
        <f>МР!D64</f>
        <v>44.6</v>
      </c>
      <c r="D64" s="145">
        <f>МР!E64</f>
        <v>11.2</v>
      </c>
      <c r="E64" s="145">
        <f>МР!F64</f>
        <v>0</v>
      </c>
      <c r="F64" s="124">
        <f t="shared" si="2"/>
        <v>0</v>
      </c>
      <c r="G64" s="124">
        <f t="shared" si="3"/>
        <v>0</v>
      </c>
    </row>
    <row r="65" spans="1:7" ht="19.5" customHeight="1">
      <c r="A65" s="51" t="s">
        <v>315</v>
      </c>
      <c r="B65" s="50" t="s">
        <v>368</v>
      </c>
      <c r="C65" s="145">
        <f>C66+C67</f>
        <v>600</v>
      </c>
      <c r="D65" s="145">
        <f>D66+D67</f>
        <v>24</v>
      </c>
      <c r="E65" s="145">
        <f>E66+E67</f>
        <v>0</v>
      </c>
      <c r="F65" s="124">
        <f t="shared" si="2"/>
        <v>0</v>
      </c>
      <c r="G65" s="124">
        <f t="shared" si="3"/>
        <v>0</v>
      </c>
    </row>
    <row r="66" spans="1:7" ht="54" customHeight="1">
      <c r="A66" s="51"/>
      <c r="B66" s="46" t="s">
        <v>316</v>
      </c>
      <c r="C66" s="145">
        <f>МР!D66</f>
        <v>504</v>
      </c>
      <c r="D66" s="145">
        <f>МР!E66</f>
        <v>0</v>
      </c>
      <c r="E66" s="145">
        <f>МР!F66</f>
        <v>0</v>
      </c>
      <c r="F66" s="124">
        <f t="shared" si="2"/>
        <v>0</v>
      </c>
      <c r="G66" s="124">
        <v>0</v>
      </c>
    </row>
    <row r="67" spans="1:7" ht="50.25" customHeight="1">
      <c r="A67" s="51"/>
      <c r="B67" s="46" t="s">
        <v>317</v>
      </c>
      <c r="C67" s="145">
        <f>МР!D67</f>
        <v>96</v>
      </c>
      <c r="D67" s="145">
        <f>МР!E67</f>
        <v>24</v>
      </c>
      <c r="E67" s="145">
        <f>МР!F67</f>
        <v>0</v>
      </c>
      <c r="F67" s="124">
        <f t="shared" si="2"/>
        <v>0</v>
      </c>
      <c r="G67" s="124">
        <f t="shared" si="3"/>
        <v>0</v>
      </c>
    </row>
    <row r="68" spans="1:7" s="33" customFormat="1" ht="35.25" customHeight="1">
      <c r="A68" s="118" t="s">
        <v>114</v>
      </c>
      <c r="B68" s="141" t="s">
        <v>222</v>
      </c>
      <c r="C68" s="142">
        <f>C69+C70+C71+C72+C73+C75+C74</f>
        <v>49348.4</v>
      </c>
      <c r="D68" s="142">
        <f>D69+D70+D71+D72+D73+D75+D74</f>
        <v>8528.1</v>
      </c>
      <c r="E68" s="142">
        <f>E69+E70+E71+E72+E73+E75+E74</f>
        <v>5009.9</v>
      </c>
      <c r="F68" s="124">
        <f t="shared" si="2"/>
        <v>0.10152102195815871</v>
      </c>
      <c r="G68" s="124">
        <f t="shared" si="3"/>
        <v>0.5874579331855864</v>
      </c>
    </row>
    <row r="69" spans="1:7" s="33" customFormat="1" ht="60.75" customHeight="1">
      <c r="A69" s="118"/>
      <c r="B69" s="43" t="s">
        <v>297</v>
      </c>
      <c r="C69" s="142">
        <f>МР!D69</f>
        <v>19004.5</v>
      </c>
      <c r="D69" s="142">
        <f>МР!E69</f>
        <v>0</v>
      </c>
      <c r="E69" s="142">
        <f>МР!F69</f>
        <v>0</v>
      </c>
      <c r="F69" s="124">
        <f t="shared" si="2"/>
        <v>0</v>
      </c>
      <c r="G69" s="124">
        <v>0</v>
      </c>
    </row>
    <row r="70" spans="1:7" s="33" customFormat="1" ht="66.75" customHeight="1">
      <c r="A70" s="118"/>
      <c r="B70" s="61" t="s">
        <v>297</v>
      </c>
      <c r="C70" s="142">
        <f>МР!D70</f>
        <v>8548.1</v>
      </c>
      <c r="D70" s="142">
        <f>МР!E70</f>
        <v>4832.6</v>
      </c>
      <c r="E70" s="142">
        <f>МР!F70</f>
        <v>3009.9</v>
      </c>
      <c r="F70" s="124">
        <f t="shared" si="2"/>
        <v>0.35211333512710424</v>
      </c>
      <c r="G70" s="124">
        <f t="shared" si="3"/>
        <v>0.6228324297479617</v>
      </c>
    </row>
    <row r="71" spans="1:7" s="33" customFormat="1" ht="69" customHeight="1">
      <c r="A71" s="118"/>
      <c r="B71" s="61" t="s">
        <v>373</v>
      </c>
      <c r="C71" s="142">
        <f>МР!D71</f>
        <v>9543.6</v>
      </c>
      <c r="D71" s="142">
        <f>МР!E71</f>
        <v>0</v>
      </c>
      <c r="E71" s="142">
        <f>МР!F71</f>
        <v>0</v>
      </c>
      <c r="F71" s="124">
        <f t="shared" si="2"/>
        <v>0</v>
      </c>
      <c r="G71" s="124">
        <v>0</v>
      </c>
    </row>
    <row r="72" spans="1:7" s="33" customFormat="1" ht="83.25" customHeight="1">
      <c r="A72" s="118"/>
      <c r="B72" s="61" t="s">
        <v>375</v>
      </c>
      <c r="C72" s="142">
        <f>МР!D72</f>
        <v>95.5</v>
      </c>
      <c r="D72" s="142">
        <f>МР!E72</f>
        <v>95.5</v>
      </c>
      <c r="E72" s="142">
        <f>МР!F72</f>
        <v>0</v>
      </c>
      <c r="F72" s="124">
        <f t="shared" si="2"/>
        <v>0</v>
      </c>
      <c r="G72" s="124">
        <f t="shared" si="3"/>
        <v>0</v>
      </c>
    </row>
    <row r="73" spans="1:7" s="33" customFormat="1" ht="67.5" customHeight="1">
      <c r="A73" s="118"/>
      <c r="B73" s="61" t="s">
        <v>297</v>
      </c>
      <c r="C73" s="142">
        <f>МР!D73</f>
        <v>489.4</v>
      </c>
      <c r="D73" s="142">
        <f>МР!E73</f>
        <v>0</v>
      </c>
      <c r="E73" s="142">
        <f>МР!F73</f>
        <v>0</v>
      </c>
      <c r="F73" s="124">
        <f t="shared" si="2"/>
        <v>0</v>
      </c>
      <c r="G73" s="124">
        <v>0</v>
      </c>
    </row>
    <row r="74" spans="1:7" s="33" customFormat="1" ht="35.25" customHeight="1">
      <c r="A74" s="118"/>
      <c r="B74" s="64" t="s">
        <v>269</v>
      </c>
      <c r="C74" s="142">
        <f>МР!D74</f>
        <v>5000</v>
      </c>
      <c r="D74" s="142">
        <f>МР!E74</f>
        <v>2000</v>
      </c>
      <c r="E74" s="142">
        <f>МР!F74</f>
        <v>2000</v>
      </c>
      <c r="F74" s="124">
        <f t="shared" si="2"/>
        <v>0.4</v>
      </c>
      <c r="G74" s="124">
        <f t="shared" si="3"/>
        <v>1</v>
      </c>
    </row>
    <row r="75" spans="1:7" ht="45.75" customHeight="1">
      <c r="A75" s="47"/>
      <c r="B75" s="61" t="s">
        <v>272</v>
      </c>
      <c r="C75" s="146">
        <f>'МО г.Ртищево'!D53</f>
        <v>6667.3</v>
      </c>
      <c r="D75" s="146">
        <f>'МО г.Ртищево'!E53</f>
        <v>1600</v>
      </c>
      <c r="E75" s="146">
        <f>'МО г.Ртищево'!F53</f>
        <v>0</v>
      </c>
      <c r="F75" s="124">
        <f t="shared" si="2"/>
        <v>0</v>
      </c>
      <c r="G75" s="124">
        <f t="shared" si="3"/>
        <v>0</v>
      </c>
    </row>
    <row r="76" spans="1:7" s="33" customFormat="1" ht="36" customHeight="1">
      <c r="A76" s="118" t="s">
        <v>72</v>
      </c>
      <c r="B76" s="147" t="s">
        <v>188</v>
      </c>
      <c r="C76" s="142">
        <f>C77+C79+C78</f>
        <v>500</v>
      </c>
      <c r="D76" s="142">
        <f>D77+D79+D78</f>
        <v>125</v>
      </c>
      <c r="E76" s="142">
        <f>E77+E79+E78</f>
        <v>5</v>
      </c>
      <c r="F76" s="124">
        <f t="shared" si="2"/>
        <v>0.01</v>
      </c>
      <c r="G76" s="124">
        <f t="shared" si="3"/>
        <v>0.04</v>
      </c>
    </row>
    <row r="77" spans="1:7" ht="22.5" customHeight="1">
      <c r="A77" s="51"/>
      <c r="B77" s="68" t="s">
        <v>118</v>
      </c>
      <c r="C77" s="143">
        <f>МР!D77+'Кр-звезда'!D45+Макарово!D45+Октябрьский!D43+Салтыковка!D43+Урусово!D44+'Ш-Голицыно'!D44</f>
        <v>290</v>
      </c>
      <c r="D77" s="143">
        <f>МР!E77+'Кр-звезда'!E45+Макарово!E45+Октябрьский!E43+Салтыковка!E43+Урусово!E44+'Ш-Голицыно'!E44</f>
        <v>72.5</v>
      </c>
      <c r="E77" s="143">
        <f>МР!F77+'Кр-звезда'!F45+Макарово!F45+Октябрьский!F43+Салтыковка!F43+Урусово!F44+'Ш-Голицыно'!F44</f>
        <v>5</v>
      </c>
      <c r="F77" s="124">
        <f t="shared" si="2"/>
        <v>0.017241379310344827</v>
      </c>
      <c r="G77" s="124">
        <f t="shared" si="3"/>
        <v>0.06896551724137931</v>
      </c>
    </row>
    <row r="78" spans="1:7" ht="56.25" customHeight="1">
      <c r="A78" s="51"/>
      <c r="B78" s="68" t="s">
        <v>320</v>
      </c>
      <c r="C78" s="143">
        <f>МР!D78</f>
        <v>200</v>
      </c>
      <c r="D78" s="143">
        <f>МР!E78</f>
        <v>50</v>
      </c>
      <c r="E78" s="143">
        <f>МР!F78</f>
        <v>0</v>
      </c>
      <c r="F78" s="124">
        <f t="shared" si="2"/>
        <v>0</v>
      </c>
      <c r="G78" s="124">
        <f t="shared" si="3"/>
        <v>0</v>
      </c>
    </row>
    <row r="79" spans="1:7" ht="51" customHeight="1">
      <c r="A79" s="51"/>
      <c r="B79" s="68" t="s">
        <v>328</v>
      </c>
      <c r="C79" s="143">
        <f>МР!D86</f>
        <v>10</v>
      </c>
      <c r="D79" s="143">
        <f>МР!E86</f>
        <v>2.5</v>
      </c>
      <c r="E79" s="143">
        <f>МР!F86</f>
        <v>0</v>
      </c>
      <c r="F79" s="124">
        <f t="shared" si="2"/>
        <v>0</v>
      </c>
      <c r="G79" s="124">
        <f t="shared" si="3"/>
        <v>0</v>
      </c>
    </row>
    <row r="80" spans="1:7" ht="27" customHeight="1">
      <c r="A80" s="71" t="s">
        <v>73</v>
      </c>
      <c r="B80" s="72" t="s">
        <v>39</v>
      </c>
      <c r="C80" s="145">
        <f>C81+C86+C97</f>
        <v>42415.6</v>
      </c>
      <c r="D80" s="145">
        <f>D81+D86+D97</f>
        <v>17167.1</v>
      </c>
      <c r="E80" s="145">
        <f>E81+E86+E97</f>
        <v>5884.7</v>
      </c>
      <c r="F80" s="124">
        <f t="shared" si="2"/>
        <v>0.13873904884052093</v>
      </c>
      <c r="G80" s="124">
        <f t="shared" si="3"/>
        <v>0.34278940531598234</v>
      </c>
    </row>
    <row r="81" spans="1:7" s="33" customFormat="1" ht="31.5">
      <c r="A81" s="118" t="s">
        <v>74</v>
      </c>
      <c r="B81" s="141" t="s">
        <v>40</v>
      </c>
      <c r="C81" s="142">
        <f>C84+C85+C82+C83</f>
        <v>4183.7</v>
      </c>
      <c r="D81" s="142">
        <f>D84+D85+D82+D83</f>
        <v>959.3</v>
      </c>
      <c r="E81" s="142">
        <f>E84+E85+E82+E83</f>
        <v>197</v>
      </c>
      <c r="F81" s="124">
        <f t="shared" si="2"/>
        <v>0.04708750627435046</v>
      </c>
      <c r="G81" s="124">
        <f t="shared" si="3"/>
        <v>0.20535807359532993</v>
      </c>
    </row>
    <row r="82" spans="1:7" s="33" customFormat="1" ht="31.5">
      <c r="A82" s="118"/>
      <c r="B82" s="43" t="s">
        <v>385</v>
      </c>
      <c r="C82" s="142">
        <f>МР!D89</f>
        <v>13</v>
      </c>
      <c r="D82" s="142">
        <f>МР!E89</f>
        <v>13</v>
      </c>
      <c r="E82" s="142">
        <f>МР!F89</f>
        <v>0</v>
      </c>
      <c r="F82" s="124">
        <f t="shared" si="2"/>
        <v>0</v>
      </c>
      <c r="G82" s="124">
        <f t="shared" si="3"/>
        <v>0</v>
      </c>
    </row>
    <row r="83" spans="1:7" s="33" customFormat="1" ht="63">
      <c r="A83" s="118"/>
      <c r="B83" s="43" t="s">
        <v>403</v>
      </c>
      <c r="C83" s="142">
        <f>'МО г.Ртищево'!D57</f>
        <v>450</v>
      </c>
      <c r="D83" s="142">
        <f>'МО г.Ртищево'!E57</f>
        <v>0</v>
      </c>
      <c r="E83" s="142">
        <f>'МО г.Ртищево'!F57</f>
        <v>0</v>
      </c>
      <c r="F83" s="124">
        <f t="shared" si="2"/>
        <v>0</v>
      </c>
      <c r="G83" s="124">
        <v>0</v>
      </c>
    </row>
    <row r="84" spans="1:7" ht="59.25" customHeight="1">
      <c r="A84" s="47"/>
      <c r="B84" s="46" t="s">
        <v>273</v>
      </c>
      <c r="C84" s="143">
        <f>'МО г.Ртищево'!D56</f>
        <v>850.3</v>
      </c>
      <c r="D84" s="143">
        <f>'МО г.Ртищево'!E56</f>
        <v>205.8</v>
      </c>
      <c r="E84" s="143">
        <f>'МО г.Ртищево'!F56</f>
        <v>197</v>
      </c>
      <c r="F84" s="124">
        <f t="shared" si="2"/>
        <v>0.2316829354345525</v>
      </c>
      <c r="G84" s="124">
        <f t="shared" si="3"/>
        <v>0.9572400388726919</v>
      </c>
    </row>
    <row r="85" spans="1:7" ht="34.5" customHeight="1">
      <c r="A85" s="47"/>
      <c r="B85" s="46" t="s">
        <v>163</v>
      </c>
      <c r="C85" s="143">
        <f>'МО г.Ртищево'!D58+МР!D90</f>
        <v>2870.4</v>
      </c>
      <c r="D85" s="143">
        <f>'МО г.Ртищево'!E58+МР!E90</f>
        <v>740.5</v>
      </c>
      <c r="E85" s="143">
        <f>'МО г.Ртищево'!F58+МР!F90</f>
        <v>0</v>
      </c>
      <c r="F85" s="124">
        <f t="shared" si="2"/>
        <v>0</v>
      </c>
      <c r="G85" s="124">
        <f t="shared" si="3"/>
        <v>0</v>
      </c>
    </row>
    <row r="86" spans="1:7" s="33" customFormat="1" ht="21" customHeight="1">
      <c r="A86" s="118" t="s">
        <v>75</v>
      </c>
      <c r="B86" s="141" t="s">
        <v>223</v>
      </c>
      <c r="C86" s="142">
        <f>C87+C93+C94</f>
        <v>9491.9</v>
      </c>
      <c r="D86" s="142">
        <f>D87+D93+D94</f>
        <v>6416.9</v>
      </c>
      <c r="E86" s="142">
        <f>E87+E93+E94</f>
        <v>11.7</v>
      </c>
      <c r="F86" s="124">
        <f t="shared" si="2"/>
        <v>0.0012326299265689694</v>
      </c>
      <c r="G86" s="124">
        <f t="shared" si="3"/>
        <v>0.0018233103211831257</v>
      </c>
    </row>
    <row r="87" spans="1:7" s="33" customFormat="1" ht="100.5" customHeight="1">
      <c r="A87" s="118"/>
      <c r="B87" s="43" t="s">
        <v>332</v>
      </c>
      <c r="C87" s="142">
        <f>МР!D92</f>
        <v>6200</v>
      </c>
      <c r="D87" s="142">
        <f>МР!E92</f>
        <v>5525</v>
      </c>
      <c r="E87" s="142">
        <f>МР!F92</f>
        <v>0</v>
      </c>
      <c r="F87" s="124">
        <f t="shared" si="2"/>
        <v>0</v>
      </c>
      <c r="G87" s="124">
        <f t="shared" si="3"/>
        <v>0</v>
      </c>
    </row>
    <row r="88" spans="1:7" s="33" customFormat="1" ht="46.5" customHeight="1">
      <c r="A88" s="118"/>
      <c r="B88" s="43" t="s">
        <v>387</v>
      </c>
      <c r="C88" s="142">
        <f>МР!D93</f>
        <v>1440</v>
      </c>
      <c r="D88" s="142">
        <f>МР!E93</f>
        <v>1440</v>
      </c>
      <c r="E88" s="142">
        <f>МР!F93</f>
        <v>0</v>
      </c>
      <c r="F88" s="124">
        <f t="shared" si="2"/>
        <v>0</v>
      </c>
      <c r="G88" s="124">
        <f t="shared" si="3"/>
        <v>0</v>
      </c>
    </row>
    <row r="89" spans="1:7" s="33" customFormat="1" ht="52.5" customHeight="1">
      <c r="A89" s="118"/>
      <c r="B89" s="69" t="s">
        <v>334</v>
      </c>
      <c r="C89" s="142">
        <f>МР!D94</f>
        <v>900</v>
      </c>
      <c r="D89" s="142">
        <f>МР!E94</f>
        <v>225</v>
      </c>
      <c r="E89" s="142">
        <f>МР!F94</f>
        <v>0</v>
      </c>
      <c r="F89" s="124">
        <f t="shared" si="2"/>
        <v>0</v>
      </c>
      <c r="G89" s="124">
        <f t="shared" si="3"/>
        <v>0</v>
      </c>
    </row>
    <row r="90" spans="1:7" s="33" customFormat="1" ht="54" customHeight="1">
      <c r="A90" s="118"/>
      <c r="B90" s="69" t="s">
        <v>389</v>
      </c>
      <c r="C90" s="142">
        <f>МР!D95</f>
        <v>3219.7</v>
      </c>
      <c r="D90" s="142">
        <f>МР!E95</f>
        <v>3219.7</v>
      </c>
      <c r="E90" s="142">
        <f>МР!F95</f>
        <v>0</v>
      </c>
      <c r="F90" s="124">
        <f t="shared" si="2"/>
        <v>0</v>
      </c>
      <c r="G90" s="124">
        <f t="shared" si="3"/>
        <v>0</v>
      </c>
    </row>
    <row r="91" spans="1:7" s="33" customFormat="1" ht="57.75" customHeight="1">
      <c r="A91" s="118"/>
      <c r="B91" s="69" t="s">
        <v>391</v>
      </c>
      <c r="C91" s="142">
        <f>МР!D96</f>
        <v>500</v>
      </c>
      <c r="D91" s="142">
        <f>МР!E96</f>
        <v>500</v>
      </c>
      <c r="E91" s="142">
        <f>МР!F96</f>
        <v>0</v>
      </c>
      <c r="F91" s="124">
        <f t="shared" si="2"/>
        <v>0</v>
      </c>
      <c r="G91" s="124">
        <f t="shared" si="3"/>
        <v>0</v>
      </c>
    </row>
    <row r="92" spans="1:7" s="33" customFormat="1" ht="26.25" customHeight="1">
      <c r="A92" s="118"/>
      <c r="B92" s="43" t="s">
        <v>335</v>
      </c>
      <c r="C92" s="142">
        <f>МР!D97</f>
        <v>140.3</v>
      </c>
      <c r="D92" s="142">
        <f>МР!E97</f>
        <v>140.3</v>
      </c>
      <c r="E92" s="142">
        <f>МР!F97</f>
        <v>0</v>
      </c>
      <c r="F92" s="124">
        <f t="shared" si="2"/>
        <v>0</v>
      </c>
      <c r="G92" s="124">
        <f t="shared" si="3"/>
        <v>0</v>
      </c>
    </row>
    <row r="93" spans="1:7" s="33" customFormat="1" ht="41.25" customHeight="1">
      <c r="A93" s="118"/>
      <c r="B93" s="43" t="s">
        <v>393</v>
      </c>
      <c r="C93" s="142">
        <f>МР!D98</f>
        <v>91.9</v>
      </c>
      <c r="D93" s="142">
        <f>МР!E98</f>
        <v>91.9</v>
      </c>
      <c r="E93" s="142">
        <f>МР!F98</f>
        <v>11.7</v>
      </c>
      <c r="F93" s="124">
        <f t="shared" si="2"/>
        <v>0.12731229597388463</v>
      </c>
      <c r="G93" s="124">
        <f t="shared" si="3"/>
        <v>0.12731229597388463</v>
      </c>
    </row>
    <row r="94" spans="1:7" s="33" customFormat="1" ht="41.25" customHeight="1">
      <c r="A94" s="118"/>
      <c r="B94" s="43" t="s">
        <v>355</v>
      </c>
      <c r="C94" s="142">
        <f>C95+C96</f>
        <v>3200</v>
      </c>
      <c r="D94" s="142">
        <f>D95+D96</f>
        <v>800</v>
      </c>
      <c r="E94" s="142">
        <f>E95+E96</f>
        <v>0</v>
      </c>
      <c r="F94" s="124">
        <f t="shared" si="2"/>
        <v>0</v>
      </c>
      <c r="G94" s="124">
        <f t="shared" si="3"/>
        <v>0</v>
      </c>
    </row>
    <row r="95" spans="1:7" s="33" customFormat="1" ht="41.25" customHeight="1">
      <c r="A95" s="118"/>
      <c r="B95" s="43" t="s">
        <v>351</v>
      </c>
      <c r="C95" s="142">
        <f>'МО г.Ртищево'!D61</f>
        <v>2200</v>
      </c>
      <c r="D95" s="142">
        <f>'МО г.Ртищево'!E61</f>
        <v>550</v>
      </c>
      <c r="E95" s="142">
        <f>'МО г.Ртищево'!F61</f>
        <v>0</v>
      </c>
      <c r="F95" s="124">
        <f t="shared" si="2"/>
        <v>0</v>
      </c>
      <c r="G95" s="124">
        <f t="shared" si="3"/>
        <v>0</v>
      </c>
    </row>
    <row r="96" spans="1:7" s="33" customFormat="1" ht="41.25" customHeight="1">
      <c r="A96" s="118"/>
      <c r="B96" s="43" t="s">
        <v>354</v>
      </c>
      <c r="C96" s="142">
        <f>'МО г.Ртищево'!D62</f>
        <v>1000</v>
      </c>
      <c r="D96" s="142">
        <f>'МО г.Ртищево'!E62</f>
        <v>250</v>
      </c>
      <c r="E96" s="142">
        <f>'МО г.Ртищево'!F62</f>
        <v>0</v>
      </c>
      <c r="F96" s="124">
        <f t="shared" si="2"/>
        <v>0</v>
      </c>
      <c r="G96" s="124">
        <f t="shared" si="3"/>
        <v>0</v>
      </c>
    </row>
    <row r="97" spans="1:7" s="33" customFormat="1" ht="21.75" customHeight="1">
      <c r="A97" s="118" t="s">
        <v>42</v>
      </c>
      <c r="B97" s="148" t="s">
        <v>43</v>
      </c>
      <c r="C97" s="142">
        <f>C98+C108+C111+C110+C109+C112</f>
        <v>28740</v>
      </c>
      <c r="D97" s="142">
        <f>D98+D108+D111+D110+D109+D112</f>
        <v>9790.9</v>
      </c>
      <c r="E97" s="142">
        <f>E98+E108+E111+E110+E109+E112</f>
        <v>5676</v>
      </c>
      <c r="F97" s="124">
        <f t="shared" si="2"/>
        <v>0.19749478079331942</v>
      </c>
      <c r="G97" s="124">
        <f t="shared" si="3"/>
        <v>0.5797219867427919</v>
      </c>
    </row>
    <row r="98" spans="1:7" ht="30.75" customHeight="1">
      <c r="A98" s="47"/>
      <c r="B98" s="149" t="s">
        <v>306</v>
      </c>
      <c r="C98" s="143">
        <f>'МО г.Ртищево'!D64</f>
        <v>1750</v>
      </c>
      <c r="D98" s="143">
        <f>'МО г.Ртищево'!E64</f>
        <v>557.4</v>
      </c>
      <c r="E98" s="143">
        <f>'МО г.Ртищево'!F64</f>
        <v>110.4</v>
      </c>
      <c r="F98" s="124">
        <f t="shared" si="2"/>
        <v>0.06308571428571429</v>
      </c>
      <c r="G98" s="124">
        <f t="shared" si="3"/>
        <v>0.19806243272335847</v>
      </c>
    </row>
    <row r="99" spans="1:7" ht="23.25" customHeight="1">
      <c r="A99" s="47"/>
      <c r="B99" s="69" t="s">
        <v>277</v>
      </c>
      <c r="C99" s="143">
        <f>'МО г.Ртищево'!D65</f>
        <v>100</v>
      </c>
      <c r="D99" s="143">
        <f>'МО г.Ртищево'!E65</f>
        <v>99.9</v>
      </c>
      <c r="E99" s="143">
        <f>'МО г.Ртищево'!F65</f>
        <v>99.9</v>
      </c>
      <c r="F99" s="124">
        <f t="shared" si="2"/>
        <v>0.9990000000000001</v>
      </c>
      <c r="G99" s="124">
        <f t="shared" si="3"/>
        <v>1</v>
      </c>
    </row>
    <row r="100" spans="1:7" ht="30" customHeight="1">
      <c r="A100" s="47"/>
      <c r="B100" s="69" t="s">
        <v>279</v>
      </c>
      <c r="C100" s="143">
        <f>'МО г.Ртищево'!D66</f>
        <v>247</v>
      </c>
      <c r="D100" s="143">
        <f>'МО г.Ртищево'!E66</f>
        <v>97</v>
      </c>
      <c r="E100" s="143">
        <f>'МО г.Ртищево'!F66</f>
        <v>0</v>
      </c>
      <c r="F100" s="124">
        <f t="shared" si="2"/>
        <v>0</v>
      </c>
      <c r="G100" s="124">
        <f t="shared" si="3"/>
        <v>0</v>
      </c>
    </row>
    <row r="101" spans="1:7" ht="23.25" customHeight="1">
      <c r="A101" s="47"/>
      <c r="B101" s="69" t="s">
        <v>281</v>
      </c>
      <c r="C101" s="143">
        <f>'МО г.Ртищево'!D67</f>
        <v>53</v>
      </c>
      <c r="D101" s="143">
        <f>'МО г.Ртищево'!E67</f>
        <v>25</v>
      </c>
      <c r="E101" s="143">
        <f>'МО г.Ртищево'!F67</f>
        <v>0</v>
      </c>
      <c r="F101" s="124">
        <f t="shared" si="2"/>
        <v>0</v>
      </c>
      <c r="G101" s="124">
        <f t="shared" si="3"/>
        <v>0</v>
      </c>
    </row>
    <row r="102" spans="1:7" ht="30.75" customHeight="1">
      <c r="A102" s="47"/>
      <c r="B102" s="69" t="s">
        <v>283</v>
      </c>
      <c r="C102" s="143">
        <f>'МО г.Ртищево'!D68</f>
        <v>100</v>
      </c>
      <c r="D102" s="143">
        <f>'МО г.Ртищево'!E68</f>
        <v>25</v>
      </c>
      <c r="E102" s="143">
        <f>'МО г.Ртищево'!F68</f>
        <v>0</v>
      </c>
      <c r="F102" s="124">
        <f t="shared" si="2"/>
        <v>0</v>
      </c>
      <c r="G102" s="124">
        <f t="shared" si="3"/>
        <v>0</v>
      </c>
    </row>
    <row r="103" spans="1:7" ht="20.25" customHeight="1">
      <c r="A103" s="47"/>
      <c r="B103" s="69" t="s">
        <v>285</v>
      </c>
      <c r="C103" s="143">
        <f>'МО г.Ртищево'!D69</f>
        <v>100</v>
      </c>
      <c r="D103" s="143">
        <f>'МО г.Ртищево'!E69</f>
        <v>25</v>
      </c>
      <c r="E103" s="143">
        <f>'МО г.Ртищево'!F69</f>
        <v>0</v>
      </c>
      <c r="F103" s="124">
        <f t="shared" si="2"/>
        <v>0</v>
      </c>
      <c r="G103" s="124">
        <f t="shared" si="3"/>
        <v>0</v>
      </c>
    </row>
    <row r="104" spans="1:7" ht="19.5" customHeight="1">
      <c r="A104" s="47"/>
      <c r="B104" s="69" t="s">
        <v>288</v>
      </c>
      <c r="C104" s="143">
        <f>'МО г.Ртищево'!D70</f>
        <v>100</v>
      </c>
      <c r="D104" s="143">
        <f>'МО г.Ртищево'!E70</f>
        <v>25</v>
      </c>
      <c r="E104" s="143">
        <f>'МО г.Ртищево'!F70</f>
        <v>0</v>
      </c>
      <c r="F104" s="124">
        <f aca="true" t="shared" si="4" ref="F104:F136">E104/C104</f>
        <v>0</v>
      </c>
      <c r="G104" s="124">
        <f aca="true" t="shared" si="5" ref="G104:G136">E104/D104</f>
        <v>0</v>
      </c>
    </row>
    <row r="105" spans="1:7" ht="21" customHeight="1">
      <c r="A105" s="47"/>
      <c r="B105" s="69" t="s">
        <v>205</v>
      </c>
      <c r="C105" s="143">
        <f>'МО г.Ртищево'!D71</f>
        <v>50</v>
      </c>
      <c r="D105" s="143">
        <f>'МО г.Ртищево'!E71</f>
        <v>10.5</v>
      </c>
      <c r="E105" s="143">
        <f>'МО г.Ртищево'!F71</f>
        <v>10.5</v>
      </c>
      <c r="F105" s="124">
        <f t="shared" si="4"/>
        <v>0.21</v>
      </c>
      <c r="G105" s="124">
        <f t="shared" si="5"/>
        <v>1</v>
      </c>
    </row>
    <row r="106" spans="1:7" ht="36" customHeight="1">
      <c r="A106" s="47"/>
      <c r="B106" s="69" t="s">
        <v>357</v>
      </c>
      <c r="C106" s="143">
        <f>'МО г.Ртищево'!D72</f>
        <v>624</v>
      </c>
      <c r="D106" s="143">
        <f>'МО г.Ртищево'!E72</f>
        <v>156</v>
      </c>
      <c r="E106" s="143">
        <f>'МО г.Ртищево'!F72</f>
        <v>0</v>
      </c>
      <c r="F106" s="124">
        <f t="shared" si="4"/>
        <v>0</v>
      </c>
      <c r="G106" s="124">
        <f t="shared" si="5"/>
        <v>0</v>
      </c>
    </row>
    <row r="107" spans="1:7" ht="30.75" customHeight="1">
      <c r="A107" s="47"/>
      <c r="B107" s="69" t="s">
        <v>369</v>
      </c>
      <c r="C107" s="143">
        <f>'МО г.Ртищево'!D73</f>
        <v>376</v>
      </c>
      <c r="D107" s="143">
        <f>'МО г.Ртищево'!E73</f>
        <v>94</v>
      </c>
      <c r="E107" s="143">
        <f>'МО г.Ртищево'!F73</f>
        <v>0</v>
      </c>
      <c r="F107" s="124">
        <f t="shared" si="4"/>
        <v>0</v>
      </c>
      <c r="G107" s="124">
        <f t="shared" si="5"/>
        <v>0</v>
      </c>
    </row>
    <row r="108" spans="1:7" ht="21" customHeight="1">
      <c r="A108" s="47"/>
      <c r="B108" s="149" t="s">
        <v>164</v>
      </c>
      <c r="C108" s="143">
        <f>'МО г.Ртищево'!D75+'Кр-звезда'!D48+Макарово!D48+Октябрьский!D46+Салтыковка!D46+Урусово!D47+'Ш-Голицыно'!D47</f>
        <v>11163</v>
      </c>
      <c r="D108" s="143">
        <f>'МО г.Ртищево'!E75+'Кр-звезда'!E48+Макарово!E48+Октябрьский!E46+Салтыковка!E46+Урусово!E47+'Ш-Голицыно'!E47</f>
        <v>5268.5</v>
      </c>
      <c r="E108" s="143">
        <f>'МО г.Ртищево'!F75+'Кр-звезда'!F48+Макарово!F48+Октябрьский!F46+Салтыковка!F46+Урусово!F47+'Ш-Голицыно'!F47</f>
        <v>5156.8</v>
      </c>
      <c r="F108" s="124">
        <f t="shared" si="4"/>
        <v>0.4619546716832393</v>
      </c>
      <c r="G108" s="124">
        <f t="shared" si="5"/>
        <v>0.9787985195027048</v>
      </c>
    </row>
    <row r="109" spans="1:7" ht="21" customHeight="1">
      <c r="A109" s="47"/>
      <c r="B109" s="149" t="s">
        <v>258</v>
      </c>
      <c r="C109" s="143">
        <f>'Кр-звезда'!D50+Макарово!D50+Октябрьский!D48+Салтыковка!D48+Урусово!D49+'Ш-Голицыно'!D49</f>
        <v>120</v>
      </c>
      <c r="D109" s="143">
        <f>'Кр-звезда'!E50+Макарово!E50+Октябрьский!E48+Салтыковка!E48+Урусово!E49+'Ш-Голицыно'!E49</f>
        <v>30</v>
      </c>
      <c r="E109" s="143">
        <f>'Кр-звезда'!F50+Макарово!F50+Октябрьский!F48+Салтыковка!F48+Урусово!F49+'Ш-Голицыно'!F49</f>
        <v>0</v>
      </c>
      <c r="F109" s="124">
        <f t="shared" si="4"/>
        <v>0</v>
      </c>
      <c r="G109" s="124">
        <f t="shared" si="5"/>
        <v>0</v>
      </c>
    </row>
    <row r="110" spans="1:7" ht="21" customHeight="1">
      <c r="A110" s="47"/>
      <c r="B110" s="149" t="s">
        <v>207</v>
      </c>
      <c r="C110" s="143">
        <f>'Кр-звезда'!D49+Макарово!D49+Октябрьский!D47+Салтыковка!D47+Урусово!D48+'Ш-Голицыно'!D48</f>
        <v>110</v>
      </c>
      <c r="D110" s="143">
        <f>'Кр-звезда'!E49+Макарово!E49+Октябрьский!E47+Салтыковка!E47+Урусово!E48+'Ш-Голицыно'!E48</f>
        <v>25</v>
      </c>
      <c r="E110" s="143">
        <f>'Кр-звезда'!F49+Макарово!F49+Октябрьский!F47+Салтыковка!F47+Урусово!F48+'Ш-Голицыно'!F48</f>
        <v>0</v>
      </c>
      <c r="F110" s="124">
        <f t="shared" si="4"/>
        <v>0</v>
      </c>
      <c r="G110" s="124">
        <f t="shared" si="5"/>
        <v>0</v>
      </c>
    </row>
    <row r="111" spans="1:7" ht="21" customHeight="1">
      <c r="A111" s="47"/>
      <c r="B111" s="149" t="s">
        <v>165</v>
      </c>
      <c r="C111" s="143">
        <f>'МО г.Ртищево'!D76+'Кр-звезда'!D51+Макарово!D51+Октябрьский!D49+Салтыковка!D49+Урусово!D50+'Ш-Голицыно'!D50</f>
        <v>12996.999999999998</v>
      </c>
      <c r="D111" s="143">
        <f>'МО г.Ртищево'!E76+'Кр-звезда'!E51+Макарово!E51+Октябрьский!E49+Салтыковка!E49+Урусово!E50+'Ш-Голицыно'!E50</f>
        <v>3910</v>
      </c>
      <c r="E111" s="143">
        <f>'МО г.Ртищево'!F76+'Кр-звезда'!F51+Макарово!F51+Октябрьский!F49+Салтыковка!F49+Урусово!F50+'Ш-Голицыно'!F50</f>
        <v>408.79999999999995</v>
      </c>
      <c r="F111" s="124">
        <f t="shared" si="4"/>
        <v>0.031453412325921366</v>
      </c>
      <c r="G111" s="124">
        <f t="shared" si="5"/>
        <v>0.10455242966751917</v>
      </c>
    </row>
    <row r="112" spans="1:7" ht="48" customHeight="1">
      <c r="A112" s="47"/>
      <c r="B112" s="149" t="s">
        <v>406</v>
      </c>
      <c r="C112" s="143">
        <f>'МО г.Ртищево'!D74</f>
        <v>2600</v>
      </c>
      <c r="D112" s="143">
        <f>'МО г.Ртищево'!E74</f>
        <v>0</v>
      </c>
      <c r="E112" s="143">
        <f>'МО г.Ртищево'!F74</f>
        <v>0</v>
      </c>
      <c r="F112" s="124">
        <f t="shared" si="4"/>
        <v>0</v>
      </c>
      <c r="G112" s="124">
        <v>0</v>
      </c>
    </row>
    <row r="113" spans="1:7" ht="21.75" customHeight="1">
      <c r="A113" s="71" t="s">
        <v>121</v>
      </c>
      <c r="B113" s="72" t="s">
        <v>119</v>
      </c>
      <c r="C113" s="145">
        <f>C114</f>
        <v>7.8</v>
      </c>
      <c r="D113" s="145">
        <f>D114</f>
        <v>7.8</v>
      </c>
      <c r="E113" s="145">
        <f>E114</f>
        <v>7.7</v>
      </c>
      <c r="F113" s="124">
        <f t="shared" si="4"/>
        <v>0.9871794871794872</v>
      </c>
      <c r="G113" s="124">
        <f t="shared" si="5"/>
        <v>0.9871794871794872</v>
      </c>
    </row>
    <row r="114" spans="1:7" ht="37.5" customHeight="1">
      <c r="A114" s="150" t="s">
        <v>115</v>
      </c>
      <c r="B114" s="151" t="s">
        <v>214</v>
      </c>
      <c r="C114" s="143">
        <f>'Кр-звезда'!D53+Макарово!D53+Октябрьский!D51+Салтыковка!D51+Урусово!D52+'Ш-Голицыно'!D52</f>
        <v>7.8</v>
      </c>
      <c r="D114" s="143">
        <f>'Кр-звезда'!E53+Макарово!E53+Октябрьский!E51+Салтыковка!E51+Урусово!E52+'Ш-Голицыно'!E52</f>
        <v>7.8</v>
      </c>
      <c r="E114" s="143">
        <f>'Кр-звезда'!F53+Макарово!F53+Октябрьский!F51+Салтыковка!F51+Урусово!F52+'Ш-Голицыно'!F52</f>
        <v>7.7</v>
      </c>
      <c r="F114" s="124">
        <f t="shared" si="4"/>
        <v>0.9871794871794872</v>
      </c>
      <c r="G114" s="124">
        <f t="shared" si="5"/>
        <v>0.9871794871794872</v>
      </c>
    </row>
    <row r="115" spans="1:7" ht="18" customHeight="1">
      <c r="A115" s="51" t="s">
        <v>44</v>
      </c>
      <c r="B115" s="50" t="s">
        <v>45</v>
      </c>
      <c r="C115" s="145">
        <f>C116+C117+C119+C120+C118</f>
        <v>463443.10000000003</v>
      </c>
      <c r="D115" s="145">
        <f>D116+D117+D119+D120+D118</f>
        <v>132172.2</v>
      </c>
      <c r="E115" s="145">
        <f>E116+E117+E119+E120+E118</f>
        <v>98238.3</v>
      </c>
      <c r="F115" s="124">
        <f t="shared" si="4"/>
        <v>0.21197488968980224</v>
      </c>
      <c r="G115" s="124">
        <f t="shared" si="5"/>
        <v>0.743259929092502</v>
      </c>
    </row>
    <row r="116" spans="1:7" ht="18.75">
      <c r="A116" s="47" t="s">
        <v>46</v>
      </c>
      <c r="B116" s="46" t="s">
        <v>142</v>
      </c>
      <c r="C116" s="143">
        <f>МР!D100</f>
        <v>128810.5</v>
      </c>
      <c r="D116" s="143">
        <f>МР!E100</f>
        <v>38923.8</v>
      </c>
      <c r="E116" s="143">
        <f>МР!F100</f>
        <v>28790.5</v>
      </c>
      <c r="F116" s="124">
        <f t="shared" si="4"/>
        <v>0.22351050574293244</v>
      </c>
      <c r="G116" s="124">
        <f t="shared" si="5"/>
        <v>0.7396631366927175</v>
      </c>
    </row>
    <row r="117" spans="1:7" ht="18.75">
      <c r="A117" s="47" t="s">
        <v>47</v>
      </c>
      <c r="B117" s="46" t="s">
        <v>143</v>
      </c>
      <c r="C117" s="143">
        <f>МР!D101</f>
        <v>276387.9</v>
      </c>
      <c r="D117" s="143">
        <f>МР!E101</f>
        <v>73995.8</v>
      </c>
      <c r="E117" s="143">
        <f>МР!F101</f>
        <v>53851.1</v>
      </c>
      <c r="F117" s="124">
        <f t="shared" si="4"/>
        <v>0.19483884786562652</v>
      </c>
      <c r="G117" s="124">
        <f t="shared" si="5"/>
        <v>0.7277588728008887</v>
      </c>
    </row>
    <row r="118" spans="1:7" ht="18.75">
      <c r="A118" s="47" t="s">
        <v>337</v>
      </c>
      <c r="B118" s="46" t="s">
        <v>338</v>
      </c>
      <c r="C118" s="143">
        <f>МР!D102+'МО г.Ртищево'!D78</f>
        <v>31884</v>
      </c>
      <c r="D118" s="143">
        <f>МР!E102+'МО г.Ртищево'!E78</f>
        <v>8586.3</v>
      </c>
      <c r="E118" s="143">
        <f>МР!F102+'МО г.Ртищево'!F78</f>
        <v>7158.7</v>
      </c>
      <c r="F118" s="124">
        <f t="shared" si="4"/>
        <v>0.22452327186049428</v>
      </c>
      <c r="G118" s="124">
        <f t="shared" si="5"/>
        <v>0.8337351362053504</v>
      </c>
    </row>
    <row r="119" spans="1:7" ht="18.75">
      <c r="A119" s="47" t="s">
        <v>48</v>
      </c>
      <c r="B119" s="46" t="s">
        <v>49</v>
      </c>
      <c r="C119" s="143">
        <f>МР!D103+'Кр-звезда'!D57+Макарово!D57+Октябрьский!D55+Салтыковка!D55+Урусово!D56+'Ш-Голицыно'!D56</f>
        <v>4920.5</v>
      </c>
      <c r="D119" s="143">
        <f>МР!E103+'Кр-звезда'!E57+Макарово!E57+Октябрьский!E55+Салтыковка!E55+Урусово!E56+'Ш-Голицыно'!E56</f>
        <v>3141.3</v>
      </c>
      <c r="E119" s="143">
        <f>МР!F103+'Кр-звезда'!F57+Макарово!F57+Октябрьский!F55+Салтыковка!F55+Урусово!F56+'Ш-Голицыно'!F56</f>
        <v>2090.2</v>
      </c>
      <c r="F119" s="124">
        <f t="shared" si="4"/>
        <v>0.4247942282288385</v>
      </c>
      <c r="G119" s="124">
        <f t="shared" si="5"/>
        <v>0.6653933085028491</v>
      </c>
    </row>
    <row r="120" spans="1:7" ht="18.75">
      <c r="A120" s="47" t="s">
        <v>50</v>
      </c>
      <c r="B120" s="46" t="s">
        <v>340</v>
      </c>
      <c r="C120" s="143">
        <f>МР!D104</f>
        <v>21440.2</v>
      </c>
      <c r="D120" s="143">
        <f>МР!E104</f>
        <v>7525</v>
      </c>
      <c r="E120" s="143">
        <f>МР!F104</f>
        <v>6347.8</v>
      </c>
      <c r="F120" s="124">
        <f t="shared" si="4"/>
        <v>0.296069999347021</v>
      </c>
      <c r="G120" s="124">
        <f t="shared" si="5"/>
        <v>0.8435614617940199</v>
      </c>
    </row>
    <row r="121" spans="1:7" ht="18.75">
      <c r="A121" s="51" t="s">
        <v>51</v>
      </c>
      <c r="B121" s="50" t="s">
        <v>147</v>
      </c>
      <c r="C121" s="145">
        <f>C122+C123</f>
        <v>82146.7</v>
      </c>
      <c r="D121" s="145">
        <f>D122+D123</f>
        <v>23057.8</v>
      </c>
      <c r="E121" s="145">
        <f>E122+E123</f>
        <v>17774.4</v>
      </c>
      <c r="F121" s="124">
        <f t="shared" si="4"/>
        <v>0.21637387746555858</v>
      </c>
      <c r="G121" s="124">
        <f t="shared" si="5"/>
        <v>0.7708627882972358</v>
      </c>
    </row>
    <row r="122" spans="1:7" ht="18.75">
      <c r="A122" s="47" t="s">
        <v>52</v>
      </c>
      <c r="B122" s="46" t="s">
        <v>53</v>
      </c>
      <c r="C122" s="143">
        <f>МР!D106</f>
        <v>79267.5</v>
      </c>
      <c r="D122" s="143">
        <f>МР!E106</f>
        <v>22140</v>
      </c>
      <c r="E122" s="143">
        <f>МР!F106</f>
        <v>16985.2</v>
      </c>
      <c r="F122" s="124">
        <f t="shared" si="4"/>
        <v>0.21427697353896616</v>
      </c>
      <c r="G122" s="124">
        <f t="shared" si="5"/>
        <v>0.7671725383920506</v>
      </c>
    </row>
    <row r="123" spans="1:7" ht="18.75">
      <c r="A123" s="47" t="s">
        <v>54</v>
      </c>
      <c r="B123" s="46" t="s">
        <v>371</v>
      </c>
      <c r="C123" s="143">
        <f>МР!D107</f>
        <v>2879.2</v>
      </c>
      <c r="D123" s="143">
        <f>МР!E107</f>
        <v>917.8</v>
      </c>
      <c r="E123" s="143">
        <f>МР!F107</f>
        <v>789.2</v>
      </c>
      <c r="F123" s="124">
        <f t="shared" si="4"/>
        <v>0.274103917754932</v>
      </c>
      <c r="G123" s="124">
        <f t="shared" si="5"/>
        <v>0.8598823273044237</v>
      </c>
    </row>
    <row r="124" spans="1:7" ht="16.5" customHeight="1">
      <c r="A124" s="51" t="s">
        <v>55</v>
      </c>
      <c r="B124" s="50" t="s">
        <v>56</v>
      </c>
      <c r="C124" s="145">
        <f>C125+C126+C127+C128</f>
        <v>21237.300000000003</v>
      </c>
      <c r="D124" s="145">
        <f>D125+D126+D127+D128</f>
        <v>5959.6</v>
      </c>
      <c r="E124" s="145">
        <f>E125+E126+E127+E128</f>
        <v>5820.7</v>
      </c>
      <c r="F124" s="124">
        <f t="shared" si="4"/>
        <v>0.27407909668366504</v>
      </c>
      <c r="G124" s="124">
        <f t="shared" si="5"/>
        <v>0.9766930666487683</v>
      </c>
    </row>
    <row r="125" spans="1:7" ht="18.75">
      <c r="A125" s="47" t="s">
        <v>57</v>
      </c>
      <c r="B125" s="73" t="s">
        <v>196</v>
      </c>
      <c r="C125" s="143">
        <f>МР!D109+'МО г.Ртищево'!D80+'Кр-звезда'!D59+Макарово!D56+Октябрьский!D57+Салтыковка!D57+Урусово!D58+'Ш-Голицыно'!D58</f>
        <v>1696</v>
      </c>
      <c r="D125" s="143">
        <f>МР!E109+'МО г.Ртищево'!E80+'Кр-звезда'!E59+Макарово!E56+Октябрьский!E57+Салтыковка!E57+Урусово!E58+'Ш-Голицыно'!E58</f>
        <v>552.1</v>
      </c>
      <c r="E125" s="143">
        <f>МР!F109+'МО г.Ртищево'!F80+'Кр-звезда'!F59+Макарово!F56+Октябрьский!F57+Салтыковка!F57+Урусово!F58+'Ш-Голицыно'!F58</f>
        <v>544.1</v>
      </c>
      <c r="F125" s="124">
        <f t="shared" si="4"/>
        <v>0.32081367924528303</v>
      </c>
      <c r="G125" s="124">
        <f t="shared" si="5"/>
        <v>0.9855098714001087</v>
      </c>
    </row>
    <row r="126" spans="1:7" ht="31.5">
      <c r="A126" s="47" t="s">
        <v>58</v>
      </c>
      <c r="B126" s="73" t="s">
        <v>307</v>
      </c>
      <c r="C126" s="143">
        <f>МР!D110</f>
        <v>15918.4</v>
      </c>
      <c r="D126" s="143">
        <f>МР!E110</f>
        <v>4032</v>
      </c>
      <c r="E126" s="143">
        <f>МР!F110</f>
        <v>3961.4</v>
      </c>
      <c r="F126" s="124">
        <f t="shared" si="4"/>
        <v>0.24885666901196102</v>
      </c>
      <c r="G126" s="124">
        <f t="shared" si="5"/>
        <v>0.9824900793650794</v>
      </c>
    </row>
    <row r="127" spans="1:7" ht="78.75" hidden="1">
      <c r="A127" s="47"/>
      <c r="B127" s="46" t="s">
        <v>168</v>
      </c>
      <c r="C127" s="143">
        <v>0</v>
      </c>
      <c r="D127" s="143">
        <v>0</v>
      </c>
      <c r="E127" s="143">
        <v>0</v>
      </c>
      <c r="F127" s="124" t="e">
        <f t="shared" si="4"/>
        <v>#DIV/0!</v>
      </c>
      <c r="G127" s="124" t="e">
        <f t="shared" si="5"/>
        <v>#DIV/0!</v>
      </c>
    </row>
    <row r="128" spans="1:7" ht="31.5">
      <c r="A128" s="47" t="s">
        <v>59</v>
      </c>
      <c r="B128" s="46" t="s">
        <v>300</v>
      </c>
      <c r="C128" s="143">
        <f>МР!D118</f>
        <v>3622.9</v>
      </c>
      <c r="D128" s="143">
        <f>МР!E118</f>
        <v>1375.5</v>
      </c>
      <c r="E128" s="143">
        <f>МР!F118</f>
        <v>1315.2</v>
      </c>
      <c r="F128" s="124">
        <f t="shared" si="4"/>
        <v>0.36302409671809877</v>
      </c>
      <c r="G128" s="124">
        <f t="shared" si="5"/>
        <v>0.9561613958560524</v>
      </c>
    </row>
    <row r="129" spans="1:7" ht="21" customHeight="1">
      <c r="A129" s="71" t="s">
        <v>60</v>
      </c>
      <c r="B129" s="72" t="s">
        <v>124</v>
      </c>
      <c r="C129" s="145">
        <f>C130+C131</f>
        <v>27574.1</v>
      </c>
      <c r="D129" s="145">
        <f>D130+D131</f>
        <v>10196.7</v>
      </c>
      <c r="E129" s="145">
        <f>E130+E131</f>
        <v>8983.5</v>
      </c>
      <c r="F129" s="124">
        <f t="shared" si="4"/>
        <v>0.3257948582184006</v>
      </c>
      <c r="G129" s="124">
        <f t="shared" si="5"/>
        <v>0.8810203301067991</v>
      </c>
    </row>
    <row r="130" spans="1:7" ht="24" customHeight="1">
      <c r="A130" s="47" t="s">
        <v>61</v>
      </c>
      <c r="B130" s="46" t="s">
        <v>125</v>
      </c>
      <c r="C130" s="143">
        <f>'МО г.Ртищево'!D82</f>
        <v>26978</v>
      </c>
      <c r="D130" s="143">
        <f>'МО г.Ртищево'!E82</f>
        <v>10019</v>
      </c>
      <c r="E130" s="143">
        <f>'МО г.Ртищево'!F82</f>
        <v>8808.8</v>
      </c>
      <c r="F130" s="124">
        <f t="shared" si="4"/>
        <v>0.32651790347690707</v>
      </c>
      <c r="G130" s="124">
        <f t="shared" si="5"/>
        <v>0.879209501946302</v>
      </c>
    </row>
    <row r="131" spans="1:7" ht="18.75" customHeight="1">
      <c r="A131" s="47" t="s">
        <v>126</v>
      </c>
      <c r="B131" s="46" t="s">
        <v>127</v>
      </c>
      <c r="C131" s="143">
        <f>МР!D121</f>
        <v>596.1</v>
      </c>
      <c r="D131" s="143">
        <f>МР!E121</f>
        <v>177.7</v>
      </c>
      <c r="E131" s="143">
        <f>МР!F121</f>
        <v>174.7</v>
      </c>
      <c r="F131" s="124">
        <f t="shared" si="4"/>
        <v>0.29307163227646366</v>
      </c>
      <c r="G131" s="124">
        <f t="shared" si="5"/>
        <v>0.9831176139561058</v>
      </c>
    </row>
    <row r="132" spans="1:7" ht="21.75" customHeight="1">
      <c r="A132" s="71" t="s">
        <v>128</v>
      </c>
      <c r="B132" s="72" t="s">
        <v>129</v>
      </c>
      <c r="C132" s="145">
        <f>C133</f>
        <v>390</v>
      </c>
      <c r="D132" s="145">
        <f>D133</f>
        <v>265.3</v>
      </c>
      <c r="E132" s="145">
        <f>E133</f>
        <v>265.3</v>
      </c>
      <c r="F132" s="124">
        <f t="shared" si="4"/>
        <v>0.6802564102564103</v>
      </c>
      <c r="G132" s="124">
        <f t="shared" si="5"/>
        <v>1</v>
      </c>
    </row>
    <row r="133" spans="1:7" ht="19.5" customHeight="1">
      <c r="A133" s="47" t="s">
        <v>130</v>
      </c>
      <c r="B133" s="46" t="s">
        <v>131</v>
      </c>
      <c r="C133" s="143">
        <f>МР!D124+'МО г.Ртищево'!D84</f>
        <v>390</v>
      </c>
      <c r="D133" s="143">
        <f>МР!E124+'МО г.Ртищево'!E84</f>
        <v>265.3</v>
      </c>
      <c r="E133" s="143">
        <f>МР!F124+'МО г.Ртищево'!F84</f>
        <v>265.3</v>
      </c>
      <c r="F133" s="124">
        <f t="shared" si="4"/>
        <v>0.6802564102564103</v>
      </c>
      <c r="G133" s="124">
        <f t="shared" si="5"/>
        <v>1</v>
      </c>
    </row>
    <row r="134" spans="1:7" ht="32.25" customHeight="1">
      <c r="A134" s="71" t="s">
        <v>132</v>
      </c>
      <c r="B134" s="72" t="s">
        <v>133</v>
      </c>
      <c r="C134" s="145">
        <f>C135</f>
        <v>2200</v>
      </c>
      <c r="D134" s="145">
        <f>D135</f>
        <v>550</v>
      </c>
      <c r="E134" s="145">
        <f>E135</f>
        <v>210.3</v>
      </c>
      <c r="F134" s="124">
        <f t="shared" si="4"/>
        <v>0.0955909090909091</v>
      </c>
      <c r="G134" s="124">
        <f t="shared" si="5"/>
        <v>0.3823636363636364</v>
      </c>
    </row>
    <row r="135" spans="1:7" ht="21.75" customHeight="1">
      <c r="A135" s="47" t="s">
        <v>135</v>
      </c>
      <c r="B135" s="46" t="s">
        <v>134</v>
      </c>
      <c r="C135" s="143">
        <f>МР!D126</f>
        <v>2200</v>
      </c>
      <c r="D135" s="143">
        <f>МР!E126</f>
        <v>550</v>
      </c>
      <c r="E135" s="143">
        <f>МР!F126</f>
        <v>210.3</v>
      </c>
      <c r="F135" s="124">
        <f t="shared" si="4"/>
        <v>0.0955909090909091</v>
      </c>
      <c r="G135" s="124">
        <f t="shared" si="5"/>
        <v>0.3823636363636364</v>
      </c>
    </row>
    <row r="136" spans="1:7" ht="22.5" customHeight="1">
      <c r="A136" s="47"/>
      <c r="B136" s="50" t="s">
        <v>63</v>
      </c>
      <c r="C136" s="145">
        <f>C39+C54+C56+C62+C80+C115+C121+C124+C129+C132+C134+C113</f>
        <v>756304.0000000001</v>
      </c>
      <c r="D136" s="145">
        <f>D39+D54+D56+D62+D80+D115+D121+D124+D129+D132+D134+D113</f>
        <v>218810.8</v>
      </c>
      <c r="E136" s="145">
        <f>E39+E54+E56+E62+E80+E115+E121+E124+E129+E132+E134+E113</f>
        <v>156262.8</v>
      </c>
      <c r="F136" s="124">
        <f t="shared" si="4"/>
        <v>0.20661374262201437</v>
      </c>
      <c r="G136" s="124">
        <f t="shared" si="5"/>
        <v>0.7141457368649079</v>
      </c>
    </row>
    <row r="137" spans="3:6" ht="18.75">
      <c r="C137" s="110"/>
      <c r="D137" s="110"/>
      <c r="E137" s="110"/>
      <c r="F137" s="152"/>
    </row>
    <row r="138" spans="3:6" ht="18">
      <c r="C138" s="110"/>
      <c r="D138" s="110"/>
      <c r="E138" s="110"/>
      <c r="F138" s="154"/>
    </row>
    <row r="139" spans="2:6" ht="18">
      <c r="B139" s="79" t="s">
        <v>88</v>
      </c>
      <c r="C139" s="110"/>
      <c r="D139" s="110"/>
      <c r="E139" s="110">
        <v>12625.1</v>
      </c>
      <c r="F139" s="155"/>
    </row>
    <row r="140" spans="2:6" ht="18">
      <c r="B140" s="79"/>
      <c r="C140" s="110"/>
      <c r="D140" s="110"/>
      <c r="E140" s="110"/>
      <c r="F140" s="155"/>
    </row>
    <row r="141" spans="2:6" ht="18">
      <c r="B141" s="79" t="s">
        <v>79</v>
      </c>
      <c r="C141" s="110"/>
      <c r="D141" s="110"/>
      <c r="E141" s="110"/>
      <c r="F141" s="155"/>
    </row>
    <row r="142" spans="2:7" ht="18.75">
      <c r="B142" s="79" t="s">
        <v>80</v>
      </c>
      <c r="C142" s="110"/>
      <c r="D142" s="110"/>
      <c r="E142" s="110"/>
      <c r="F142" s="155"/>
      <c r="G142" s="156"/>
    </row>
    <row r="143" spans="2:6" ht="18">
      <c r="B143" s="79"/>
      <c r="C143" s="110"/>
      <c r="D143" s="110"/>
      <c r="E143" s="110"/>
      <c r="F143" s="155"/>
    </row>
    <row r="144" spans="2:6" ht="18">
      <c r="B144" s="79" t="s">
        <v>81</v>
      </c>
      <c r="C144" s="110"/>
      <c r="D144" s="110"/>
      <c r="E144" s="110"/>
      <c r="F144" s="155"/>
    </row>
    <row r="145" spans="2:7" ht="18.75">
      <c r="B145" s="79" t="s">
        <v>82</v>
      </c>
      <c r="C145" s="110"/>
      <c r="D145" s="110"/>
      <c r="E145" s="110"/>
      <c r="F145" s="155"/>
      <c r="G145" s="157"/>
    </row>
    <row r="146" spans="2:6" ht="18">
      <c r="B146" s="79"/>
      <c r="C146" s="110"/>
      <c r="D146" s="110"/>
      <c r="E146" s="110"/>
      <c r="F146" s="155"/>
    </row>
    <row r="147" spans="2:6" ht="18">
      <c r="B147" s="79" t="s">
        <v>83</v>
      </c>
      <c r="C147" s="110"/>
      <c r="D147" s="110"/>
      <c r="E147" s="110"/>
      <c r="F147" s="155"/>
    </row>
    <row r="148" spans="2:7" ht="18.75">
      <c r="B148" s="79" t="s">
        <v>84</v>
      </c>
      <c r="C148" s="110"/>
      <c r="D148" s="110"/>
      <c r="E148" s="110"/>
      <c r="F148" s="155"/>
      <c r="G148" s="158"/>
    </row>
    <row r="149" spans="2:6" ht="18">
      <c r="B149" s="79"/>
      <c r="C149" s="110"/>
      <c r="D149" s="110"/>
      <c r="E149" s="110"/>
      <c r="F149" s="155"/>
    </row>
    <row r="150" spans="2:6" ht="18">
      <c r="B150" s="79" t="s">
        <v>85</v>
      </c>
      <c r="C150" s="110"/>
      <c r="D150" s="110"/>
      <c r="E150" s="110"/>
      <c r="F150" s="155"/>
    </row>
    <row r="151" spans="1:7" ht="18.75">
      <c r="A151" s="75"/>
      <c r="B151" s="79" t="s">
        <v>86</v>
      </c>
      <c r="C151" s="110"/>
      <c r="D151" s="110"/>
      <c r="E151" s="110">
        <v>3000</v>
      </c>
      <c r="F151" s="155"/>
      <c r="G151" s="159"/>
    </row>
    <row r="152" spans="1:6" ht="12" customHeight="1" hidden="1">
      <c r="A152" s="75"/>
      <c r="B152" s="79"/>
      <c r="C152" s="110"/>
      <c r="D152" s="110"/>
      <c r="E152" s="110"/>
      <c r="F152" s="155"/>
    </row>
    <row r="153" spans="1:6" ht="5.25" customHeight="1" hidden="1">
      <c r="A153" s="75"/>
      <c r="B153" s="79"/>
      <c r="C153" s="110"/>
      <c r="D153" s="110"/>
      <c r="E153" s="110"/>
      <c r="F153" s="155"/>
    </row>
    <row r="154" spans="1:7" ht="45" customHeight="1">
      <c r="A154" s="75"/>
      <c r="B154" s="79" t="s">
        <v>87</v>
      </c>
      <c r="C154" s="110"/>
      <c r="D154" s="110"/>
      <c r="E154" s="110">
        <f>E139+E34-E136-E151</f>
        <v>14808.100000000006</v>
      </c>
      <c r="F154" s="155"/>
      <c r="G154" s="160"/>
    </row>
    <row r="155" spans="1:6" ht="18">
      <c r="A155" s="75"/>
      <c r="C155" s="110"/>
      <c r="D155" s="110"/>
      <c r="E155" s="110"/>
      <c r="F155" s="155"/>
    </row>
    <row r="156" spans="1:6" ht="18" hidden="1">
      <c r="A156" s="75"/>
      <c r="C156" s="110"/>
      <c r="D156" s="110"/>
      <c r="E156" s="110"/>
      <c r="F156" s="155"/>
    </row>
    <row r="157" spans="1:6" ht="18">
      <c r="A157" s="75"/>
      <c r="B157" s="79" t="s">
        <v>89</v>
      </c>
      <c r="C157" s="110"/>
      <c r="D157" s="110"/>
      <c r="E157" s="110"/>
      <c r="F157" s="155"/>
    </row>
    <row r="158" spans="1:6" ht="18">
      <c r="A158" s="75"/>
      <c r="B158" s="79" t="s">
        <v>90</v>
      </c>
      <c r="C158" s="110"/>
      <c r="D158" s="110"/>
      <c r="E158" s="110"/>
      <c r="F158" s="155"/>
    </row>
    <row r="159" spans="1:6" ht="18">
      <c r="A159" s="75"/>
      <c r="B159" s="79" t="s">
        <v>91</v>
      </c>
      <c r="C159" s="110"/>
      <c r="D159" s="110"/>
      <c r="E159" s="110"/>
      <c r="F159" s="155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2017-04-11T12:50:33Z</cp:lastPrinted>
  <dcterms:created xsi:type="dcterms:W3CDTF">1996-10-08T23:32:33Z</dcterms:created>
  <dcterms:modified xsi:type="dcterms:W3CDTF">2017-04-11T12:50:38Z</dcterms:modified>
  <cp:category/>
  <cp:version/>
  <cp:contentType/>
  <cp:contentStatus/>
</cp:coreProperties>
</file>