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<sst xmlns="http://schemas.openxmlformats.org/spreadsheetml/2006/main" count="1341" uniqueCount="416">
  <si>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</si>
  <si>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</si>
  <si>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</si>
  <si>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</si>
  <si>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</si>
  <si>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</si>
  <si>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</si>
  <si>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</si>
  <si>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</si>
  <si>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</si>
  <si>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</si>
  <si>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</si>
  <si>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</si>
  <si>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</si>
  <si>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</si>
  <si>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</si>
  <si>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</si>
  <si>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</si>
  <si>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</si>
  <si>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</si>
  <si>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</si>
  <si>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</si>
  <si>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</si>
  <si>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</si>
  <si>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</si>
  <si>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</si>
  <si>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</si>
  <si>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</si>
  <si>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</si>
  <si>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</si>
  <si>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</si>
  <si>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</si>
  <si>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</si>
  <si>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</si>
  <si>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</si>
  <si>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</si>
  <si>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</si>
  <si>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</si>
  <si>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</si>
  <si>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</si>
  <si>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</si>
  <si>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</si>
  <si>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</si>
  <si>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</si>
  <si>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</si>
  <si>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</si>
  <si>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</si>
  <si>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</si>
  <si>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</si>
  <si>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</si>
  <si>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</si>
  <si>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</si>
  <si>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</si>
  <si>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</si>
  <si>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</si>
  <si>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</si>
  <si>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</si>
  <si>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</si>
  <si>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</si>
  <si>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</si>
  <si>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</si>
  <si>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</si>
  <si>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</si>
  <si>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</si>
  <si>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</si>
  <si>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</si>
  <si>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</si>
  <si>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</si>
  <si>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</si>
  <si>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</si>
  <si>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</si>
  <si>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</si>
  <si>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</si>
  <si>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</si>
  <si>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</si>
  <si>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</si>
  <si>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</si>
  <si>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</si>
  <si>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</si>
  <si>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</si>
  <si>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</si>
  <si>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</si>
  <si>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</si>
  <si>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</si>
  <si>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</si>
  <si>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</si>
  <si>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</si>
  <si>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</si>
  <si>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</si>
  <si>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</si>
  <si>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</si>
  <si>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</si>
  <si>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</si>
  <si>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</si>
  <si>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</si>
  <si>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</si>
  <si>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</si>
  <si>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</si>
  <si>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</si>
  <si>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</si>
  <si>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</si>
  <si>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</si>
  <si>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</si>
  <si>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</si>
  <si>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</si>
  <si>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</si>
  <si>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</si>
  <si>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</si>
  <si>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</si>
  <si>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</si>
  <si>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</si>
  <si>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</si>
  <si>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</si>
  <si>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</si>
  <si>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</si>
  <si>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</si>
  <si>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</si>
  <si>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</si>
  <si>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</si>
  <si>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</si>
  <si>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</si>
  <si>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</si>
  <si>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</si>
  <si>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</si>
  <si>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</si>
  <si>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</si>
  <si>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</si>
  <si>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</si>
  <si>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</si>
  <si>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</si>
  <si>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</si>
  <si>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</si>
  <si>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</si>
  <si>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</si>
  <si>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</si>
  <si>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</si>
  <si>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</si>
  <si>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</si>
  <si>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</si>
  <si>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</si>
  <si>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</si>
  <si>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</si>
  <si>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</si>
  <si>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</si>
  <si>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</si>
  <si>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</si>
  <si>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</si>
  <si>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</si>
  <si>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</si>
  <si>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</si>
  <si>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</si>
  <si>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</si>
  <si>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</si>
  <si>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</si>
  <si>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</si>
  <si>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</si>
  <si>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</si>
  <si>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</si>
  <si>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</si>
  <si>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</si>
  <si>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</si>
  <si>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</si>
  <si>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</si>
  <si>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</si>
  <si>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</si>
  <si>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</si>
  <si>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</si>
  <si>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</si>
  <si>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</si>
  <si>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</si>
  <si>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</si>
  <si>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</si>
  <si>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</si>
  <si>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</si>
  <si>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</si>
  <si>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</si>
  <si>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</si>
  <si>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</si>
  <si>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</si>
  <si>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</si>
  <si>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</si>
  <si>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</si>
  <si>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</si>
  <si>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</si>
  <si>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</si>
  <si>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</si>
  <si>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</si>
  <si>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</si>
  <si>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</si>
  <si>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</si>
  <si>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</si>
  <si>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</si>
  <si>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</si>
  <si>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</si>
  <si>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</si>
  <si>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</si>
  <si>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</si>
  <si>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</si>
  <si>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</si>
  <si>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</si>
  <si>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</si>
  <si>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</si>
  <si>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</si>
  <si>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</si>
  <si>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</si>
  <si>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</si>
  <si>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</si>
  <si>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</si>
  <si>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</si>
  <si>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</si>
  <si>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</si>
  <si>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</si>
  <si>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</si>
  <si>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</si>
  <si>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</si>
  <si>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</si>
  <si>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</si>
  <si>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</si>
  <si>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</si>
  <si>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</si>
  <si>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</si>
  <si>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</si>
  <si>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</si>
  <si>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</si>
  <si>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</si>
  <si>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</si>
  <si>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</si>
  <si>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</si>
  <si>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</si>
  <si>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</si>
  <si>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</si>
  <si>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</si>
  <si>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</si>
  <si>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</si>
  <si>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</si>
  <si>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</si>
  <si>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</si>
  <si>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</si>
  <si>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</si>
  <si>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</si>
  <si>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</si>
  <si>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</si>
  <si>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</si>
  <si>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</si>
  <si>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</si>
  <si>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</si>
  <si>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</si>
  <si>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</si>
  <si>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</si>
  <si>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</si>
  <si>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</si>
  <si>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</si>
  <si>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</si>
  <si>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</si>
  <si>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</si>
  <si>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</si>
  <si>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</si>
  <si>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</si>
  <si>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</si>
  <si>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</si>
  <si>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</si>
  <si>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</si>
  <si>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</si>
  <si>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</si>
  <si>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</si>
  <si>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</si>
  <si>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</si>
  <si>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</si>
  <si>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</si>
  <si>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</si>
  <si>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</si>
  <si>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</si>
  <si>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</si>
  <si>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</si>
  <si>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</si>
  <si>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</si>
  <si>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</si>
  <si>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</si>
  <si>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</si>
  <si>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</si>
  <si>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</si>
  <si>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</si>
  <si>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</si>
  <si>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</si>
  <si>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</si>
  <si>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</si>
  <si>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</si>
  <si>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</si>
  <si>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</si>
  <si>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</si>
  <si>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</si>
  <si>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</si>
  <si>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</si>
  <si>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</si>
  <si>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</si>
  <si>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</si>
  <si>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</si>
  <si>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</si>
  <si>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</si>
  <si>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</si>
  <si>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</si>
  <si>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</si>
  <si>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</si>
  <si>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</si>
  <si>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</si>
  <si>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</si>
  <si>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</si>
  <si>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</si>
  <si>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</si>
  <si>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</si>
  <si>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</si>
  <si>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</si>
  <si>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</si>
  <si>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</si>
  <si>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</si>
  <si>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</si>
  <si>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</si>
  <si>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</si>
  <si>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</si>
  <si>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</si>
  <si>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</si>
  <si>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</si>
  <si>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</si>
  <si>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</si>
  <si>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</si>
  <si>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</si>
  <si>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</si>
  <si>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</si>
  <si>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</si>
  <si>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</si>
  <si>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</si>
  <si>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</si>
  <si>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</si>
  <si>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</si>
  <si>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</si>
  <si>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</si>
  <si>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</si>
  <si>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</si>
  <si>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</si>
  <si>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</si>
  <si>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</si>
  <si>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</si>
  <si>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</si>
  <si>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</si>
  <si>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</si>
  <si>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</si>
  <si>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</si>
  <si>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</si>
  <si>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</si>
  <si>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</si>
  <si>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</si>
  <si>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</si>
  <si>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</si>
  <si>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</si>
  <si>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</si>
  <si>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</si>
  <si>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</si>
  <si>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</si>
  <si>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</si>
  <si>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</si>
  <si>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</si>
  <si>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</si>
  <si>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</si>
  <si>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</si>
  <si>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</si>
  <si>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</si>
  <si>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</si>
  <si>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</si>
  <si>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</si>
  <si>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</si>
  <si>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</si>
  <si>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</si>
  <si>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</si>
  <si>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</si>
  <si>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</si>
  <si>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</si>
  <si>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</si>
  <si>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</si>
  <si>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</si>
  <si>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</si>
  <si>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</si>
  <si>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</si>
  <si>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</si>
  <si>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</si>
  <si>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</si>
  <si>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</si>
  <si>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</si>
  <si>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</si>
  <si>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</si>
  <si>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</si>
  <si>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</si>
  <si>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</si>
  <si>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</si>
  <si>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</si>
  <si>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>7230701</t>
  </si>
  <si>
    <t>6215020</t>
  </si>
  <si>
    <t>9510500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</si>
  <si>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</si>
  <si>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7220000</t>
  </si>
  <si>
    <t>Подпрограмма "Реализация мероприятий в рамках Федерального закона "О фонде содействия реформированию жилищно-коммунального хозяйства" по переселению граждан из аварийного жилищного фонда</t>
  </si>
  <si>
    <t>9130400</t>
  </si>
  <si>
    <t>Расходы на обеспечение функций центрального аппарата</t>
  </si>
  <si>
    <t>7700004</t>
  </si>
  <si>
    <t>Муниципальная  программа "Молодежь Салтыковского муниципального образования "</t>
  </si>
  <si>
    <t>Безвозмездные поступления</t>
  </si>
  <si>
    <t xml:space="preserve">СПРАВКА
об исполнении бюджета Ртищевского района
на 01.01.2016 г.
</t>
  </si>
  <si>
    <t xml:space="preserve">СПРАВКА
об исполнении бюджета МО г. Ртищево
на 01.01.2016г.
</t>
  </si>
  <si>
    <t xml:space="preserve">СПРАВКА
об исполнении бюджета Краснозвездинского МО
на 01.01.2016г.
</t>
  </si>
  <si>
    <t xml:space="preserve">СПРАВКА
об исполнении бюджета Макаровского МО
на 01.01.2016г.
</t>
  </si>
  <si>
    <t xml:space="preserve">СПРАВКА
об исполнении бюджета Октябрьского МО
на 01.01.2016г.
</t>
  </si>
  <si>
    <t xml:space="preserve">СПРАВКА
об исполнении бюджета Салтыковского МО
на 01.01.2016г.
</t>
  </si>
  <si>
    <t xml:space="preserve">СПРАВКА
об исполнении бюджета Урусовского МО
на 01.01.2016г.
</t>
  </si>
  <si>
    <t xml:space="preserve">СПРАВКА
об исполнении бюджета Шило-Голицинского МО
на 01.01.2016г.
</t>
  </si>
  <si>
    <t xml:space="preserve">СПРАВКА
об исполнении бюджета Ртищевского района (консолидация)
на 01.01.2016г.
</t>
  </si>
  <si>
    <t xml:space="preserve">Выполнение других обязательств муниципального образования </t>
  </si>
  <si>
    <t>87,7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</si>
</sst>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177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right" vertical="top" wrapText="1"/>
    </xf>
    <xf numFmtId="9" fontId="8" fillId="34" borderId="10" xfId="0" applyNumberFormat="1" applyFont="1" applyFill="1" applyBorder="1" applyAlignment="1">
      <alignment horizontal="left" vertical="top" wrapText="1"/>
    </xf>
    <xf numFmtId="178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top" wrapText="1"/>
    </xf>
    <xf numFmtId="49" fontId="1" fillId="34" borderId="12" xfId="0" applyNumberFormat="1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77" fontId="6" fillId="34" borderId="0" xfId="0" applyNumberFormat="1" applyFont="1" applyFill="1" applyBorder="1" applyAlignment="1">
      <alignment horizontal="left" vertical="top" wrapText="1"/>
    </xf>
    <xf numFmtId="177" fontId="2" fillId="34" borderId="0" xfId="0" applyNumberFormat="1" applyFont="1" applyFill="1" applyAlignment="1">
      <alignment horizontal="left"/>
    </xf>
    <xf numFmtId="49" fontId="1" fillId="34" borderId="16" xfId="0" applyNumberFormat="1" applyFont="1" applyFill="1" applyBorder="1" applyAlignment="1">
      <alignment horizontal="left" vertical="top" wrapText="1"/>
    </xf>
    <xf numFmtId="49" fontId="1" fillId="34" borderId="17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9" fillId="34" borderId="2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5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57"/>
  <sheetViews>
    <sheetView workbookViewId="0" topLeftCell="A137">
      <selection activeCell="B12" sqref="B12"/>
    </sheetView>
  </sheetViews>
  <sheetFormatPr defaultColWidth="9.140625" defaultRowHeight="12.75"/>
  <cols>
    <col min="1" max="1" width="6.57421875" style="52" customWidth="1"/>
    <col min="2" max="2" width="47.421875" style="52" customWidth="1"/>
    <col min="3" max="3" width="11.28125" style="51" customWidth="1"/>
    <col min="4" max="4" width="18.28125" style="52" customWidth="1"/>
    <col min="5" max="5" width="11.8515625" style="52" hidden="1" customWidth="1"/>
    <col min="6" max="6" width="13.7109375" style="52" customWidth="1"/>
    <col min="7" max="7" width="13.8515625" style="119" customWidth="1"/>
    <col min="8" max="8" width="12.57421875" style="119" hidden="1" customWidth="1"/>
    <col min="9" max="9" width="12.57421875" style="52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72" t="s">
        <v>405</v>
      </c>
      <c r="B1" s="172"/>
      <c r="C1" s="172"/>
      <c r="D1" s="172"/>
      <c r="E1" s="172"/>
      <c r="F1" s="172"/>
      <c r="G1" s="172"/>
      <c r="H1" s="172"/>
      <c r="I1" s="137"/>
    </row>
    <row r="2" spans="1:9" ht="12.75" customHeight="1">
      <c r="A2" s="175"/>
      <c r="B2" s="162" t="s">
        <v>3</v>
      </c>
      <c r="C2" s="164" t="s">
        <v>163</v>
      </c>
      <c r="D2" s="163" t="s">
        <v>4</v>
      </c>
      <c r="E2" s="166" t="s">
        <v>391</v>
      </c>
      <c r="F2" s="163" t="s">
        <v>5</v>
      </c>
      <c r="G2" s="168" t="s">
        <v>6</v>
      </c>
      <c r="H2" s="166" t="s">
        <v>392</v>
      </c>
      <c r="I2" s="138"/>
    </row>
    <row r="3" spans="1:9" ht="21" customHeight="1">
      <c r="A3" s="176"/>
      <c r="B3" s="162"/>
      <c r="C3" s="165"/>
      <c r="D3" s="163"/>
      <c r="E3" s="167"/>
      <c r="F3" s="163"/>
      <c r="G3" s="168"/>
      <c r="H3" s="167"/>
      <c r="I3" s="138"/>
    </row>
    <row r="4" spans="1:9" ht="15" customHeight="1">
      <c r="A4" s="146"/>
      <c r="B4" s="147" t="s">
        <v>83</v>
      </c>
      <c r="C4" s="65"/>
      <c r="D4" s="127">
        <f>D5+D6+D7+D8+D9+D10+D11+D12+D13+D14+D15+D16+D17+D18+D19+D20+D21+D23</f>
        <v>159426.80000000002</v>
      </c>
      <c r="E4" s="127">
        <f>E5+E6+E7+E8+E9+E10+E11+E12+E13+E14+E15+E16+E17+E18+E19+E20+E21+E23</f>
        <v>110412.6</v>
      </c>
      <c r="F4" s="127">
        <f>F5+F6+F7+F8+F9+F10+F11+F12+F13+F14+F15+F16+F17+F18+F19+F20+F21+F23</f>
        <v>160074.39999999997</v>
      </c>
      <c r="G4" s="131">
        <f>F4/D4</f>
        <v>1.0040620523023729</v>
      </c>
      <c r="H4" s="131">
        <f>F4/E4</f>
        <v>1.449783810905639</v>
      </c>
      <c r="I4" s="139"/>
    </row>
    <row r="5" spans="1:9" ht="15">
      <c r="A5" s="146"/>
      <c r="B5" s="148" t="s">
        <v>7</v>
      </c>
      <c r="C5" s="153"/>
      <c r="D5" s="21">
        <v>105333.2</v>
      </c>
      <c r="E5" s="21">
        <v>75100</v>
      </c>
      <c r="F5" s="21">
        <v>105791.6</v>
      </c>
      <c r="G5" s="100">
        <f aca="true" t="shared" si="0" ref="G5:G38">F5/D5</f>
        <v>1.0043519042429168</v>
      </c>
      <c r="H5" s="100">
        <f aca="true" t="shared" si="1" ref="H5:H38">F5/E5</f>
        <v>1.408676431424767</v>
      </c>
      <c r="I5" s="139"/>
    </row>
    <row r="6" spans="1:9" ht="15">
      <c r="A6" s="146"/>
      <c r="B6" s="148" t="s">
        <v>8</v>
      </c>
      <c r="C6" s="153"/>
      <c r="D6" s="21">
        <v>21245</v>
      </c>
      <c r="E6" s="21">
        <v>15700</v>
      </c>
      <c r="F6" s="21">
        <v>21303.4</v>
      </c>
      <c r="G6" s="100">
        <f t="shared" si="0"/>
        <v>1.0027488820899035</v>
      </c>
      <c r="H6" s="100">
        <f t="shared" si="1"/>
        <v>1.3569044585987262</v>
      </c>
      <c r="I6" s="139"/>
    </row>
    <row r="7" spans="1:9" ht="15">
      <c r="A7" s="146"/>
      <c r="B7" s="148" t="s">
        <v>9</v>
      </c>
      <c r="C7" s="153"/>
      <c r="D7" s="21">
        <v>6739</v>
      </c>
      <c r="E7" s="21">
        <v>3300</v>
      </c>
      <c r="F7" s="21">
        <v>6739.6</v>
      </c>
      <c r="G7" s="100">
        <f t="shared" si="0"/>
        <v>1.0000890339813029</v>
      </c>
      <c r="H7" s="100">
        <f t="shared" si="1"/>
        <v>2.0423030303030303</v>
      </c>
      <c r="I7" s="139"/>
    </row>
    <row r="8" spans="1:9" ht="15">
      <c r="A8" s="146"/>
      <c r="B8" s="148" t="s">
        <v>10</v>
      </c>
      <c r="C8" s="153"/>
      <c r="D8" s="21">
        <v>0</v>
      </c>
      <c r="E8" s="21">
        <v>0</v>
      </c>
      <c r="F8" s="21">
        <v>0</v>
      </c>
      <c r="G8" s="100">
        <v>0</v>
      </c>
      <c r="H8" s="100">
        <v>0</v>
      </c>
      <c r="I8" s="139"/>
    </row>
    <row r="9" spans="1:9" ht="15">
      <c r="A9" s="146"/>
      <c r="B9" s="148" t="s">
        <v>296</v>
      </c>
      <c r="C9" s="153"/>
      <c r="D9" s="21">
        <v>4910.2</v>
      </c>
      <c r="E9" s="21">
        <v>2700</v>
      </c>
      <c r="F9" s="21">
        <v>4910.3</v>
      </c>
      <c r="G9" s="100">
        <f t="shared" si="0"/>
        <v>1.0000203657692153</v>
      </c>
      <c r="H9" s="100">
        <f t="shared" si="1"/>
        <v>1.8186296296296296</v>
      </c>
      <c r="I9" s="139"/>
    </row>
    <row r="10" spans="1:9" ht="15">
      <c r="A10" s="146"/>
      <c r="B10" s="148" t="s">
        <v>11</v>
      </c>
      <c r="C10" s="153"/>
      <c r="D10" s="21">
        <v>0</v>
      </c>
      <c r="E10" s="21">
        <v>0</v>
      </c>
      <c r="F10" s="21">
        <v>0</v>
      </c>
      <c r="G10" s="100">
        <v>0</v>
      </c>
      <c r="H10" s="100">
        <v>0</v>
      </c>
      <c r="I10" s="139"/>
    </row>
    <row r="11" spans="1:9" ht="15">
      <c r="A11" s="146"/>
      <c r="B11" s="148" t="s">
        <v>108</v>
      </c>
      <c r="C11" s="153"/>
      <c r="D11" s="21">
        <v>3795</v>
      </c>
      <c r="E11" s="21">
        <v>2900</v>
      </c>
      <c r="F11" s="21">
        <v>3808.7</v>
      </c>
      <c r="G11" s="100">
        <f t="shared" si="0"/>
        <v>1.0036100131752306</v>
      </c>
      <c r="H11" s="100">
        <f t="shared" si="1"/>
        <v>1.3133448275862067</v>
      </c>
      <c r="I11" s="139"/>
    </row>
    <row r="12" spans="1:9" ht="15">
      <c r="A12" s="146"/>
      <c r="B12" s="148" t="s">
        <v>12</v>
      </c>
      <c r="C12" s="153"/>
      <c r="D12" s="21">
        <v>0</v>
      </c>
      <c r="E12" s="21">
        <v>0</v>
      </c>
      <c r="F12" s="21">
        <v>0</v>
      </c>
      <c r="G12" s="100">
        <v>0</v>
      </c>
      <c r="H12" s="100">
        <v>0</v>
      </c>
      <c r="I12" s="139"/>
    </row>
    <row r="13" spans="1:9" ht="15">
      <c r="A13" s="146"/>
      <c r="B13" s="148" t="s">
        <v>13</v>
      </c>
      <c r="C13" s="153"/>
      <c r="D13" s="21">
        <v>8321</v>
      </c>
      <c r="E13" s="21">
        <v>5701</v>
      </c>
      <c r="F13" s="21">
        <v>8323.8</v>
      </c>
      <c r="G13" s="100">
        <f t="shared" si="0"/>
        <v>1.0003364980170653</v>
      </c>
      <c r="H13" s="100">
        <f t="shared" si="1"/>
        <v>1.460059638659884</v>
      </c>
      <c r="I13" s="139"/>
    </row>
    <row r="14" spans="1:9" ht="15">
      <c r="A14" s="146"/>
      <c r="B14" s="148" t="s">
        <v>14</v>
      </c>
      <c r="C14" s="153"/>
      <c r="D14" s="21">
        <v>790</v>
      </c>
      <c r="E14" s="21">
        <v>550</v>
      </c>
      <c r="F14" s="21">
        <v>790.1</v>
      </c>
      <c r="G14" s="100">
        <f t="shared" si="0"/>
        <v>1.000126582278481</v>
      </c>
      <c r="H14" s="100">
        <f t="shared" si="1"/>
        <v>1.4365454545454546</v>
      </c>
      <c r="I14" s="139"/>
    </row>
    <row r="15" spans="1:9" ht="15">
      <c r="A15" s="146"/>
      <c r="B15" s="148" t="s">
        <v>15</v>
      </c>
      <c r="C15" s="153"/>
      <c r="D15" s="21">
        <v>30</v>
      </c>
      <c r="E15" s="21">
        <v>0</v>
      </c>
      <c r="F15" s="21">
        <v>30.9</v>
      </c>
      <c r="G15" s="100">
        <f t="shared" si="0"/>
        <v>1.03</v>
      </c>
      <c r="H15" s="100">
        <v>0</v>
      </c>
      <c r="I15" s="139"/>
    </row>
    <row r="16" spans="1:9" ht="15">
      <c r="A16" s="146"/>
      <c r="B16" s="148" t="s">
        <v>16</v>
      </c>
      <c r="C16" s="153"/>
      <c r="D16" s="21">
        <v>0</v>
      </c>
      <c r="E16" s="21">
        <v>0</v>
      </c>
      <c r="F16" s="21">
        <v>0</v>
      </c>
      <c r="G16" s="100">
        <v>0</v>
      </c>
      <c r="H16" s="100">
        <v>0</v>
      </c>
      <c r="I16" s="139"/>
    </row>
    <row r="17" spans="1:9" ht="15">
      <c r="A17" s="146"/>
      <c r="B17" s="148" t="s">
        <v>17</v>
      </c>
      <c r="C17" s="153"/>
      <c r="D17" s="21">
        <v>929.9</v>
      </c>
      <c r="E17" s="21">
        <v>800</v>
      </c>
      <c r="F17" s="21">
        <v>954.6</v>
      </c>
      <c r="G17" s="100">
        <f t="shared" si="0"/>
        <v>1.0265619959135392</v>
      </c>
      <c r="H17" s="100">
        <f t="shared" si="1"/>
        <v>1.19325</v>
      </c>
      <c r="I17" s="139"/>
    </row>
    <row r="18" spans="1:9" ht="15" hidden="1">
      <c r="A18" s="146"/>
      <c r="B18" s="148"/>
      <c r="C18" s="153"/>
      <c r="D18" s="21">
        <v>0</v>
      </c>
      <c r="E18" s="21">
        <v>0</v>
      </c>
      <c r="F18" s="21"/>
      <c r="G18" s="100" t="e">
        <f t="shared" si="0"/>
        <v>#DIV/0!</v>
      </c>
      <c r="H18" s="100">
        <v>0</v>
      </c>
      <c r="I18" s="139"/>
    </row>
    <row r="19" spans="1:9" ht="15">
      <c r="A19" s="146"/>
      <c r="B19" s="148" t="s">
        <v>19</v>
      </c>
      <c r="C19" s="153"/>
      <c r="D19" s="21">
        <v>2082.5</v>
      </c>
      <c r="E19" s="21">
        <v>1482.5</v>
      </c>
      <c r="F19" s="21">
        <v>2082.3</v>
      </c>
      <c r="G19" s="100">
        <f t="shared" si="0"/>
        <v>0.9999039615846339</v>
      </c>
      <c r="H19" s="100">
        <v>0</v>
      </c>
      <c r="I19" s="139"/>
    </row>
    <row r="20" spans="1:9" ht="15">
      <c r="A20" s="146"/>
      <c r="B20" s="148" t="s">
        <v>356</v>
      </c>
      <c r="C20" s="153"/>
      <c r="D20" s="21">
        <v>2766</v>
      </c>
      <c r="E20" s="21">
        <v>706</v>
      </c>
      <c r="F20" s="21">
        <v>2780.8</v>
      </c>
      <c r="G20" s="100">
        <f t="shared" si="0"/>
        <v>1.005350686912509</v>
      </c>
      <c r="H20" s="100">
        <f t="shared" si="1"/>
        <v>3.9388101983002834</v>
      </c>
      <c r="I20" s="139"/>
    </row>
    <row r="21" spans="1:9" ht="15">
      <c r="A21" s="146"/>
      <c r="B21" s="148" t="s">
        <v>21</v>
      </c>
      <c r="C21" s="153"/>
      <c r="D21" s="21">
        <v>2485</v>
      </c>
      <c r="E21" s="21">
        <v>1473.1</v>
      </c>
      <c r="F21" s="21">
        <v>2539.4</v>
      </c>
      <c r="G21" s="100">
        <f t="shared" si="0"/>
        <v>1.0218913480885312</v>
      </c>
      <c r="H21" s="100">
        <f t="shared" si="1"/>
        <v>1.723847668182744</v>
      </c>
      <c r="I21" s="139"/>
    </row>
    <row r="22" spans="1:9" ht="15">
      <c r="A22" s="146"/>
      <c r="B22" s="148" t="s">
        <v>22</v>
      </c>
      <c r="C22" s="153"/>
      <c r="D22" s="21">
        <v>894</v>
      </c>
      <c r="E22" s="21">
        <v>425</v>
      </c>
      <c r="F22" s="21">
        <v>945.9</v>
      </c>
      <c r="G22" s="100">
        <f t="shared" si="0"/>
        <v>1.0580536912751677</v>
      </c>
      <c r="H22" s="100">
        <f t="shared" si="1"/>
        <v>2.2256470588235295</v>
      </c>
      <c r="I22" s="139"/>
    </row>
    <row r="23" spans="1:9" ht="15">
      <c r="A23" s="146"/>
      <c r="B23" s="148" t="s">
        <v>23</v>
      </c>
      <c r="C23" s="153"/>
      <c r="D23" s="21">
        <v>0</v>
      </c>
      <c r="E23" s="21">
        <v>0</v>
      </c>
      <c r="F23" s="21">
        <v>18.9</v>
      </c>
      <c r="G23" s="100">
        <v>0</v>
      </c>
      <c r="H23" s="100">
        <v>0</v>
      </c>
      <c r="I23" s="139"/>
    </row>
    <row r="24" spans="1:9" ht="15">
      <c r="A24" s="146"/>
      <c r="B24" s="22" t="s">
        <v>82</v>
      </c>
      <c r="C24" s="27"/>
      <c r="D24" s="21">
        <f>D25+D26+D27+D28+D29+D34+D36+D31+D33+D30+D32+D35</f>
        <v>485251.5</v>
      </c>
      <c r="E24" s="21">
        <f>E25+E26+E27+E28+E29+E34+E36+E31+E33+E30+E32+E35</f>
        <v>361253.7</v>
      </c>
      <c r="F24" s="21">
        <f>F25+F26+F27+F28+F29+F34+F36+F31+F33+F30+F32+F35</f>
        <v>475861.89999999997</v>
      </c>
      <c r="G24" s="100">
        <f t="shared" si="0"/>
        <v>0.9806500340545057</v>
      </c>
      <c r="H24" s="100">
        <f t="shared" si="1"/>
        <v>1.3172512835162655</v>
      </c>
      <c r="I24" s="139"/>
    </row>
    <row r="25" spans="1:9" ht="15">
      <c r="A25" s="146"/>
      <c r="B25" s="148" t="s">
        <v>25</v>
      </c>
      <c r="C25" s="153"/>
      <c r="D25" s="21">
        <v>85061.1</v>
      </c>
      <c r="E25" s="21">
        <v>61620.8</v>
      </c>
      <c r="F25" s="21">
        <v>85061.1</v>
      </c>
      <c r="G25" s="100">
        <f t="shared" si="0"/>
        <v>1</v>
      </c>
      <c r="H25" s="100">
        <f t="shared" si="1"/>
        <v>1.3803959052787371</v>
      </c>
      <c r="I25" s="139"/>
    </row>
    <row r="26" spans="1:9" ht="15">
      <c r="A26" s="146"/>
      <c r="B26" s="148" t="s">
        <v>26</v>
      </c>
      <c r="C26" s="153"/>
      <c r="D26" s="21">
        <v>366515</v>
      </c>
      <c r="E26" s="21">
        <v>272144.9</v>
      </c>
      <c r="F26" s="21">
        <v>366457.6</v>
      </c>
      <c r="G26" s="100">
        <f t="shared" si="0"/>
        <v>0.9998433897657667</v>
      </c>
      <c r="H26" s="100">
        <f t="shared" si="1"/>
        <v>1.346553251595014</v>
      </c>
      <c r="I26" s="139"/>
    </row>
    <row r="27" spans="1:9" ht="15">
      <c r="A27" s="146"/>
      <c r="B27" s="148" t="s">
        <v>27</v>
      </c>
      <c r="C27" s="153"/>
      <c r="D27" s="21">
        <v>17491.9</v>
      </c>
      <c r="E27" s="21">
        <v>9183.6</v>
      </c>
      <c r="F27" s="21">
        <v>9183.6</v>
      </c>
      <c r="G27" s="100">
        <f t="shared" si="0"/>
        <v>0.5250201521847255</v>
      </c>
      <c r="H27" s="100">
        <v>0</v>
      </c>
      <c r="I27" s="139"/>
    </row>
    <row r="28" spans="1:9" ht="29.25" customHeight="1" hidden="1">
      <c r="A28" s="146"/>
      <c r="B28" s="148" t="s">
        <v>208</v>
      </c>
      <c r="C28" s="153"/>
      <c r="D28" s="21">
        <v>0</v>
      </c>
      <c r="E28" s="21">
        <v>0</v>
      </c>
      <c r="F28" s="21">
        <v>0</v>
      </c>
      <c r="G28" s="100" t="e">
        <f t="shared" si="0"/>
        <v>#DIV/0!</v>
      </c>
      <c r="H28" s="100" t="e">
        <f t="shared" si="1"/>
        <v>#DIV/0!</v>
      </c>
      <c r="I28" s="139"/>
    </row>
    <row r="29" spans="1:9" ht="26.25" customHeight="1">
      <c r="A29" s="146"/>
      <c r="B29" s="22" t="s">
        <v>151</v>
      </c>
      <c r="C29" s="27"/>
      <c r="D29" s="21">
        <v>14047.8</v>
      </c>
      <c r="E29" s="21">
        <v>11666.9</v>
      </c>
      <c r="F29" s="21">
        <v>13023.9</v>
      </c>
      <c r="G29" s="100">
        <f t="shared" si="0"/>
        <v>0.9271131422713877</v>
      </c>
      <c r="H29" s="100">
        <f t="shared" si="1"/>
        <v>1.1163119594750963</v>
      </c>
      <c r="I29" s="139"/>
    </row>
    <row r="30" spans="1:9" ht="39.75" customHeight="1">
      <c r="A30" s="146"/>
      <c r="B30" s="148" t="s">
        <v>386</v>
      </c>
      <c r="C30" s="27"/>
      <c r="D30" s="21">
        <v>50</v>
      </c>
      <c r="E30" s="21">
        <v>50</v>
      </c>
      <c r="F30" s="21">
        <v>50</v>
      </c>
      <c r="G30" s="100">
        <f t="shared" si="0"/>
        <v>1</v>
      </c>
      <c r="H30" s="100">
        <f t="shared" si="1"/>
        <v>1</v>
      </c>
      <c r="I30" s="139"/>
    </row>
    <row r="31" spans="1:9" ht="27.75" customHeight="1">
      <c r="A31" s="146"/>
      <c r="B31" s="148" t="s">
        <v>208</v>
      </c>
      <c r="C31" s="27"/>
      <c r="D31" s="21">
        <v>17.7</v>
      </c>
      <c r="E31" s="21">
        <v>19.7</v>
      </c>
      <c r="F31" s="21">
        <v>17.7</v>
      </c>
      <c r="G31" s="100">
        <f t="shared" si="0"/>
        <v>1</v>
      </c>
      <c r="H31" s="100">
        <v>0</v>
      </c>
      <c r="I31" s="139"/>
    </row>
    <row r="32" spans="1:9" ht="71.25" customHeight="1">
      <c r="A32" s="146"/>
      <c r="B32" s="148" t="s">
        <v>390</v>
      </c>
      <c r="C32" s="27"/>
      <c r="D32" s="21">
        <v>71.3</v>
      </c>
      <c r="E32" s="21">
        <v>71.3</v>
      </c>
      <c r="F32" s="21">
        <v>71.3</v>
      </c>
      <c r="G32" s="100">
        <f t="shared" si="0"/>
        <v>1</v>
      </c>
      <c r="H32" s="100">
        <v>0</v>
      </c>
      <c r="I32" s="139"/>
    </row>
    <row r="33" spans="1:9" ht="66" customHeight="1">
      <c r="A33" s="146"/>
      <c r="B33" s="148" t="s">
        <v>377</v>
      </c>
      <c r="C33" s="27"/>
      <c r="D33" s="21">
        <v>2943.5</v>
      </c>
      <c r="E33" s="21">
        <v>7732</v>
      </c>
      <c r="F33" s="21">
        <v>2943.5</v>
      </c>
      <c r="G33" s="100">
        <f t="shared" si="0"/>
        <v>1</v>
      </c>
      <c r="H33" s="100">
        <f t="shared" si="1"/>
        <v>0.3806906363166063</v>
      </c>
      <c r="I33" s="139"/>
    </row>
    <row r="34" spans="1:9" ht="29.25" customHeight="1">
      <c r="A34" s="146"/>
      <c r="B34" s="148" t="s">
        <v>374</v>
      </c>
      <c r="C34" s="153"/>
      <c r="D34" s="21">
        <v>6.4</v>
      </c>
      <c r="E34" s="21">
        <v>6.4</v>
      </c>
      <c r="F34" s="21">
        <v>6.4</v>
      </c>
      <c r="G34" s="100">
        <f t="shared" si="0"/>
        <v>1</v>
      </c>
      <c r="H34" s="100">
        <f t="shared" si="1"/>
        <v>1</v>
      </c>
      <c r="I34" s="139"/>
    </row>
    <row r="35" spans="1:9" ht="29.25" customHeight="1">
      <c r="A35" s="146"/>
      <c r="B35" s="135" t="s">
        <v>404</v>
      </c>
      <c r="C35" s="136"/>
      <c r="D35" s="21">
        <v>288.7</v>
      </c>
      <c r="E35" s="21"/>
      <c r="F35" s="21">
        <v>288.7</v>
      </c>
      <c r="G35" s="100">
        <f t="shared" si="0"/>
        <v>1</v>
      </c>
      <c r="H35" s="100"/>
      <c r="I35" s="139"/>
    </row>
    <row r="36" spans="1:9" ht="25.5" customHeight="1" thickBot="1">
      <c r="A36" s="146"/>
      <c r="B36" s="101" t="s">
        <v>159</v>
      </c>
      <c r="C36" s="102"/>
      <c r="D36" s="21">
        <v>-1241.9</v>
      </c>
      <c r="E36" s="21">
        <v>-1241.9</v>
      </c>
      <c r="F36" s="21">
        <v>-1241.9</v>
      </c>
      <c r="G36" s="100">
        <f t="shared" si="0"/>
        <v>1</v>
      </c>
      <c r="H36" s="100">
        <f t="shared" si="1"/>
        <v>1</v>
      </c>
      <c r="I36" s="139"/>
    </row>
    <row r="37" spans="1:9" ht="18.75">
      <c r="A37" s="146"/>
      <c r="B37" s="24" t="s">
        <v>29</v>
      </c>
      <c r="C37" s="69"/>
      <c r="D37" s="149">
        <f>D4+D24</f>
        <v>644678.3</v>
      </c>
      <c r="E37" s="149">
        <f>E4+E24</f>
        <v>471666.30000000005</v>
      </c>
      <c r="F37" s="149">
        <f>F4+F24</f>
        <v>635936.2999999999</v>
      </c>
      <c r="G37" s="100">
        <f t="shared" si="0"/>
        <v>0.9864397483209841</v>
      </c>
      <c r="H37" s="100">
        <f t="shared" si="1"/>
        <v>1.3482758891190654</v>
      </c>
      <c r="I37" s="139"/>
    </row>
    <row r="38" spans="1:9" ht="15">
      <c r="A38" s="146"/>
      <c r="B38" s="148" t="s">
        <v>109</v>
      </c>
      <c r="C38" s="153"/>
      <c r="D38" s="21">
        <f>D4</f>
        <v>159426.80000000002</v>
      </c>
      <c r="E38" s="21">
        <f>E4</f>
        <v>110412.6</v>
      </c>
      <c r="F38" s="21">
        <f>F4</f>
        <v>160074.39999999997</v>
      </c>
      <c r="G38" s="100">
        <f t="shared" si="0"/>
        <v>1.0040620523023729</v>
      </c>
      <c r="H38" s="100">
        <f t="shared" si="1"/>
        <v>1.449783810905639</v>
      </c>
      <c r="I38" s="139"/>
    </row>
    <row r="39" spans="1:9" ht="12.75">
      <c r="A39" s="169"/>
      <c r="B39" s="170"/>
      <c r="C39" s="170"/>
      <c r="D39" s="170"/>
      <c r="E39" s="170"/>
      <c r="F39" s="170"/>
      <c r="G39" s="170"/>
      <c r="H39" s="171"/>
      <c r="I39" s="140"/>
    </row>
    <row r="40" spans="1:9" ht="15" customHeight="1">
      <c r="A40" s="173" t="s">
        <v>161</v>
      </c>
      <c r="B40" s="163" t="s">
        <v>30</v>
      </c>
      <c r="C40" s="164" t="s">
        <v>163</v>
      </c>
      <c r="D40" s="174" t="s">
        <v>4</v>
      </c>
      <c r="E40" s="166" t="s">
        <v>391</v>
      </c>
      <c r="F40" s="174" t="s">
        <v>5</v>
      </c>
      <c r="G40" s="168" t="s">
        <v>6</v>
      </c>
      <c r="H40" s="166" t="s">
        <v>392</v>
      </c>
      <c r="I40" s="138"/>
    </row>
    <row r="41" spans="1:9" ht="13.5" customHeight="1">
      <c r="A41" s="173"/>
      <c r="B41" s="163"/>
      <c r="C41" s="165"/>
      <c r="D41" s="174"/>
      <c r="E41" s="167"/>
      <c r="F41" s="174"/>
      <c r="G41" s="168"/>
      <c r="H41" s="167"/>
      <c r="I41" s="138"/>
    </row>
    <row r="42" spans="1:9" ht="19.5" customHeight="1">
      <c r="A42" s="27" t="s">
        <v>70</v>
      </c>
      <c r="B42" s="22" t="s">
        <v>31</v>
      </c>
      <c r="C42" s="27"/>
      <c r="D42" s="70">
        <f>D43+D44+D49+D50+D47+D48+D46</f>
        <v>51738</v>
      </c>
      <c r="E42" s="70">
        <f>E43+E44+E49+E50+E47+E48+E46</f>
        <v>44061.1</v>
      </c>
      <c r="F42" s="70">
        <f>F43+F44+F49+F50+F47+F48+F46</f>
        <v>50912.40000000001</v>
      </c>
      <c r="G42" s="100">
        <f aca="true" t="shared" si="2" ref="G42:G115">F42/D42</f>
        <v>0.9840426765626814</v>
      </c>
      <c r="H42" s="100">
        <f>F42/E42</f>
        <v>1.155495437018141</v>
      </c>
      <c r="I42" s="141"/>
    </row>
    <row r="43" spans="1:9" ht="43.5" customHeight="1">
      <c r="A43" s="153" t="s">
        <v>72</v>
      </c>
      <c r="B43" s="148" t="s">
        <v>164</v>
      </c>
      <c r="C43" s="153" t="s">
        <v>209</v>
      </c>
      <c r="D43" s="21">
        <v>880.7</v>
      </c>
      <c r="E43" s="21">
        <v>648.3</v>
      </c>
      <c r="F43" s="21">
        <v>858.6</v>
      </c>
      <c r="G43" s="100">
        <f t="shared" si="2"/>
        <v>0.9749063245145907</v>
      </c>
      <c r="H43" s="100">
        <f aca="true" t="shared" si="3" ref="H43:H115">F43/E43</f>
        <v>1.3243868579361409</v>
      </c>
      <c r="I43" s="141"/>
    </row>
    <row r="44" spans="1:14" ht="54.75" customHeight="1">
      <c r="A44" s="153" t="s">
        <v>73</v>
      </c>
      <c r="B44" s="148" t="s">
        <v>165</v>
      </c>
      <c r="C44" s="153" t="s">
        <v>73</v>
      </c>
      <c r="D44" s="21">
        <f>D45</f>
        <v>24927.6</v>
      </c>
      <c r="E44" s="21">
        <f>E45</f>
        <v>18208.2</v>
      </c>
      <c r="F44" s="21">
        <f>F45</f>
        <v>24579.7</v>
      </c>
      <c r="G44" s="100">
        <f t="shared" si="2"/>
        <v>0.986043582214092</v>
      </c>
      <c r="H44" s="100">
        <f t="shared" si="3"/>
        <v>1.3499247591744379</v>
      </c>
      <c r="I44" s="141"/>
      <c r="J44" s="178"/>
      <c r="K44" s="178"/>
      <c r="L44" s="177"/>
      <c r="M44" s="177"/>
      <c r="N44" s="177"/>
    </row>
    <row r="45" spans="1:14" s="8" customFormat="1" ht="15">
      <c r="A45" s="72"/>
      <c r="B45" s="38" t="s">
        <v>34</v>
      </c>
      <c r="C45" s="72" t="s">
        <v>73</v>
      </c>
      <c r="D45" s="73">
        <v>24927.6</v>
      </c>
      <c r="E45" s="73">
        <v>18208.2</v>
      </c>
      <c r="F45" s="73">
        <v>24579.7</v>
      </c>
      <c r="G45" s="100">
        <f t="shared" si="2"/>
        <v>0.986043582214092</v>
      </c>
      <c r="H45" s="100">
        <f t="shared" si="3"/>
        <v>1.3499247591744379</v>
      </c>
      <c r="I45" s="141"/>
      <c r="J45" s="179"/>
      <c r="K45" s="179"/>
      <c r="L45" s="177"/>
      <c r="M45" s="177"/>
      <c r="N45" s="177"/>
    </row>
    <row r="46" spans="1:14" s="8" customFormat="1" ht="55.5" customHeight="1">
      <c r="A46" s="72" t="s">
        <v>324</v>
      </c>
      <c r="B46" s="148" t="s">
        <v>326</v>
      </c>
      <c r="C46" s="72" t="s">
        <v>325</v>
      </c>
      <c r="D46" s="73">
        <v>9.8</v>
      </c>
      <c r="E46" s="73">
        <v>9.8</v>
      </c>
      <c r="F46" s="73">
        <v>9.8</v>
      </c>
      <c r="G46" s="100">
        <f t="shared" si="2"/>
        <v>1</v>
      </c>
      <c r="H46" s="100">
        <f t="shared" si="3"/>
        <v>1</v>
      </c>
      <c r="I46" s="141"/>
      <c r="J46" s="19"/>
      <c r="K46" s="19"/>
      <c r="L46" s="18"/>
      <c r="M46" s="18"/>
      <c r="N46" s="18"/>
    </row>
    <row r="47" spans="1:14" s="14" customFormat="1" ht="44.25" customHeight="1">
      <c r="A47" s="153" t="s">
        <v>74</v>
      </c>
      <c r="B47" s="148" t="s">
        <v>166</v>
      </c>
      <c r="C47" s="153" t="s">
        <v>74</v>
      </c>
      <c r="D47" s="21">
        <v>7344</v>
      </c>
      <c r="E47" s="21">
        <v>5533.6</v>
      </c>
      <c r="F47" s="21">
        <v>7241.3</v>
      </c>
      <c r="G47" s="100">
        <f t="shared" si="2"/>
        <v>0.9860157952069717</v>
      </c>
      <c r="H47" s="100">
        <f t="shared" si="3"/>
        <v>1.3086056093682232</v>
      </c>
      <c r="I47" s="141"/>
      <c r="J47" s="12"/>
      <c r="K47" s="12"/>
      <c r="L47" s="13"/>
      <c r="M47" s="13"/>
      <c r="N47" s="13"/>
    </row>
    <row r="48" spans="1:14" s="14" customFormat="1" ht="30" customHeight="1" hidden="1">
      <c r="A48" s="153" t="s">
        <v>205</v>
      </c>
      <c r="B48" s="148" t="s">
        <v>206</v>
      </c>
      <c r="C48" s="153" t="s">
        <v>205</v>
      </c>
      <c r="D48" s="21">
        <v>0</v>
      </c>
      <c r="E48" s="21">
        <v>0</v>
      </c>
      <c r="F48" s="21">
        <v>0</v>
      </c>
      <c r="G48" s="100" t="e">
        <f t="shared" si="2"/>
        <v>#DIV/0!</v>
      </c>
      <c r="H48" s="100" t="e">
        <f t="shared" si="3"/>
        <v>#DIV/0!</v>
      </c>
      <c r="I48" s="141"/>
      <c r="J48" s="12"/>
      <c r="K48" s="12"/>
      <c r="L48" s="13"/>
      <c r="M48" s="13"/>
      <c r="N48" s="13"/>
    </row>
    <row r="49" spans="1:9" ht="17.25" customHeight="1" hidden="1">
      <c r="A49" s="153" t="s">
        <v>75</v>
      </c>
      <c r="B49" s="148" t="s">
        <v>167</v>
      </c>
      <c r="C49" s="153" t="s">
        <v>75</v>
      </c>
      <c r="D49" s="21">
        <v>0</v>
      </c>
      <c r="E49" s="21">
        <v>225</v>
      </c>
      <c r="F49" s="21">
        <v>0</v>
      </c>
      <c r="G49" s="100" t="e">
        <f t="shared" si="2"/>
        <v>#DIV/0!</v>
      </c>
      <c r="H49" s="100">
        <f t="shared" si="3"/>
        <v>0</v>
      </c>
      <c r="I49" s="141"/>
    </row>
    <row r="50" spans="1:9" ht="18" customHeight="1">
      <c r="A50" s="103" t="s">
        <v>132</v>
      </c>
      <c r="B50" s="104" t="s">
        <v>37</v>
      </c>
      <c r="C50" s="103"/>
      <c r="D50" s="21">
        <f>D51+D52+D53+D54+D55+D57+D58</f>
        <v>18575.9</v>
      </c>
      <c r="E50" s="21">
        <f>E51+E52+E53+E54+E55+E57+E58</f>
        <v>19436.2</v>
      </c>
      <c r="F50" s="21">
        <f>F51+F52+F53+F54+F55+F57+F58</f>
        <v>18223</v>
      </c>
      <c r="G50" s="100">
        <f t="shared" si="2"/>
        <v>0.981002266377403</v>
      </c>
      <c r="H50" s="100">
        <f t="shared" si="3"/>
        <v>0.937580391228738</v>
      </c>
      <c r="I50" s="141"/>
    </row>
    <row r="51" spans="1:9" s="8" customFormat="1" ht="30" customHeight="1">
      <c r="A51" s="105"/>
      <c r="B51" s="35" t="s">
        <v>215</v>
      </c>
      <c r="C51" s="105" t="s">
        <v>216</v>
      </c>
      <c r="D51" s="73">
        <v>8096.4</v>
      </c>
      <c r="E51" s="73">
        <v>6219.3</v>
      </c>
      <c r="F51" s="73">
        <v>8032.2</v>
      </c>
      <c r="G51" s="100">
        <f t="shared" si="2"/>
        <v>0.9920705498740181</v>
      </c>
      <c r="H51" s="100">
        <f t="shared" si="3"/>
        <v>1.291495827504703</v>
      </c>
      <c r="I51" s="141"/>
    </row>
    <row r="52" spans="1:9" s="8" customFormat="1" ht="25.5" customHeight="1" hidden="1">
      <c r="A52" s="105"/>
      <c r="B52" s="35" t="s">
        <v>150</v>
      </c>
      <c r="C52" s="105"/>
      <c r="D52" s="73">
        <v>0</v>
      </c>
      <c r="E52" s="73">
        <v>0</v>
      </c>
      <c r="F52" s="73">
        <v>0</v>
      </c>
      <c r="G52" s="100" t="e">
        <f t="shared" si="2"/>
        <v>#DIV/0!</v>
      </c>
      <c r="H52" s="100" t="e">
        <f t="shared" si="3"/>
        <v>#DIV/0!</v>
      </c>
      <c r="I52" s="141"/>
    </row>
    <row r="53" spans="1:9" s="8" customFormat="1" ht="15">
      <c r="A53" s="105"/>
      <c r="B53" s="35" t="s">
        <v>211</v>
      </c>
      <c r="C53" s="105" t="s">
        <v>212</v>
      </c>
      <c r="D53" s="73">
        <v>155</v>
      </c>
      <c r="E53" s="73">
        <v>105</v>
      </c>
      <c r="F53" s="73">
        <v>154.9</v>
      </c>
      <c r="G53" s="100">
        <f t="shared" si="2"/>
        <v>0.9993548387096775</v>
      </c>
      <c r="H53" s="100">
        <f t="shared" si="3"/>
        <v>1.4752380952380952</v>
      </c>
      <c r="I53" s="141"/>
    </row>
    <row r="54" spans="1:9" s="8" customFormat="1" ht="38.25">
      <c r="A54" s="105"/>
      <c r="B54" s="35" t="s">
        <v>210</v>
      </c>
      <c r="C54" s="105" t="s">
        <v>213</v>
      </c>
      <c r="D54" s="73">
        <v>201</v>
      </c>
      <c r="E54" s="73">
        <v>164</v>
      </c>
      <c r="F54" s="73">
        <v>71.6</v>
      </c>
      <c r="G54" s="100">
        <f t="shared" si="2"/>
        <v>0.3562189054726368</v>
      </c>
      <c r="H54" s="100">
        <f t="shared" si="3"/>
        <v>0.4365853658536585</v>
      </c>
      <c r="I54" s="141"/>
    </row>
    <row r="55" spans="1:9" s="8" customFormat="1" ht="15">
      <c r="A55" s="105"/>
      <c r="B55" s="35" t="s">
        <v>169</v>
      </c>
      <c r="C55" s="105" t="s">
        <v>214</v>
      </c>
      <c r="D55" s="73">
        <v>7416.3</v>
      </c>
      <c r="E55" s="73">
        <v>10570.3</v>
      </c>
      <c r="F55" s="73">
        <v>7398.6</v>
      </c>
      <c r="G55" s="100">
        <f t="shared" si="2"/>
        <v>0.9976133651551313</v>
      </c>
      <c r="H55" s="100">
        <f t="shared" si="3"/>
        <v>0.6999422911364863</v>
      </c>
      <c r="I55" s="141"/>
    </row>
    <row r="56" spans="1:9" s="8" customFormat="1" ht="77.25" customHeight="1">
      <c r="A56" s="105"/>
      <c r="B56" s="35" t="s">
        <v>337</v>
      </c>
      <c r="C56" s="105" t="s">
        <v>338</v>
      </c>
      <c r="D56" s="73">
        <v>2943.4</v>
      </c>
      <c r="E56" s="73">
        <v>7732</v>
      </c>
      <c r="F56" s="73">
        <v>2943.4</v>
      </c>
      <c r="G56" s="100">
        <f t="shared" si="2"/>
        <v>1</v>
      </c>
      <c r="H56" s="100">
        <f t="shared" si="3"/>
        <v>0.3806777030522504</v>
      </c>
      <c r="I56" s="141"/>
    </row>
    <row r="57" spans="1:9" s="8" customFormat="1" ht="39" customHeight="1">
      <c r="A57" s="105"/>
      <c r="B57" s="35" t="s">
        <v>287</v>
      </c>
      <c r="C57" s="105" t="s">
        <v>288</v>
      </c>
      <c r="D57" s="73">
        <v>1439.2</v>
      </c>
      <c r="E57" s="73">
        <v>1109.7</v>
      </c>
      <c r="F57" s="73">
        <v>1437.3</v>
      </c>
      <c r="G57" s="100">
        <f t="shared" si="2"/>
        <v>0.9986798221234018</v>
      </c>
      <c r="H57" s="100">
        <f t="shared" si="3"/>
        <v>1.2952149229521492</v>
      </c>
      <c r="I57" s="141"/>
    </row>
    <row r="58" spans="1:9" s="8" customFormat="1" ht="24.75" customHeight="1">
      <c r="A58" s="105"/>
      <c r="B58" s="35" t="s">
        <v>354</v>
      </c>
      <c r="C58" s="105" t="s">
        <v>274</v>
      </c>
      <c r="D58" s="73">
        <v>1268</v>
      </c>
      <c r="E58" s="73">
        <v>1267.9</v>
      </c>
      <c r="F58" s="73">
        <v>1128.4</v>
      </c>
      <c r="G58" s="100">
        <f t="shared" si="2"/>
        <v>0.8899053627760253</v>
      </c>
      <c r="H58" s="100">
        <f t="shared" si="3"/>
        <v>0.8899755501222494</v>
      </c>
      <c r="I58" s="141"/>
    </row>
    <row r="59" spans="1:9" ht="15" hidden="1">
      <c r="A59" s="27" t="s">
        <v>112</v>
      </c>
      <c r="B59" s="22" t="s">
        <v>105</v>
      </c>
      <c r="C59" s="27"/>
      <c r="D59" s="70">
        <f>D60</f>
        <v>0</v>
      </c>
      <c r="E59" s="70">
        <f>E60</f>
        <v>0</v>
      </c>
      <c r="F59" s="70">
        <f>F60</f>
        <v>0</v>
      </c>
      <c r="G59" s="100" t="e">
        <f t="shared" si="2"/>
        <v>#DIV/0!</v>
      </c>
      <c r="H59" s="100" t="e">
        <f t="shared" si="3"/>
        <v>#DIV/0!</v>
      </c>
      <c r="I59" s="141"/>
    </row>
    <row r="60" spans="1:9" ht="27.75" customHeight="1" hidden="1">
      <c r="A60" s="153" t="s">
        <v>113</v>
      </c>
      <c r="B60" s="148" t="s">
        <v>170</v>
      </c>
      <c r="C60" s="153" t="s">
        <v>217</v>
      </c>
      <c r="D60" s="21">
        <v>0</v>
      </c>
      <c r="E60" s="21">
        <v>0</v>
      </c>
      <c r="F60" s="21">
        <v>0</v>
      </c>
      <c r="G60" s="100" t="e">
        <f t="shared" si="2"/>
        <v>#DIV/0!</v>
      </c>
      <c r="H60" s="100" t="e">
        <f t="shared" si="3"/>
        <v>#DIV/0!</v>
      </c>
      <c r="I60" s="141"/>
    </row>
    <row r="61" spans="1:9" ht="31.5" customHeight="1">
      <c r="A61" s="27" t="s">
        <v>76</v>
      </c>
      <c r="B61" s="22" t="s">
        <v>171</v>
      </c>
      <c r="C61" s="27"/>
      <c r="D61" s="70">
        <f>D62</f>
        <v>200</v>
      </c>
      <c r="E61" s="70">
        <f>E62</f>
        <v>200</v>
      </c>
      <c r="F61" s="70">
        <f>F62</f>
        <v>199.6</v>
      </c>
      <c r="G61" s="100">
        <f t="shared" si="2"/>
        <v>0.998</v>
      </c>
      <c r="H61" s="100">
        <f t="shared" si="3"/>
        <v>0.998</v>
      </c>
      <c r="I61" s="141"/>
    </row>
    <row r="62" spans="1:9" ht="34.5" customHeight="1">
      <c r="A62" s="153" t="s">
        <v>160</v>
      </c>
      <c r="B62" s="148" t="s">
        <v>172</v>
      </c>
      <c r="C62" s="153"/>
      <c r="D62" s="21">
        <f>D63+D64</f>
        <v>200</v>
      </c>
      <c r="E62" s="21">
        <f>E63+E64</f>
        <v>200</v>
      </c>
      <c r="F62" s="21">
        <f>F63+F64</f>
        <v>199.6</v>
      </c>
      <c r="G62" s="100">
        <f t="shared" si="2"/>
        <v>0.998</v>
      </c>
      <c r="H62" s="100">
        <f t="shared" si="3"/>
        <v>0.998</v>
      </c>
      <c r="I62" s="141"/>
    </row>
    <row r="63" spans="1:9" s="8" customFormat="1" ht="27.75" customHeight="1">
      <c r="A63" s="72"/>
      <c r="B63" s="38" t="s">
        <v>301</v>
      </c>
      <c r="C63" s="72" t="s">
        <v>302</v>
      </c>
      <c r="D63" s="73">
        <v>140</v>
      </c>
      <c r="E63" s="73">
        <v>140</v>
      </c>
      <c r="F63" s="73">
        <v>139.7</v>
      </c>
      <c r="G63" s="100">
        <f t="shared" si="2"/>
        <v>0.9978571428571428</v>
      </c>
      <c r="H63" s="100">
        <f t="shared" si="3"/>
        <v>0.9978571428571428</v>
      </c>
      <c r="I63" s="141"/>
    </row>
    <row r="64" spans="1:9" s="8" customFormat="1" ht="28.5" customHeight="1">
      <c r="A64" s="72"/>
      <c r="B64" s="38" t="s">
        <v>332</v>
      </c>
      <c r="C64" s="72" t="s">
        <v>331</v>
      </c>
      <c r="D64" s="73">
        <v>60</v>
      </c>
      <c r="E64" s="73">
        <v>60</v>
      </c>
      <c r="F64" s="73">
        <v>59.9</v>
      </c>
      <c r="G64" s="100">
        <f t="shared" si="2"/>
        <v>0.9983333333333333</v>
      </c>
      <c r="H64" s="100">
        <f t="shared" si="3"/>
        <v>0.9983333333333333</v>
      </c>
      <c r="I64" s="141"/>
    </row>
    <row r="65" spans="1:9" s="8" customFormat="1" ht="30" customHeight="1" hidden="1">
      <c r="A65" s="72"/>
      <c r="B65" s="38" t="s">
        <v>174</v>
      </c>
      <c r="C65" s="72" t="s">
        <v>173</v>
      </c>
      <c r="D65" s="73">
        <v>0</v>
      </c>
      <c r="E65" s="73">
        <v>0</v>
      </c>
      <c r="F65" s="73">
        <v>0</v>
      </c>
      <c r="G65" s="100" t="e">
        <f t="shared" si="2"/>
        <v>#DIV/0!</v>
      </c>
      <c r="H65" s="100" t="e">
        <f t="shared" si="3"/>
        <v>#DIV/0!</v>
      </c>
      <c r="I65" s="141"/>
    </row>
    <row r="66" spans="1:9" ht="19.5" customHeight="1">
      <c r="A66" s="27" t="s">
        <v>77</v>
      </c>
      <c r="B66" s="22" t="s">
        <v>41</v>
      </c>
      <c r="C66" s="27"/>
      <c r="D66" s="70">
        <f>D70+D76+D67+D68+D69+D73+D74+D71</f>
        <v>22753.5</v>
      </c>
      <c r="E66" s="70">
        <f>E70+E76+E67+E68+E69+E73+E74+E71</f>
        <v>24549.8</v>
      </c>
      <c r="F66" s="70">
        <f>F70+F76+F67+F68+F69+F73+F74+F71</f>
        <v>9597.599999999999</v>
      </c>
      <c r="G66" s="100">
        <f t="shared" si="2"/>
        <v>0.421807633990375</v>
      </c>
      <c r="H66" s="100">
        <f t="shared" si="3"/>
        <v>0.3909441217443726</v>
      </c>
      <c r="I66" s="141"/>
    </row>
    <row r="67" spans="1:9" ht="33" customHeight="1" hidden="1">
      <c r="A67" s="153" t="s">
        <v>230</v>
      </c>
      <c r="B67" s="148" t="s">
        <v>231</v>
      </c>
      <c r="C67" s="153" t="s">
        <v>232</v>
      </c>
      <c r="D67" s="21">
        <v>0</v>
      </c>
      <c r="E67" s="21">
        <v>0</v>
      </c>
      <c r="F67" s="21">
        <v>0</v>
      </c>
      <c r="G67" s="100" t="e">
        <f t="shared" si="2"/>
        <v>#DIV/0!</v>
      </c>
      <c r="H67" s="100" t="e">
        <f t="shared" si="3"/>
        <v>#DIV/0!</v>
      </c>
      <c r="I67" s="141"/>
    </row>
    <row r="68" spans="1:9" ht="33" customHeight="1" hidden="1">
      <c r="A68" s="153" t="s">
        <v>230</v>
      </c>
      <c r="B68" s="148" t="s">
        <v>304</v>
      </c>
      <c r="C68" s="153" t="s">
        <v>303</v>
      </c>
      <c r="D68" s="21">
        <v>0</v>
      </c>
      <c r="E68" s="21">
        <v>0</v>
      </c>
      <c r="F68" s="21">
        <v>0</v>
      </c>
      <c r="G68" s="100" t="e">
        <f t="shared" si="2"/>
        <v>#DIV/0!</v>
      </c>
      <c r="H68" s="100" t="e">
        <f t="shared" si="3"/>
        <v>#DIV/0!</v>
      </c>
      <c r="I68" s="141"/>
    </row>
    <row r="69" spans="1:9" ht="48.75" customHeight="1" hidden="1">
      <c r="A69" s="153" t="s">
        <v>327</v>
      </c>
      <c r="B69" s="148" t="s">
        <v>328</v>
      </c>
      <c r="C69" s="153" t="s">
        <v>329</v>
      </c>
      <c r="D69" s="21">
        <v>0</v>
      </c>
      <c r="E69" s="21">
        <v>0</v>
      </c>
      <c r="F69" s="21">
        <v>0</v>
      </c>
      <c r="G69" s="100" t="e">
        <f t="shared" si="2"/>
        <v>#DIV/0!</v>
      </c>
      <c r="H69" s="100" t="e">
        <f t="shared" si="3"/>
        <v>#DIV/0!</v>
      </c>
      <c r="I69" s="141"/>
    </row>
    <row r="70" spans="1:9" s="9" customFormat="1" ht="75.75" customHeight="1">
      <c r="A70" s="150" t="s">
        <v>123</v>
      </c>
      <c r="B70" s="39" t="s">
        <v>218</v>
      </c>
      <c r="C70" s="106" t="s">
        <v>219</v>
      </c>
      <c r="D70" s="107">
        <v>7890</v>
      </c>
      <c r="E70" s="107">
        <v>12534</v>
      </c>
      <c r="F70" s="107">
        <v>0</v>
      </c>
      <c r="G70" s="100">
        <f t="shared" si="2"/>
        <v>0</v>
      </c>
      <c r="H70" s="100">
        <v>0</v>
      </c>
      <c r="I70" s="141"/>
    </row>
    <row r="71" spans="1:9" s="9" customFormat="1" ht="37.5" customHeight="1">
      <c r="A71" s="150"/>
      <c r="B71" s="39" t="s">
        <v>376</v>
      </c>
      <c r="C71" s="106" t="s">
        <v>375</v>
      </c>
      <c r="D71" s="107">
        <v>1670</v>
      </c>
      <c r="E71" s="107">
        <v>1670</v>
      </c>
      <c r="F71" s="107">
        <v>1670</v>
      </c>
      <c r="G71" s="100">
        <f t="shared" si="2"/>
        <v>1</v>
      </c>
      <c r="H71" s="100">
        <v>0</v>
      </c>
      <c r="I71" s="141"/>
    </row>
    <row r="72" spans="1:9" s="9" customFormat="1" ht="30.75" customHeight="1">
      <c r="A72" s="150"/>
      <c r="B72" s="108" t="s">
        <v>378</v>
      </c>
      <c r="C72" s="106" t="s">
        <v>379</v>
      </c>
      <c r="D72" s="107">
        <v>820</v>
      </c>
      <c r="E72" s="107">
        <v>820</v>
      </c>
      <c r="F72" s="107">
        <v>820</v>
      </c>
      <c r="G72" s="100">
        <f t="shared" si="2"/>
        <v>1</v>
      </c>
      <c r="H72" s="100">
        <v>0</v>
      </c>
      <c r="I72" s="141"/>
    </row>
    <row r="73" spans="1:9" s="9" customFormat="1" ht="41.25" customHeight="1">
      <c r="A73" s="150"/>
      <c r="B73" s="39" t="s">
        <v>360</v>
      </c>
      <c r="C73" s="106" t="s">
        <v>361</v>
      </c>
      <c r="D73" s="107">
        <v>4252.9</v>
      </c>
      <c r="E73" s="107">
        <v>2042.7</v>
      </c>
      <c r="F73" s="107">
        <v>0</v>
      </c>
      <c r="G73" s="100">
        <f t="shared" si="2"/>
        <v>0</v>
      </c>
      <c r="H73" s="100">
        <f t="shared" si="3"/>
        <v>0</v>
      </c>
      <c r="I73" s="141"/>
    </row>
    <row r="74" spans="1:9" s="10" customFormat="1" ht="45" customHeight="1">
      <c r="A74" s="109"/>
      <c r="B74" s="110" t="s">
        <v>358</v>
      </c>
      <c r="C74" s="111" t="s">
        <v>359</v>
      </c>
      <c r="D74" s="112">
        <v>8799.8</v>
      </c>
      <c r="E74" s="112">
        <v>8100.7</v>
      </c>
      <c r="F74" s="112">
        <v>7801.4</v>
      </c>
      <c r="G74" s="100">
        <f t="shared" si="2"/>
        <v>0.886542875974454</v>
      </c>
      <c r="H74" s="100">
        <f t="shared" si="3"/>
        <v>0.9630525757033342</v>
      </c>
      <c r="I74" s="141"/>
    </row>
    <row r="75" spans="1:9" s="10" customFormat="1" ht="66.75" customHeight="1" hidden="1">
      <c r="A75" s="109"/>
      <c r="B75" s="110" t="s">
        <v>177</v>
      </c>
      <c r="C75" s="111" t="s">
        <v>176</v>
      </c>
      <c r="D75" s="112">
        <v>0</v>
      </c>
      <c r="E75" s="112">
        <v>0</v>
      </c>
      <c r="F75" s="112">
        <v>0</v>
      </c>
      <c r="G75" s="100" t="e">
        <f t="shared" si="2"/>
        <v>#DIV/0!</v>
      </c>
      <c r="H75" s="100" t="e">
        <f t="shared" si="3"/>
        <v>#DIV/0!</v>
      </c>
      <c r="I75" s="141"/>
    </row>
    <row r="76" spans="1:9" s="9" customFormat="1" ht="30.75" customHeight="1">
      <c r="A76" s="150" t="s">
        <v>78</v>
      </c>
      <c r="B76" s="39" t="s">
        <v>207</v>
      </c>
      <c r="C76" s="106"/>
      <c r="D76" s="107">
        <f>D77+D81+D79+D80+D78</f>
        <v>140.8</v>
      </c>
      <c r="E76" s="107">
        <f>E77+E81+E79+E80+E78</f>
        <v>202.39999999999998</v>
      </c>
      <c r="F76" s="107">
        <f>F77+F81+F79+F80+F78</f>
        <v>126.19999999999999</v>
      </c>
      <c r="G76" s="100">
        <f t="shared" si="2"/>
        <v>0.896306818181818</v>
      </c>
      <c r="H76" s="100">
        <f t="shared" si="3"/>
        <v>0.6235177865612649</v>
      </c>
      <c r="I76" s="141"/>
    </row>
    <row r="77" spans="1:9" s="10" customFormat="1" ht="29.25" customHeight="1">
      <c r="A77" s="109"/>
      <c r="B77" s="41" t="s">
        <v>127</v>
      </c>
      <c r="C77" s="109" t="s">
        <v>300</v>
      </c>
      <c r="D77" s="112">
        <v>41</v>
      </c>
      <c r="E77" s="112">
        <v>102.6</v>
      </c>
      <c r="F77" s="112">
        <v>26.4</v>
      </c>
      <c r="G77" s="100">
        <f t="shared" si="2"/>
        <v>0.6439024390243903</v>
      </c>
      <c r="H77" s="100">
        <f t="shared" si="3"/>
        <v>0.2573099415204678</v>
      </c>
      <c r="I77" s="141"/>
    </row>
    <row r="78" spans="1:9" s="10" customFormat="1" ht="38.25" customHeight="1">
      <c r="A78" s="109"/>
      <c r="B78" s="41" t="s">
        <v>363</v>
      </c>
      <c r="C78" s="109" t="s">
        <v>362</v>
      </c>
      <c r="D78" s="112">
        <v>99.8</v>
      </c>
      <c r="E78" s="112">
        <v>99.8</v>
      </c>
      <c r="F78" s="112">
        <v>99.8</v>
      </c>
      <c r="G78" s="100">
        <f t="shared" si="2"/>
        <v>1</v>
      </c>
      <c r="H78" s="100">
        <f t="shared" si="3"/>
        <v>1</v>
      </c>
      <c r="I78" s="141"/>
    </row>
    <row r="79" spans="1:9" s="10" customFormat="1" ht="40.5" customHeight="1" hidden="1">
      <c r="A79" s="109"/>
      <c r="B79" s="41" t="s">
        <v>351</v>
      </c>
      <c r="C79" s="109" t="s">
        <v>348</v>
      </c>
      <c r="D79" s="112">
        <v>0</v>
      </c>
      <c r="E79" s="112"/>
      <c r="F79" s="112">
        <v>0</v>
      </c>
      <c r="G79" s="100" t="e">
        <f t="shared" si="2"/>
        <v>#DIV/0!</v>
      </c>
      <c r="H79" s="100"/>
      <c r="I79" s="141"/>
    </row>
    <row r="80" spans="1:9" s="10" customFormat="1" ht="58.5" customHeight="1" hidden="1">
      <c r="A80" s="109"/>
      <c r="B80" s="41" t="s">
        <v>350</v>
      </c>
      <c r="C80" s="109" t="s">
        <v>349</v>
      </c>
      <c r="D80" s="112">
        <v>0</v>
      </c>
      <c r="E80" s="112"/>
      <c r="F80" s="112">
        <v>0</v>
      </c>
      <c r="G80" s="100" t="e">
        <f t="shared" si="2"/>
        <v>#DIV/0!</v>
      </c>
      <c r="H80" s="100"/>
      <c r="I80" s="141"/>
    </row>
    <row r="81" spans="1:9" s="10" customFormat="1" ht="29.25" customHeight="1" hidden="1">
      <c r="A81" s="109"/>
      <c r="B81" s="41" t="s">
        <v>334</v>
      </c>
      <c r="C81" s="109" t="s">
        <v>333</v>
      </c>
      <c r="D81" s="112">
        <v>0</v>
      </c>
      <c r="E81" s="112">
        <v>0</v>
      </c>
      <c r="F81" s="112">
        <v>0</v>
      </c>
      <c r="G81" s="100" t="e">
        <f t="shared" si="2"/>
        <v>#DIV/0!</v>
      </c>
      <c r="H81" s="100" t="e">
        <f t="shared" si="3"/>
        <v>#DIV/0!</v>
      </c>
      <c r="I81" s="141"/>
    </row>
    <row r="82" spans="1:9" ht="21" customHeight="1">
      <c r="A82" s="27" t="s">
        <v>79</v>
      </c>
      <c r="B82" s="22" t="s">
        <v>42</v>
      </c>
      <c r="C82" s="27"/>
      <c r="D82" s="70">
        <f>D83+D86</f>
        <v>7013.5</v>
      </c>
      <c r="E82" s="70">
        <f>E83+E86</f>
        <v>6477.8</v>
      </c>
      <c r="F82" s="70">
        <f>F83+F86</f>
        <v>6977.2</v>
      </c>
      <c r="G82" s="100">
        <f t="shared" si="2"/>
        <v>0.9948242674841377</v>
      </c>
      <c r="H82" s="100">
        <f t="shared" si="3"/>
        <v>1.0770940751489704</v>
      </c>
      <c r="I82" s="141"/>
    </row>
    <row r="83" spans="1:9" ht="18.75" customHeight="1">
      <c r="A83" s="153" t="s">
        <v>80</v>
      </c>
      <c r="B83" s="22" t="s">
        <v>43</v>
      </c>
      <c r="C83" s="27"/>
      <c r="D83" s="21">
        <f>D85+D84</f>
        <v>1052.9</v>
      </c>
      <c r="E83" s="21">
        <f>E85+E84</f>
        <v>803.2</v>
      </c>
      <c r="F83" s="21">
        <f>F85+F84</f>
        <v>1052.7</v>
      </c>
      <c r="G83" s="100">
        <f t="shared" si="2"/>
        <v>0.9998100484376483</v>
      </c>
      <c r="H83" s="100">
        <f t="shared" si="3"/>
        <v>1.310632470119522</v>
      </c>
      <c r="I83" s="141"/>
    </row>
    <row r="84" spans="1:9" ht="30" customHeight="1" hidden="1">
      <c r="A84" s="153"/>
      <c r="B84" s="148" t="s">
        <v>235</v>
      </c>
      <c r="C84" s="153" t="s">
        <v>233</v>
      </c>
      <c r="D84" s="21">
        <v>0</v>
      </c>
      <c r="E84" s="21">
        <v>0</v>
      </c>
      <c r="F84" s="21">
        <v>0</v>
      </c>
      <c r="G84" s="100" t="e">
        <f t="shared" si="2"/>
        <v>#DIV/0!</v>
      </c>
      <c r="H84" s="100" t="e">
        <f t="shared" si="3"/>
        <v>#DIV/0!</v>
      </c>
      <c r="I84" s="141"/>
    </row>
    <row r="85" spans="1:9" ht="18.75" customHeight="1">
      <c r="A85" s="153"/>
      <c r="B85" s="148" t="s">
        <v>178</v>
      </c>
      <c r="C85" s="153" t="s">
        <v>220</v>
      </c>
      <c r="D85" s="21">
        <v>1052.9</v>
      </c>
      <c r="E85" s="21">
        <v>803.2</v>
      </c>
      <c r="F85" s="21">
        <v>1052.7</v>
      </c>
      <c r="G85" s="100">
        <f t="shared" si="2"/>
        <v>0.9998100484376483</v>
      </c>
      <c r="H85" s="100">
        <f t="shared" si="3"/>
        <v>1.310632470119522</v>
      </c>
      <c r="I85" s="141"/>
    </row>
    <row r="86" spans="1:9" ht="15">
      <c r="A86" s="27" t="s">
        <v>81</v>
      </c>
      <c r="B86" s="22" t="s">
        <v>44</v>
      </c>
      <c r="C86" s="27"/>
      <c r="D86" s="70">
        <f>D93+D90+D91+D87+D92+D89</f>
        <v>5960.6</v>
      </c>
      <c r="E86" s="70">
        <f>E93+E90+E91+E87+E92+E89</f>
        <v>5674.6</v>
      </c>
      <c r="F86" s="70">
        <f>F93+F90+F91+F87+F92+F89</f>
        <v>5924.5</v>
      </c>
      <c r="G86" s="100">
        <f t="shared" si="2"/>
        <v>0.9939435627285843</v>
      </c>
      <c r="H86" s="100">
        <f t="shared" si="3"/>
        <v>1.0440383463151588</v>
      </c>
      <c r="I86" s="141"/>
    </row>
    <row r="87" spans="1:9" ht="25.5">
      <c r="A87" s="27"/>
      <c r="B87" s="148" t="s">
        <v>276</v>
      </c>
      <c r="C87" s="153" t="s">
        <v>221</v>
      </c>
      <c r="D87" s="21">
        <v>4300</v>
      </c>
      <c r="E87" s="21">
        <v>4251.5</v>
      </c>
      <c r="F87" s="21">
        <v>4298.8</v>
      </c>
      <c r="G87" s="100">
        <f t="shared" si="2"/>
        <v>0.9997209302325581</v>
      </c>
      <c r="H87" s="100">
        <f t="shared" si="3"/>
        <v>1.011125485122898</v>
      </c>
      <c r="I87" s="141"/>
    </row>
    <row r="88" spans="1:9" ht="18.75" customHeight="1">
      <c r="A88" s="27"/>
      <c r="B88" s="45" t="s">
        <v>364</v>
      </c>
      <c r="C88" s="113" t="s">
        <v>221</v>
      </c>
      <c r="D88" s="21">
        <v>4300</v>
      </c>
      <c r="E88" s="21">
        <v>4251.5</v>
      </c>
      <c r="F88" s="21">
        <v>4298.8</v>
      </c>
      <c r="G88" s="100">
        <f t="shared" si="2"/>
        <v>0.9997209302325581</v>
      </c>
      <c r="H88" s="100">
        <f t="shared" si="3"/>
        <v>1.011125485122898</v>
      </c>
      <c r="I88" s="141"/>
    </row>
    <row r="89" spans="1:9" ht="31.5" customHeight="1">
      <c r="A89" s="27"/>
      <c r="B89" s="45" t="s">
        <v>305</v>
      </c>
      <c r="C89" s="113" t="s">
        <v>394</v>
      </c>
      <c r="D89" s="21">
        <v>100</v>
      </c>
      <c r="E89" s="21">
        <v>89.1</v>
      </c>
      <c r="F89" s="21">
        <v>95.2</v>
      </c>
      <c r="G89" s="100">
        <f t="shared" si="2"/>
        <v>0.9520000000000001</v>
      </c>
      <c r="H89" s="100">
        <f t="shared" si="3"/>
        <v>1.0684624017957352</v>
      </c>
      <c r="I89" s="141"/>
    </row>
    <row r="90" spans="1:9" s="8" customFormat="1" ht="43.5" customHeight="1">
      <c r="A90" s="72"/>
      <c r="B90" s="148" t="s">
        <v>366</v>
      </c>
      <c r="C90" s="114" t="s">
        <v>365</v>
      </c>
      <c r="D90" s="73">
        <v>1530.6</v>
      </c>
      <c r="E90" s="73">
        <v>1304</v>
      </c>
      <c r="F90" s="73">
        <v>1530.5</v>
      </c>
      <c r="G90" s="100">
        <f t="shared" si="2"/>
        <v>0.9999346661439958</v>
      </c>
      <c r="H90" s="100">
        <f t="shared" si="3"/>
        <v>1.1736963190184049</v>
      </c>
      <c r="I90" s="141"/>
    </row>
    <row r="91" spans="1:9" s="8" customFormat="1" ht="27" customHeight="1">
      <c r="A91" s="72"/>
      <c r="B91" s="148" t="s">
        <v>380</v>
      </c>
      <c r="C91" s="114" t="s">
        <v>381</v>
      </c>
      <c r="D91" s="73">
        <v>30</v>
      </c>
      <c r="E91" s="73">
        <v>30</v>
      </c>
      <c r="F91" s="73">
        <v>0</v>
      </c>
      <c r="G91" s="100">
        <f t="shared" si="2"/>
        <v>0</v>
      </c>
      <c r="H91" s="100">
        <f t="shared" si="3"/>
        <v>0</v>
      </c>
      <c r="I91" s="141"/>
    </row>
    <row r="92" spans="1:9" s="8" customFormat="1" ht="16.5" customHeight="1" hidden="1">
      <c r="A92" s="72"/>
      <c r="B92" s="148" t="s">
        <v>340</v>
      </c>
      <c r="C92" s="114" t="s">
        <v>339</v>
      </c>
      <c r="D92" s="73">
        <v>0</v>
      </c>
      <c r="E92" s="73">
        <v>0</v>
      </c>
      <c r="F92" s="73">
        <v>0</v>
      </c>
      <c r="G92" s="100" t="e">
        <f t="shared" si="2"/>
        <v>#DIV/0!</v>
      </c>
      <c r="H92" s="100" t="e">
        <f t="shared" si="3"/>
        <v>#DIV/0!</v>
      </c>
      <c r="I92" s="141"/>
    </row>
    <row r="93" spans="1:9" ht="55.5" customHeight="1" hidden="1">
      <c r="A93" s="153" t="s">
        <v>45</v>
      </c>
      <c r="B93" s="45" t="s">
        <v>179</v>
      </c>
      <c r="C93" s="113"/>
      <c r="D93" s="21">
        <f>D94+D95+D96</f>
        <v>0</v>
      </c>
      <c r="E93" s="21">
        <f>E94+E95+E96</f>
        <v>0</v>
      </c>
      <c r="F93" s="21">
        <f>F94+F95+F96</f>
        <v>0</v>
      </c>
      <c r="G93" s="100" t="e">
        <f t="shared" si="2"/>
        <v>#DIV/0!</v>
      </c>
      <c r="H93" s="100" t="e">
        <f t="shared" si="3"/>
        <v>#DIV/0!</v>
      </c>
      <c r="I93" s="141"/>
    </row>
    <row r="94" spans="1:9" s="8" customFormat="1" ht="16.5" customHeight="1" hidden="1">
      <c r="A94" s="72"/>
      <c r="B94" s="43" t="s">
        <v>180</v>
      </c>
      <c r="C94" s="114" t="s">
        <v>181</v>
      </c>
      <c r="D94" s="73">
        <v>0</v>
      </c>
      <c r="E94" s="73">
        <v>0</v>
      </c>
      <c r="F94" s="73">
        <v>0</v>
      </c>
      <c r="G94" s="100" t="e">
        <f t="shared" si="2"/>
        <v>#DIV/0!</v>
      </c>
      <c r="H94" s="100" t="e">
        <f t="shared" si="3"/>
        <v>#DIV/0!</v>
      </c>
      <c r="I94" s="141"/>
    </row>
    <row r="95" spans="1:9" s="8" customFormat="1" ht="19.5" customHeight="1" hidden="1">
      <c r="A95" s="72"/>
      <c r="B95" s="43" t="s">
        <v>182</v>
      </c>
      <c r="C95" s="114" t="s">
        <v>183</v>
      </c>
      <c r="D95" s="73">
        <v>0</v>
      </c>
      <c r="E95" s="73">
        <v>0</v>
      </c>
      <c r="F95" s="73">
        <v>0</v>
      </c>
      <c r="G95" s="100" t="e">
        <f t="shared" si="2"/>
        <v>#DIV/0!</v>
      </c>
      <c r="H95" s="100" t="e">
        <f t="shared" si="3"/>
        <v>#DIV/0!</v>
      </c>
      <c r="I95" s="141"/>
    </row>
    <row r="96" spans="1:9" s="8" customFormat="1" ht="19.5" customHeight="1" hidden="1">
      <c r="A96" s="72"/>
      <c r="B96" s="43" t="s">
        <v>156</v>
      </c>
      <c r="C96" s="114" t="s">
        <v>184</v>
      </c>
      <c r="D96" s="73">
        <v>0</v>
      </c>
      <c r="E96" s="73">
        <v>0</v>
      </c>
      <c r="F96" s="73">
        <v>0</v>
      </c>
      <c r="G96" s="100" t="e">
        <f t="shared" si="2"/>
        <v>#DIV/0!</v>
      </c>
      <c r="H96" s="100" t="e">
        <f t="shared" si="3"/>
        <v>#DIV/0!</v>
      </c>
      <c r="I96" s="141"/>
    </row>
    <row r="97" spans="1:9" ht="14.25" customHeight="1">
      <c r="A97" s="27" t="s">
        <v>47</v>
      </c>
      <c r="B97" s="22" t="s">
        <v>48</v>
      </c>
      <c r="C97" s="27"/>
      <c r="D97" s="70">
        <f>D98+D100+D101+D103</f>
        <v>481006.99999999994</v>
      </c>
      <c r="E97" s="70">
        <f>E98+E100+E101+E103</f>
        <v>368534.8</v>
      </c>
      <c r="F97" s="70">
        <f>F98+F100+F101+F103</f>
        <v>476514.2</v>
      </c>
      <c r="G97" s="100">
        <f t="shared" si="2"/>
        <v>0.9906595953905039</v>
      </c>
      <c r="H97" s="100">
        <f t="shared" si="3"/>
        <v>1.2929964822860691</v>
      </c>
      <c r="I97" s="141"/>
    </row>
    <row r="98" spans="1:9" ht="14.25" customHeight="1">
      <c r="A98" s="153" t="s">
        <v>49</v>
      </c>
      <c r="B98" s="148" t="s">
        <v>152</v>
      </c>
      <c r="C98" s="153" t="s">
        <v>49</v>
      </c>
      <c r="D98" s="21">
        <v>147763.8</v>
      </c>
      <c r="E98" s="21">
        <v>113792.9</v>
      </c>
      <c r="F98" s="21">
        <v>146698.7</v>
      </c>
      <c r="G98" s="100">
        <f t="shared" si="2"/>
        <v>0.9927918745998683</v>
      </c>
      <c r="H98" s="100">
        <f t="shared" si="3"/>
        <v>1.2891726988239163</v>
      </c>
      <c r="I98" s="141"/>
    </row>
    <row r="99" spans="1:9" s="8" customFormat="1" ht="38.25" hidden="1">
      <c r="A99" s="72"/>
      <c r="B99" s="38" t="s">
        <v>222</v>
      </c>
      <c r="C99" s="72" t="s">
        <v>316</v>
      </c>
      <c r="D99" s="73">
        <v>0</v>
      </c>
      <c r="E99" s="73">
        <v>0</v>
      </c>
      <c r="F99" s="73">
        <v>0</v>
      </c>
      <c r="G99" s="100" t="e">
        <f t="shared" si="2"/>
        <v>#DIV/0!</v>
      </c>
      <c r="H99" s="100" t="e">
        <f t="shared" si="3"/>
        <v>#DIV/0!</v>
      </c>
      <c r="I99" s="141"/>
    </row>
    <row r="100" spans="1:9" ht="16.5" customHeight="1">
      <c r="A100" s="153" t="s">
        <v>51</v>
      </c>
      <c r="B100" s="148" t="s">
        <v>153</v>
      </c>
      <c r="C100" s="153" t="s">
        <v>51</v>
      </c>
      <c r="D100" s="21">
        <v>303169.6</v>
      </c>
      <c r="E100" s="21">
        <v>231303.7</v>
      </c>
      <c r="F100" s="21">
        <v>302632</v>
      </c>
      <c r="G100" s="100">
        <f t="shared" si="2"/>
        <v>0.9982267351343935</v>
      </c>
      <c r="H100" s="100">
        <f t="shared" si="3"/>
        <v>1.3083750930054296</v>
      </c>
      <c r="I100" s="141"/>
    </row>
    <row r="101" spans="1:9" ht="15.75" customHeight="1">
      <c r="A101" s="153" t="s">
        <v>52</v>
      </c>
      <c r="B101" s="148" t="s">
        <v>367</v>
      </c>
      <c r="C101" s="153" t="s">
        <v>52</v>
      </c>
      <c r="D101" s="21">
        <v>6627.3</v>
      </c>
      <c r="E101" s="21">
        <v>5566.3</v>
      </c>
      <c r="F101" s="21">
        <v>4651.1</v>
      </c>
      <c r="G101" s="100">
        <f t="shared" si="2"/>
        <v>0.7018091832269552</v>
      </c>
      <c r="H101" s="100">
        <f t="shared" si="3"/>
        <v>0.8355819844420891</v>
      </c>
      <c r="I101" s="141"/>
    </row>
    <row r="102" spans="1:9" s="8" customFormat="1" ht="15" customHeight="1" hidden="1">
      <c r="A102" s="72"/>
      <c r="B102" s="38" t="s">
        <v>40</v>
      </c>
      <c r="C102" s="72"/>
      <c r="D102" s="73">
        <v>0</v>
      </c>
      <c r="E102" s="73">
        <v>0</v>
      </c>
      <c r="F102" s="73">
        <v>0</v>
      </c>
      <c r="G102" s="100" t="e">
        <f t="shared" si="2"/>
        <v>#DIV/0!</v>
      </c>
      <c r="H102" s="100" t="e">
        <f t="shared" si="3"/>
        <v>#DIV/0!</v>
      </c>
      <c r="I102" s="141"/>
    </row>
    <row r="103" spans="1:9" ht="15">
      <c r="A103" s="153" t="s">
        <v>54</v>
      </c>
      <c r="B103" s="148" t="s">
        <v>55</v>
      </c>
      <c r="C103" s="153" t="s">
        <v>54</v>
      </c>
      <c r="D103" s="21">
        <v>23446.3</v>
      </c>
      <c r="E103" s="21">
        <v>17871.9</v>
      </c>
      <c r="F103" s="21">
        <v>22532.4</v>
      </c>
      <c r="G103" s="100">
        <f t="shared" si="2"/>
        <v>0.961021568435105</v>
      </c>
      <c r="H103" s="100">
        <f t="shared" si="3"/>
        <v>1.2607724976079768</v>
      </c>
      <c r="I103" s="141"/>
    </row>
    <row r="104" spans="1:9" s="8" customFormat="1" ht="15">
      <c r="A104" s="72"/>
      <c r="B104" s="38" t="s">
        <v>56</v>
      </c>
      <c r="C104" s="72"/>
      <c r="D104" s="73">
        <v>500</v>
      </c>
      <c r="E104" s="73">
        <v>390</v>
      </c>
      <c r="F104" s="73">
        <v>460.1</v>
      </c>
      <c r="G104" s="100">
        <f t="shared" si="2"/>
        <v>0.9202</v>
      </c>
      <c r="H104" s="100">
        <f t="shared" si="3"/>
        <v>1.1797435897435897</v>
      </c>
      <c r="I104" s="141"/>
    </row>
    <row r="105" spans="1:9" ht="17.25" customHeight="1">
      <c r="A105" s="27" t="s">
        <v>57</v>
      </c>
      <c r="B105" s="22" t="s">
        <v>155</v>
      </c>
      <c r="C105" s="27"/>
      <c r="D105" s="70">
        <f>D106++D107</f>
        <v>68724.2</v>
      </c>
      <c r="E105" s="70">
        <f>E106++E107</f>
        <v>52149</v>
      </c>
      <c r="F105" s="70">
        <f>F106++F107</f>
        <v>67133.1</v>
      </c>
      <c r="G105" s="100">
        <f t="shared" si="2"/>
        <v>0.9768480389731712</v>
      </c>
      <c r="H105" s="100">
        <f t="shared" si="3"/>
        <v>1.2873324512454698</v>
      </c>
      <c r="I105" s="141"/>
    </row>
    <row r="106" spans="1:9" ht="15">
      <c r="A106" s="153" t="s">
        <v>58</v>
      </c>
      <c r="B106" s="148" t="s">
        <v>59</v>
      </c>
      <c r="C106" s="153" t="s">
        <v>58</v>
      </c>
      <c r="D106" s="21">
        <v>65501.2</v>
      </c>
      <c r="E106" s="21">
        <v>49527.6</v>
      </c>
      <c r="F106" s="21">
        <v>64053</v>
      </c>
      <c r="G106" s="100">
        <f t="shared" si="2"/>
        <v>0.9778904813957607</v>
      </c>
      <c r="H106" s="100">
        <f t="shared" si="3"/>
        <v>1.293278899038112</v>
      </c>
      <c r="I106" s="141"/>
    </row>
    <row r="107" spans="1:9" ht="15">
      <c r="A107" s="153" t="s">
        <v>60</v>
      </c>
      <c r="B107" s="148" t="s">
        <v>111</v>
      </c>
      <c r="C107" s="153" t="s">
        <v>60</v>
      </c>
      <c r="D107" s="21">
        <v>3223</v>
      </c>
      <c r="E107" s="21">
        <v>2621.4</v>
      </c>
      <c r="F107" s="21">
        <v>3080.1</v>
      </c>
      <c r="G107" s="100">
        <f t="shared" si="2"/>
        <v>0.9556624263108905</v>
      </c>
      <c r="H107" s="100">
        <f t="shared" si="3"/>
        <v>1.174982833600366</v>
      </c>
      <c r="I107" s="141"/>
    </row>
    <row r="108" spans="1:9" s="8" customFormat="1" ht="15" hidden="1">
      <c r="A108" s="72"/>
      <c r="B108" s="38" t="s">
        <v>40</v>
      </c>
      <c r="C108" s="72"/>
      <c r="D108" s="73">
        <v>0</v>
      </c>
      <c r="E108" s="73">
        <v>0</v>
      </c>
      <c r="F108" s="73">
        <v>0</v>
      </c>
      <c r="G108" s="100" t="e">
        <f t="shared" si="2"/>
        <v>#DIV/0!</v>
      </c>
      <c r="H108" s="100" t="e">
        <f t="shared" si="3"/>
        <v>#DIV/0!</v>
      </c>
      <c r="I108" s="141"/>
    </row>
    <row r="109" spans="1:9" ht="23.25" customHeight="1">
      <c r="A109" s="42" t="s">
        <v>61</v>
      </c>
      <c r="B109" s="151" t="s">
        <v>62</v>
      </c>
      <c r="C109" s="42"/>
      <c r="D109" s="28">
        <f>D110+D112+D115+D120+D116+D117+D111+D113+D114+D118+D119</f>
        <v>18721.100000000002</v>
      </c>
      <c r="E109" s="28">
        <f>E110+E112+E115+E120+E116+E117+E111+E113+E114+E118+E119</f>
        <v>16262.199999999999</v>
      </c>
      <c r="F109" s="28">
        <f>F110+F112+F115+F120+F116+F117+F111+F113+F114+F118+F119</f>
        <v>18055.7</v>
      </c>
      <c r="G109" s="100">
        <f t="shared" si="2"/>
        <v>0.9644572167233763</v>
      </c>
      <c r="H109" s="100">
        <f t="shared" si="3"/>
        <v>1.110286431110182</v>
      </c>
      <c r="I109" s="141"/>
    </row>
    <row r="110" spans="1:9" ht="30" customHeight="1">
      <c r="A110" s="150" t="s">
        <v>63</v>
      </c>
      <c r="B110" s="48" t="s">
        <v>223</v>
      </c>
      <c r="C110" s="150" t="s">
        <v>63</v>
      </c>
      <c r="D110" s="107">
        <v>1179.7</v>
      </c>
      <c r="E110" s="107">
        <v>882.7</v>
      </c>
      <c r="F110" s="107">
        <v>1176.1</v>
      </c>
      <c r="G110" s="100">
        <f t="shared" si="2"/>
        <v>0.996948376705942</v>
      </c>
      <c r="H110" s="100">
        <f t="shared" si="3"/>
        <v>1.3323892602243117</v>
      </c>
      <c r="I110" s="141"/>
    </row>
    <row r="111" spans="1:9" ht="51" customHeight="1">
      <c r="A111" s="150" t="s">
        <v>64</v>
      </c>
      <c r="B111" s="48" t="s">
        <v>236</v>
      </c>
      <c r="C111" s="150" t="s">
        <v>237</v>
      </c>
      <c r="D111" s="107">
        <v>113.7</v>
      </c>
      <c r="E111" s="107">
        <v>87.4</v>
      </c>
      <c r="F111" s="107">
        <v>113.4</v>
      </c>
      <c r="G111" s="100">
        <f t="shared" si="2"/>
        <v>0.9973614775725594</v>
      </c>
      <c r="H111" s="100">
        <f t="shared" si="3"/>
        <v>1.297482837528604</v>
      </c>
      <c r="I111" s="141"/>
    </row>
    <row r="112" spans="1:9" ht="42.75" customHeight="1">
      <c r="A112" s="150" t="s">
        <v>64</v>
      </c>
      <c r="B112" s="48" t="s">
        <v>186</v>
      </c>
      <c r="C112" s="150" t="s">
        <v>224</v>
      </c>
      <c r="D112" s="107">
        <v>12359.3</v>
      </c>
      <c r="E112" s="107">
        <v>12011</v>
      </c>
      <c r="F112" s="107">
        <v>12280.8</v>
      </c>
      <c r="G112" s="100">
        <f t="shared" si="2"/>
        <v>0.9936485076015632</v>
      </c>
      <c r="H112" s="100">
        <f t="shared" si="3"/>
        <v>1.0224627424860544</v>
      </c>
      <c r="I112" s="141"/>
    </row>
    <row r="113" spans="1:9" ht="36" customHeight="1" hidden="1">
      <c r="A113" s="150" t="s">
        <v>64</v>
      </c>
      <c r="B113" s="48" t="s">
        <v>317</v>
      </c>
      <c r="C113" s="150" t="s">
        <v>352</v>
      </c>
      <c r="D113" s="107">
        <v>0</v>
      </c>
      <c r="E113" s="107">
        <v>0</v>
      </c>
      <c r="F113" s="107">
        <v>0</v>
      </c>
      <c r="G113" s="100" t="e">
        <f t="shared" si="2"/>
        <v>#DIV/0!</v>
      </c>
      <c r="H113" s="100" t="e">
        <f t="shared" si="3"/>
        <v>#DIV/0!</v>
      </c>
      <c r="I113" s="141"/>
    </row>
    <row r="114" spans="1:9" ht="45" customHeight="1" hidden="1">
      <c r="A114" s="150" t="s">
        <v>64</v>
      </c>
      <c r="B114" s="48" t="s">
        <v>336</v>
      </c>
      <c r="C114" s="150" t="s">
        <v>335</v>
      </c>
      <c r="D114" s="107">
        <v>0</v>
      </c>
      <c r="E114" s="107">
        <v>0</v>
      </c>
      <c r="F114" s="107">
        <v>0</v>
      </c>
      <c r="G114" s="100" t="e">
        <f t="shared" si="2"/>
        <v>#DIV/0!</v>
      </c>
      <c r="H114" s="100" t="e">
        <f t="shared" si="3"/>
        <v>#DIV/0!</v>
      </c>
      <c r="I114" s="141"/>
    </row>
    <row r="115" spans="1:9" s="11" customFormat="1" ht="29.25" customHeight="1">
      <c r="A115" s="115" t="s">
        <v>64</v>
      </c>
      <c r="B115" s="148" t="s">
        <v>306</v>
      </c>
      <c r="C115" s="153" t="s">
        <v>307</v>
      </c>
      <c r="D115" s="21">
        <v>110</v>
      </c>
      <c r="E115" s="21">
        <v>60</v>
      </c>
      <c r="F115" s="21">
        <v>50</v>
      </c>
      <c r="G115" s="100">
        <f t="shared" si="2"/>
        <v>0.45454545454545453</v>
      </c>
      <c r="H115" s="100">
        <f t="shared" si="3"/>
        <v>0.8333333333333334</v>
      </c>
      <c r="I115" s="141"/>
    </row>
    <row r="116" spans="1:9" s="11" customFormat="1" ht="30.75" customHeight="1">
      <c r="A116" s="115" t="s">
        <v>64</v>
      </c>
      <c r="B116" s="148" t="s">
        <v>387</v>
      </c>
      <c r="C116" s="153" t="s">
        <v>318</v>
      </c>
      <c r="D116" s="107">
        <v>132.3</v>
      </c>
      <c r="E116" s="107">
        <v>132.3</v>
      </c>
      <c r="F116" s="107">
        <v>101.9</v>
      </c>
      <c r="G116" s="100">
        <f aca="true" t="shared" si="4" ref="G116:G134">F116/D116</f>
        <v>0.7702191987906274</v>
      </c>
      <c r="H116" s="100">
        <f aca="true" t="shared" si="5" ref="H116:H134">F116/E116</f>
        <v>0.7702191987906274</v>
      </c>
      <c r="I116" s="141"/>
    </row>
    <row r="117" spans="1:9" s="11" customFormat="1" ht="55.5" customHeight="1">
      <c r="A117" s="115" t="s">
        <v>64</v>
      </c>
      <c r="B117" s="148" t="s">
        <v>320</v>
      </c>
      <c r="C117" s="153" t="s">
        <v>319</v>
      </c>
      <c r="D117" s="107">
        <v>273.9</v>
      </c>
      <c r="E117" s="107">
        <v>273.9</v>
      </c>
      <c r="F117" s="107">
        <v>199.6</v>
      </c>
      <c r="G117" s="100">
        <f t="shared" si="4"/>
        <v>0.728733114275283</v>
      </c>
      <c r="H117" s="100">
        <f t="shared" si="5"/>
        <v>0.728733114275283</v>
      </c>
      <c r="I117" s="141"/>
    </row>
    <row r="118" spans="1:9" s="11" customFormat="1" ht="30" customHeight="1">
      <c r="A118" s="115"/>
      <c r="B118" s="148" t="s">
        <v>317</v>
      </c>
      <c r="C118" s="153" t="s">
        <v>395</v>
      </c>
      <c r="D118" s="107">
        <v>157.8</v>
      </c>
      <c r="E118" s="107"/>
      <c r="F118" s="107">
        <v>0</v>
      </c>
      <c r="G118" s="100">
        <f t="shared" si="4"/>
        <v>0</v>
      </c>
      <c r="H118" s="100"/>
      <c r="I118" s="141"/>
    </row>
    <row r="119" spans="1:9" s="11" customFormat="1" ht="46.5" customHeight="1">
      <c r="A119" s="115"/>
      <c r="B119" s="148" t="s">
        <v>336</v>
      </c>
      <c r="C119" s="153" t="s">
        <v>335</v>
      </c>
      <c r="D119" s="107">
        <v>260.5</v>
      </c>
      <c r="E119" s="107"/>
      <c r="F119" s="107">
        <v>0</v>
      </c>
      <c r="G119" s="100">
        <f t="shared" si="4"/>
        <v>0</v>
      </c>
      <c r="H119" s="100"/>
      <c r="I119" s="141"/>
    </row>
    <row r="120" spans="1:9" ht="45" customHeight="1">
      <c r="A120" s="153" t="s">
        <v>65</v>
      </c>
      <c r="B120" s="148" t="s">
        <v>117</v>
      </c>
      <c r="C120" s="153" t="s">
        <v>226</v>
      </c>
      <c r="D120" s="21">
        <v>4133.9</v>
      </c>
      <c r="E120" s="21">
        <v>2814.9</v>
      </c>
      <c r="F120" s="21">
        <v>4133.9</v>
      </c>
      <c r="G120" s="100">
        <f t="shared" si="4"/>
        <v>1</v>
      </c>
      <c r="H120" s="100">
        <f t="shared" si="5"/>
        <v>1.4685779246154391</v>
      </c>
      <c r="I120" s="141"/>
    </row>
    <row r="121" spans="1:9" ht="26.25" customHeight="1">
      <c r="A121" s="27" t="s">
        <v>66</v>
      </c>
      <c r="B121" s="22" t="s">
        <v>133</v>
      </c>
      <c r="C121" s="27"/>
      <c r="D121" s="70">
        <f>D122+D123</f>
        <v>488.9</v>
      </c>
      <c r="E121" s="70">
        <f>E122+E123</f>
        <v>440.3</v>
      </c>
      <c r="F121" s="70">
        <f>F122+F123</f>
        <v>488.9</v>
      </c>
      <c r="G121" s="100">
        <f t="shared" si="4"/>
        <v>1</v>
      </c>
      <c r="H121" s="100">
        <f t="shared" si="5"/>
        <v>1.110379286849875</v>
      </c>
      <c r="I121" s="141"/>
    </row>
    <row r="122" spans="1:9" ht="23.25" customHeight="1" hidden="1">
      <c r="A122" s="153" t="s">
        <v>67</v>
      </c>
      <c r="B122" s="148" t="s">
        <v>134</v>
      </c>
      <c r="C122" s="153" t="s">
        <v>67</v>
      </c>
      <c r="D122" s="21">
        <v>0</v>
      </c>
      <c r="E122" s="21">
        <v>0</v>
      </c>
      <c r="F122" s="21">
        <v>0</v>
      </c>
      <c r="G122" s="100" t="e">
        <f t="shared" si="4"/>
        <v>#DIV/0!</v>
      </c>
      <c r="H122" s="100" t="e">
        <f t="shared" si="5"/>
        <v>#DIV/0!</v>
      </c>
      <c r="I122" s="141"/>
    </row>
    <row r="123" spans="1:9" ht="26.25" customHeight="1">
      <c r="A123" s="153" t="s">
        <v>135</v>
      </c>
      <c r="B123" s="148" t="s">
        <v>136</v>
      </c>
      <c r="C123" s="153" t="s">
        <v>135</v>
      </c>
      <c r="D123" s="21">
        <v>488.9</v>
      </c>
      <c r="E123" s="21">
        <v>440.3</v>
      </c>
      <c r="F123" s="21">
        <v>488.9</v>
      </c>
      <c r="G123" s="100">
        <f t="shared" si="4"/>
        <v>1</v>
      </c>
      <c r="H123" s="100">
        <f t="shared" si="5"/>
        <v>1.110379286849875</v>
      </c>
      <c r="I123" s="141"/>
    </row>
    <row r="124" spans="1:9" ht="26.25" customHeight="1" hidden="1">
      <c r="A124" s="153"/>
      <c r="B124" s="38" t="s">
        <v>40</v>
      </c>
      <c r="C124" s="153"/>
      <c r="D124" s="21">
        <v>0</v>
      </c>
      <c r="E124" s="21">
        <v>0</v>
      </c>
      <c r="F124" s="21">
        <v>0</v>
      </c>
      <c r="G124" s="100" t="e">
        <f t="shared" si="4"/>
        <v>#DIV/0!</v>
      </c>
      <c r="H124" s="100" t="e">
        <f t="shared" si="5"/>
        <v>#DIV/0!</v>
      </c>
      <c r="I124" s="141"/>
    </row>
    <row r="125" spans="1:9" ht="27" customHeight="1">
      <c r="A125" s="27" t="s">
        <v>137</v>
      </c>
      <c r="B125" s="22" t="s">
        <v>138</v>
      </c>
      <c r="C125" s="27"/>
      <c r="D125" s="70">
        <f>D126</f>
        <v>344.8</v>
      </c>
      <c r="E125" s="70">
        <f>E126</f>
        <v>180</v>
      </c>
      <c r="F125" s="70">
        <f>F126</f>
        <v>311.6</v>
      </c>
      <c r="G125" s="100">
        <f t="shared" si="4"/>
        <v>0.9037122969837588</v>
      </c>
      <c r="H125" s="100">
        <f t="shared" si="5"/>
        <v>1.7311111111111113</v>
      </c>
      <c r="I125" s="141"/>
    </row>
    <row r="126" spans="1:9" ht="17.25" customHeight="1">
      <c r="A126" s="153" t="s">
        <v>139</v>
      </c>
      <c r="B126" s="148" t="s">
        <v>140</v>
      </c>
      <c r="C126" s="153" t="s">
        <v>139</v>
      </c>
      <c r="D126" s="21">
        <v>344.8</v>
      </c>
      <c r="E126" s="21">
        <v>180</v>
      </c>
      <c r="F126" s="21">
        <v>311.6</v>
      </c>
      <c r="G126" s="100">
        <f t="shared" si="4"/>
        <v>0.9037122969837588</v>
      </c>
      <c r="H126" s="100">
        <f t="shared" si="5"/>
        <v>1.7311111111111113</v>
      </c>
      <c r="I126" s="141"/>
    </row>
    <row r="127" spans="1:9" ht="39.75" customHeight="1">
      <c r="A127" s="27" t="s">
        <v>141</v>
      </c>
      <c r="B127" s="22" t="s">
        <v>142</v>
      </c>
      <c r="C127" s="27"/>
      <c r="D127" s="70">
        <f>D128</f>
        <v>1209.1</v>
      </c>
      <c r="E127" s="70">
        <f>E128</f>
        <v>702.8</v>
      </c>
      <c r="F127" s="70">
        <f>F128</f>
        <v>1208.3</v>
      </c>
      <c r="G127" s="100">
        <f t="shared" si="4"/>
        <v>0.9993383508394674</v>
      </c>
      <c r="H127" s="100">
        <f t="shared" si="5"/>
        <v>1.7192657939669893</v>
      </c>
      <c r="I127" s="141"/>
    </row>
    <row r="128" spans="1:9" ht="17.25" customHeight="1">
      <c r="A128" s="153" t="s">
        <v>144</v>
      </c>
      <c r="B128" s="148" t="s">
        <v>188</v>
      </c>
      <c r="C128" s="153" t="s">
        <v>144</v>
      </c>
      <c r="D128" s="21">
        <v>1209.1</v>
      </c>
      <c r="E128" s="21">
        <v>702.8</v>
      </c>
      <c r="F128" s="21">
        <v>1208.3</v>
      </c>
      <c r="G128" s="100">
        <f t="shared" si="4"/>
        <v>0.9993383508394674</v>
      </c>
      <c r="H128" s="100">
        <f t="shared" si="5"/>
        <v>1.7192657939669893</v>
      </c>
      <c r="I128" s="141"/>
    </row>
    <row r="129" spans="1:9" ht="26.25" customHeight="1">
      <c r="A129" s="27" t="s">
        <v>145</v>
      </c>
      <c r="B129" s="22" t="s">
        <v>148</v>
      </c>
      <c r="C129" s="27"/>
      <c r="D129" s="70">
        <f>D130+D132+D131</f>
        <v>2342.6000000000004</v>
      </c>
      <c r="E129" s="70">
        <f>E130+E132+E131</f>
        <v>5967.700000000001</v>
      </c>
      <c r="F129" s="70">
        <f>F130+F132+F131</f>
        <v>2155.8</v>
      </c>
      <c r="G129" s="100">
        <f t="shared" si="4"/>
        <v>0.9202595406812942</v>
      </c>
      <c r="H129" s="100">
        <f t="shared" si="5"/>
        <v>0.3612447006384369</v>
      </c>
      <c r="I129" s="141"/>
    </row>
    <row r="130" spans="1:9" ht="27.75" customHeight="1">
      <c r="A130" s="153" t="s">
        <v>146</v>
      </c>
      <c r="B130" s="148" t="s">
        <v>189</v>
      </c>
      <c r="C130" s="153" t="s">
        <v>225</v>
      </c>
      <c r="D130" s="21">
        <v>2155.8</v>
      </c>
      <c r="E130" s="21">
        <v>1617</v>
      </c>
      <c r="F130" s="21">
        <v>2155.8</v>
      </c>
      <c r="G130" s="100">
        <f t="shared" si="4"/>
        <v>1</v>
      </c>
      <c r="H130" s="100">
        <f t="shared" si="5"/>
        <v>1.3332096474953619</v>
      </c>
      <c r="I130" s="141"/>
    </row>
    <row r="131" spans="1:9" ht="27.75" customHeight="1">
      <c r="A131" s="153" t="s">
        <v>146</v>
      </c>
      <c r="B131" s="148" t="s">
        <v>190</v>
      </c>
      <c r="C131" s="153" t="s">
        <v>228</v>
      </c>
      <c r="D131" s="21">
        <v>17.4</v>
      </c>
      <c r="E131" s="21">
        <v>2020.4</v>
      </c>
      <c r="F131" s="21">
        <v>0</v>
      </c>
      <c r="G131" s="100">
        <f t="shared" si="4"/>
        <v>0</v>
      </c>
      <c r="H131" s="100">
        <f t="shared" si="5"/>
        <v>0</v>
      </c>
      <c r="I131" s="141"/>
    </row>
    <row r="132" spans="1:9" ht="30.75" customHeight="1">
      <c r="A132" s="153" t="s">
        <v>147</v>
      </c>
      <c r="B132" s="148" t="s">
        <v>227</v>
      </c>
      <c r="C132" s="153" t="s">
        <v>229</v>
      </c>
      <c r="D132" s="21">
        <v>169.4</v>
      </c>
      <c r="E132" s="21">
        <v>2330.3</v>
      </c>
      <c r="F132" s="21">
        <v>0</v>
      </c>
      <c r="G132" s="100">
        <f t="shared" si="4"/>
        <v>0</v>
      </c>
      <c r="H132" s="100">
        <f t="shared" si="5"/>
        <v>0</v>
      </c>
      <c r="I132" s="141"/>
    </row>
    <row r="133" spans="1:9" ht="26.25" customHeight="1">
      <c r="A133" s="42"/>
      <c r="B133" s="116" t="s">
        <v>69</v>
      </c>
      <c r="C133" s="117"/>
      <c r="D133" s="134">
        <f>D42+D59+D61+D66+D82+D97+D105+D109+D121+D125+D127+D129</f>
        <v>654542.7</v>
      </c>
      <c r="E133" s="134">
        <f>E42+E59+E61+E66+E82+E97+E105+E109+E121+E125+E127+E129</f>
        <v>519525.5</v>
      </c>
      <c r="F133" s="134">
        <f>F42+F59+F61+F66+F82+F97+F105+F109+F121+F125+F127+F129</f>
        <v>633554.4</v>
      </c>
      <c r="G133" s="100">
        <f t="shared" si="4"/>
        <v>0.9679344067239617</v>
      </c>
      <c r="H133" s="100">
        <f t="shared" si="5"/>
        <v>1.2194866277016239</v>
      </c>
      <c r="I133" s="141"/>
    </row>
    <row r="134" spans="1:9" ht="19.5" customHeight="1">
      <c r="A134" s="146"/>
      <c r="B134" s="148" t="s">
        <v>84</v>
      </c>
      <c r="C134" s="153"/>
      <c r="D134" s="81">
        <f>D129+D60</f>
        <v>2342.6000000000004</v>
      </c>
      <c r="E134" s="81">
        <f>E129+E60</f>
        <v>5967.700000000001</v>
      </c>
      <c r="F134" s="81">
        <f>F129+F60</f>
        <v>2155.8</v>
      </c>
      <c r="G134" s="100">
        <f t="shared" si="4"/>
        <v>0.9202595406812942</v>
      </c>
      <c r="H134" s="100">
        <f t="shared" si="5"/>
        <v>0.3612447006384369</v>
      </c>
      <c r="I134" s="141"/>
    </row>
    <row r="135" spans="4:9" ht="12.75">
      <c r="D135" s="53"/>
      <c r="E135" s="53"/>
      <c r="F135" s="53"/>
      <c r="G135" s="118"/>
      <c r="I135" s="141"/>
    </row>
    <row r="136" spans="4:7" ht="12.75">
      <c r="D136" s="53"/>
      <c r="E136" s="53"/>
      <c r="F136" s="53"/>
      <c r="G136" s="118"/>
    </row>
    <row r="137" spans="2:7" ht="15">
      <c r="B137" s="57" t="s">
        <v>94</v>
      </c>
      <c r="C137" s="78"/>
      <c r="D137" s="53"/>
      <c r="E137" s="53"/>
      <c r="F137" s="53">
        <v>2864.4</v>
      </c>
      <c r="G137" s="118"/>
    </row>
    <row r="138" spans="2:7" ht="15">
      <c r="B138" s="57"/>
      <c r="C138" s="78"/>
      <c r="D138" s="53"/>
      <c r="E138" s="53"/>
      <c r="F138" s="53"/>
      <c r="G138" s="118"/>
    </row>
    <row r="139" spans="2:7" ht="15">
      <c r="B139" s="57" t="s">
        <v>85</v>
      </c>
      <c r="C139" s="78"/>
      <c r="D139" s="53"/>
      <c r="E139" s="53"/>
      <c r="F139" s="53"/>
      <c r="G139" s="118"/>
    </row>
    <row r="140" spans="2:9" ht="15">
      <c r="B140" s="57" t="s">
        <v>86</v>
      </c>
      <c r="C140" s="78"/>
      <c r="D140" s="53"/>
      <c r="E140" s="53"/>
      <c r="F140" s="53"/>
      <c r="G140" s="118"/>
      <c r="H140" s="120"/>
      <c r="I140" s="78"/>
    </row>
    <row r="141" spans="2:7" ht="15">
      <c r="B141" s="57"/>
      <c r="C141" s="78"/>
      <c r="D141" s="53"/>
      <c r="E141" s="53"/>
      <c r="F141" s="53"/>
      <c r="G141" s="118"/>
    </row>
    <row r="142" spans="2:7" ht="15">
      <c r="B142" s="57" t="s">
        <v>87</v>
      </c>
      <c r="C142" s="78"/>
      <c r="D142" s="53"/>
      <c r="E142" s="53"/>
      <c r="F142" s="53"/>
      <c r="G142" s="118"/>
    </row>
    <row r="143" spans="2:9" ht="15">
      <c r="B143" s="57" t="s">
        <v>88</v>
      </c>
      <c r="C143" s="78"/>
      <c r="D143" s="53"/>
      <c r="E143" s="53"/>
      <c r="F143" s="53">
        <v>10000</v>
      </c>
      <c r="G143" s="118"/>
      <c r="H143" s="120"/>
      <c r="I143" s="78"/>
    </row>
    <row r="144" spans="2:7" ht="15">
      <c r="B144" s="57"/>
      <c r="C144" s="78"/>
      <c r="D144" s="53"/>
      <c r="E144" s="53"/>
      <c r="F144" s="53"/>
      <c r="G144" s="118"/>
    </row>
    <row r="145" spans="2:7" ht="15">
      <c r="B145" s="57" t="s">
        <v>89</v>
      </c>
      <c r="C145" s="78"/>
      <c r="D145" s="53"/>
      <c r="E145" s="53"/>
      <c r="F145" s="53"/>
      <c r="G145" s="118"/>
    </row>
    <row r="146" spans="2:9" ht="15">
      <c r="B146" s="57" t="s">
        <v>90</v>
      </c>
      <c r="C146" s="78"/>
      <c r="D146" s="53"/>
      <c r="E146" s="53"/>
      <c r="F146" s="53">
        <v>700</v>
      </c>
      <c r="G146" s="118"/>
      <c r="H146" s="121"/>
      <c r="I146" s="57"/>
    </row>
    <row r="147" spans="2:7" ht="15">
      <c r="B147" s="57"/>
      <c r="C147" s="78"/>
      <c r="D147" s="53"/>
      <c r="E147" s="53"/>
      <c r="F147" s="53"/>
      <c r="G147" s="118"/>
    </row>
    <row r="148" spans="2:7" ht="15">
      <c r="B148" s="57" t="s">
        <v>91</v>
      </c>
      <c r="C148" s="78"/>
      <c r="D148" s="53"/>
      <c r="E148" s="53"/>
      <c r="F148" s="53"/>
      <c r="G148" s="118"/>
    </row>
    <row r="149" spans="2:9" ht="15">
      <c r="B149" s="57" t="s">
        <v>92</v>
      </c>
      <c r="C149" s="78"/>
      <c r="D149" s="53"/>
      <c r="E149" s="53"/>
      <c r="F149" s="53">
        <v>12000</v>
      </c>
      <c r="G149" s="118"/>
      <c r="H149" s="122"/>
      <c r="I149" s="57"/>
    </row>
    <row r="150" spans="2:7" ht="15">
      <c r="B150" s="57"/>
      <c r="C150" s="78"/>
      <c r="D150" s="53"/>
      <c r="E150" s="53"/>
      <c r="F150" s="53"/>
      <c r="G150" s="118"/>
    </row>
    <row r="151" spans="2:7" ht="15">
      <c r="B151" s="57"/>
      <c r="C151" s="78"/>
      <c r="D151" s="53"/>
      <c r="E151" s="53"/>
      <c r="F151" s="53"/>
      <c r="G151" s="118"/>
    </row>
    <row r="152" spans="2:9" ht="15">
      <c r="B152" s="57" t="s">
        <v>93</v>
      </c>
      <c r="C152" s="78"/>
      <c r="D152" s="53"/>
      <c r="E152" s="53"/>
      <c r="F152" s="53">
        <f>F137+F37+F140+F143-F133-F146-F149</f>
        <v>2546.29999999993</v>
      </c>
      <c r="G152" s="118"/>
      <c r="H152" s="123"/>
      <c r="I152" s="142"/>
    </row>
    <row r="153" spans="4:7" ht="12.75">
      <c r="D153" s="53"/>
      <c r="E153" s="53"/>
      <c r="F153" s="53"/>
      <c r="G153" s="118"/>
    </row>
    <row r="154" spans="4:7" ht="12.75">
      <c r="D154" s="53"/>
      <c r="E154" s="53"/>
      <c r="F154" s="53"/>
      <c r="G154" s="118"/>
    </row>
    <row r="155" spans="2:7" ht="15">
      <c r="B155" s="57" t="s">
        <v>95</v>
      </c>
      <c r="C155" s="78"/>
      <c r="D155" s="53"/>
      <c r="E155" s="53"/>
      <c r="F155" s="53"/>
      <c r="G155" s="118"/>
    </row>
    <row r="156" spans="2:7" ht="15">
      <c r="B156" s="57" t="s">
        <v>96</v>
      </c>
      <c r="C156" s="78"/>
      <c r="D156" s="53"/>
      <c r="E156" s="53"/>
      <c r="F156" s="53"/>
      <c r="G156" s="118"/>
    </row>
    <row r="157" spans="2:7" ht="15">
      <c r="B157" s="57" t="s">
        <v>97</v>
      </c>
      <c r="C157" s="78"/>
      <c r="D157" s="53"/>
      <c r="E157" s="53"/>
      <c r="F157" s="53"/>
      <c r="G157" s="118"/>
    </row>
  </sheetData>
  <sheetProtection/>
  <mergeCells count="21">
    <mergeCell ref="L44:N45"/>
    <mergeCell ref="F40:F41"/>
    <mergeCell ref="J44:K44"/>
    <mergeCell ref="H2:H3"/>
    <mergeCell ref="J45:K45"/>
    <mergeCell ref="G40:G41"/>
    <mergeCell ref="G2:G3"/>
    <mergeCell ref="A39:H39"/>
    <mergeCell ref="A1:H1"/>
    <mergeCell ref="A40:A41"/>
    <mergeCell ref="H40:H41"/>
    <mergeCell ref="B40:B41"/>
    <mergeCell ref="D40:D41"/>
    <mergeCell ref="E2:E3"/>
    <mergeCell ref="A2:A3"/>
    <mergeCell ref="B2:B3"/>
    <mergeCell ref="D2:D3"/>
    <mergeCell ref="C40:C41"/>
    <mergeCell ref="F2:F3"/>
    <mergeCell ref="C2:C3"/>
    <mergeCell ref="E40:E41"/>
  </mergeCells>
  <printOptions/>
  <pageMargins left="0.15748031496062992" right="0.2362204724409449" top="0.5511811023622047" bottom="0.5905511811023623" header="0" footer="0"/>
  <pageSetup fitToHeight="5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7"/>
  <sheetViews>
    <sheetView zoomScalePageLayoutView="0" workbookViewId="0" topLeftCell="A6">
      <selection activeCell="G93" sqref="G93"/>
    </sheetView>
  </sheetViews>
  <sheetFormatPr defaultColWidth="9.140625" defaultRowHeight="12.75"/>
  <cols>
    <col min="1" max="1" width="6.7109375" style="52" customWidth="1"/>
    <col min="2" max="2" width="40.57421875" style="52" customWidth="1"/>
    <col min="3" max="3" width="9.140625" style="51" customWidth="1"/>
    <col min="4" max="4" width="13.00390625" style="52" customWidth="1"/>
    <col min="5" max="5" width="11.28125" style="52" hidden="1" customWidth="1"/>
    <col min="6" max="6" width="10.8515625" style="52" customWidth="1"/>
    <col min="7" max="7" width="10.00390625" style="52" customWidth="1"/>
    <col min="8" max="8" width="12.421875" style="52" hidden="1" customWidth="1"/>
    <col min="9" max="9" width="12.421875" style="1" customWidth="1"/>
    <col min="10" max="16384" width="9.140625" style="1" customWidth="1"/>
  </cols>
  <sheetData>
    <row r="1" spans="1:8" s="6" customFormat="1" ht="55.5" customHeight="1">
      <c r="A1" s="172" t="s">
        <v>406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45"/>
      <c r="B2" s="162" t="s">
        <v>3</v>
      </c>
      <c r="C2" s="164"/>
      <c r="D2" s="163" t="s">
        <v>4</v>
      </c>
      <c r="E2" s="166" t="s">
        <v>391</v>
      </c>
      <c r="F2" s="163" t="s">
        <v>5</v>
      </c>
      <c r="G2" s="163" t="s">
        <v>6</v>
      </c>
      <c r="H2" s="166" t="s">
        <v>393</v>
      </c>
    </row>
    <row r="3" spans="1:8" ht="18" customHeight="1">
      <c r="A3" s="146"/>
      <c r="B3" s="162"/>
      <c r="C3" s="165"/>
      <c r="D3" s="163"/>
      <c r="E3" s="167"/>
      <c r="F3" s="163"/>
      <c r="G3" s="163"/>
      <c r="H3" s="167"/>
    </row>
    <row r="4" spans="1:8" ht="14.25">
      <c r="A4" s="146"/>
      <c r="B4" s="147" t="s">
        <v>83</v>
      </c>
      <c r="C4" s="65"/>
      <c r="D4" s="127">
        <f>D5+D6+D7+D8+D9+D10+D11+D12+D13+D14+D15+D16+D17+D18+D19</f>
        <v>65803.9</v>
      </c>
      <c r="E4" s="127">
        <f>E5+E6+E7+E8+E9+E10+E11+E12+E13+E14+E15+E16+E17+E18+E19</f>
        <v>46112</v>
      </c>
      <c r="F4" s="127">
        <f>F5+F6+F7+F8+F9+F10+F11+F12+F13+F14+F15+F16+F17+F18+F19</f>
        <v>66141.4</v>
      </c>
      <c r="G4" s="128">
        <f aca="true" t="shared" si="0" ref="G4:G28">F4/D4</f>
        <v>1.0051288753402154</v>
      </c>
      <c r="H4" s="128">
        <f>F4/E4</f>
        <v>1.4343641568355308</v>
      </c>
    </row>
    <row r="5" spans="1:8" ht="15">
      <c r="A5" s="146"/>
      <c r="B5" s="148" t="s">
        <v>7</v>
      </c>
      <c r="C5" s="153"/>
      <c r="D5" s="21">
        <v>37987</v>
      </c>
      <c r="E5" s="21">
        <v>27292</v>
      </c>
      <c r="F5" s="21">
        <v>38063.5</v>
      </c>
      <c r="G5" s="90">
        <f t="shared" si="0"/>
        <v>1.0020138468423407</v>
      </c>
      <c r="H5" s="90">
        <f aca="true" t="shared" si="1" ref="H5:H28">F5/E5</f>
        <v>1.3946760955591382</v>
      </c>
    </row>
    <row r="6" spans="1:8" ht="15">
      <c r="A6" s="146"/>
      <c r="B6" s="148" t="s">
        <v>296</v>
      </c>
      <c r="C6" s="153"/>
      <c r="D6" s="21">
        <v>3882.1</v>
      </c>
      <c r="E6" s="21">
        <v>2120</v>
      </c>
      <c r="F6" s="21">
        <v>3882.1</v>
      </c>
      <c r="G6" s="90">
        <f t="shared" si="0"/>
        <v>1</v>
      </c>
      <c r="H6" s="90">
        <f t="shared" si="1"/>
        <v>1.831179245283019</v>
      </c>
    </row>
    <row r="7" spans="1:8" ht="15">
      <c r="A7" s="146"/>
      <c r="B7" s="148" t="s">
        <v>9</v>
      </c>
      <c r="C7" s="153"/>
      <c r="D7" s="21">
        <v>734</v>
      </c>
      <c r="E7" s="21">
        <v>360</v>
      </c>
      <c r="F7" s="21">
        <v>734.2</v>
      </c>
      <c r="G7" s="90">
        <f t="shared" si="0"/>
        <v>1.0002724795640328</v>
      </c>
      <c r="H7" s="90">
        <f t="shared" si="1"/>
        <v>2.0394444444444444</v>
      </c>
    </row>
    <row r="8" spans="1:8" ht="15">
      <c r="A8" s="146"/>
      <c r="B8" s="148" t="s">
        <v>10</v>
      </c>
      <c r="C8" s="153"/>
      <c r="D8" s="21">
        <v>7011.7</v>
      </c>
      <c r="E8" s="21">
        <v>4600</v>
      </c>
      <c r="F8" s="21">
        <v>7014</v>
      </c>
      <c r="G8" s="90">
        <f t="shared" si="0"/>
        <v>1.0003280231612877</v>
      </c>
      <c r="H8" s="90">
        <f t="shared" si="1"/>
        <v>1.5247826086956522</v>
      </c>
    </row>
    <row r="9" spans="1:8" ht="15">
      <c r="A9" s="146"/>
      <c r="B9" s="148" t="s">
        <v>11</v>
      </c>
      <c r="C9" s="153"/>
      <c r="D9" s="21">
        <v>11725.6</v>
      </c>
      <c r="E9" s="21">
        <v>8900</v>
      </c>
      <c r="F9" s="21">
        <v>11751.1</v>
      </c>
      <c r="G9" s="90">
        <f t="shared" si="0"/>
        <v>1.0021747287985263</v>
      </c>
      <c r="H9" s="90">
        <f t="shared" si="1"/>
        <v>1.3203483146067416</v>
      </c>
    </row>
    <row r="10" spans="1:8" ht="15">
      <c r="A10" s="146"/>
      <c r="B10" s="148" t="s">
        <v>108</v>
      </c>
      <c r="C10" s="153"/>
      <c r="D10" s="21">
        <v>0</v>
      </c>
      <c r="E10" s="21">
        <v>0</v>
      </c>
      <c r="F10" s="21">
        <v>0</v>
      </c>
      <c r="G10" s="90">
        <v>0</v>
      </c>
      <c r="H10" s="90">
        <v>0</v>
      </c>
    </row>
    <row r="11" spans="1:8" ht="15">
      <c r="A11" s="146"/>
      <c r="B11" s="148" t="s">
        <v>98</v>
      </c>
      <c r="C11" s="153"/>
      <c r="D11" s="21">
        <v>0</v>
      </c>
      <c r="E11" s="21">
        <v>0</v>
      </c>
      <c r="F11" s="21">
        <v>0</v>
      </c>
      <c r="G11" s="90">
        <v>0</v>
      </c>
      <c r="H11" s="90">
        <v>0</v>
      </c>
    </row>
    <row r="12" spans="1:8" ht="15">
      <c r="A12" s="146"/>
      <c r="B12" s="148" t="s">
        <v>13</v>
      </c>
      <c r="C12" s="153"/>
      <c r="D12" s="21">
        <v>2089.5</v>
      </c>
      <c r="E12" s="21">
        <v>1340</v>
      </c>
      <c r="F12" s="21">
        <v>2129.6</v>
      </c>
      <c r="G12" s="90">
        <f t="shared" si="0"/>
        <v>1.0191911940655658</v>
      </c>
      <c r="H12" s="90">
        <f t="shared" si="1"/>
        <v>1.5892537313432835</v>
      </c>
    </row>
    <row r="13" spans="1:8" ht="15">
      <c r="A13" s="146"/>
      <c r="B13" s="148" t="s">
        <v>14</v>
      </c>
      <c r="C13" s="153"/>
      <c r="D13" s="21">
        <v>1610</v>
      </c>
      <c r="E13" s="21">
        <v>1100</v>
      </c>
      <c r="F13" s="21">
        <v>1691.8</v>
      </c>
      <c r="G13" s="90">
        <f t="shared" si="0"/>
        <v>1.0508074534161491</v>
      </c>
      <c r="H13" s="90">
        <f t="shared" si="1"/>
        <v>1.538</v>
      </c>
    </row>
    <row r="14" spans="1:8" ht="15">
      <c r="A14" s="146"/>
      <c r="B14" s="148" t="s">
        <v>99</v>
      </c>
      <c r="C14" s="153"/>
      <c r="D14" s="21">
        <v>384</v>
      </c>
      <c r="E14" s="21">
        <v>300</v>
      </c>
      <c r="F14" s="21">
        <v>386.2</v>
      </c>
      <c r="G14" s="90">
        <f t="shared" si="0"/>
        <v>1.0057291666666666</v>
      </c>
      <c r="H14" s="90">
        <f t="shared" si="1"/>
        <v>1.2873333333333332</v>
      </c>
    </row>
    <row r="15" spans="1:8" ht="15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90">
        <v>0</v>
      </c>
      <c r="H15" s="90">
        <v>0</v>
      </c>
    </row>
    <row r="16" spans="1:8" ht="15">
      <c r="A16" s="146"/>
      <c r="B16" s="148" t="s">
        <v>126</v>
      </c>
      <c r="C16" s="153"/>
      <c r="D16" s="21">
        <v>0</v>
      </c>
      <c r="E16" s="21">
        <v>0</v>
      </c>
      <c r="F16" s="21">
        <v>0</v>
      </c>
      <c r="G16" s="90">
        <v>0</v>
      </c>
      <c r="H16" s="90">
        <v>0</v>
      </c>
    </row>
    <row r="17" spans="1:8" ht="15">
      <c r="A17" s="146"/>
      <c r="B17" s="148" t="s">
        <v>347</v>
      </c>
      <c r="C17" s="153"/>
      <c r="D17" s="21">
        <v>340</v>
      </c>
      <c r="E17" s="21">
        <v>100</v>
      </c>
      <c r="F17" s="21">
        <v>448</v>
      </c>
      <c r="G17" s="90">
        <f t="shared" si="0"/>
        <v>1.3176470588235294</v>
      </c>
      <c r="H17" s="90">
        <f t="shared" si="1"/>
        <v>4.48</v>
      </c>
    </row>
    <row r="18" spans="1:8" ht="15">
      <c r="A18" s="146"/>
      <c r="B18" s="148" t="s">
        <v>122</v>
      </c>
      <c r="C18" s="153"/>
      <c r="D18" s="21">
        <v>40</v>
      </c>
      <c r="E18" s="21">
        <v>0</v>
      </c>
      <c r="F18" s="21">
        <v>40.9</v>
      </c>
      <c r="G18" s="90">
        <f t="shared" si="0"/>
        <v>1.0225</v>
      </c>
      <c r="H18" s="90">
        <v>0</v>
      </c>
    </row>
    <row r="19" spans="1:8" ht="15">
      <c r="A19" s="146"/>
      <c r="B19" s="148" t="s">
        <v>23</v>
      </c>
      <c r="C19" s="153"/>
      <c r="D19" s="21">
        <v>0</v>
      </c>
      <c r="E19" s="21">
        <v>0</v>
      </c>
      <c r="F19" s="21">
        <v>0</v>
      </c>
      <c r="G19" s="90">
        <v>0</v>
      </c>
      <c r="H19" s="90">
        <v>0</v>
      </c>
    </row>
    <row r="20" spans="1:8" ht="24.75" customHeight="1">
      <c r="A20" s="146"/>
      <c r="B20" s="22" t="s">
        <v>82</v>
      </c>
      <c r="C20" s="27"/>
      <c r="D20" s="21">
        <f>D21+D22+D24+D25+D23+D26</f>
        <v>1532.2</v>
      </c>
      <c r="E20" s="21">
        <f>E21+E22+E24+E25+E23+E26</f>
        <v>1149.2</v>
      </c>
      <c r="F20" s="21">
        <f>F21+F22+F24+F25+F23+F26</f>
        <v>1532.2</v>
      </c>
      <c r="G20" s="90">
        <f t="shared" si="0"/>
        <v>1</v>
      </c>
      <c r="H20" s="90">
        <f t="shared" si="1"/>
        <v>1.3332753219631048</v>
      </c>
    </row>
    <row r="21" spans="1:8" ht="15">
      <c r="A21" s="146"/>
      <c r="B21" s="148" t="s">
        <v>25</v>
      </c>
      <c r="C21" s="153"/>
      <c r="D21" s="21">
        <v>1532.2</v>
      </c>
      <c r="E21" s="21">
        <v>1149.2</v>
      </c>
      <c r="F21" s="21">
        <v>1532.2</v>
      </c>
      <c r="G21" s="90">
        <f t="shared" si="0"/>
        <v>1</v>
      </c>
      <c r="H21" s="90">
        <f t="shared" si="1"/>
        <v>1.3332753219631048</v>
      </c>
    </row>
    <row r="22" spans="1:8" ht="15" hidden="1">
      <c r="A22" s="146"/>
      <c r="B22" s="148" t="s">
        <v>313</v>
      </c>
      <c r="C22" s="153"/>
      <c r="D22" s="21">
        <v>0</v>
      </c>
      <c r="E22" s="21">
        <v>0</v>
      </c>
      <c r="F22" s="21">
        <v>0</v>
      </c>
      <c r="G22" s="90" t="e">
        <f t="shared" si="0"/>
        <v>#DIV/0!</v>
      </c>
      <c r="H22" s="90" t="e">
        <f t="shared" si="1"/>
        <v>#DIV/0!</v>
      </c>
    </row>
    <row r="23" spans="1:8" ht="15" hidden="1">
      <c r="A23" s="146"/>
      <c r="B23" s="96" t="s">
        <v>323</v>
      </c>
      <c r="C23" s="97"/>
      <c r="D23" s="21">
        <v>0</v>
      </c>
      <c r="E23" s="21">
        <v>0</v>
      </c>
      <c r="F23" s="21">
        <v>0</v>
      </c>
      <c r="G23" s="90" t="e">
        <f t="shared" si="0"/>
        <v>#DIV/0!</v>
      </c>
      <c r="H23" s="90" t="e">
        <f t="shared" si="1"/>
        <v>#DIV/0!</v>
      </c>
    </row>
    <row r="24" spans="1:8" ht="15" hidden="1">
      <c r="A24" s="146"/>
      <c r="B24" s="148" t="s">
        <v>68</v>
      </c>
      <c r="C24" s="153"/>
      <c r="D24" s="21">
        <v>0</v>
      </c>
      <c r="E24" s="21">
        <v>0</v>
      </c>
      <c r="F24" s="21">
        <v>0</v>
      </c>
      <c r="G24" s="90" t="e">
        <f t="shared" si="0"/>
        <v>#DIV/0!</v>
      </c>
      <c r="H24" s="90" t="e">
        <f t="shared" si="1"/>
        <v>#DIV/0!</v>
      </c>
    </row>
    <row r="25" spans="1:8" ht="29.25" customHeight="1" hidden="1">
      <c r="A25" s="146"/>
      <c r="B25" s="148" t="s">
        <v>28</v>
      </c>
      <c r="C25" s="153"/>
      <c r="D25" s="21">
        <v>0</v>
      </c>
      <c r="E25" s="21">
        <v>0</v>
      </c>
      <c r="F25" s="21">
        <v>0</v>
      </c>
      <c r="G25" s="90" t="e">
        <f t="shared" si="0"/>
        <v>#DIV/0!</v>
      </c>
      <c r="H25" s="90">
        <v>0</v>
      </c>
    </row>
    <row r="26" spans="1:8" ht="14.25" customHeight="1" thickBot="1">
      <c r="A26" s="146"/>
      <c r="B26" s="98" t="s">
        <v>157</v>
      </c>
      <c r="C26" s="153"/>
      <c r="D26" s="133">
        <v>0</v>
      </c>
      <c r="E26" s="133">
        <v>0</v>
      </c>
      <c r="F26" s="133">
        <v>0</v>
      </c>
      <c r="G26" s="90">
        <v>0</v>
      </c>
      <c r="H26" s="90">
        <v>0</v>
      </c>
    </row>
    <row r="27" spans="1:8" ht="18.75">
      <c r="A27" s="146"/>
      <c r="B27" s="24" t="s">
        <v>29</v>
      </c>
      <c r="C27" s="69"/>
      <c r="D27" s="149">
        <f>D4+D20</f>
        <v>67336.09999999999</v>
      </c>
      <c r="E27" s="149">
        <f>E4+E20</f>
        <v>47261.2</v>
      </c>
      <c r="F27" s="149">
        <f>F4+F20</f>
        <v>67673.59999999999</v>
      </c>
      <c r="G27" s="90">
        <f t="shared" si="0"/>
        <v>1.0050121702920127</v>
      </c>
      <c r="H27" s="90">
        <f t="shared" si="1"/>
        <v>1.4319060878691188</v>
      </c>
    </row>
    <row r="28" spans="1:8" ht="15">
      <c r="A28" s="146"/>
      <c r="B28" s="148" t="s">
        <v>109</v>
      </c>
      <c r="C28" s="153"/>
      <c r="D28" s="21">
        <f>D4</f>
        <v>65803.9</v>
      </c>
      <c r="E28" s="21">
        <f>E4</f>
        <v>46112</v>
      </c>
      <c r="F28" s="21">
        <f>F4</f>
        <v>66141.4</v>
      </c>
      <c r="G28" s="90">
        <f t="shared" si="0"/>
        <v>1.0051288753402154</v>
      </c>
      <c r="H28" s="90">
        <f t="shared" si="1"/>
        <v>1.4343641568355308</v>
      </c>
    </row>
    <row r="29" spans="1:8" ht="12.75">
      <c r="A29" s="169"/>
      <c r="B29" s="180"/>
      <c r="C29" s="180"/>
      <c r="D29" s="180"/>
      <c r="E29" s="180"/>
      <c r="F29" s="180"/>
      <c r="G29" s="180"/>
      <c r="H29" s="181"/>
    </row>
    <row r="30" spans="1:8" ht="15" customHeight="1">
      <c r="A30" s="182" t="s">
        <v>161</v>
      </c>
      <c r="B30" s="183" t="s">
        <v>30</v>
      </c>
      <c r="C30" s="184" t="s">
        <v>163</v>
      </c>
      <c r="D30" s="174" t="s">
        <v>4</v>
      </c>
      <c r="E30" s="166" t="s">
        <v>391</v>
      </c>
      <c r="F30" s="163" t="s">
        <v>5</v>
      </c>
      <c r="G30" s="163" t="s">
        <v>6</v>
      </c>
      <c r="H30" s="166" t="s">
        <v>392</v>
      </c>
    </row>
    <row r="31" spans="1:8" ht="15" customHeight="1">
      <c r="A31" s="182"/>
      <c r="B31" s="183"/>
      <c r="C31" s="185"/>
      <c r="D31" s="174"/>
      <c r="E31" s="167"/>
      <c r="F31" s="163"/>
      <c r="G31" s="163"/>
      <c r="H31" s="167"/>
    </row>
    <row r="32" spans="1:8" ht="12.75">
      <c r="A32" s="27" t="s">
        <v>70</v>
      </c>
      <c r="B32" s="22" t="s">
        <v>31</v>
      </c>
      <c r="C32" s="27"/>
      <c r="D32" s="70">
        <f>D33+D34+D35+D36</f>
        <v>2188.4</v>
      </c>
      <c r="E32" s="70">
        <f>E33+E34+E35+E36</f>
        <v>1648.8000000000002</v>
      </c>
      <c r="F32" s="70">
        <f>F33+F34+F35+F36</f>
        <v>2083.5</v>
      </c>
      <c r="G32" s="91">
        <f>F32/D32</f>
        <v>0.9520654359349295</v>
      </c>
      <c r="H32" s="91">
        <f>F32/E32</f>
        <v>1.263646288209607</v>
      </c>
    </row>
    <row r="33" spans="1:9" ht="31.5" customHeight="1">
      <c r="A33" s="153" t="s">
        <v>72</v>
      </c>
      <c r="B33" s="148" t="s">
        <v>238</v>
      </c>
      <c r="C33" s="153" t="s">
        <v>72</v>
      </c>
      <c r="D33" s="21">
        <v>885.7</v>
      </c>
      <c r="E33" s="21">
        <v>677.5</v>
      </c>
      <c r="F33" s="21">
        <v>801.9</v>
      </c>
      <c r="G33" s="91">
        <f aca="true" t="shared" si="2" ref="G33:G93">F33/D33</f>
        <v>0.9053855707350118</v>
      </c>
      <c r="H33" s="91">
        <f aca="true" t="shared" si="3" ref="H33:H93">F33/E33</f>
        <v>1.1836162361623617</v>
      </c>
      <c r="I33" s="125"/>
    </row>
    <row r="34" spans="1:9" ht="53.25" customHeight="1">
      <c r="A34" s="153" t="s">
        <v>73</v>
      </c>
      <c r="B34" s="148" t="s">
        <v>165</v>
      </c>
      <c r="C34" s="153" t="s">
        <v>73</v>
      </c>
      <c r="D34" s="21">
        <v>84.2</v>
      </c>
      <c r="E34" s="21">
        <v>38.7</v>
      </c>
      <c r="F34" s="21">
        <v>84.2</v>
      </c>
      <c r="G34" s="91">
        <f t="shared" si="2"/>
        <v>1</v>
      </c>
      <c r="H34" s="91">
        <f t="shared" si="3"/>
        <v>2.1757105943152455</v>
      </c>
      <c r="I34" s="125"/>
    </row>
    <row r="35" spans="1:9" ht="12.75" hidden="1">
      <c r="A35" s="153" t="s">
        <v>75</v>
      </c>
      <c r="B35" s="148" t="s">
        <v>191</v>
      </c>
      <c r="C35" s="153" t="s">
        <v>75</v>
      </c>
      <c r="D35" s="21">
        <v>0</v>
      </c>
      <c r="E35" s="21">
        <v>0</v>
      </c>
      <c r="F35" s="21">
        <v>0</v>
      </c>
      <c r="G35" s="91" t="e">
        <f t="shared" si="2"/>
        <v>#DIV/0!</v>
      </c>
      <c r="H35" s="91" t="e">
        <f t="shared" si="3"/>
        <v>#DIV/0!</v>
      </c>
      <c r="I35" s="125"/>
    </row>
    <row r="36" spans="1:9" ht="14.25" customHeight="1">
      <c r="A36" s="153" t="s">
        <v>132</v>
      </c>
      <c r="B36" s="148" t="s">
        <v>120</v>
      </c>
      <c r="C36" s="153"/>
      <c r="D36" s="21">
        <f>D37+D38+D39+D40+D43+D44+D42+D41+D45</f>
        <v>1218.5</v>
      </c>
      <c r="E36" s="21">
        <f>E37+E38+E39+E40+E43+E44+E42+E41+E45</f>
        <v>932.6</v>
      </c>
      <c r="F36" s="21">
        <f>F37+F38+F39+F40+F43+F44+F42+F41+F45</f>
        <v>1197.3999999999999</v>
      </c>
      <c r="G36" s="91">
        <f t="shared" si="2"/>
        <v>0.9826836274107508</v>
      </c>
      <c r="H36" s="91">
        <f t="shared" si="3"/>
        <v>1.2839373793695044</v>
      </c>
      <c r="I36" s="125"/>
    </row>
    <row r="37" spans="1:9" s="8" customFormat="1" ht="42" customHeight="1">
      <c r="A37" s="72"/>
      <c r="B37" s="38" t="s">
        <v>215</v>
      </c>
      <c r="C37" s="72" t="s">
        <v>283</v>
      </c>
      <c r="D37" s="73">
        <v>660.4</v>
      </c>
      <c r="E37" s="73">
        <v>482.5</v>
      </c>
      <c r="F37" s="73">
        <v>641.2</v>
      </c>
      <c r="G37" s="91">
        <f t="shared" si="2"/>
        <v>0.9709267110841915</v>
      </c>
      <c r="H37" s="91">
        <f t="shared" si="3"/>
        <v>1.3289119170984456</v>
      </c>
      <c r="I37" s="125"/>
    </row>
    <row r="38" spans="1:9" s="8" customFormat="1" ht="12.75" hidden="1">
      <c r="A38" s="72"/>
      <c r="B38" s="38" t="s">
        <v>110</v>
      </c>
      <c r="C38" s="72" t="s">
        <v>168</v>
      </c>
      <c r="D38" s="73">
        <v>0</v>
      </c>
      <c r="E38" s="73">
        <v>0</v>
      </c>
      <c r="F38" s="73">
        <v>0</v>
      </c>
      <c r="G38" s="91" t="e">
        <f t="shared" si="2"/>
        <v>#DIV/0!</v>
      </c>
      <c r="H38" s="91" t="e">
        <f t="shared" si="3"/>
        <v>#DIV/0!</v>
      </c>
      <c r="I38" s="125"/>
    </row>
    <row r="39" spans="1:9" s="158" customFormat="1" ht="25.5">
      <c r="A39" s="72"/>
      <c r="B39" s="38" t="s">
        <v>275</v>
      </c>
      <c r="C39" s="72" t="s">
        <v>274</v>
      </c>
      <c r="D39" s="73">
        <v>2</v>
      </c>
      <c r="E39" s="73">
        <v>0</v>
      </c>
      <c r="F39" s="73">
        <v>1.3</v>
      </c>
      <c r="G39" s="91">
        <f t="shared" si="2"/>
        <v>0.65</v>
      </c>
      <c r="H39" s="91" t="e">
        <f t="shared" si="3"/>
        <v>#DIV/0!</v>
      </c>
      <c r="I39" s="53"/>
    </row>
    <row r="40" spans="1:9" s="8" customFormat="1" ht="29.25" customHeight="1">
      <c r="A40" s="72"/>
      <c r="B40" s="38" t="s">
        <v>401</v>
      </c>
      <c r="C40" s="72" t="s">
        <v>400</v>
      </c>
      <c r="D40" s="73">
        <v>0.8</v>
      </c>
      <c r="E40" s="73">
        <v>0</v>
      </c>
      <c r="F40" s="73">
        <v>0.8</v>
      </c>
      <c r="G40" s="91">
        <f t="shared" si="2"/>
        <v>1</v>
      </c>
      <c r="H40" s="91" t="e">
        <f t="shared" si="3"/>
        <v>#DIV/0!</v>
      </c>
      <c r="I40" s="125"/>
    </row>
    <row r="41" spans="1:9" s="8" customFormat="1" ht="25.5">
      <c r="A41" s="72"/>
      <c r="B41" s="38" t="s">
        <v>211</v>
      </c>
      <c r="C41" s="72" t="s">
        <v>212</v>
      </c>
      <c r="D41" s="73">
        <v>25.3</v>
      </c>
      <c r="E41" s="73"/>
      <c r="F41" s="73">
        <v>25.3</v>
      </c>
      <c r="G41" s="91">
        <f t="shared" si="2"/>
        <v>1</v>
      </c>
      <c r="H41" s="91"/>
      <c r="I41" s="125"/>
    </row>
    <row r="42" spans="1:9" s="8" customFormat="1" ht="31.5" customHeight="1">
      <c r="A42" s="72"/>
      <c r="B42" s="38" t="s">
        <v>297</v>
      </c>
      <c r="C42" s="72" t="s">
        <v>288</v>
      </c>
      <c r="D42" s="73">
        <v>92.1</v>
      </c>
      <c r="E42" s="73">
        <v>92.1</v>
      </c>
      <c r="F42" s="73">
        <v>92.1</v>
      </c>
      <c r="G42" s="91">
        <f t="shared" si="2"/>
        <v>1</v>
      </c>
      <c r="H42" s="91">
        <f t="shared" si="3"/>
        <v>1</v>
      </c>
      <c r="I42" s="125"/>
    </row>
    <row r="43" spans="1:9" s="8" customFormat="1" ht="25.5" customHeight="1">
      <c r="A43" s="72"/>
      <c r="B43" s="38" t="s">
        <v>368</v>
      </c>
      <c r="C43" s="72" t="s">
        <v>369</v>
      </c>
      <c r="D43" s="73">
        <v>18.9</v>
      </c>
      <c r="E43" s="73">
        <v>11.5</v>
      </c>
      <c r="F43" s="73">
        <v>18.8</v>
      </c>
      <c r="G43" s="91">
        <f t="shared" si="2"/>
        <v>0.9947089947089949</v>
      </c>
      <c r="H43" s="91">
        <f t="shared" si="3"/>
        <v>1.6347826086956523</v>
      </c>
      <c r="I43" s="125"/>
    </row>
    <row r="44" spans="1:9" s="8" customFormat="1" ht="12.75">
      <c r="A44" s="72"/>
      <c r="B44" s="38" t="s">
        <v>285</v>
      </c>
      <c r="C44" s="72" t="s">
        <v>284</v>
      </c>
      <c r="D44" s="73">
        <v>224</v>
      </c>
      <c r="E44" s="73">
        <v>151.5</v>
      </c>
      <c r="F44" s="73">
        <v>222.9</v>
      </c>
      <c r="G44" s="91">
        <f t="shared" si="2"/>
        <v>0.9950892857142858</v>
      </c>
      <c r="H44" s="91">
        <f t="shared" si="3"/>
        <v>1.4712871287128713</v>
      </c>
      <c r="I44" s="125"/>
    </row>
    <row r="45" spans="1:9" s="8" customFormat="1" ht="63.75">
      <c r="A45" s="72"/>
      <c r="B45" s="38" t="s">
        <v>382</v>
      </c>
      <c r="C45" s="72" t="s">
        <v>383</v>
      </c>
      <c r="D45" s="73">
        <v>195</v>
      </c>
      <c r="E45" s="73">
        <v>195</v>
      </c>
      <c r="F45" s="73">
        <v>195</v>
      </c>
      <c r="G45" s="91">
        <f t="shared" si="2"/>
        <v>1</v>
      </c>
      <c r="H45" s="91">
        <f t="shared" si="3"/>
        <v>1</v>
      </c>
      <c r="I45" s="125"/>
    </row>
    <row r="46" spans="1:9" ht="18.75" customHeight="1">
      <c r="A46" s="42" t="s">
        <v>76</v>
      </c>
      <c r="B46" s="151" t="s">
        <v>39</v>
      </c>
      <c r="C46" s="42"/>
      <c r="D46" s="70">
        <f>D47</f>
        <v>607.8</v>
      </c>
      <c r="E46" s="70">
        <f>E47</f>
        <v>501.5</v>
      </c>
      <c r="F46" s="70">
        <f>F47</f>
        <v>607.7</v>
      </c>
      <c r="G46" s="91">
        <f t="shared" si="2"/>
        <v>0.9998354721948011</v>
      </c>
      <c r="H46" s="91">
        <f t="shared" si="3"/>
        <v>1.211764705882353</v>
      </c>
      <c r="I46" s="125"/>
    </row>
    <row r="47" spans="1:9" ht="43.5" customHeight="1">
      <c r="A47" s="153" t="s">
        <v>160</v>
      </c>
      <c r="B47" s="148" t="s">
        <v>192</v>
      </c>
      <c r="C47" s="153"/>
      <c r="D47" s="21">
        <f>D48+D49+D50</f>
        <v>607.8</v>
      </c>
      <c r="E47" s="21">
        <f>E48+E49+E50</f>
        <v>501.5</v>
      </c>
      <c r="F47" s="21">
        <f>F48+F49+F50</f>
        <v>607.7</v>
      </c>
      <c r="G47" s="91">
        <f t="shared" si="2"/>
        <v>0.9998354721948011</v>
      </c>
      <c r="H47" s="91">
        <f t="shared" si="3"/>
        <v>1.211764705882353</v>
      </c>
      <c r="I47" s="125"/>
    </row>
    <row r="48" spans="1:9" s="8" customFormat="1" ht="41.25" customHeight="1">
      <c r="A48" s="72"/>
      <c r="B48" s="38" t="s">
        <v>239</v>
      </c>
      <c r="C48" s="72" t="s">
        <v>240</v>
      </c>
      <c r="D48" s="73">
        <v>93.5</v>
      </c>
      <c r="E48" s="73">
        <v>100</v>
      </c>
      <c r="F48" s="73">
        <v>93.5</v>
      </c>
      <c r="G48" s="91">
        <f t="shared" si="2"/>
        <v>1</v>
      </c>
      <c r="H48" s="91">
        <v>0</v>
      </c>
      <c r="I48" s="125"/>
    </row>
    <row r="49" spans="1:9" s="8" customFormat="1" ht="51" customHeight="1">
      <c r="A49" s="72"/>
      <c r="B49" s="38" t="s">
        <v>242</v>
      </c>
      <c r="C49" s="72" t="s">
        <v>241</v>
      </c>
      <c r="D49" s="73">
        <v>504.3</v>
      </c>
      <c r="E49" s="73">
        <v>391.5</v>
      </c>
      <c r="F49" s="73">
        <v>504.2</v>
      </c>
      <c r="G49" s="91">
        <f t="shared" si="2"/>
        <v>0.9998017053341265</v>
      </c>
      <c r="H49" s="91">
        <f t="shared" si="3"/>
        <v>1.2878671775223498</v>
      </c>
      <c r="I49" s="125"/>
    </row>
    <row r="50" spans="1:9" s="8" customFormat="1" ht="66" customHeight="1">
      <c r="A50" s="72"/>
      <c r="B50" s="38" t="s">
        <v>244</v>
      </c>
      <c r="C50" s="72" t="s">
        <v>243</v>
      </c>
      <c r="D50" s="73">
        <v>10</v>
      </c>
      <c r="E50" s="73">
        <v>10</v>
      </c>
      <c r="F50" s="73">
        <v>10</v>
      </c>
      <c r="G50" s="91">
        <f t="shared" si="2"/>
        <v>1</v>
      </c>
      <c r="H50" s="91">
        <v>0</v>
      </c>
      <c r="I50" s="125"/>
    </row>
    <row r="51" spans="1:9" ht="34.5" customHeight="1">
      <c r="A51" s="27" t="s">
        <v>77</v>
      </c>
      <c r="B51" s="22" t="s">
        <v>41</v>
      </c>
      <c r="C51" s="27"/>
      <c r="D51" s="70">
        <f>SUM(D53:D56)</f>
        <v>8359.1</v>
      </c>
      <c r="E51" s="70">
        <f>SUM(E53:E56)</f>
        <v>5773.3</v>
      </c>
      <c r="F51" s="70">
        <f>SUM(F53:F56)</f>
        <v>7958.8</v>
      </c>
      <c r="G51" s="91">
        <f t="shared" si="2"/>
        <v>0.9521120694811642</v>
      </c>
      <c r="H51" s="91">
        <f t="shared" si="3"/>
        <v>1.3785529939549304</v>
      </c>
      <c r="I51" s="125"/>
    </row>
    <row r="52" spans="1:9" ht="24.75" customHeight="1">
      <c r="A52" s="27" t="s">
        <v>123</v>
      </c>
      <c r="B52" s="22" t="s">
        <v>193</v>
      </c>
      <c r="C52" s="27"/>
      <c r="D52" s="70">
        <f>D55+D54+D53+D56</f>
        <v>8359.1</v>
      </c>
      <c r="E52" s="70">
        <f>E55+E54+E53+E56</f>
        <v>5773.3</v>
      </c>
      <c r="F52" s="70">
        <f>F55+F54+F53+F56</f>
        <v>7958.8</v>
      </c>
      <c r="G52" s="91">
        <f t="shared" si="2"/>
        <v>0.9521120694811642</v>
      </c>
      <c r="H52" s="91">
        <f t="shared" si="3"/>
        <v>1.3785529939549304</v>
      </c>
      <c r="I52" s="125"/>
    </row>
    <row r="53" spans="1:9" ht="69" customHeight="1" hidden="1">
      <c r="A53" s="27"/>
      <c r="B53" s="148" t="s">
        <v>298</v>
      </c>
      <c r="C53" s="153" t="s">
        <v>299</v>
      </c>
      <c r="D53" s="21">
        <v>0</v>
      </c>
      <c r="E53" s="21">
        <v>0</v>
      </c>
      <c r="F53" s="21">
        <v>0</v>
      </c>
      <c r="G53" s="91" t="e">
        <f t="shared" si="2"/>
        <v>#DIV/0!</v>
      </c>
      <c r="H53" s="91" t="e">
        <f t="shared" si="3"/>
        <v>#DIV/0!</v>
      </c>
      <c r="I53" s="125"/>
    </row>
    <row r="54" spans="1:9" ht="56.25" customHeight="1">
      <c r="A54" s="27"/>
      <c r="B54" s="148" t="s">
        <v>385</v>
      </c>
      <c r="C54" s="153" t="s">
        <v>384</v>
      </c>
      <c r="D54" s="21">
        <v>280</v>
      </c>
      <c r="E54" s="21">
        <v>280</v>
      </c>
      <c r="F54" s="21">
        <v>280</v>
      </c>
      <c r="G54" s="91">
        <f t="shared" si="2"/>
        <v>1</v>
      </c>
      <c r="H54" s="91">
        <f t="shared" si="3"/>
        <v>1</v>
      </c>
      <c r="I54" s="125"/>
    </row>
    <row r="55" spans="1:9" ht="45" customHeight="1">
      <c r="A55" s="153"/>
      <c r="B55" s="148" t="s">
        <v>246</v>
      </c>
      <c r="C55" s="153" t="s">
        <v>245</v>
      </c>
      <c r="D55" s="21">
        <v>900</v>
      </c>
      <c r="E55" s="21">
        <v>900</v>
      </c>
      <c r="F55" s="21">
        <v>900</v>
      </c>
      <c r="G55" s="91">
        <f t="shared" si="2"/>
        <v>1</v>
      </c>
      <c r="H55" s="91">
        <f t="shared" si="3"/>
        <v>1</v>
      </c>
      <c r="I55" s="125"/>
    </row>
    <row r="56" spans="1:9" ht="51" customHeight="1">
      <c r="A56" s="153"/>
      <c r="B56" s="148" t="s">
        <v>360</v>
      </c>
      <c r="C56" s="153" t="s">
        <v>361</v>
      </c>
      <c r="D56" s="21">
        <v>7179.1</v>
      </c>
      <c r="E56" s="21">
        <v>4593.3</v>
      </c>
      <c r="F56" s="21">
        <v>6778.8</v>
      </c>
      <c r="G56" s="91">
        <f t="shared" si="2"/>
        <v>0.9442409215639843</v>
      </c>
      <c r="H56" s="91">
        <v>0</v>
      </c>
      <c r="I56" s="125"/>
    </row>
    <row r="57" spans="1:9" ht="30.75" customHeight="1">
      <c r="A57" s="27" t="s">
        <v>79</v>
      </c>
      <c r="B57" s="22" t="s">
        <v>42</v>
      </c>
      <c r="C57" s="27"/>
      <c r="D57" s="70">
        <f>D58+D72+D70+D71</f>
        <v>28195.099999999995</v>
      </c>
      <c r="E57" s="70">
        <f>E58+E72+E70+E71</f>
        <v>24449.9</v>
      </c>
      <c r="F57" s="70">
        <f>F58+F72+F70+F71</f>
        <v>27465.2</v>
      </c>
      <c r="G57" s="91">
        <f t="shared" si="2"/>
        <v>0.9741125230979853</v>
      </c>
      <c r="H57" s="91">
        <f t="shared" si="3"/>
        <v>1.1233256577736515</v>
      </c>
      <c r="I57" s="125"/>
    </row>
    <row r="58" spans="1:9" ht="21.75" customHeight="1">
      <c r="A58" s="27" t="s">
        <v>80</v>
      </c>
      <c r="B58" s="22" t="s">
        <v>43</v>
      </c>
      <c r="C58" s="27"/>
      <c r="D58" s="21">
        <f>D62+D68+D67+D63+D64+D65+D59+D60+D61+D69+D66</f>
        <v>2906.6</v>
      </c>
      <c r="E58" s="21">
        <f>E62+E68+E67+E63+E64+E65+E59+E60+E61+E69+E66</f>
        <v>3387.2000000000003</v>
      </c>
      <c r="F58" s="21">
        <f>F62+F68+F67+F63+F64+F65+F59+F60+F61+F69+F66</f>
        <v>2456.8</v>
      </c>
      <c r="G58" s="91">
        <f t="shared" si="2"/>
        <v>0.8452487442372533</v>
      </c>
      <c r="H58" s="91">
        <f t="shared" si="3"/>
        <v>0.7253188474256023</v>
      </c>
      <c r="I58" s="125"/>
    </row>
    <row r="59" spans="1:9" ht="42.75" customHeight="1" hidden="1">
      <c r="A59" s="27"/>
      <c r="B59" s="148" t="s">
        <v>322</v>
      </c>
      <c r="C59" s="153" t="s">
        <v>321</v>
      </c>
      <c r="D59" s="21">
        <v>0</v>
      </c>
      <c r="E59" s="21">
        <v>0</v>
      </c>
      <c r="F59" s="21">
        <v>0</v>
      </c>
      <c r="G59" s="91" t="e">
        <f t="shared" si="2"/>
        <v>#DIV/0!</v>
      </c>
      <c r="H59" s="91" t="e">
        <f t="shared" si="3"/>
        <v>#DIV/0!</v>
      </c>
      <c r="I59" s="125"/>
    </row>
    <row r="60" spans="1:9" ht="42.75" customHeight="1" hidden="1">
      <c r="A60" s="27"/>
      <c r="B60" s="148" t="s">
        <v>342</v>
      </c>
      <c r="C60" s="153" t="s">
        <v>341</v>
      </c>
      <c r="D60" s="21">
        <v>0</v>
      </c>
      <c r="E60" s="21">
        <v>0</v>
      </c>
      <c r="F60" s="21">
        <v>0</v>
      </c>
      <c r="G60" s="91" t="e">
        <f t="shared" si="2"/>
        <v>#DIV/0!</v>
      </c>
      <c r="H60" s="91" t="e">
        <f t="shared" si="3"/>
        <v>#DIV/0!</v>
      </c>
      <c r="I60" s="125"/>
    </row>
    <row r="61" spans="1:9" ht="42.75" customHeight="1">
      <c r="A61" s="27"/>
      <c r="B61" s="148" t="s">
        <v>343</v>
      </c>
      <c r="C61" s="153" t="s">
        <v>341</v>
      </c>
      <c r="D61" s="21">
        <v>680.6</v>
      </c>
      <c r="E61" s="21">
        <v>680.6</v>
      </c>
      <c r="F61" s="21">
        <v>680.6</v>
      </c>
      <c r="G61" s="91">
        <f t="shared" si="2"/>
        <v>1</v>
      </c>
      <c r="H61" s="91">
        <f t="shared" si="3"/>
        <v>1</v>
      </c>
      <c r="I61" s="125"/>
    </row>
    <row r="62" spans="1:9" ht="42" customHeight="1" hidden="1">
      <c r="A62" s="153"/>
      <c r="B62" s="148" t="s">
        <v>308</v>
      </c>
      <c r="C62" s="153" t="s">
        <v>282</v>
      </c>
      <c r="D62" s="21">
        <v>0</v>
      </c>
      <c r="E62" s="21">
        <v>0</v>
      </c>
      <c r="F62" s="21">
        <v>0</v>
      </c>
      <c r="G62" s="91" t="e">
        <f t="shared" si="2"/>
        <v>#DIV/0!</v>
      </c>
      <c r="H62" s="91" t="e">
        <f t="shared" si="3"/>
        <v>#DIV/0!</v>
      </c>
      <c r="I62" s="125"/>
    </row>
    <row r="63" spans="1:9" ht="42" customHeight="1" hidden="1">
      <c r="A63" s="153"/>
      <c r="B63" s="148" t="s">
        <v>312</v>
      </c>
      <c r="C63" s="153" t="s">
        <v>309</v>
      </c>
      <c r="D63" s="21">
        <v>0</v>
      </c>
      <c r="E63" s="21">
        <v>0</v>
      </c>
      <c r="F63" s="21">
        <v>0</v>
      </c>
      <c r="G63" s="91" t="e">
        <f t="shared" si="2"/>
        <v>#DIV/0!</v>
      </c>
      <c r="H63" s="91" t="e">
        <f t="shared" si="3"/>
        <v>#DIV/0!</v>
      </c>
      <c r="I63" s="125"/>
    </row>
    <row r="64" spans="1:9" ht="42" customHeight="1" hidden="1">
      <c r="A64" s="153"/>
      <c r="B64" s="148" t="s">
        <v>311</v>
      </c>
      <c r="C64" s="153" t="s">
        <v>310</v>
      </c>
      <c r="D64" s="21">
        <v>0</v>
      </c>
      <c r="E64" s="21">
        <v>0</v>
      </c>
      <c r="F64" s="21">
        <v>0</v>
      </c>
      <c r="G64" s="91" t="e">
        <f t="shared" si="2"/>
        <v>#DIV/0!</v>
      </c>
      <c r="H64" s="91" t="e">
        <f t="shared" si="3"/>
        <v>#DIV/0!</v>
      </c>
      <c r="I64" s="125"/>
    </row>
    <row r="65" spans="1:9" ht="42" customHeight="1" hidden="1">
      <c r="A65" s="153"/>
      <c r="B65" s="148" t="s">
        <v>314</v>
      </c>
      <c r="C65" s="153" t="s">
        <v>315</v>
      </c>
      <c r="D65" s="21">
        <v>0</v>
      </c>
      <c r="E65" s="21">
        <v>0</v>
      </c>
      <c r="F65" s="21">
        <v>0</v>
      </c>
      <c r="G65" s="91" t="e">
        <f t="shared" si="2"/>
        <v>#DIV/0!</v>
      </c>
      <c r="H65" s="91" t="e">
        <f t="shared" si="3"/>
        <v>#DIV/0!</v>
      </c>
      <c r="I65" s="125"/>
    </row>
    <row r="66" spans="1:9" ht="69.75" customHeight="1">
      <c r="A66" s="153"/>
      <c r="B66" s="148" t="s">
        <v>399</v>
      </c>
      <c r="C66" s="153" t="s">
        <v>398</v>
      </c>
      <c r="D66" s="21">
        <v>320</v>
      </c>
      <c r="E66" s="21"/>
      <c r="F66" s="21">
        <v>315.8</v>
      </c>
      <c r="G66" s="91">
        <f t="shared" si="2"/>
        <v>0.9868750000000001</v>
      </c>
      <c r="H66" s="91"/>
      <c r="I66" s="125"/>
    </row>
    <row r="67" spans="1:9" ht="29.25" customHeight="1">
      <c r="A67" s="27"/>
      <c r="B67" s="148" t="s">
        <v>178</v>
      </c>
      <c r="C67" s="153" t="s">
        <v>220</v>
      </c>
      <c r="D67" s="21">
        <v>763.3</v>
      </c>
      <c r="E67" s="21">
        <v>2080.4</v>
      </c>
      <c r="F67" s="21">
        <v>595.5</v>
      </c>
      <c r="G67" s="91">
        <f t="shared" si="2"/>
        <v>0.7801650727105988</v>
      </c>
      <c r="H67" s="91">
        <f t="shared" si="3"/>
        <v>0.2862430301865026</v>
      </c>
      <c r="I67" s="125"/>
    </row>
    <row r="68" spans="1:9" s="8" customFormat="1" ht="34.5" customHeight="1">
      <c r="A68" s="72"/>
      <c r="B68" s="38" t="s">
        <v>234</v>
      </c>
      <c r="C68" s="72" t="s">
        <v>233</v>
      </c>
      <c r="D68" s="73">
        <v>626.2</v>
      </c>
      <c r="E68" s="73">
        <v>626.2</v>
      </c>
      <c r="F68" s="73">
        <v>626.2</v>
      </c>
      <c r="G68" s="91">
        <f t="shared" si="2"/>
        <v>1</v>
      </c>
      <c r="H68" s="91">
        <f t="shared" si="3"/>
        <v>1</v>
      </c>
      <c r="I68" s="125"/>
    </row>
    <row r="69" spans="1:9" s="8" customFormat="1" ht="54" customHeight="1">
      <c r="A69" s="72"/>
      <c r="B69" s="38" t="s">
        <v>397</v>
      </c>
      <c r="C69" s="72" t="s">
        <v>396</v>
      </c>
      <c r="D69" s="73">
        <v>516.5</v>
      </c>
      <c r="E69" s="73"/>
      <c r="F69" s="73">
        <v>238.7</v>
      </c>
      <c r="G69" s="91">
        <f t="shared" si="2"/>
        <v>0.4621490803484995</v>
      </c>
      <c r="H69" s="91"/>
      <c r="I69" s="125"/>
    </row>
    <row r="70" spans="1:9" s="8" customFormat="1" ht="34.5" customHeight="1" hidden="1">
      <c r="A70" s="126" t="s">
        <v>81</v>
      </c>
      <c r="B70" s="38" t="s">
        <v>389</v>
      </c>
      <c r="C70" s="72" t="s">
        <v>388</v>
      </c>
      <c r="D70" s="73">
        <v>0</v>
      </c>
      <c r="E70" s="73">
        <v>600</v>
      </c>
      <c r="F70" s="73">
        <v>0</v>
      </c>
      <c r="G70" s="91" t="e">
        <f t="shared" si="2"/>
        <v>#DIV/0!</v>
      </c>
      <c r="H70" s="91">
        <f t="shared" si="3"/>
        <v>0</v>
      </c>
      <c r="I70" s="125"/>
    </row>
    <row r="71" spans="1:9" s="8" customFormat="1" ht="70.5" customHeight="1">
      <c r="A71" s="126" t="s">
        <v>81</v>
      </c>
      <c r="B71" s="38" t="s">
        <v>382</v>
      </c>
      <c r="C71" s="72" t="s">
        <v>383</v>
      </c>
      <c r="D71" s="73">
        <v>66.3</v>
      </c>
      <c r="E71" s="73"/>
      <c r="F71" s="73">
        <v>66.3</v>
      </c>
      <c r="G71" s="91">
        <f t="shared" si="2"/>
        <v>1</v>
      </c>
      <c r="H71" s="91"/>
      <c r="I71" s="125"/>
    </row>
    <row r="72" spans="1:9" s="8" customFormat="1" ht="21.75" customHeight="1">
      <c r="A72" s="27" t="s">
        <v>45</v>
      </c>
      <c r="B72" s="22" t="s">
        <v>0</v>
      </c>
      <c r="C72" s="27"/>
      <c r="D72" s="70">
        <f>D73+D75+D76++D77+D78+D79+D80+D74</f>
        <v>25222.199999999997</v>
      </c>
      <c r="E72" s="70">
        <f>E73+E75+E76++E77+E78+E79+E80+E74</f>
        <v>20462.7</v>
      </c>
      <c r="F72" s="70">
        <f>F73+F75+F76++F77+F78+F79+F80+F74</f>
        <v>24942.100000000002</v>
      </c>
      <c r="G72" s="91">
        <f t="shared" si="2"/>
        <v>0.988894703871986</v>
      </c>
      <c r="H72" s="91">
        <f t="shared" si="3"/>
        <v>1.2189056185156406</v>
      </c>
      <c r="I72" s="125"/>
    </row>
    <row r="73" spans="1:9" s="8" customFormat="1" ht="30.75" customHeight="1">
      <c r="A73" s="72"/>
      <c r="B73" s="38" t="s">
        <v>248</v>
      </c>
      <c r="C73" s="72" t="s">
        <v>247</v>
      </c>
      <c r="D73" s="73">
        <v>262.9</v>
      </c>
      <c r="E73" s="73">
        <v>350</v>
      </c>
      <c r="F73" s="73">
        <v>262.9</v>
      </c>
      <c r="G73" s="91">
        <f t="shared" si="2"/>
        <v>1</v>
      </c>
      <c r="H73" s="91">
        <v>0</v>
      </c>
      <c r="I73" s="125"/>
    </row>
    <row r="74" spans="1:9" s="8" customFormat="1" ht="30.75" customHeight="1">
      <c r="A74" s="72"/>
      <c r="B74" s="38" t="s">
        <v>370</v>
      </c>
      <c r="C74" s="72" t="s">
        <v>373</v>
      </c>
      <c r="D74" s="73">
        <v>100</v>
      </c>
      <c r="E74" s="73">
        <v>250</v>
      </c>
      <c r="F74" s="73">
        <v>99.9</v>
      </c>
      <c r="G74" s="91">
        <f t="shared" si="2"/>
        <v>0.9990000000000001</v>
      </c>
      <c r="H74" s="91">
        <v>0</v>
      </c>
      <c r="I74" s="125"/>
    </row>
    <row r="75" spans="1:9" s="8" customFormat="1" ht="33" customHeight="1" hidden="1">
      <c r="A75" s="72"/>
      <c r="B75" s="38" t="s">
        <v>250</v>
      </c>
      <c r="C75" s="72" t="s">
        <v>249</v>
      </c>
      <c r="D75" s="73">
        <v>0</v>
      </c>
      <c r="E75" s="73">
        <v>50</v>
      </c>
      <c r="F75" s="73">
        <v>0</v>
      </c>
      <c r="G75" s="91" t="e">
        <f t="shared" si="2"/>
        <v>#DIV/0!</v>
      </c>
      <c r="H75" s="91">
        <v>0</v>
      </c>
      <c r="I75" s="125"/>
    </row>
    <row r="76" spans="1:9" s="8" customFormat="1" ht="30.75" customHeight="1">
      <c r="A76" s="72"/>
      <c r="B76" s="38" t="s">
        <v>252</v>
      </c>
      <c r="C76" s="72" t="s">
        <v>251</v>
      </c>
      <c r="D76" s="73">
        <v>99</v>
      </c>
      <c r="E76" s="73">
        <v>100</v>
      </c>
      <c r="F76" s="73">
        <v>99</v>
      </c>
      <c r="G76" s="91">
        <f t="shared" si="2"/>
        <v>1</v>
      </c>
      <c r="H76" s="91">
        <v>0</v>
      </c>
      <c r="I76" s="125"/>
    </row>
    <row r="77" spans="1:9" s="8" customFormat="1" ht="21.75" customHeight="1" hidden="1">
      <c r="A77" s="72"/>
      <c r="B77" s="38" t="s">
        <v>254</v>
      </c>
      <c r="C77" s="72" t="s">
        <v>253</v>
      </c>
      <c r="D77" s="73">
        <v>0</v>
      </c>
      <c r="E77" s="73">
        <v>100</v>
      </c>
      <c r="F77" s="73">
        <v>0</v>
      </c>
      <c r="G77" s="91" t="e">
        <f t="shared" si="2"/>
        <v>#DIV/0!</v>
      </c>
      <c r="H77" s="91">
        <v>0</v>
      </c>
      <c r="I77" s="125"/>
    </row>
    <row r="78" spans="1:9" s="8" customFormat="1" ht="21.75" customHeight="1">
      <c r="A78" s="72"/>
      <c r="B78" s="38" t="s">
        <v>256</v>
      </c>
      <c r="C78" s="72" t="s">
        <v>255</v>
      </c>
      <c r="D78" s="73">
        <v>50</v>
      </c>
      <c r="E78" s="73">
        <v>50</v>
      </c>
      <c r="F78" s="73">
        <v>50</v>
      </c>
      <c r="G78" s="91">
        <f t="shared" si="2"/>
        <v>1</v>
      </c>
      <c r="H78" s="91">
        <f t="shared" si="3"/>
        <v>1</v>
      </c>
      <c r="I78" s="125"/>
    </row>
    <row r="79" spans="1:9" s="8" customFormat="1" ht="21.75" customHeight="1">
      <c r="A79" s="72"/>
      <c r="B79" s="38" t="s">
        <v>180</v>
      </c>
      <c r="C79" s="72" t="s">
        <v>257</v>
      </c>
      <c r="D79" s="73">
        <v>12694.5</v>
      </c>
      <c r="E79" s="73">
        <v>10091</v>
      </c>
      <c r="F79" s="73">
        <v>12420.2</v>
      </c>
      <c r="G79" s="91">
        <f t="shared" si="2"/>
        <v>0.9783922171018946</v>
      </c>
      <c r="H79" s="91">
        <f t="shared" si="3"/>
        <v>1.2308195421662869</v>
      </c>
      <c r="I79" s="125"/>
    </row>
    <row r="80" spans="1:9" s="8" customFormat="1" ht="21.75" customHeight="1">
      <c r="A80" s="72"/>
      <c r="B80" s="38" t="s">
        <v>182</v>
      </c>
      <c r="C80" s="72" t="s">
        <v>263</v>
      </c>
      <c r="D80" s="73">
        <v>12015.8</v>
      </c>
      <c r="E80" s="73">
        <v>9471.7</v>
      </c>
      <c r="F80" s="73">
        <v>12010.1</v>
      </c>
      <c r="G80" s="91">
        <f t="shared" si="2"/>
        <v>0.9995256245942843</v>
      </c>
      <c r="H80" s="91">
        <f t="shared" si="3"/>
        <v>1.2679983529883758</v>
      </c>
      <c r="I80" s="125"/>
    </row>
    <row r="81" spans="1:9" s="7" customFormat="1" ht="21.75" customHeight="1">
      <c r="A81" s="27" t="s">
        <v>47</v>
      </c>
      <c r="B81" s="22" t="s">
        <v>48</v>
      </c>
      <c r="C81" s="27" t="s">
        <v>259</v>
      </c>
      <c r="D81" s="70">
        <f>D82</f>
        <v>3930</v>
      </c>
      <c r="E81" s="70">
        <f>E82</f>
        <v>3328.6</v>
      </c>
      <c r="F81" s="70">
        <f>F82</f>
        <v>3814.9</v>
      </c>
      <c r="G81" s="91">
        <f t="shared" si="2"/>
        <v>0.9707124681933842</v>
      </c>
      <c r="H81" s="91">
        <f t="shared" si="3"/>
        <v>1.1460974583909151</v>
      </c>
      <c r="I81" s="125"/>
    </row>
    <row r="82" spans="1:9" s="8" customFormat="1" ht="29.25" customHeight="1">
      <c r="A82" s="72" t="s">
        <v>51</v>
      </c>
      <c r="B82" s="38" t="s">
        <v>260</v>
      </c>
      <c r="C82" s="72" t="s">
        <v>259</v>
      </c>
      <c r="D82" s="73">
        <v>3930</v>
      </c>
      <c r="E82" s="73">
        <v>3328.6</v>
      </c>
      <c r="F82" s="73">
        <v>3814.9</v>
      </c>
      <c r="G82" s="91">
        <f t="shared" si="2"/>
        <v>0.9707124681933842</v>
      </c>
      <c r="H82" s="91">
        <f t="shared" si="3"/>
        <v>1.1460974583909151</v>
      </c>
      <c r="I82" s="125"/>
    </row>
    <row r="83" spans="1:9" ht="20.25" customHeight="1">
      <c r="A83" s="27">
        <v>1000</v>
      </c>
      <c r="B83" s="22" t="s">
        <v>62</v>
      </c>
      <c r="C83" s="27"/>
      <c r="D83" s="70">
        <f>D84</f>
        <v>436.5</v>
      </c>
      <c r="E83" s="70">
        <f>E84</f>
        <v>306</v>
      </c>
      <c r="F83" s="70">
        <f>F84</f>
        <v>403.2</v>
      </c>
      <c r="G83" s="91">
        <f t="shared" si="2"/>
        <v>0.9237113402061855</v>
      </c>
      <c r="H83" s="91">
        <f t="shared" si="3"/>
        <v>1.3176470588235294</v>
      </c>
      <c r="I83" s="125"/>
    </row>
    <row r="84" spans="1:9" ht="29.25" customHeight="1">
      <c r="A84" s="153">
        <v>1001</v>
      </c>
      <c r="B84" s="148" t="s">
        <v>223</v>
      </c>
      <c r="C84" s="153" t="s">
        <v>63</v>
      </c>
      <c r="D84" s="21">
        <v>436.5</v>
      </c>
      <c r="E84" s="21">
        <v>306</v>
      </c>
      <c r="F84" s="21">
        <v>403.2</v>
      </c>
      <c r="G84" s="91">
        <f t="shared" si="2"/>
        <v>0.9237113402061855</v>
      </c>
      <c r="H84" s="91">
        <f t="shared" si="3"/>
        <v>1.3176470588235294</v>
      </c>
      <c r="I84" s="125"/>
    </row>
    <row r="85" spans="1:9" ht="29.25" customHeight="1">
      <c r="A85" s="27" t="s">
        <v>66</v>
      </c>
      <c r="B85" s="22" t="s">
        <v>133</v>
      </c>
      <c r="C85" s="27"/>
      <c r="D85" s="70">
        <f>D86</f>
        <v>26840</v>
      </c>
      <c r="E85" s="70">
        <f>E86</f>
        <v>22301.8</v>
      </c>
      <c r="F85" s="70">
        <f>F86</f>
        <v>26819</v>
      </c>
      <c r="G85" s="91">
        <f t="shared" si="2"/>
        <v>0.9992175856929956</v>
      </c>
      <c r="H85" s="91">
        <f t="shared" si="3"/>
        <v>1.2025486732012662</v>
      </c>
      <c r="I85" s="125"/>
    </row>
    <row r="86" spans="1:9" ht="29.25" customHeight="1">
      <c r="A86" s="153" t="s">
        <v>67</v>
      </c>
      <c r="B86" s="148" t="s">
        <v>261</v>
      </c>
      <c r="C86" s="153" t="s">
        <v>67</v>
      </c>
      <c r="D86" s="21">
        <v>26840</v>
      </c>
      <c r="E86" s="21">
        <v>22301.8</v>
      </c>
      <c r="F86" s="21">
        <v>26819</v>
      </c>
      <c r="G86" s="91">
        <f t="shared" si="2"/>
        <v>0.9992175856929956</v>
      </c>
      <c r="H86" s="91">
        <f t="shared" si="3"/>
        <v>1.2025486732012662</v>
      </c>
      <c r="I86" s="125"/>
    </row>
    <row r="87" spans="1:9" ht="20.25" customHeight="1">
      <c r="A87" s="27" t="s">
        <v>137</v>
      </c>
      <c r="B87" s="22" t="s">
        <v>138</v>
      </c>
      <c r="C87" s="27"/>
      <c r="D87" s="70">
        <f>D88</f>
        <v>76.1</v>
      </c>
      <c r="E87" s="70">
        <f>E88</f>
        <v>64.1</v>
      </c>
      <c r="F87" s="70">
        <f>F88</f>
        <v>53.8</v>
      </c>
      <c r="G87" s="91">
        <f t="shared" si="2"/>
        <v>0.7069645203679369</v>
      </c>
      <c r="H87" s="91">
        <f t="shared" si="3"/>
        <v>0.8393135725429017</v>
      </c>
      <c r="I87" s="125"/>
    </row>
    <row r="88" spans="1:9" ht="18.75" customHeight="1">
      <c r="A88" s="153" t="s">
        <v>139</v>
      </c>
      <c r="B88" s="148" t="s">
        <v>140</v>
      </c>
      <c r="C88" s="153" t="s">
        <v>139</v>
      </c>
      <c r="D88" s="21">
        <v>76.1</v>
      </c>
      <c r="E88" s="21">
        <v>64.1</v>
      </c>
      <c r="F88" s="21">
        <v>53.8</v>
      </c>
      <c r="G88" s="91">
        <f t="shared" si="2"/>
        <v>0.7069645203679369</v>
      </c>
      <c r="H88" s="91">
        <f t="shared" si="3"/>
        <v>0.8393135725429017</v>
      </c>
      <c r="I88" s="125"/>
    </row>
    <row r="89" spans="1:9" ht="25.5" customHeight="1" hidden="1">
      <c r="A89" s="27"/>
      <c r="B89" s="22" t="s">
        <v>101</v>
      </c>
      <c r="C89" s="27"/>
      <c r="D89" s="70">
        <f>D90+D91+D92</f>
        <v>0</v>
      </c>
      <c r="E89" s="70">
        <f>E90+E91+E92</f>
        <v>0</v>
      </c>
      <c r="F89" s="70">
        <f>F90+F91+F92</f>
        <v>0</v>
      </c>
      <c r="G89" s="91" t="e">
        <f t="shared" si="2"/>
        <v>#DIV/0!</v>
      </c>
      <c r="H89" s="91" t="e">
        <f t="shared" si="3"/>
        <v>#DIV/0!</v>
      </c>
      <c r="I89" s="125"/>
    </row>
    <row r="90" spans="1:9" s="8" customFormat="1" ht="30" customHeight="1" hidden="1">
      <c r="A90" s="72"/>
      <c r="B90" s="38" t="s">
        <v>102</v>
      </c>
      <c r="C90" s="72" t="s">
        <v>194</v>
      </c>
      <c r="D90" s="73">
        <v>0</v>
      </c>
      <c r="E90" s="73">
        <v>0</v>
      </c>
      <c r="F90" s="73">
        <v>0</v>
      </c>
      <c r="G90" s="91" t="e">
        <f t="shared" si="2"/>
        <v>#DIV/0!</v>
      </c>
      <c r="H90" s="91" t="e">
        <f t="shared" si="3"/>
        <v>#DIV/0!</v>
      </c>
      <c r="I90" s="125"/>
    </row>
    <row r="91" spans="1:9" s="8" customFormat="1" ht="106.5" customHeight="1" hidden="1">
      <c r="A91" s="72"/>
      <c r="B91" s="99" t="s">
        <v>1</v>
      </c>
      <c r="C91" s="72" t="s">
        <v>175</v>
      </c>
      <c r="D91" s="73">
        <v>0</v>
      </c>
      <c r="E91" s="73">
        <v>0</v>
      </c>
      <c r="F91" s="73">
        <v>0</v>
      </c>
      <c r="G91" s="91" t="e">
        <f t="shared" si="2"/>
        <v>#DIV/0!</v>
      </c>
      <c r="H91" s="91" t="e">
        <f t="shared" si="3"/>
        <v>#DIV/0!</v>
      </c>
      <c r="I91" s="125"/>
    </row>
    <row r="92" spans="1:9" s="8" customFormat="1" ht="91.5" customHeight="1" hidden="1">
      <c r="A92" s="72"/>
      <c r="B92" s="99" t="s">
        <v>2</v>
      </c>
      <c r="C92" s="72" t="s">
        <v>176</v>
      </c>
      <c r="D92" s="73">
        <v>0</v>
      </c>
      <c r="E92" s="73">
        <v>0</v>
      </c>
      <c r="F92" s="73">
        <v>0</v>
      </c>
      <c r="G92" s="91" t="e">
        <f t="shared" si="2"/>
        <v>#DIV/0!</v>
      </c>
      <c r="H92" s="91" t="e">
        <f t="shared" si="3"/>
        <v>#DIV/0!</v>
      </c>
      <c r="I92" s="125"/>
    </row>
    <row r="93" spans="1:9" ht="27" customHeight="1">
      <c r="A93" s="153"/>
      <c r="B93" s="49" t="s">
        <v>69</v>
      </c>
      <c r="C93" s="74"/>
      <c r="D93" s="75">
        <f>D32+D46+D51+D57+D83+D87+D89+D81+D85</f>
        <v>70633</v>
      </c>
      <c r="E93" s="75">
        <f>E32+E46+E51+E57+E83+E87+E89+E81+E85</f>
        <v>58374</v>
      </c>
      <c r="F93" s="75">
        <f>F32+F46+F51+F57+F83+F87+F89+F81+F85</f>
        <v>69206.1</v>
      </c>
      <c r="G93" s="91">
        <f t="shared" si="2"/>
        <v>0.9797983945181432</v>
      </c>
      <c r="H93" s="91">
        <f t="shared" si="3"/>
        <v>1.1855637783944908</v>
      </c>
      <c r="I93" s="125"/>
    </row>
    <row r="94" spans="1:9" ht="12.75">
      <c r="A94" s="154"/>
      <c r="B94" s="148" t="s">
        <v>84</v>
      </c>
      <c r="C94" s="153"/>
      <c r="D94" s="81">
        <f>D89</f>
        <v>0</v>
      </c>
      <c r="E94" s="81">
        <f>E89</f>
        <v>0</v>
      </c>
      <c r="F94" s="81">
        <f>F89</f>
        <v>0</v>
      </c>
      <c r="G94" s="91">
        <v>0</v>
      </c>
      <c r="H94" s="91">
        <v>0</v>
      </c>
      <c r="I94" s="125"/>
    </row>
    <row r="95" ht="12.75">
      <c r="I95" s="125"/>
    </row>
    <row r="97" spans="2:6" ht="15">
      <c r="B97" s="57" t="s">
        <v>94</v>
      </c>
      <c r="C97" s="78"/>
      <c r="F97" s="52">
        <v>3296.9</v>
      </c>
    </row>
    <row r="98" spans="2:3" ht="15">
      <c r="B98" s="57"/>
      <c r="C98" s="78"/>
    </row>
    <row r="99" spans="2:3" ht="15">
      <c r="B99" s="57" t="s">
        <v>85</v>
      </c>
      <c r="C99" s="78"/>
    </row>
    <row r="100" spans="2:3" ht="15">
      <c r="B100" s="57" t="s">
        <v>86</v>
      </c>
      <c r="C100" s="78"/>
    </row>
    <row r="101" spans="2:3" ht="15">
      <c r="B101" s="57"/>
      <c r="C101" s="78"/>
    </row>
    <row r="102" spans="2:3" ht="15">
      <c r="B102" s="57" t="s">
        <v>87</v>
      </c>
      <c r="C102" s="78"/>
    </row>
    <row r="103" spans="2:3" ht="15">
      <c r="B103" s="57" t="s">
        <v>88</v>
      </c>
      <c r="C103" s="78"/>
    </row>
    <row r="104" spans="2:3" ht="15">
      <c r="B104" s="57"/>
      <c r="C104" s="78"/>
    </row>
    <row r="105" spans="2:3" ht="15">
      <c r="B105" s="57" t="s">
        <v>89</v>
      </c>
      <c r="C105" s="78"/>
    </row>
    <row r="106" spans="2:3" ht="15">
      <c r="B106" s="57" t="s">
        <v>90</v>
      </c>
      <c r="C106" s="78"/>
    </row>
    <row r="107" spans="2:3" ht="15">
      <c r="B107" s="57"/>
      <c r="C107" s="78"/>
    </row>
    <row r="108" spans="2:3" ht="15">
      <c r="B108" s="57" t="s">
        <v>91</v>
      </c>
      <c r="C108" s="78"/>
    </row>
    <row r="109" spans="2:3" ht="15">
      <c r="B109" s="57" t="s">
        <v>92</v>
      </c>
      <c r="C109" s="78"/>
    </row>
    <row r="110" spans="2:3" ht="15">
      <c r="B110" s="57"/>
      <c r="C110" s="78"/>
    </row>
    <row r="111" spans="2:3" ht="15">
      <c r="B111" s="57"/>
      <c r="C111" s="78"/>
    </row>
    <row r="112" spans="2:8" ht="15">
      <c r="B112" s="57" t="s">
        <v>93</v>
      </c>
      <c r="C112" s="78"/>
      <c r="E112" s="53"/>
      <c r="F112" s="53">
        <f>F97+F27-F93</f>
        <v>1764.3999999999796</v>
      </c>
      <c r="H112" s="53"/>
    </row>
    <row r="115" spans="2:3" ht="15">
      <c r="B115" s="57" t="s">
        <v>95</v>
      </c>
      <c r="C115" s="78"/>
    </row>
    <row r="116" spans="2:3" ht="15">
      <c r="B116" s="57" t="s">
        <v>96</v>
      </c>
      <c r="C116" s="78"/>
    </row>
    <row r="117" spans="2:3" ht="15">
      <c r="B117" s="57" t="s">
        <v>97</v>
      </c>
      <c r="C117" s="78"/>
    </row>
  </sheetData>
  <sheetProtection/>
  <mergeCells count="17">
    <mergeCell ref="C2:C3"/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22">
      <selection activeCell="G31" sqref="G31:G63"/>
    </sheetView>
  </sheetViews>
  <sheetFormatPr defaultColWidth="9.140625" defaultRowHeight="12.75"/>
  <cols>
    <col min="1" max="1" width="6.7109375" style="52" customWidth="1"/>
    <col min="2" max="2" width="36.28125" style="52" customWidth="1"/>
    <col min="3" max="3" width="10.421875" style="51" customWidth="1"/>
    <col min="4" max="4" width="9.7109375" style="52" customWidth="1"/>
    <col min="5" max="5" width="9.8515625" style="52" hidden="1" customWidth="1"/>
    <col min="6" max="6" width="10.8515625" style="52" customWidth="1"/>
    <col min="7" max="7" width="9.421875" style="52" customWidth="1"/>
    <col min="8" max="8" width="12.00390625" style="52" hidden="1" customWidth="1"/>
    <col min="9" max="9" width="12.57421875" style="52" customWidth="1"/>
    <col min="10" max="16384" width="9.140625" style="1" customWidth="1"/>
  </cols>
  <sheetData>
    <row r="1" spans="1:9" s="5" customFormat="1" ht="57" customHeight="1">
      <c r="A1" s="172" t="s">
        <v>407</v>
      </c>
      <c r="B1" s="172"/>
      <c r="C1" s="172"/>
      <c r="D1" s="172"/>
      <c r="E1" s="172"/>
      <c r="F1" s="172"/>
      <c r="G1" s="172"/>
      <c r="H1" s="172"/>
      <c r="I1" s="155"/>
    </row>
    <row r="2" spans="1:8" ht="12.75" customHeight="1">
      <c r="A2" s="145"/>
      <c r="B2" s="186" t="s">
        <v>3</v>
      </c>
      <c r="C2" s="92"/>
      <c r="D2" s="163" t="s">
        <v>4</v>
      </c>
      <c r="E2" s="166" t="s">
        <v>391</v>
      </c>
      <c r="F2" s="163" t="s">
        <v>5</v>
      </c>
      <c r="G2" s="163" t="s">
        <v>6</v>
      </c>
      <c r="H2" s="166" t="s">
        <v>392</v>
      </c>
    </row>
    <row r="3" spans="1:8" ht="23.25" customHeight="1">
      <c r="A3" s="146"/>
      <c r="B3" s="187"/>
      <c r="C3" s="93"/>
      <c r="D3" s="163"/>
      <c r="E3" s="167"/>
      <c r="F3" s="163"/>
      <c r="G3" s="163"/>
      <c r="H3" s="167"/>
    </row>
    <row r="4" spans="1:8" ht="18" customHeight="1">
      <c r="A4" s="146"/>
      <c r="B4" s="147" t="s">
        <v>83</v>
      </c>
      <c r="C4" s="65"/>
      <c r="D4" s="127">
        <f>D5+D6+D7+D8+D9+D10+D11+D12+D13+D14+D15+D16+D17+D18+D19</f>
        <v>4961.2</v>
      </c>
      <c r="E4" s="127">
        <f>E5+E6+E7+E8+E9+E10+E11+E12+E13+E14+E15+E16+E17+E18+E19</f>
        <v>3217</v>
      </c>
      <c r="F4" s="127">
        <f>F5+F6+F7+F8+F9+F10+F11+F12+F13+F14+F15+F16+F17+F18+F19</f>
        <v>5448.6</v>
      </c>
      <c r="G4" s="128">
        <f>F4/D4</f>
        <v>1.098242360719181</v>
      </c>
      <c r="H4" s="128">
        <f>F4/E4</f>
        <v>1.6936897730805098</v>
      </c>
    </row>
    <row r="5" spans="1:8" ht="15">
      <c r="A5" s="146"/>
      <c r="B5" s="148" t="s">
        <v>7</v>
      </c>
      <c r="C5" s="153"/>
      <c r="D5" s="21">
        <v>110</v>
      </c>
      <c r="E5" s="21">
        <v>80</v>
      </c>
      <c r="F5" s="21">
        <v>159.9</v>
      </c>
      <c r="G5" s="90">
        <f aca="true" t="shared" si="0" ref="G5:G27">F5/D5</f>
        <v>1.4536363636363636</v>
      </c>
      <c r="H5" s="90">
        <f aca="true" t="shared" si="1" ref="H5:H27">F5/E5</f>
        <v>1.99875</v>
      </c>
    </row>
    <row r="6" spans="1:8" ht="15">
      <c r="A6" s="146"/>
      <c r="B6" s="148" t="s">
        <v>296</v>
      </c>
      <c r="C6" s="153"/>
      <c r="D6" s="21">
        <v>1282.8</v>
      </c>
      <c r="E6" s="21">
        <v>793.5</v>
      </c>
      <c r="F6" s="21">
        <v>1282.8</v>
      </c>
      <c r="G6" s="90">
        <f t="shared" si="0"/>
        <v>1</v>
      </c>
      <c r="H6" s="90">
        <f t="shared" si="1"/>
        <v>1.6166351606805291</v>
      </c>
    </row>
    <row r="7" spans="1:8" ht="15">
      <c r="A7" s="146"/>
      <c r="B7" s="148" t="s">
        <v>9</v>
      </c>
      <c r="C7" s="153"/>
      <c r="D7" s="21">
        <v>110</v>
      </c>
      <c r="E7" s="21">
        <v>95</v>
      </c>
      <c r="F7" s="21">
        <v>405.3</v>
      </c>
      <c r="G7" s="90">
        <f t="shared" si="0"/>
        <v>3.6845454545454546</v>
      </c>
      <c r="H7" s="90">
        <f t="shared" si="1"/>
        <v>4.266315789473684</v>
      </c>
    </row>
    <row r="8" spans="1:8" ht="15">
      <c r="A8" s="146"/>
      <c r="B8" s="148" t="s">
        <v>10</v>
      </c>
      <c r="C8" s="153"/>
      <c r="D8" s="21">
        <v>260</v>
      </c>
      <c r="E8" s="21">
        <v>160</v>
      </c>
      <c r="F8" s="21">
        <v>288.9</v>
      </c>
      <c r="G8" s="90">
        <f t="shared" si="0"/>
        <v>1.1111538461538462</v>
      </c>
      <c r="H8" s="90">
        <f t="shared" si="1"/>
        <v>1.8056249999999998</v>
      </c>
    </row>
    <row r="9" spans="1:8" ht="15">
      <c r="A9" s="146"/>
      <c r="B9" s="148" t="s">
        <v>11</v>
      </c>
      <c r="C9" s="153"/>
      <c r="D9" s="21">
        <v>3148.4</v>
      </c>
      <c r="E9" s="21">
        <v>2080.5</v>
      </c>
      <c r="F9" s="21">
        <v>3248.9</v>
      </c>
      <c r="G9" s="90">
        <f t="shared" si="0"/>
        <v>1.031920975733706</v>
      </c>
      <c r="H9" s="90">
        <f t="shared" si="1"/>
        <v>1.5615957702475367</v>
      </c>
    </row>
    <row r="10" spans="1:8" ht="15">
      <c r="A10" s="146"/>
      <c r="B10" s="148" t="s">
        <v>108</v>
      </c>
      <c r="C10" s="153"/>
      <c r="D10" s="21">
        <v>50</v>
      </c>
      <c r="E10" s="21">
        <v>8</v>
      </c>
      <c r="F10" s="21">
        <v>62.8</v>
      </c>
      <c r="G10" s="90">
        <f t="shared" si="0"/>
        <v>1.256</v>
      </c>
      <c r="H10" s="90">
        <f t="shared" si="1"/>
        <v>7.85</v>
      </c>
    </row>
    <row r="11" spans="1:8" ht="15">
      <c r="A11" s="146"/>
      <c r="B11" s="148" t="s">
        <v>12</v>
      </c>
      <c r="C11" s="153"/>
      <c r="D11" s="21">
        <v>0</v>
      </c>
      <c r="E11" s="21">
        <v>0</v>
      </c>
      <c r="F11" s="21">
        <v>0</v>
      </c>
      <c r="G11" s="90">
        <v>0</v>
      </c>
      <c r="H11" s="90">
        <v>0</v>
      </c>
    </row>
    <row r="12" spans="1:8" ht="15">
      <c r="A12" s="146"/>
      <c r="B12" s="148" t="s">
        <v>13</v>
      </c>
      <c r="C12" s="153"/>
      <c r="D12" s="21">
        <v>0</v>
      </c>
      <c r="E12" s="21">
        <v>0</v>
      </c>
      <c r="F12" s="21">
        <v>0</v>
      </c>
      <c r="G12" s="90">
        <v>0</v>
      </c>
      <c r="H12" s="90">
        <v>0</v>
      </c>
    </row>
    <row r="13" spans="1:8" ht="15">
      <c r="A13" s="146"/>
      <c r="B13" s="148" t="s">
        <v>14</v>
      </c>
      <c r="C13" s="153"/>
      <c r="D13" s="21">
        <v>0</v>
      </c>
      <c r="E13" s="21">
        <v>0</v>
      </c>
      <c r="F13" s="21">
        <v>0</v>
      </c>
      <c r="G13" s="90">
        <v>0</v>
      </c>
      <c r="H13" s="90">
        <v>0</v>
      </c>
    </row>
    <row r="14" spans="1:8" ht="15">
      <c r="A14" s="146"/>
      <c r="B14" s="148" t="s">
        <v>16</v>
      </c>
      <c r="C14" s="153"/>
      <c r="D14" s="21">
        <v>0</v>
      </c>
      <c r="E14" s="21">
        <v>0</v>
      </c>
      <c r="F14" s="21">
        <v>0</v>
      </c>
      <c r="G14" s="90">
        <v>0</v>
      </c>
      <c r="H14" s="90">
        <v>0</v>
      </c>
    </row>
    <row r="15" spans="1:8" ht="15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90">
        <v>0</v>
      </c>
      <c r="H15" s="90">
        <v>0</v>
      </c>
    </row>
    <row r="16" spans="1:8" ht="25.5">
      <c r="A16" s="146"/>
      <c r="B16" s="148" t="s">
        <v>18</v>
      </c>
      <c r="C16" s="153"/>
      <c r="D16" s="21">
        <v>0</v>
      </c>
      <c r="E16" s="21">
        <v>0</v>
      </c>
      <c r="F16" s="21">
        <v>0</v>
      </c>
      <c r="G16" s="90">
        <v>0</v>
      </c>
      <c r="H16" s="90">
        <v>0</v>
      </c>
    </row>
    <row r="17" spans="1:8" ht="25.5">
      <c r="A17" s="146"/>
      <c r="B17" s="148" t="s">
        <v>357</v>
      </c>
      <c r="C17" s="153"/>
      <c r="D17" s="21">
        <v>0</v>
      </c>
      <c r="E17" s="21">
        <v>0</v>
      </c>
      <c r="F17" s="21">
        <v>0</v>
      </c>
      <c r="G17" s="90">
        <v>0</v>
      </c>
      <c r="H17" s="90">
        <v>0</v>
      </c>
    </row>
    <row r="18" spans="1:8" ht="15">
      <c r="A18" s="146"/>
      <c r="B18" s="148" t="s">
        <v>122</v>
      </c>
      <c r="C18" s="153"/>
      <c r="D18" s="21">
        <v>0</v>
      </c>
      <c r="E18" s="21">
        <v>0</v>
      </c>
      <c r="F18" s="21">
        <v>0</v>
      </c>
      <c r="G18" s="90">
        <v>0</v>
      </c>
      <c r="H18" s="90">
        <v>0</v>
      </c>
    </row>
    <row r="19" spans="1:8" ht="15">
      <c r="A19" s="146"/>
      <c r="B19" s="148" t="s">
        <v>23</v>
      </c>
      <c r="C19" s="153"/>
      <c r="D19" s="21">
        <v>0</v>
      </c>
      <c r="E19" s="21">
        <v>0</v>
      </c>
      <c r="F19" s="21"/>
      <c r="G19" s="90">
        <v>0</v>
      </c>
      <c r="H19" s="90">
        <v>0</v>
      </c>
    </row>
    <row r="20" spans="1:8" ht="25.5">
      <c r="A20" s="146"/>
      <c r="B20" s="22" t="s">
        <v>82</v>
      </c>
      <c r="C20" s="27"/>
      <c r="D20" s="21">
        <f>D21+D22+D23+D24+D25</f>
        <v>249.9</v>
      </c>
      <c r="E20" s="21">
        <f>E21+E22+E23+E24+E25</f>
        <v>1051.7</v>
      </c>
      <c r="F20" s="21">
        <f>F21+F22+F23+F24+F25</f>
        <v>249.9</v>
      </c>
      <c r="G20" s="90">
        <f t="shared" si="0"/>
        <v>1</v>
      </c>
      <c r="H20" s="90">
        <f t="shared" si="1"/>
        <v>0.23761528953123515</v>
      </c>
    </row>
    <row r="21" spans="1:8" ht="15">
      <c r="A21" s="146"/>
      <c r="B21" s="148" t="s">
        <v>25</v>
      </c>
      <c r="C21" s="153"/>
      <c r="D21" s="21">
        <v>105</v>
      </c>
      <c r="E21" s="21">
        <v>930.9</v>
      </c>
      <c r="F21" s="21">
        <v>105</v>
      </c>
      <c r="G21" s="90">
        <f t="shared" si="0"/>
        <v>1</v>
      </c>
      <c r="H21" s="90">
        <f t="shared" si="1"/>
        <v>0.11279407025459233</v>
      </c>
    </row>
    <row r="22" spans="1:8" ht="15">
      <c r="A22" s="146"/>
      <c r="B22" s="148" t="s">
        <v>68</v>
      </c>
      <c r="C22" s="153"/>
      <c r="D22" s="21">
        <v>0</v>
      </c>
      <c r="E22" s="21">
        <v>0</v>
      </c>
      <c r="F22" s="21">
        <v>0</v>
      </c>
      <c r="G22" s="90">
        <v>0</v>
      </c>
      <c r="H22" s="90">
        <v>0</v>
      </c>
    </row>
    <row r="23" spans="1:8" ht="15">
      <c r="A23" s="146"/>
      <c r="B23" s="148" t="s">
        <v>103</v>
      </c>
      <c r="C23" s="153"/>
      <c r="D23" s="21">
        <v>144.9</v>
      </c>
      <c r="E23" s="21">
        <v>120.8</v>
      </c>
      <c r="F23" s="21">
        <v>144.9</v>
      </c>
      <c r="G23" s="90">
        <f t="shared" si="0"/>
        <v>1</v>
      </c>
      <c r="H23" s="90">
        <f t="shared" si="1"/>
        <v>1.1995033112582782</v>
      </c>
    </row>
    <row r="24" spans="1:8" ht="25.5">
      <c r="A24" s="146"/>
      <c r="B24" s="148" t="s">
        <v>28</v>
      </c>
      <c r="C24" s="153"/>
      <c r="D24" s="21">
        <v>0</v>
      </c>
      <c r="E24" s="21"/>
      <c r="F24" s="21">
        <v>0</v>
      </c>
      <c r="G24" s="90">
        <v>0</v>
      </c>
      <c r="H24" s="90">
        <v>0</v>
      </c>
    </row>
    <row r="25" spans="1:8" ht="26.25" thickBot="1">
      <c r="A25" s="146"/>
      <c r="B25" s="67" t="s">
        <v>157</v>
      </c>
      <c r="C25" s="68"/>
      <c r="D25" s="21">
        <v>0</v>
      </c>
      <c r="E25" s="21">
        <v>0</v>
      </c>
      <c r="F25" s="21">
        <v>0</v>
      </c>
      <c r="G25" s="90">
        <v>0</v>
      </c>
      <c r="H25" s="90">
        <v>0</v>
      </c>
    </row>
    <row r="26" spans="1:8" ht="18.75">
      <c r="A26" s="94"/>
      <c r="B26" s="88" t="s">
        <v>29</v>
      </c>
      <c r="C26" s="89"/>
      <c r="D26" s="149">
        <f>D4+D20</f>
        <v>5211.099999999999</v>
      </c>
      <c r="E26" s="149">
        <f>E4+E20</f>
        <v>4268.7</v>
      </c>
      <c r="F26" s="149">
        <f>F4+F20</f>
        <v>5698.5</v>
      </c>
      <c r="G26" s="90">
        <f t="shared" si="0"/>
        <v>1.0935311162710368</v>
      </c>
      <c r="H26" s="90">
        <f t="shared" si="1"/>
        <v>1.334949750509523</v>
      </c>
    </row>
    <row r="27" spans="1:8" ht="15">
      <c r="A27" s="146"/>
      <c r="B27" s="148" t="s">
        <v>109</v>
      </c>
      <c r="C27" s="153"/>
      <c r="D27" s="21">
        <f>D4</f>
        <v>4961.2</v>
      </c>
      <c r="E27" s="21">
        <f>E4</f>
        <v>3217</v>
      </c>
      <c r="F27" s="21">
        <f>F4</f>
        <v>5448.6</v>
      </c>
      <c r="G27" s="90">
        <f t="shared" si="0"/>
        <v>1.098242360719181</v>
      </c>
      <c r="H27" s="90">
        <f t="shared" si="1"/>
        <v>1.6936897730805098</v>
      </c>
    </row>
    <row r="28" spans="1:8" ht="12.75">
      <c r="A28" s="169"/>
      <c r="B28" s="180"/>
      <c r="C28" s="180"/>
      <c r="D28" s="180"/>
      <c r="E28" s="180"/>
      <c r="F28" s="180"/>
      <c r="G28" s="180"/>
      <c r="H28" s="181"/>
    </row>
    <row r="29" spans="1:8" ht="15" customHeight="1">
      <c r="A29" s="188" t="s">
        <v>161</v>
      </c>
      <c r="B29" s="186" t="s">
        <v>30</v>
      </c>
      <c r="C29" s="190" t="s">
        <v>195</v>
      </c>
      <c r="D29" s="163" t="s">
        <v>4</v>
      </c>
      <c r="E29" s="166" t="s">
        <v>391</v>
      </c>
      <c r="F29" s="166" t="s">
        <v>5</v>
      </c>
      <c r="G29" s="163" t="s">
        <v>6</v>
      </c>
      <c r="H29" s="166" t="s">
        <v>392</v>
      </c>
    </row>
    <row r="30" spans="1:8" ht="15" customHeight="1">
      <c r="A30" s="189"/>
      <c r="B30" s="187"/>
      <c r="C30" s="191"/>
      <c r="D30" s="163"/>
      <c r="E30" s="167"/>
      <c r="F30" s="167"/>
      <c r="G30" s="163"/>
      <c r="H30" s="167"/>
    </row>
    <row r="31" spans="1:8" ht="25.5">
      <c r="A31" s="27" t="s">
        <v>70</v>
      </c>
      <c r="B31" s="22" t="s">
        <v>31</v>
      </c>
      <c r="C31" s="27"/>
      <c r="D31" s="70">
        <f>D32+D33+D34+D35</f>
        <v>2223.3</v>
      </c>
      <c r="E31" s="70">
        <f>E32+E33+E34+E35</f>
        <v>1678.4</v>
      </c>
      <c r="F31" s="70">
        <f>F32+F33+F34+F35</f>
        <v>1810.7</v>
      </c>
      <c r="G31" s="91">
        <f>F31/D31</f>
        <v>0.8144200062969459</v>
      </c>
      <c r="H31" s="95">
        <f>F31/E31</f>
        <v>1.0788250714966634</v>
      </c>
    </row>
    <row r="32" spans="1:8" ht="12.75" hidden="1">
      <c r="A32" s="153" t="s">
        <v>71</v>
      </c>
      <c r="B32" s="148" t="s">
        <v>104</v>
      </c>
      <c r="C32" s="153"/>
      <c r="D32" s="21">
        <v>0</v>
      </c>
      <c r="E32" s="21">
        <v>0</v>
      </c>
      <c r="F32" s="21">
        <v>0</v>
      </c>
      <c r="G32" s="91" t="e">
        <f aca="true" t="shared" si="2" ref="G32:G63">F32/D32</f>
        <v>#DIV/0!</v>
      </c>
      <c r="H32" s="95" t="e">
        <f aca="true" t="shared" si="3" ref="H32:H63">F32/E32</f>
        <v>#DIV/0!</v>
      </c>
    </row>
    <row r="33" spans="1:9" ht="66.75" customHeight="1">
      <c r="A33" s="153" t="s">
        <v>73</v>
      </c>
      <c r="B33" s="148" t="s">
        <v>165</v>
      </c>
      <c r="C33" s="153" t="s">
        <v>73</v>
      </c>
      <c r="D33" s="21">
        <v>2208.9</v>
      </c>
      <c r="E33" s="21">
        <v>1664</v>
      </c>
      <c r="F33" s="21">
        <v>1810.7</v>
      </c>
      <c r="G33" s="91">
        <f t="shared" si="2"/>
        <v>0.8197292770157092</v>
      </c>
      <c r="H33" s="95">
        <f t="shared" si="3"/>
        <v>1.0881610576923078</v>
      </c>
      <c r="I33" s="53"/>
    </row>
    <row r="34" spans="1:9" ht="12.75">
      <c r="A34" s="153" t="s">
        <v>75</v>
      </c>
      <c r="B34" s="148" t="s">
        <v>36</v>
      </c>
      <c r="C34" s="153"/>
      <c r="D34" s="21">
        <v>10</v>
      </c>
      <c r="E34" s="21">
        <v>10</v>
      </c>
      <c r="F34" s="21">
        <v>0</v>
      </c>
      <c r="G34" s="91">
        <f t="shared" si="2"/>
        <v>0</v>
      </c>
      <c r="H34" s="95">
        <f t="shared" si="3"/>
        <v>0</v>
      </c>
      <c r="I34" s="53"/>
    </row>
    <row r="35" spans="1:9" ht="12.75">
      <c r="A35" s="153" t="s">
        <v>132</v>
      </c>
      <c r="B35" s="148" t="s">
        <v>125</v>
      </c>
      <c r="C35" s="153"/>
      <c r="D35" s="21">
        <f>D36</f>
        <v>4.4</v>
      </c>
      <c r="E35" s="21">
        <f>E36</f>
        <v>4.4</v>
      </c>
      <c r="F35" s="21">
        <f>F36</f>
        <v>0</v>
      </c>
      <c r="G35" s="91">
        <f t="shared" si="2"/>
        <v>0</v>
      </c>
      <c r="H35" s="95">
        <v>0</v>
      </c>
      <c r="I35" s="53"/>
    </row>
    <row r="36" spans="1:9" s="8" customFormat="1" ht="25.5">
      <c r="A36" s="72"/>
      <c r="B36" s="38" t="s">
        <v>118</v>
      </c>
      <c r="C36" s="72" t="s">
        <v>212</v>
      </c>
      <c r="D36" s="73">
        <v>4.4</v>
      </c>
      <c r="E36" s="73">
        <v>4.4</v>
      </c>
      <c r="F36" s="73">
        <v>0</v>
      </c>
      <c r="G36" s="91">
        <f t="shared" si="2"/>
        <v>0</v>
      </c>
      <c r="H36" s="95">
        <v>0</v>
      </c>
      <c r="I36" s="53"/>
    </row>
    <row r="37" spans="1:9" ht="12.75">
      <c r="A37" s="27" t="s">
        <v>112</v>
      </c>
      <c r="B37" s="22" t="s">
        <v>105</v>
      </c>
      <c r="C37" s="27"/>
      <c r="D37" s="21">
        <f>D38</f>
        <v>144.9</v>
      </c>
      <c r="E37" s="21">
        <f>E38</f>
        <v>144.9</v>
      </c>
      <c r="F37" s="21">
        <f>F38</f>
        <v>144.9</v>
      </c>
      <c r="G37" s="91">
        <f t="shared" si="2"/>
        <v>1</v>
      </c>
      <c r="H37" s="95">
        <f t="shared" si="3"/>
        <v>1</v>
      </c>
      <c r="I37" s="53"/>
    </row>
    <row r="38" spans="1:9" ht="39.75" customHeight="1">
      <c r="A38" s="153" t="s">
        <v>113</v>
      </c>
      <c r="B38" s="148" t="s">
        <v>170</v>
      </c>
      <c r="C38" s="153" t="s">
        <v>268</v>
      </c>
      <c r="D38" s="21">
        <v>144.9</v>
      </c>
      <c r="E38" s="21">
        <v>144.9</v>
      </c>
      <c r="F38" s="21">
        <v>144.9</v>
      </c>
      <c r="G38" s="91">
        <f t="shared" si="2"/>
        <v>1</v>
      </c>
      <c r="H38" s="95">
        <f t="shared" si="3"/>
        <v>1</v>
      </c>
      <c r="I38" s="53"/>
    </row>
    <row r="39" spans="1:9" ht="25.5" hidden="1">
      <c r="A39" s="27" t="s">
        <v>76</v>
      </c>
      <c r="B39" s="22" t="s">
        <v>39</v>
      </c>
      <c r="C39" s="27"/>
      <c r="D39" s="70">
        <f aca="true" t="shared" si="4" ref="D39:F40">D40</f>
        <v>0</v>
      </c>
      <c r="E39" s="70">
        <f t="shared" si="4"/>
        <v>0</v>
      </c>
      <c r="F39" s="70">
        <f t="shared" si="4"/>
        <v>0</v>
      </c>
      <c r="G39" s="91" t="e">
        <f t="shared" si="2"/>
        <v>#DIV/0!</v>
      </c>
      <c r="H39" s="95" t="e">
        <f t="shared" si="3"/>
        <v>#DIV/0!</v>
      </c>
      <c r="I39" s="53"/>
    </row>
    <row r="40" spans="1:9" ht="12.75" hidden="1">
      <c r="A40" s="153" t="s">
        <v>114</v>
      </c>
      <c r="B40" s="148" t="s">
        <v>107</v>
      </c>
      <c r="C40" s="153"/>
      <c r="D40" s="21">
        <f t="shared" si="4"/>
        <v>0</v>
      </c>
      <c r="E40" s="21">
        <f t="shared" si="4"/>
        <v>0</v>
      </c>
      <c r="F40" s="21">
        <f t="shared" si="4"/>
        <v>0</v>
      </c>
      <c r="G40" s="91" t="e">
        <f t="shared" si="2"/>
        <v>#DIV/0!</v>
      </c>
      <c r="H40" s="95" t="e">
        <f t="shared" si="3"/>
        <v>#DIV/0!</v>
      </c>
      <c r="I40" s="53"/>
    </row>
    <row r="41" spans="1:9" s="8" customFormat="1" ht="51" hidden="1">
      <c r="A41" s="72"/>
      <c r="B41" s="38" t="s">
        <v>196</v>
      </c>
      <c r="C41" s="72" t="s">
        <v>197</v>
      </c>
      <c r="D41" s="73">
        <v>0</v>
      </c>
      <c r="E41" s="73">
        <v>0</v>
      </c>
      <c r="F41" s="73">
        <v>0</v>
      </c>
      <c r="G41" s="91" t="e">
        <f t="shared" si="2"/>
        <v>#DIV/0!</v>
      </c>
      <c r="H41" s="95" t="e">
        <f t="shared" si="3"/>
        <v>#DIV/0!</v>
      </c>
      <c r="I41" s="53"/>
    </row>
    <row r="42" spans="1:9" s="7" customFormat="1" ht="12.75">
      <c r="A42" s="27" t="s">
        <v>77</v>
      </c>
      <c r="B42" s="22" t="s">
        <v>41</v>
      </c>
      <c r="C42" s="27"/>
      <c r="D42" s="70">
        <f>D43</f>
        <v>23.6</v>
      </c>
      <c r="E42" s="70">
        <f>E43</f>
        <v>23.6</v>
      </c>
      <c r="F42" s="70">
        <f>F43</f>
        <v>23.6</v>
      </c>
      <c r="G42" s="91">
        <f t="shared" si="2"/>
        <v>1</v>
      </c>
      <c r="H42" s="95">
        <f t="shared" si="3"/>
        <v>1</v>
      </c>
      <c r="I42" s="53"/>
    </row>
    <row r="43" spans="1:9" ht="25.5">
      <c r="A43" s="150" t="s">
        <v>78</v>
      </c>
      <c r="B43" s="48" t="s">
        <v>127</v>
      </c>
      <c r="C43" s="153"/>
      <c r="D43" s="21">
        <f>D45+D44</f>
        <v>23.6</v>
      </c>
      <c r="E43" s="21">
        <f>E45+E44</f>
        <v>23.6</v>
      </c>
      <c r="F43" s="21">
        <f>F45+F44</f>
        <v>23.6</v>
      </c>
      <c r="G43" s="91">
        <f t="shared" si="2"/>
        <v>1</v>
      </c>
      <c r="H43" s="95">
        <f t="shared" si="3"/>
        <v>1</v>
      </c>
      <c r="I43" s="53"/>
    </row>
    <row r="44" spans="1:9" ht="38.25">
      <c r="A44" s="150"/>
      <c r="B44" s="48" t="s">
        <v>210</v>
      </c>
      <c r="C44" s="153" t="s">
        <v>213</v>
      </c>
      <c r="D44" s="21">
        <v>8</v>
      </c>
      <c r="E44" s="21">
        <v>8</v>
      </c>
      <c r="F44" s="21">
        <v>8</v>
      </c>
      <c r="G44" s="91">
        <f t="shared" si="2"/>
        <v>1</v>
      </c>
      <c r="H44" s="95">
        <f t="shared" si="3"/>
        <v>1</v>
      </c>
      <c r="I44" s="53"/>
    </row>
    <row r="45" spans="1:9" s="8" customFormat="1" ht="25.5">
      <c r="A45" s="72"/>
      <c r="B45" s="41" t="s">
        <v>127</v>
      </c>
      <c r="C45" s="72" t="s">
        <v>300</v>
      </c>
      <c r="D45" s="73">
        <v>15.6</v>
      </c>
      <c r="E45" s="73">
        <v>15.6</v>
      </c>
      <c r="F45" s="73">
        <v>15.6</v>
      </c>
      <c r="G45" s="91">
        <f t="shared" si="2"/>
        <v>1</v>
      </c>
      <c r="H45" s="95">
        <f t="shared" si="3"/>
        <v>1</v>
      </c>
      <c r="I45" s="53"/>
    </row>
    <row r="46" spans="1:9" ht="25.5">
      <c r="A46" s="30" t="s">
        <v>79</v>
      </c>
      <c r="B46" s="22" t="s">
        <v>42</v>
      </c>
      <c r="C46" s="27"/>
      <c r="D46" s="70">
        <f>D47</f>
        <v>598.1</v>
      </c>
      <c r="E46" s="70">
        <f>E47</f>
        <v>171.5</v>
      </c>
      <c r="F46" s="70">
        <f>F47</f>
        <v>519.2</v>
      </c>
      <c r="G46" s="91">
        <f t="shared" si="2"/>
        <v>0.8680822604915567</v>
      </c>
      <c r="H46" s="95">
        <f t="shared" si="3"/>
        <v>3.0274052478134115</v>
      </c>
      <c r="I46" s="53"/>
    </row>
    <row r="47" spans="1:9" ht="12.75">
      <c r="A47" s="27" t="s">
        <v>45</v>
      </c>
      <c r="B47" s="22" t="s">
        <v>46</v>
      </c>
      <c r="C47" s="27"/>
      <c r="D47" s="70">
        <f>D48+D49+D51+D50</f>
        <v>598.1</v>
      </c>
      <c r="E47" s="70">
        <f>E48+E49+E51+E50</f>
        <v>171.5</v>
      </c>
      <c r="F47" s="70">
        <f>F48+F49+F51+F50</f>
        <v>519.2</v>
      </c>
      <c r="G47" s="91">
        <f t="shared" si="2"/>
        <v>0.8680822604915567</v>
      </c>
      <c r="H47" s="95">
        <f t="shared" si="3"/>
        <v>3.0274052478134115</v>
      </c>
      <c r="I47" s="53"/>
    </row>
    <row r="48" spans="1:9" ht="12.75">
      <c r="A48" s="153"/>
      <c r="B48" s="148" t="s">
        <v>100</v>
      </c>
      <c r="C48" s="153" t="s">
        <v>257</v>
      </c>
      <c r="D48" s="21">
        <v>215</v>
      </c>
      <c r="E48" s="21">
        <v>127.7</v>
      </c>
      <c r="F48" s="21">
        <v>176</v>
      </c>
      <c r="G48" s="91">
        <f t="shared" si="2"/>
        <v>0.8186046511627907</v>
      </c>
      <c r="H48" s="95">
        <f t="shared" si="3"/>
        <v>1.3782302270947533</v>
      </c>
      <c r="I48" s="53"/>
    </row>
    <row r="49" spans="1:9" s="8" customFormat="1" ht="20.25" customHeight="1" hidden="1">
      <c r="A49" s="72"/>
      <c r="B49" s="148" t="s">
        <v>262</v>
      </c>
      <c r="C49" s="72" t="s">
        <v>258</v>
      </c>
      <c r="D49" s="73">
        <v>0</v>
      </c>
      <c r="E49" s="73">
        <v>0</v>
      </c>
      <c r="F49" s="73">
        <v>0</v>
      </c>
      <c r="G49" s="91" t="e">
        <f t="shared" si="2"/>
        <v>#DIV/0!</v>
      </c>
      <c r="H49" s="95">
        <v>0</v>
      </c>
      <c r="I49" s="53"/>
    </row>
    <row r="50" spans="1:9" s="8" customFormat="1" ht="20.25" customHeight="1" hidden="1">
      <c r="A50" s="72"/>
      <c r="B50" s="148" t="s">
        <v>372</v>
      </c>
      <c r="C50" s="72" t="s">
        <v>371</v>
      </c>
      <c r="D50" s="73">
        <v>0</v>
      </c>
      <c r="E50" s="73">
        <v>0</v>
      </c>
      <c r="F50" s="73">
        <v>0</v>
      </c>
      <c r="G50" s="91" t="e">
        <f t="shared" si="2"/>
        <v>#DIV/0!</v>
      </c>
      <c r="H50" s="95">
        <v>0</v>
      </c>
      <c r="I50" s="53"/>
    </row>
    <row r="51" spans="1:9" s="8" customFormat="1" ht="20.25" customHeight="1">
      <c r="A51" s="72"/>
      <c r="B51" s="148" t="s">
        <v>182</v>
      </c>
      <c r="C51" s="72" t="s">
        <v>263</v>
      </c>
      <c r="D51" s="73">
        <v>383.1</v>
      </c>
      <c r="E51" s="73">
        <v>43.8</v>
      </c>
      <c r="F51" s="73">
        <v>343.2</v>
      </c>
      <c r="G51" s="91">
        <f t="shared" si="2"/>
        <v>0.8958496476115896</v>
      </c>
      <c r="H51" s="95">
        <f t="shared" si="3"/>
        <v>7.835616438356165</v>
      </c>
      <c r="I51" s="53"/>
    </row>
    <row r="52" spans="1:9" ht="28.5" customHeight="1">
      <c r="A52" s="42" t="s">
        <v>130</v>
      </c>
      <c r="B52" s="151" t="s">
        <v>128</v>
      </c>
      <c r="C52" s="42"/>
      <c r="D52" s="70">
        <f aca="true" t="shared" si="5" ref="D52:F53">D53</f>
        <v>1.1</v>
      </c>
      <c r="E52" s="70">
        <f t="shared" si="5"/>
        <v>1</v>
      </c>
      <c r="F52" s="70">
        <f t="shared" si="5"/>
        <v>1.1</v>
      </c>
      <c r="G52" s="91">
        <f t="shared" si="2"/>
        <v>1</v>
      </c>
      <c r="H52" s="95">
        <f t="shared" si="3"/>
        <v>1.1</v>
      </c>
      <c r="I52" s="53"/>
    </row>
    <row r="53" spans="1:9" ht="42.75" customHeight="1">
      <c r="A53" s="150" t="s">
        <v>124</v>
      </c>
      <c r="B53" s="48" t="s">
        <v>131</v>
      </c>
      <c r="C53" s="150"/>
      <c r="D53" s="21">
        <f t="shared" si="5"/>
        <v>1.1</v>
      </c>
      <c r="E53" s="21">
        <f t="shared" si="5"/>
        <v>1</v>
      </c>
      <c r="F53" s="21">
        <f t="shared" si="5"/>
        <v>1.1</v>
      </c>
      <c r="G53" s="91">
        <f t="shared" si="2"/>
        <v>1</v>
      </c>
      <c r="H53" s="95">
        <f t="shared" si="3"/>
        <v>1.1</v>
      </c>
      <c r="I53" s="53"/>
    </row>
    <row r="54" spans="1:9" s="8" customFormat="1" ht="42" customHeight="1">
      <c r="A54" s="72"/>
      <c r="B54" s="38" t="s">
        <v>198</v>
      </c>
      <c r="C54" s="72" t="s">
        <v>264</v>
      </c>
      <c r="D54" s="73">
        <v>1.1</v>
      </c>
      <c r="E54" s="73">
        <v>1</v>
      </c>
      <c r="F54" s="73">
        <v>1.1</v>
      </c>
      <c r="G54" s="91">
        <f t="shared" si="2"/>
        <v>1</v>
      </c>
      <c r="H54" s="95">
        <f t="shared" si="3"/>
        <v>1.1</v>
      </c>
      <c r="I54" s="53"/>
    </row>
    <row r="55" spans="1:9" ht="17.25" customHeight="1" hidden="1">
      <c r="A55" s="27" t="s">
        <v>47</v>
      </c>
      <c r="B55" s="22" t="s">
        <v>48</v>
      </c>
      <c r="C55" s="27"/>
      <c r="D55" s="70">
        <f aca="true" t="shared" si="6" ref="D55:F56">D56</f>
        <v>0</v>
      </c>
      <c r="E55" s="70">
        <f t="shared" si="6"/>
        <v>0</v>
      </c>
      <c r="F55" s="70">
        <f t="shared" si="6"/>
        <v>0</v>
      </c>
      <c r="G55" s="91" t="e">
        <f t="shared" si="2"/>
        <v>#DIV/0!</v>
      </c>
      <c r="H55" s="95">
        <v>0</v>
      </c>
      <c r="I55" s="53"/>
    </row>
    <row r="56" spans="1:9" ht="14.25" customHeight="1" hidden="1">
      <c r="A56" s="153" t="s">
        <v>52</v>
      </c>
      <c r="B56" s="148" t="s">
        <v>53</v>
      </c>
      <c r="C56" s="153"/>
      <c r="D56" s="21">
        <f t="shared" si="6"/>
        <v>0</v>
      </c>
      <c r="E56" s="21">
        <f t="shared" si="6"/>
        <v>0</v>
      </c>
      <c r="F56" s="21">
        <f t="shared" si="6"/>
        <v>0</v>
      </c>
      <c r="G56" s="91" t="e">
        <f t="shared" si="2"/>
        <v>#DIV/0!</v>
      </c>
      <c r="H56" s="95">
        <v>0</v>
      </c>
      <c r="I56" s="53"/>
    </row>
    <row r="57" spans="1:9" s="8" customFormat="1" ht="39" customHeight="1" hidden="1">
      <c r="A57" s="72"/>
      <c r="B57" s="38" t="s">
        <v>265</v>
      </c>
      <c r="C57" s="72" t="s">
        <v>266</v>
      </c>
      <c r="D57" s="73">
        <v>0</v>
      </c>
      <c r="E57" s="73">
        <v>0</v>
      </c>
      <c r="F57" s="73">
        <v>0</v>
      </c>
      <c r="G57" s="91" t="e">
        <f t="shared" si="2"/>
        <v>#DIV/0!</v>
      </c>
      <c r="H57" s="95">
        <v>0</v>
      </c>
      <c r="I57" s="53"/>
    </row>
    <row r="58" spans="1:9" ht="17.25" customHeight="1">
      <c r="A58" s="27">
        <v>1000</v>
      </c>
      <c r="B58" s="22" t="s">
        <v>62</v>
      </c>
      <c r="C58" s="27"/>
      <c r="D58" s="70">
        <f>D59</f>
        <v>39</v>
      </c>
      <c r="E58" s="70">
        <f>E59</f>
        <v>30</v>
      </c>
      <c r="F58" s="70">
        <f>F59</f>
        <v>39</v>
      </c>
      <c r="G58" s="91">
        <f t="shared" si="2"/>
        <v>1</v>
      </c>
      <c r="H58" s="95">
        <f t="shared" si="3"/>
        <v>1.3</v>
      </c>
      <c r="I58" s="53"/>
    </row>
    <row r="59" spans="1:9" ht="16.5" customHeight="1">
      <c r="A59" s="153">
        <v>1001</v>
      </c>
      <c r="B59" s="148" t="s">
        <v>185</v>
      </c>
      <c r="C59" s="153" t="s">
        <v>267</v>
      </c>
      <c r="D59" s="21">
        <v>39</v>
      </c>
      <c r="E59" s="21">
        <v>30</v>
      </c>
      <c r="F59" s="21">
        <v>39</v>
      </c>
      <c r="G59" s="91">
        <f t="shared" si="2"/>
        <v>1</v>
      </c>
      <c r="H59" s="95">
        <f t="shared" si="3"/>
        <v>1.3</v>
      </c>
      <c r="I59" s="53"/>
    </row>
    <row r="60" spans="1:9" ht="30.75" customHeight="1">
      <c r="A60" s="27"/>
      <c r="B60" s="22" t="s">
        <v>101</v>
      </c>
      <c r="C60" s="27"/>
      <c r="D60" s="21">
        <f>D61</f>
        <v>2380.9</v>
      </c>
      <c r="E60" s="21">
        <f>E61</f>
        <v>2375.9</v>
      </c>
      <c r="F60" s="21">
        <f>F61</f>
        <v>2359</v>
      </c>
      <c r="G60" s="91">
        <f t="shared" si="2"/>
        <v>0.990801797639548</v>
      </c>
      <c r="H60" s="95">
        <f t="shared" si="3"/>
        <v>0.9928869060145629</v>
      </c>
      <c r="I60" s="53"/>
    </row>
    <row r="61" spans="1:9" s="8" customFormat="1" ht="25.5">
      <c r="A61" s="72"/>
      <c r="B61" s="38" t="s">
        <v>102</v>
      </c>
      <c r="C61" s="72" t="s">
        <v>199</v>
      </c>
      <c r="D61" s="73">
        <v>2380.9</v>
      </c>
      <c r="E61" s="73">
        <v>2375.9</v>
      </c>
      <c r="F61" s="73">
        <v>2359</v>
      </c>
      <c r="G61" s="91">
        <f t="shared" si="2"/>
        <v>0.990801797639548</v>
      </c>
      <c r="H61" s="95">
        <f t="shared" si="3"/>
        <v>0.9928869060145629</v>
      </c>
      <c r="I61" s="53"/>
    </row>
    <row r="62" spans="1:9" ht="15.75">
      <c r="A62" s="27"/>
      <c r="B62" s="49" t="s">
        <v>69</v>
      </c>
      <c r="C62" s="74"/>
      <c r="D62" s="75">
        <f>D31+D37+D39+D42+D46++D52+D55+D58+D60</f>
        <v>5410.9</v>
      </c>
      <c r="E62" s="75">
        <f>E31+E37+E39+E42+E46++E52+E55+E58+E60</f>
        <v>4425.3</v>
      </c>
      <c r="F62" s="75">
        <f>F31+F37+F39+F42+F46++F52+F55+F58+F60</f>
        <v>4897.5</v>
      </c>
      <c r="G62" s="91">
        <f t="shared" si="2"/>
        <v>0.9051174481139922</v>
      </c>
      <c r="H62" s="95">
        <f t="shared" si="3"/>
        <v>1.106704630194563</v>
      </c>
      <c r="I62" s="53"/>
    </row>
    <row r="63" spans="1:9" ht="15.75" customHeight="1">
      <c r="A63" s="154"/>
      <c r="B63" s="148" t="s">
        <v>84</v>
      </c>
      <c r="C63" s="153"/>
      <c r="D63" s="77">
        <f>D60</f>
        <v>2380.9</v>
      </c>
      <c r="E63" s="77">
        <f>E60</f>
        <v>2375.9</v>
      </c>
      <c r="F63" s="77">
        <f>F60</f>
        <v>2359</v>
      </c>
      <c r="G63" s="91">
        <f t="shared" si="2"/>
        <v>0.990801797639548</v>
      </c>
      <c r="H63" s="95">
        <f t="shared" si="3"/>
        <v>0.9928869060145629</v>
      </c>
      <c r="I63" s="53"/>
    </row>
    <row r="64" spans="1:9" ht="12.75">
      <c r="A64" s="51"/>
      <c r="I64" s="53"/>
    </row>
    <row r="65" spans="1:6" ht="15">
      <c r="A65" s="51"/>
      <c r="B65" s="57" t="s">
        <v>94</v>
      </c>
      <c r="C65" s="78"/>
      <c r="F65" s="52">
        <v>199.8</v>
      </c>
    </row>
    <row r="66" spans="1:3" ht="15">
      <c r="A66" s="51"/>
      <c r="B66" s="57"/>
      <c r="C66" s="78"/>
    </row>
    <row r="67" spans="1:3" ht="15">
      <c r="A67" s="51"/>
      <c r="B67" s="57" t="s">
        <v>85</v>
      </c>
      <c r="C67" s="78"/>
    </row>
    <row r="68" spans="1:3" ht="15">
      <c r="A68" s="51"/>
      <c r="B68" s="57" t="s">
        <v>86</v>
      </c>
      <c r="C68" s="78"/>
    </row>
    <row r="69" spans="1:3" ht="15">
      <c r="A69" s="51"/>
      <c r="B69" s="57"/>
      <c r="C69" s="78"/>
    </row>
    <row r="70" spans="1:3" ht="15">
      <c r="A70" s="51"/>
      <c r="B70" s="57" t="s">
        <v>87</v>
      </c>
      <c r="C70" s="78"/>
    </row>
    <row r="71" spans="1:3" ht="15">
      <c r="A71" s="51"/>
      <c r="B71" s="57" t="s">
        <v>88</v>
      </c>
      <c r="C71" s="78"/>
    </row>
    <row r="72" spans="1:3" ht="15">
      <c r="A72" s="51"/>
      <c r="B72" s="57"/>
      <c r="C72" s="78"/>
    </row>
    <row r="73" spans="1:3" ht="15">
      <c r="A73" s="51"/>
      <c r="B73" s="57" t="s">
        <v>89</v>
      </c>
      <c r="C73" s="78"/>
    </row>
    <row r="74" spans="1:3" ht="15">
      <c r="A74" s="51"/>
      <c r="B74" s="57" t="s">
        <v>90</v>
      </c>
      <c r="C74" s="78"/>
    </row>
    <row r="75" spans="1:3" ht="15">
      <c r="A75" s="51"/>
      <c r="B75" s="57"/>
      <c r="C75" s="78"/>
    </row>
    <row r="76" spans="1:3" ht="15">
      <c r="A76" s="51"/>
      <c r="B76" s="57" t="s">
        <v>91</v>
      </c>
      <c r="C76" s="78"/>
    </row>
    <row r="77" spans="1:3" ht="15">
      <c r="A77" s="51"/>
      <c r="B77" s="57" t="s">
        <v>92</v>
      </c>
      <c r="C77" s="78"/>
    </row>
    <row r="78" spans="1:3" ht="15">
      <c r="A78" s="51"/>
      <c r="B78" s="57"/>
      <c r="C78" s="78"/>
    </row>
    <row r="79" spans="1:3" ht="15">
      <c r="A79" s="51"/>
      <c r="B79" s="57"/>
      <c r="C79" s="78"/>
    </row>
    <row r="80" spans="1:8" ht="15">
      <c r="A80" s="51"/>
      <c r="B80" s="57" t="s">
        <v>93</v>
      </c>
      <c r="C80" s="78"/>
      <c r="F80" s="53">
        <f>F65+F26-F62</f>
        <v>1000.8000000000002</v>
      </c>
      <c r="H80" s="53"/>
    </row>
    <row r="81" ht="12.75">
      <c r="A81" s="51"/>
    </row>
    <row r="82" ht="12.75">
      <c r="A82" s="51"/>
    </row>
    <row r="83" spans="1:3" ht="15">
      <c r="A83" s="51"/>
      <c r="B83" s="57" t="s">
        <v>95</v>
      </c>
      <c r="C83" s="78"/>
    </row>
    <row r="84" spans="1:3" ht="15">
      <c r="A84" s="51"/>
      <c r="B84" s="57" t="s">
        <v>96</v>
      </c>
      <c r="C84" s="78"/>
    </row>
    <row r="85" spans="1:3" ht="15">
      <c r="A85" s="51"/>
      <c r="B85" s="57" t="s">
        <v>97</v>
      </c>
      <c r="C85" s="78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6">
      <selection activeCell="G32" sqref="G32:G61"/>
    </sheetView>
  </sheetViews>
  <sheetFormatPr defaultColWidth="9.140625" defaultRowHeight="12.75"/>
  <cols>
    <col min="1" max="1" width="7.8515625" style="52" customWidth="1"/>
    <col min="2" max="2" width="38.140625" style="52" customWidth="1"/>
    <col min="3" max="3" width="9.7109375" style="51" customWidth="1"/>
    <col min="4" max="4" width="11.7109375" style="52" customWidth="1"/>
    <col min="5" max="5" width="11.7109375" style="52" hidden="1" customWidth="1"/>
    <col min="6" max="7" width="12.57421875" style="52" customWidth="1"/>
    <col min="8" max="8" width="11.140625" style="52" hidden="1" customWidth="1"/>
    <col min="9" max="9" width="9.140625" style="52" customWidth="1"/>
    <col min="10" max="16384" width="9.140625" style="1" customWidth="1"/>
  </cols>
  <sheetData>
    <row r="1" spans="1:9" s="4" customFormat="1" ht="66.75" customHeight="1">
      <c r="A1" s="172" t="s">
        <v>408</v>
      </c>
      <c r="B1" s="172"/>
      <c r="C1" s="172"/>
      <c r="D1" s="172"/>
      <c r="E1" s="172"/>
      <c r="F1" s="172"/>
      <c r="G1" s="172"/>
      <c r="H1" s="172"/>
      <c r="I1" s="156"/>
    </row>
    <row r="2" spans="1:8" ht="12.75" customHeight="1">
      <c r="A2" s="64"/>
      <c r="B2" s="162" t="s">
        <v>3</v>
      </c>
      <c r="C2" s="65"/>
      <c r="D2" s="163" t="s">
        <v>4</v>
      </c>
      <c r="E2" s="166" t="s">
        <v>391</v>
      </c>
      <c r="F2" s="163" t="s">
        <v>5</v>
      </c>
      <c r="G2" s="163" t="s">
        <v>6</v>
      </c>
      <c r="H2" s="166" t="s">
        <v>392</v>
      </c>
    </row>
    <row r="3" spans="1:8" ht="21.75" customHeight="1">
      <c r="A3" s="146"/>
      <c r="B3" s="162"/>
      <c r="C3" s="65"/>
      <c r="D3" s="163"/>
      <c r="E3" s="167"/>
      <c r="F3" s="163"/>
      <c r="G3" s="163"/>
      <c r="H3" s="167"/>
    </row>
    <row r="4" spans="1:8" ht="14.25">
      <c r="A4" s="146"/>
      <c r="B4" s="147" t="s">
        <v>83</v>
      </c>
      <c r="C4" s="65"/>
      <c r="D4" s="127">
        <f>D5+D6+D7+D8+D9+D10+D11+D12+D13+D14+D15+D16+D17+D18+D19+D20</f>
        <v>4581.4</v>
      </c>
      <c r="E4" s="127">
        <f>E5+E6+E7+E8+E9+E10+E11+E12+E13+E14+E15+E16+E17+E18+E19+E20</f>
        <v>2877</v>
      </c>
      <c r="F4" s="127">
        <f>F5+F6+F7+F8+F9+F10+F11+F12+F13+F14+F15+F16+F17+F18+F19+F20</f>
        <v>5815.600000000001</v>
      </c>
      <c r="G4" s="128">
        <f aca="true" t="shared" si="0" ref="G4:G28">F4/D4</f>
        <v>1.2693936351333657</v>
      </c>
      <c r="H4" s="128">
        <f>F4/E4</f>
        <v>2.0214111922141123</v>
      </c>
    </row>
    <row r="5" spans="1:8" ht="15">
      <c r="A5" s="146"/>
      <c r="B5" s="148" t="s">
        <v>7</v>
      </c>
      <c r="C5" s="153"/>
      <c r="D5" s="21">
        <v>112</v>
      </c>
      <c r="E5" s="21">
        <v>80</v>
      </c>
      <c r="F5" s="21">
        <v>112.7</v>
      </c>
      <c r="G5" s="90">
        <f t="shared" si="0"/>
        <v>1.00625</v>
      </c>
      <c r="H5" s="90">
        <f aca="true" t="shared" si="1" ref="H5:H28">F5/E5</f>
        <v>1.40875</v>
      </c>
    </row>
    <row r="6" spans="1:8" ht="15">
      <c r="A6" s="146"/>
      <c r="B6" s="148" t="s">
        <v>296</v>
      </c>
      <c r="C6" s="153"/>
      <c r="D6" s="21">
        <v>1364.5</v>
      </c>
      <c r="E6" s="21">
        <v>835</v>
      </c>
      <c r="F6" s="21">
        <v>1364.5</v>
      </c>
      <c r="G6" s="90">
        <f t="shared" si="0"/>
        <v>1</v>
      </c>
      <c r="H6" s="90">
        <f t="shared" si="1"/>
        <v>1.634131736526946</v>
      </c>
    </row>
    <row r="7" spans="1:8" ht="15">
      <c r="A7" s="146"/>
      <c r="B7" s="148" t="s">
        <v>9</v>
      </c>
      <c r="C7" s="153"/>
      <c r="D7" s="21">
        <v>1080</v>
      </c>
      <c r="E7" s="21">
        <v>470</v>
      </c>
      <c r="F7" s="21">
        <v>1088.1</v>
      </c>
      <c r="G7" s="90">
        <f t="shared" si="0"/>
        <v>1.0074999999999998</v>
      </c>
      <c r="H7" s="90">
        <f t="shared" si="1"/>
        <v>2.315106382978723</v>
      </c>
    </row>
    <row r="8" spans="1:8" ht="15">
      <c r="A8" s="146"/>
      <c r="B8" s="148" t="s">
        <v>10</v>
      </c>
      <c r="C8" s="153"/>
      <c r="D8" s="21">
        <v>127</v>
      </c>
      <c r="E8" s="21">
        <v>90</v>
      </c>
      <c r="F8" s="21">
        <v>127.1</v>
      </c>
      <c r="G8" s="90">
        <f t="shared" si="0"/>
        <v>1.000787401574803</v>
      </c>
      <c r="H8" s="90">
        <f t="shared" si="1"/>
        <v>1.4122222222222223</v>
      </c>
    </row>
    <row r="9" spans="1:8" ht="15">
      <c r="A9" s="146"/>
      <c r="B9" s="148" t="s">
        <v>11</v>
      </c>
      <c r="C9" s="153"/>
      <c r="D9" s="21">
        <v>1872.9</v>
      </c>
      <c r="E9" s="21">
        <v>1394</v>
      </c>
      <c r="F9" s="21">
        <v>3058.3</v>
      </c>
      <c r="G9" s="90">
        <f t="shared" si="0"/>
        <v>1.632922206204282</v>
      </c>
      <c r="H9" s="90">
        <f t="shared" si="1"/>
        <v>2.19390243902439</v>
      </c>
    </row>
    <row r="10" spans="1:8" ht="15">
      <c r="A10" s="146"/>
      <c r="B10" s="148" t="s">
        <v>108</v>
      </c>
      <c r="C10" s="153"/>
      <c r="D10" s="21">
        <v>15</v>
      </c>
      <c r="E10" s="21">
        <v>8</v>
      </c>
      <c r="F10" s="21">
        <v>29.3</v>
      </c>
      <c r="G10" s="90">
        <f t="shared" si="0"/>
        <v>1.9533333333333334</v>
      </c>
      <c r="H10" s="90">
        <f t="shared" si="1"/>
        <v>3.6625</v>
      </c>
    </row>
    <row r="11" spans="1:8" ht="15">
      <c r="A11" s="146"/>
      <c r="B11" s="148" t="s">
        <v>12</v>
      </c>
      <c r="C11" s="153"/>
      <c r="D11" s="21">
        <v>0</v>
      </c>
      <c r="E11" s="21">
        <v>0</v>
      </c>
      <c r="F11" s="21">
        <v>0</v>
      </c>
      <c r="G11" s="90">
        <v>0</v>
      </c>
      <c r="H11" s="90">
        <v>0</v>
      </c>
    </row>
    <row r="12" spans="1:8" ht="15">
      <c r="A12" s="146"/>
      <c r="B12" s="148" t="s">
        <v>13</v>
      </c>
      <c r="C12" s="153"/>
      <c r="D12" s="21">
        <v>0</v>
      </c>
      <c r="E12" s="21">
        <v>0</v>
      </c>
      <c r="F12" s="21">
        <v>0</v>
      </c>
      <c r="G12" s="90">
        <v>0</v>
      </c>
      <c r="H12" s="90">
        <v>0</v>
      </c>
    </row>
    <row r="13" spans="1:8" ht="15">
      <c r="A13" s="146"/>
      <c r="B13" s="148" t="s">
        <v>14</v>
      </c>
      <c r="C13" s="153"/>
      <c r="D13" s="21">
        <v>0</v>
      </c>
      <c r="E13" s="21">
        <v>0</v>
      </c>
      <c r="F13" s="21">
        <v>21</v>
      </c>
      <c r="G13" s="90">
        <v>0</v>
      </c>
      <c r="H13" s="90">
        <v>0</v>
      </c>
    </row>
    <row r="14" spans="1:8" ht="15">
      <c r="A14" s="146"/>
      <c r="B14" s="148" t="s">
        <v>16</v>
      </c>
      <c r="C14" s="153"/>
      <c r="D14" s="21">
        <v>0</v>
      </c>
      <c r="E14" s="21">
        <v>0</v>
      </c>
      <c r="F14" s="21">
        <v>0</v>
      </c>
      <c r="G14" s="90">
        <v>0</v>
      </c>
      <c r="H14" s="90">
        <v>0</v>
      </c>
    </row>
    <row r="15" spans="1:8" ht="15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90">
        <v>0</v>
      </c>
      <c r="H15" s="90">
        <v>0</v>
      </c>
    </row>
    <row r="16" spans="1:8" ht="25.5">
      <c r="A16" s="146"/>
      <c r="B16" s="148" t="s">
        <v>18</v>
      </c>
      <c r="C16" s="153"/>
      <c r="D16" s="21">
        <v>0</v>
      </c>
      <c r="E16" s="21">
        <v>0</v>
      </c>
      <c r="F16" s="21">
        <v>0</v>
      </c>
      <c r="G16" s="90">
        <v>0</v>
      </c>
      <c r="H16" s="90">
        <v>0</v>
      </c>
    </row>
    <row r="17" spans="1:8" ht="15">
      <c r="A17" s="146"/>
      <c r="B17" s="148" t="s">
        <v>119</v>
      </c>
      <c r="C17" s="153"/>
      <c r="D17" s="21">
        <v>10</v>
      </c>
      <c r="E17" s="21">
        <v>0</v>
      </c>
      <c r="F17" s="21">
        <v>14.6</v>
      </c>
      <c r="G17" s="90">
        <f t="shared" si="0"/>
        <v>1.46</v>
      </c>
      <c r="H17" s="90">
        <v>0</v>
      </c>
    </row>
    <row r="18" spans="1:8" ht="15">
      <c r="A18" s="146"/>
      <c r="B18" s="148" t="s">
        <v>357</v>
      </c>
      <c r="C18" s="153"/>
      <c r="D18" s="21">
        <v>0</v>
      </c>
      <c r="E18" s="21">
        <v>0</v>
      </c>
      <c r="F18" s="21">
        <v>0</v>
      </c>
      <c r="G18" s="90">
        <v>0</v>
      </c>
      <c r="H18" s="90">
        <v>0</v>
      </c>
    </row>
    <row r="19" spans="1:8" ht="15">
      <c r="A19" s="146"/>
      <c r="B19" s="148" t="s">
        <v>122</v>
      </c>
      <c r="C19" s="153"/>
      <c r="D19" s="21">
        <v>0</v>
      </c>
      <c r="E19" s="21">
        <v>0</v>
      </c>
      <c r="F19" s="21">
        <v>0</v>
      </c>
      <c r="G19" s="90">
        <v>0</v>
      </c>
      <c r="H19" s="90">
        <v>0</v>
      </c>
    </row>
    <row r="20" spans="1:8" ht="15">
      <c r="A20" s="146"/>
      <c r="B20" s="148" t="s">
        <v>23</v>
      </c>
      <c r="C20" s="153"/>
      <c r="D20" s="21">
        <v>0</v>
      </c>
      <c r="E20" s="21">
        <v>0</v>
      </c>
      <c r="F20" s="21">
        <v>0</v>
      </c>
      <c r="G20" s="90">
        <v>0</v>
      </c>
      <c r="H20" s="90">
        <v>0</v>
      </c>
    </row>
    <row r="21" spans="1:8" ht="15">
      <c r="A21" s="146"/>
      <c r="B21" s="22" t="s">
        <v>24</v>
      </c>
      <c r="C21" s="27"/>
      <c r="D21" s="21">
        <f>D22+D23+D24+D25+D26</f>
        <v>245.5</v>
      </c>
      <c r="E21" s="21">
        <f>E22+E23+E24+E25+E26</f>
        <v>1391</v>
      </c>
      <c r="F21" s="21">
        <f>F22+F23+F24+F25+F26</f>
        <v>245.5</v>
      </c>
      <c r="G21" s="90">
        <f t="shared" si="0"/>
        <v>1</v>
      </c>
      <c r="H21" s="90">
        <f t="shared" si="1"/>
        <v>0.17649173256649892</v>
      </c>
    </row>
    <row r="22" spans="1:8" ht="15">
      <c r="A22" s="146"/>
      <c r="B22" s="148" t="s">
        <v>25</v>
      </c>
      <c r="C22" s="153"/>
      <c r="D22" s="21">
        <v>100.6</v>
      </c>
      <c r="E22" s="21">
        <v>75.5</v>
      </c>
      <c r="F22" s="21">
        <v>100.6</v>
      </c>
      <c r="G22" s="90">
        <f t="shared" si="0"/>
        <v>1</v>
      </c>
      <c r="H22" s="90">
        <f t="shared" si="1"/>
        <v>1.3324503311258278</v>
      </c>
    </row>
    <row r="23" spans="1:8" ht="15">
      <c r="A23" s="146"/>
      <c r="B23" s="148" t="s">
        <v>103</v>
      </c>
      <c r="C23" s="153"/>
      <c r="D23" s="21">
        <v>144.9</v>
      </c>
      <c r="E23" s="21">
        <v>120.8</v>
      </c>
      <c r="F23" s="21">
        <v>144.9</v>
      </c>
      <c r="G23" s="90">
        <f t="shared" si="0"/>
        <v>1</v>
      </c>
      <c r="H23" s="90">
        <f t="shared" si="1"/>
        <v>1.1995033112582782</v>
      </c>
    </row>
    <row r="24" spans="1:8" ht="15">
      <c r="A24" s="146"/>
      <c r="B24" s="148" t="s">
        <v>68</v>
      </c>
      <c r="C24" s="153"/>
      <c r="D24" s="21">
        <v>0</v>
      </c>
      <c r="E24" s="21">
        <v>1194.7</v>
      </c>
      <c r="F24" s="21">
        <v>0</v>
      </c>
      <c r="G24" s="90">
        <v>0</v>
      </c>
      <c r="H24" s="90">
        <f t="shared" si="1"/>
        <v>0</v>
      </c>
    </row>
    <row r="25" spans="1:8" ht="25.5">
      <c r="A25" s="146"/>
      <c r="B25" s="148" t="s">
        <v>28</v>
      </c>
      <c r="C25" s="153"/>
      <c r="D25" s="21">
        <v>0</v>
      </c>
      <c r="E25" s="21">
        <v>0</v>
      </c>
      <c r="F25" s="21">
        <v>0</v>
      </c>
      <c r="G25" s="90">
        <v>0</v>
      </c>
      <c r="H25" s="90">
        <v>0</v>
      </c>
    </row>
    <row r="26" spans="1:8" ht="23.25" customHeight="1" thickBot="1">
      <c r="A26" s="146"/>
      <c r="B26" s="67" t="s">
        <v>157</v>
      </c>
      <c r="C26" s="68"/>
      <c r="D26" s="21">
        <v>0</v>
      </c>
      <c r="E26" s="21">
        <v>0</v>
      </c>
      <c r="F26" s="21">
        <v>0</v>
      </c>
      <c r="G26" s="90">
        <v>0</v>
      </c>
      <c r="H26" s="90">
        <v>0</v>
      </c>
    </row>
    <row r="27" spans="1:8" ht="18.75">
      <c r="A27" s="146"/>
      <c r="B27" s="88" t="s">
        <v>29</v>
      </c>
      <c r="C27" s="89"/>
      <c r="D27" s="149">
        <f>D4+D21</f>
        <v>4826.9</v>
      </c>
      <c r="E27" s="149">
        <f>E4+E21</f>
        <v>4268</v>
      </c>
      <c r="F27" s="149">
        <f>F4+F21</f>
        <v>6061.100000000001</v>
      </c>
      <c r="G27" s="90">
        <f t="shared" si="0"/>
        <v>1.2556920590855418</v>
      </c>
      <c r="H27" s="90">
        <f t="shared" si="1"/>
        <v>1.4201265229615747</v>
      </c>
    </row>
    <row r="28" spans="1:8" ht="15">
      <c r="A28" s="146"/>
      <c r="B28" s="148" t="s">
        <v>109</v>
      </c>
      <c r="C28" s="153"/>
      <c r="D28" s="21">
        <f>D4</f>
        <v>4581.4</v>
      </c>
      <c r="E28" s="21">
        <f>E4</f>
        <v>2877</v>
      </c>
      <c r="F28" s="21">
        <f>F4</f>
        <v>5815.600000000001</v>
      </c>
      <c r="G28" s="90">
        <f t="shared" si="0"/>
        <v>1.2693936351333657</v>
      </c>
      <c r="H28" s="90">
        <f t="shared" si="1"/>
        <v>2.0214111922141123</v>
      </c>
    </row>
    <row r="29" spans="1:8" ht="12.75">
      <c r="A29" s="169"/>
      <c r="B29" s="180"/>
      <c r="C29" s="180"/>
      <c r="D29" s="180"/>
      <c r="E29" s="180"/>
      <c r="F29" s="180"/>
      <c r="G29" s="180"/>
      <c r="H29" s="181"/>
    </row>
    <row r="30" spans="1:8" ht="15" customHeight="1">
      <c r="A30" s="192" t="s">
        <v>161</v>
      </c>
      <c r="B30" s="162" t="s">
        <v>30</v>
      </c>
      <c r="C30" s="164" t="s">
        <v>195</v>
      </c>
      <c r="D30" s="163" t="s">
        <v>4</v>
      </c>
      <c r="E30" s="166" t="s">
        <v>391</v>
      </c>
      <c r="F30" s="166" t="s">
        <v>5</v>
      </c>
      <c r="G30" s="163" t="s">
        <v>6</v>
      </c>
      <c r="H30" s="166" t="s">
        <v>392</v>
      </c>
    </row>
    <row r="31" spans="1:8" ht="15" customHeight="1">
      <c r="A31" s="192"/>
      <c r="B31" s="162"/>
      <c r="C31" s="165"/>
      <c r="D31" s="163"/>
      <c r="E31" s="167"/>
      <c r="F31" s="167"/>
      <c r="G31" s="163"/>
      <c r="H31" s="167"/>
    </row>
    <row r="32" spans="1:8" ht="20.25" customHeight="1">
      <c r="A32" s="27" t="s">
        <v>70</v>
      </c>
      <c r="B32" s="22" t="s">
        <v>31</v>
      </c>
      <c r="C32" s="27"/>
      <c r="D32" s="70">
        <f>D33+D34+D35</f>
        <v>2527.7000000000003</v>
      </c>
      <c r="E32" s="70">
        <f>E33+E34+E35</f>
        <v>1918.4</v>
      </c>
      <c r="F32" s="70">
        <f>F33+F34+F35</f>
        <v>2342.5</v>
      </c>
      <c r="G32" s="91">
        <f>F32/D32</f>
        <v>0.9267318115282667</v>
      </c>
      <c r="H32" s="91">
        <f>F32/E32</f>
        <v>1.2210696413678064</v>
      </c>
    </row>
    <row r="33" spans="1:9" ht="66" customHeight="1">
      <c r="A33" s="153" t="s">
        <v>73</v>
      </c>
      <c r="B33" s="148" t="s">
        <v>165</v>
      </c>
      <c r="C33" s="153" t="s">
        <v>73</v>
      </c>
      <c r="D33" s="21">
        <v>2513.3</v>
      </c>
      <c r="E33" s="21">
        <v>1904</v>
      </c>
      <c r="F33" s="21">
        <v>2342.5</v>
      </c>
      <c r="G33" s="91">
        <f aca="true" t="shared" si="2" ref="G33:G61">F33/D33</f>
        <v>0.9320415390124537</v>
      </c>
      <c r="H33" s="91">
        <f aca="true" t="shared" si="3" ref="H33:H61">F33/E33</f>
        <v>1.2303046218487395</v>
      </c>
      <c r="I33" s="53"/>
    </row>
    <row r="34" spans="1:9" ht="12.75">
      <c r="A34" s="153" t="s">
        <v>75</v>
      </c>
      <c r="B34" s="148" t="s">
        <v>36</v>
      </c>
      <c r="C34" s="153" t="s">
        <v>75</v>
      </c>
      <c r="D34" s="21">
        <v>10</v>
      </c>
      <c r="E34" s="21">
        <v>10</v>
      </c>
      <c r="F34" s="21">
        <v>0</v>
      </c>
      <c r="G34" s="91">
        <f t="shared" si="2"/>
        <v>0</v>
      </c>
      <c r="H34" s="91">
        <f t="shared" si="3"/>
        <v>0</v>
      </c>
      <c r="I34" s="53"/>
    </row>
    <row r="35" spans="1:9" ht="17.25" customHeight="1">
      <c r="A35" s="153" t="s">
        <v>132</v>
      </c>
      <c r="B35" s="148" t="s">
        <v>129</v>
      </c>
      <c r="C35" s="153"/>
      <c r="D35" s="21">
        <f>D36+D37</f>
        <v>4.4</v>
      </c>
      <c r="E35" s="21">
        <f>E36+E37</f>
        <v>4.4</v>
      </c>
      <c r="F35" s="21">
        <f>F36+F37</f>
        <v>0</v>
      </c>
      <c r="G35" s="91">
        <f t="shared" si="2"/>
        <v>0</v>
      </c>
      <c r="H35" s="91">
        <v>0</v>
      </c>
      <c r="I35" s="53"/>
    </row>
    <row r="36" spans="1:9" s="8" customFormat="1" ht="25.5">
      <c r="A36" s="72"/>
      <c r="B36" s="38" t="s">
        <v>118</v>
      </c>
      <c r="C36" s="72" t="s">
        <v>212</v>
      </c>
      <c r="D36" s="73">
        <v>4.4</v>
      </c>
      <c r="E36" s="73">
        <v>4.4</v>
      </c>
      <c r="F36" s="73">
        <v>0</v>
      </c>
      <c r="G36" s="91">
        <f t="shared" si="2"/>
        <v>0</v>
      </c>
      <c r="H36" s="91">
        <v>0</v>
      </c>
      <c r="I36" s="53"/>
    </row>
    <row r="37" spans="1:9" s="8" customFormat="1" ht="29.25" customHeight="1" hidden="1">
      <c r="A37" s="72"/>
      <c r="B37" s="38" t="s">
        <v>275</v>
      </c>
      <c r="C37" s="72" t="s">
        <v>274</v>
      </c>
      <c r="D37" s="73">
        <v>0</v>
      </c>
      <c r="E37" s="73">
        <v>0</v>
      </c>
      <c r="F37" s="73">
        <v>0</v>
      </c>
      <c r="G37" s="91" t="e">
        <f t="shared" si="2"/>
        <v>#DIV/0!</v>
      </c>
      <c r="H37" s="91">
        <v>0</v>
      </c>
      <c r="I37" s="53"/>
    </row>
    <row r="38" spans="1:9" ht="17.25" customHeight="1">
      <c r="A38" s="27" t="s">
        <v>112</v>
      </c>
      <c r="B38" s="22" t="s">
        <v>105</v>
      </c>
      <c r="C38" s="27"/>
      <c r="D38" s="70">
        <f>D39</f>
        <v>144.9</v>
      </c>
      <c r="E38" s="70">
        <f>E39</f>
        <v>144.9</v>
      </c>
      <c r="F38" s="70">
        <f>F39</f>
        <v>144.9</v>
      </c>
      <c r="G38" s="91">
        <f t="shared" si="2"/>
        <v>1</v>
      </c>
      <c r="H38" s="91">
        <f t="shared" si="3"/>
        <v>1</v>
      </c>
      <c r="I38" s="53"/>
    </row>
    <row r="39" spans="1:9" ht="38.25">
      <c r="A39" s="153" t="s">
        <v>113</v>
      </c>
      <c r="B39" s="148" t="s">
        <v>170</v>
      </c>
      <c r="C39" s="153" t="s">
        <v>268</v>
      </c>
      <c r="D39" s="21">
        <v>144.9</v>
      </c>
      <c r="E39" s="21">
        <v>144.9</v>
      </c>
      <c r="F39" s="21">
        <v>144.9</v>
      </c>
      <c r="G39" s="91">
        <f t="shared" si="2"/>
        <v>1</v>
      </c>
      <c r="H39" s="91">
        <f t="shared" si="3"/>
        <v>1</v>
      </c>
      <c r="I39" s="53"/>
    </row>
    <row r="40" spans="1:9" ht="25.5" hidden="1">
      <c r="A40" s="27" t="s">
        <v>76</v>
      </c>
      <c r="B40" s="22" t="s">
        <v>39</v>
      </c>
      <c r="C40" s="27"/>
      <c r="D40" s="70">
        <f>D41</f>
        <v>0</v>
      </c>
      <c r="E40" s="70">
        <f>E41</f>
        <v>0</v>
      </c>
      <c r="F40" s="70">
        <f>F41</f>
        <v>0</v>
      </c>
      <c r="G40" s="91" t="e">
        <f t="shared" si="2"/>
        <v>#DIV/0!</v>
      </c>
      <c r="H40" s="91" t="e">
        <f t="shared" si="3"/>
        <v>#DIV/0!</v>
      </c>
      <c r="I40" s="53"/>
    </row>
    <row r="41" spans="1:9" ht="12.75" hidden="1">
      <c r="A41" s="153" t="s">
        <v>114</v>
      </c>
      <c r="B41" s="148" t="s">
        <v>107</v>
      </c>
      <c r="C41" s="153"/>
      <c r="D41" s="21">
        <f>D42</f>
        <v>0</v>
      </c>
      <c r="E41" s="21">
        <f>E42</f>
        <v>0</v>
      </c>
      <c r="F41" s="21">
        <v>0</v>
      </c>
      <c r="G41" s="91" t="e">
        <f t="shared" si="2"/>
        <v>#DIV/0!</v>
      </c>
      <c r="H41" s="91" t="e">
        <f t="shared" si="3"/>
        <v>#DIV/0!</v>
      </c>
      <c r="I41" s="53"/>
    </row>
    <row r="42" spans="1:9" s="8" customFormat="1" ht="54.75" customHeight="1" hidden="1">
      <c r="A42" s="72"/>
      <c r="B42" s="38" t="s">
        <v>270</v>
      </c>
      <c r="C42" s="72" t="s">
        <v>269</v>
      </c>
      <c r="D42" s="73">
        <v>0</v>
      </c>
      <c r="E42" s="73">
        <v>0</v>
      </c>
      <c r="F42" s="73">
        <v>0</v>
      </c>
      <c r="G42" s="91" t="e">
        <f t="shared" si="2"/>
        <v>#DIV/0!</v>
      </c>
      <c r="H42" s="91" t="e">
        <f t="shared" si="3"/>
        <v>#DIV/0!</v>
      </c>
      <c r="I42" s="53"/>
    </row>
    <row r="43" spans="1:9" s="8" customFormat="1" ht="21.75" customHeight="1" hidden="1">
      <c r="A43" s="27" t="s">
        <v>77</v>
      </c>
      <c r="B43" s="22" t="s">
        <v>41</v>
      </c>
      <c r="C43" s="27"/>
      <c r="D43" s="70">
        <f aca="true" t="shared" si="4" ref="D43:F44">D44</f>
        <v>0</v>
      </c>
      <c r="E43" s="70">
        <f t="shared" si="4"/>
        <v>0</v>
      </c>
      <c r="F43" s="70">
        <f t="shared" si="4"/>
        <v>0</v>
      </c>
      <c r="G43" s="91" t="e">
        <f t="shared" si="2"/>
        <v>#DIV/0!</v>
      </c>
      <c r="H43" s="91" t="e">
        <f t="shared" si="3"/>
        <v>#DIV/0!</v>
      </c>
      <c r="I43" s="53"/>
    </row>
    <row r="44" spans="1:9" s="8" customFormat="1" ht="33" customHeight="1" hidden="1">
      <c r="A44" s="150" t="s">
        <v>78</v>
      </c>
      <c r="B44" s="48" t="s">
        <v>127</v>
      </c>
      <c r="C44" s="153"/>
      <c r="D44" s="21">
        <f t="shared" si="4"/>
        <v>0</v>
      </c>
      <c r="E44" s="21">
        <f t="shared" si="4"/>
        <v>0</v>
      </c>
      <c r="F44" s="21">
        <f t="shared" si="4"/>
        <v>0</v>
      </c>
      <c r="G44" s="91" t="e">
        <f t="shared" si="2"/>
        <v>#DIV/0!</v>
      </c>
      <c r="H44" s="91" t="e">
        <f t="shared" si="3"/>
        <v>#DIV/0!</v>
      </c>
      <c r="I44" s="53"/>
    </row>
    <row r="45" spans="1:9" s="8" customFormat="1" ht="32.25" customHeight="1" hidden="1">
      <c r="A45" s="72"/>
      <c r="B45" s="41" t="s">
        <v>127</v>
      </c>
      <c r="C45" s="72" t="s">
        <v>281</v>
      </c>
      <c r="D45" s="73">
        <f>0</f>
        <v>0</v>
      </c>
      <c r="E45" s="73">
        <f>0</f>
        <v>0</v>
      </c>
      <c r="F45" s="73">
        <f>0</f>
        <v>0</v>
      </c>
      <c r="G45" s="91" t="e">
        <f t="shared" si="2"/>
        <v>#DIV/0!</v>
      </c>
      <c r="H45" s="91" t="e">
        <f t="shared" si="3"/>
        <v>#DIV/0!</v>
      </c>
      <c r="I45" s="53"/>
    </row>
    <row r="46" spans="1:9" ht="25.5">
      <c r="A46" s="27" t="s">
        <v>79</v>
      </c>
      <c r="B46" s="22" t="s">
        <v>42</v>
      </c>
      <c r="C46" s="27"/>
      <c r="D46" s="70">
        <f>D47</f>
        <v>466.7</v>
      </c>
      <c r="E46" s="70">
        <f>E47</f>
        <v>352.6</v>
      </c>
      <c r="F46" s="70">
        <f>F47</f>
        <v>404.2</v>
      </c>
      <c r="G46" s="91">
        <f t="shared" si="2"/>
        <v>0.866080994214699</v>
      </c>
      <c r="H46" s="91">
        <f t="shared" si="3"/>
        <v>1.146341463414634</v>
      </c>
      <c r="I46" s="53"/>
    </row>
    <row r="47" spans="1:9" ht="12.75">
      <c r="A47" s="153" t="s">
        <v>45</v>
      </c>
      <c r="B47" s="148" t="s">
        <v>46</v>
      </c>
      <c r="C47" s="153"/>
      <c r="D47" s="21">
        <f>D48+D49+D51+D50</f>
        <v>466.7</v>
      </c>
      <c r="E47" s="21">
        <f>E48+E49+E51+E50</f>
        <v>352.6</v>
      </c>
      <c r="F47" s="21">
        <f>F48+F49+F51+F50</f>
        <v>404.2</v>
      </c>
      <c r="G47" s="91">
        <f t="shared" si="2"/>
        <v>0.866080994214699</v>
      </c>
      <c r="H47" s="91">
        <f t="shared" si="3"/>
        <v>1.146341463414634</v>
      </c>
      <c r="I47" s="53"/>
    </row>
    <row r="48" spans="1:9" s="8" customFormat="1" ht="12.75">
      <c r="A48" s="72"/>
      <c r="B48" s="38" t="s">
        <v>180</v>
      </c>
      <c r="C48" s="72" t="s">
        <v>257</v>
      </c>
      <c r="D48" s="73">
        <v>406.3</v>
      </c>
      <c r="E48" s="73">
        <v>287.6</v>
      </c>
      <c r="F48" s="73">
        <v>397.3</v>
      </c>
      <c r="G48" s="91">
        <f t="shared" si="2"/>
        <v>0.9778488801378292</v>
      </c>
      <c r="H48" s="91">
        <f t="shared" si="3"/>
        <v>1.381432545201669</v>
      </c>
      <c r="I48" s="53"/>
    </row>
    <row r="49" spans="1:9" s="8" customFormat="1" ht="18" customHeight="1">
      <c r="A49" s="72"/>
      <c r="B49" s="38" t="s">
        <v>262</v>
      </c>
      <c r="C49" s="72" t="s">
        <v>258</v>
      </c>
      <c r="D49" s="73">
        <v>15</v>
      </c>
      <c r="E49" s="73">
        <v>15</v>
      </c>
      <c r="F49" s="73">
        <v>0</v>
      </c>
      <c r="G49" s="91">
        <f t="shared" si="2"/>
        <v>0</v>
      </c>
      <c r="H49" s="91">
        <v>0</v>
      </c>
      <c r="I49" s="53"/>
    </row>
    <row r="50" spans="1:9" s="8" customFormat="1" ht="18" customHeight="1">
      <c r="A50" s="72"/>
      <c r="B50" s="38" t="s">
        <v>372</v>
      </c>
      <c r="C50" s="72" t="s">
        <v>371</v>
      </c>
      <c r="D50" s="73">
        <v>10</v>
      </c>
      <c r="E50" s="73">
        <v>10</v>
      </c>
      <c r="F50" s="73">
        <v>0</v>
      </c>
      <c r="G50" s="91">
        <f t="shared" si="2"/>
        <v>0</v>
      </c>
      <c r="H50" s="91">
        <v>0</v>
      </c>
      <c r="I50" s="53"/>
    </row>
    <row r="51" spans="1:9" s="8" customFormat="1" ht="18" customHeight="1">
      <c r="A51" s="72"/>
      <c r="B51" s="38" t="s">
        <v>182</v>
      </c>
      <c r="C51" s="72" t="s">
        <v>263</v>
      </c>
      <c r="D51" s="73">
        <v>35.4</v>
      </c>
      <c r="E51" s="73">
        <v>40</v>
      </c>
      <c r="F51" s="73">
        <v>6.9</v>
      </c>
      <c r="G51" s="91">
        <f t="shared" si="2"/>
        <v>0.19491525423728814</v>
      </c>
      <c r="H51" s="91">
        <f t="shared" si="3"/>
        <v>0.17250000000000001</v>
      </c>
      <c r="I51" s="53"/>
    </row>
    <row r="52" spans="1:9" ht="29.25" customHeight="1">
      <c r="A52" s="42" t="s">
        <v>130</v>
      </c>
      <c r="B52" s="151" t="s">
        <v>128</v>
      </c>
      <c r="C52" s="42"/>
      <c r="D52" s="28">
        <f>D54</f>
        <v>1</v>
      </c>
      <c r="E52" s="28">
        <f>E54</f>
        <v>1</v>
      </c>
      <c r="F52" s="28">
        <f>F54</f>
        <v>1</v>
      </c>
      <c r="G52" s="91">
        <f t="shared" si="2"/>
        <v>1</v>
      </c>
      <c r="H52" s="91">
        <f t="shared" si="3"/>
        <v>1</v>
      </c>
      <c r="I52" s="53"/>
    </row>
    <row r="53" spans="1:9" ht="29.25" customHeight="1">
      <c r="A53" s="150" t="s">
        <v>124</v>
      </c>
      <c r="B53" s="48" t="s">
        <v>131</v>
      </c>
      <c r="C53" s="150"/>
      <c r="D53" s="21">
        <f>D54</f>
        <v>1</v>
      </c>
      <c r="E53" s="21">
        <f>E54</f>
        <v>1</v>
      </c>
      <c r="F53" s="21">
        <f>F54</f>
        <v>1</v>
      </c>
      <c r="G53" s="91">
        <f t="shared" si="2"/>
        <v>1</v>
      </c>
      <c r="H53" s="91">
        <f t="shared" si="3"/>
        <v>1</v>
      </c>
      <c r="I53" s="53"/>
    </row>
    <row r="54" spans="1:9" s="8" customFormat="1" ht="31.5" customHeight="1">
      <c r="A54" s="72"/>
      <c r="B54" s="38" t="s">
        <v>271</v>
      </c>
      <c r="C54" s="72" t="s">
        <v>264</v>
      </c>
      <c r="D54" s="73">
        <v>1</v>
      </c>
      <c r="E54" s="73">
        <f>1</f>
        <v>1</v>
      </c>
      <c r="F54" s="73">
        <v>1</v>
      </c>
      <c r="G54" s="91">
        <f t="shared" si="2"/>
        <v>1</v>
      </c>
      <c r="H54" s="91">
        <f t="shared" si="3"/>
        <v>1</v>
      </c>
      <c r="I54" s="53"/>
    </row>
    <row r="55" spans="1:9" ht="17.25" customHeight="1" hidden="1">
      <c r="A55" s="27" t="s">
        <v>47</v>
      </c>
      <c r="B55" s="22" t="s">
        <v>48</v>
      </c>
      <c r="C55" s="27"/>
      <c r="D55" s="70">
        <f aca="true" t="shared" si="5" ref="D55:F56">D56</f>
        <v>0</v>
      </c>
      <c r="E55" s="70">
        <f t="shared" si="5"/>
        <v>0</v>
      </c>
      <c r="F55" s="70">
        <f t="shared" si="5"/>
        <v>0</v>
      </c>
      <c r="G55" s="91" t="e">
        <f t="shared" si="2"/>
        <v>#DIV/0!</v>
      </c>
      <c r="H55" s="91" t="e">
        <f t="shared" si="3"/>
        <v>#DIV/0!</v>
      </c>
      <c r="I55" s="53"/>
    </row>
    <row r="56" spans="1:9" ht="12.75" hidden="1">
      <c r="A56" s="153" t="s">
        <v>52</v>
      </c>
      <c r="B56" s="148" t="s">
        <v>53</v>
      </c>
      <c r="C56" s="153"/>
      <c r="D56" s="21">
        <f t="shared" si="5"/>
        <v>0</v>
      </c>
      <c r="E56" s="21">
        <f t="shared" si="5"/>
        <v>0</v>
      </c>
      <c r="F56" s="21">
        <f t="shared" si="5"/>
        <v>0</v>
      </c>
      <c r="G56" s="91" t="e">
        <f t="shared" si="2"/>
        <v>#DIV/0!</v>
      </c>
      <c r="H56" s="91" t="e">
        <f t="shared" si="3"/>
        <v>#DIV/0!</v>
      </c>
      <c r="I56" s="53"/>
    </row>
    <row r="57" spans="1:9" s="8" customFormat="1" ht="27" customHeight="1" hidden="1">
      <c r="A57" s="72"/>
      <c r="B57" s="38" t="s">
        <v>265</v>
      </c>
      <c r="C57" s="72" t="s">
        <v>266</v>
      </c>
      <c r="D57" s="73">
        <v>0</v>
      </c>
      <c r="E57" s="73">
        <v>0</v>
      </c>
      <c r="F57" s="73">
        <v>0</v>
      </c>
      <c r="G57" s="91" t="e">
        <f t="shared" si="2"/>
        <v>#DIV/0!</v>
      </c>
      <c r="H57" s="91" t="e">
        <f t="shared" si="3"/>
        <v>#DIV/0!</v>
      </c>
      <c r="I57" s="53"/>
    </row>
    <row r="58" spans="1:9" ht="23.25" customHeight="1">
      <c r="A58" s="27"/>
      <c r="B58" s="22" t="s">
        <v>101</v>
      </c>
      <c r="C58" s="27"/>
      <c r="D58" s="21">
        <f>D59</f>
        <v>2877.8</v>
      </c>
      <c r="E58" s="21">
        <f>E59</f>
        <v>2922.8</v>
      </c>
      <c r="F58" s="21">
        <f>F59</f>
        <v>2857.6</v>
      </c>
      <c r="G58" s="91">
        <f t="shared" si="2"/>
        <v>0.9929807491834038</v>
      </c>
      <c r="H58" s="91">
        <f t="shared" si="3"/>
        <v>0.977692623511701</v>
      </c>
      <c r="I58" s="53"/>
    </row>
    <row r="59" spans="1:9" s="8" customFormat="1" ht="25.5">
      <c r="A59" s="72"/>
      <c r="B59" s="38" t="s">
        <v>102</v>
      </c>
      <c r="C59" s="72" t="s">
        <v>199</v>
      </c>
      <c r="D59" s="73">
        <v>2877.8</v>
      </c>
      <c r="E59" s="73">
        <v>2922.8</v>
      </c>
      <c r="F59" s="73">
        <v>2857.6</v>
      </c>
      <c r="G59" s="91">
        <f t="shared" si="2"/>
        <v>0.9929807491834038</v>
      </c>
      <c r="H59" s="91">
        <f t="shared" si="3"/>
        <v>0.977692623511701</v>
      </c>
      <c r="I59" s="53"/>
    </row>
    <row r="60" spans="1:9" ht="24.75" customHeight="1">
      <c r="A60" s="153"/>
      <c r="B60" s="49" t="s">
        <v>69</v>
      </c>
      <c r="C60" s="74"/>
      <c r="D60" s="75">
        <f>D32+D38+D40+D43+D46+D52+D55+D58</f>
        <v>6018.1</v>
      </c>
      <c r="E60" s="75">
        <f>E32+E38+E40+E43+E46+E52+E55+E58</f>
        <v>5339.700000000001</v>
      </c>
      <c r="F60" s="75">
        <f>F32+F38+F40+F43+F46+F52+F55+F58</f>
        <v>5750.2</v>
      </c>
      <c r="G60" s="91">
        <f t="shared" si="2"/>
        <v>0.9554842890613315</v>
      </c>
      <c r="H60" s="91">
        <f t="shared" si="3"/>
        <v>1.0768769781073841</v>
      </c>
      <c r="I60" s="53"/>
    </row>
    <row r="61" spans="1:9" ht="15">
      <c r="A61" s="76"/>
      <c r="B61" s="148" t="s">
        <v>84</v>
      </c>
      <c r="C61" s="153"/>
      <c r="D61" s="77">
        <f>D58</f>
        <v>2877.8</v>
      </c>
      <c r="E61" s="77">
        <f>E58</f>
        <v>2922.8</v>
      </c>
      <c r="F61" s="77">
        <f>F58</f>
        <v>2857.6</v>
      </c>
      <c r="G61" s="91">
        <f t="shared" si="2"/>
        <v>0.9929807491834038</v>
      </c>
      <c r="H61" s="91">
        <f t="shared" si="3"/>
        <v>0.977692623511701</v>
      </c>
      <c r="I61" s="53"/>
    </row>
    <row r="62" ht="15">
      <c r="A62" s="78"/>
    </row>
    <row r="63" ht="12.75">
      <c r="A63" s="51"/>
    </row>
    <row r="64" spans="1:6" ht="15">
      <c r="A64" s="51"/>
      <c r="B64" s="57" t="s">
        <v>94</v>
      </c>
      <c r="C64" s="78"/>
      <c r="F64" s="52">
        <v>1191.1</v>
      </c>
    </row>
    <row r="65" spans="1:3" ht="15">
      <c r="A65" s="51"/>
      <c r="B65" s="57"/>
      <c r="C65" s="78"/>
    </row>
    <row r="66" spans="1:6" ht="15">
      <c r="A66" s="51"/>
      <c r="B66" s="57" t="s">
        <v>85</v>
      </c>
      <c r="C66" s="78"/>
      <c r="F66" s="53"/>
    </row>
    <row r="67" spans="1:3" ht="15">
      <c r="A67" s="51"/>
      <c r="B67" s="57" t="s">
        <v>86</v>
      </c>
      <c r="C67" s="78"/>
    </row>
    <row r="68" spans="2:3" ht="15">
      <c r="B68" s="57"/>
      <c r="C68" s="78"/>
    </row>
    <row r="69" spans="2:3" ht="15">
      <c r="B69" s="57" t="s">
        <v>87</v>
      </c>
      <c r="C69" s="78"/>
    </row>
    <row r="70" spans="2:3" ht="15">
      <c r="B70" s="57" t="s">
        <v>88</v>
      </c>
      <c r="C70" s="78"/>
    </row>
    <row r="71" spans="2:3" ht="15">
      <c r="B71" s="57"/>
      <c r="C71" s="78"/>
    </row>
    <row r="72" spans="2:3" ht="15">
      <c r="B72" s="57" t="s">
        <v>89</v>
      </c>
      <c r="C72" s="78"/>
    </row>
    <row r="73" spans="2:3" ht="15">
      <c r="B73" s="57" t="s">
        <v>90</v>
      </c>
      <c r="C73" s="78"/>
    </row>
    <row r="74" spans="2:3" ht="15">
      <c r="B74" s="57"/>
      <c r="C74" s="78"/>
    </row>
    <row r="75" spans="2:3" ht="15">
      <c r="B75" s="57" t="s">
        <v>91</v>
      </c>
      <c r="C75" s="78"/>
    </row>
    <row r="76" spans="2:3" ht="15">
      <c r="B76" s="57" t="s">
        <v>92</v>
      </c>
      <c r="C76" s="78"/>
    </row>
    <row r="77" spans="2:3" ht="15">
      <c r="B77" s="57"/>
      <c r="C77" s="78"/>
    </row>
    <row r="78" spans="2:3" ht="15">
      <c r="B78" s="57"/>
      <c r="C78" s="78"/>
    </row>
    <row r="79" spans="2:8" ht="15">
      <c r="B79" s="57" t="s">
        <v>93</v>
      </c>
      <c r="C79" s="78"/>
      <c r="F79" s="53">
        <f>F64+F27-F60</f>
        <v>1502.000000000001</v>
      </c>
      <c r="H79" s="53"/>
    </row>
    <row r="82" spans="2:3" ht="15">
      <c r="B82" s="57" t="s">
        <v>95</v>
      </c>
      <c r="C82" s="78"/>
    </row>
    <row r="83" spans="2:3" ht="15">
      <c r="B83" s="57" t="s">
        <v>96</v>
      </c>
      <c r="C83" s="78"/>
    </row>
    <row r="84" spans="2:3" ht="15">
      <c r="B84" s="57" t="s">
        <v>97</v>
      </c>
      <c r="C84" s="78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8">
      <selection activeCell="D36" sqref="D36"/>
    </sheetView>
  </sheetViews>
  <sheetFormatPr defaultColWidth="9.140625" defaultRowHeight="12.75"/>
  <cols>
    <col min="1" max="1" width="8.00390625" style="52" customWidth="1"/>
    <col min="2" max="2" width="36.140625" style="52" customWidth="1"/>
    <col min="3" max="3" width="9.421875" style="51" customWidth="1"/>
    <col min="4" max="4" width="10.00390625" style="52" customWidth="1"/>
    <col min="5" max="5" width="11.8515625" style="52" hidden="1" customWidth="1"/>
    <col min="6" max="6" width="11.140625" style="52" customWidth="1"/>
    <col min="7" max="7" width="9.8515625" style="52" customWidth="1"/>
    <col min="8" max="8" width="10.28125" style="52" hidden="1" customWidth="1"/>
    <col min="9" max="16384" width="9.140625" style="1" customWidth="1"/>
  </cols>
  <sheetData>
    <row r="1" spans="1:8" s="4" customFormat="1" ht="58.5" customHeight="1">
      <c r="A1" s="172" t="s">
        <v>409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64"/>
      <c r="B2" s="162" t="s">
        <v>3</v>
      </c>
      <c r="C2" s="65"/>
      <c r="D2" s="163" t="s">
        <v>4</v>
      </c>
      <c r="E2" s="166" t="s">
        <v>391</v>
      </c>
      <c r="F2" s="163" t="s">
        <v>5</v>
      </c>
      <c r="G2" s="193" t="s">
        <v>149</v>
      </c>
      <c r="H2" s="166" t="s">
        <v>392</v>
      </c>
    </row>
    <row r="3" spans="1:8" ht="31.5" customHeight="1">
      <c r="A3" s="146"/>
      <c r="B3" s="162"/>
      <c r="C3" s="65"/>
      <c r="D3" s="163"/>
      <c r="E3" s="167"/>
      <c r="F3" s="163"/>
      <c r="G3" s="194"/>
      <c r="H3" s="167"/>
    </row>
    <row r="4" spans="1:8" ht="18.75" customHeight="1">
      <c r="A4" s="146"/>
      <c r="B4" s="147" t="s">
        <v>83</v>
      </c>
      <c r="C4" s="65"/>
      <c r="D4" s="127">
        <f>D5+D6+D7+D8+D9+D10+D11+D12+D13+D14+D15+D16+D17+D18+D19</f>
        <v>3054.2000000000003</v>
      </c>
      <c r="E4" s="127">
        <f>E5+E6+E7+E8+E9+E10+E11+E12+E13+E14+E15+E16+E17+E18+E19</f>
        <v>1948</v>
      </c>
      <c r="F4" s="127">
        <f>F5+F6+F7+F8+F9+F10+F11+F12+F13+F14+F15+F16+F17+F18+F19</f>
        <v>3173.9999999999995</v>
      </c>
      <c r="G4" s="129">
        <f>F4/D4</f>
        <v>1.0392246742191078</v>
      </c>
      <c r="H4" s="129">
        <f>F4/E4</f>
        <v>1.6293634496919915</v>
      </c>
    </row>
    <row r="5" spans="1:8" ht="15">
      <c r="A5" s="146"/>
      <c r="B5" s="148" t="s">
        <v>7</v>
      </c>
      <c r="C5" s="153"/>
      <c r="D5" s="21">
        <v>220</v>
      </c>
      <c r="E5" s="21">
        <v>150</v>
      </c>
      <c r="F5" s="21">
        <v>229.2</v>
      </c>
      <c r="G5" s="66">
        <f aca="true" t="shared" si="0" ref="G5:G27">F5/D5</f>
        <v>1.0418181818181818</v>
      </c>
      <c r="H5" s="66">
        <f aca="true" t="shared" si="1" ref="H5:H27">F5/E5</f>
        <v>1.528</v>
      </c>
    </row>
    <row r="6" spans="1:8" ht="15">
      <c r="A6" s="146"/>
      <c r="B6" s="148" t="s">
        <v>296</v>
      </c>
      <c r="C6" s="153"/>
      <c r="D6" s="21">
        <v>542.9</v>
      </c>
      <c r="E6" s="21">
        <v>380</v>
      </c>
      <c r="F6" s="21">
        <v>542.9</v>
      </c>
      <c r="G6" s="66">
        <f t="shared" si="0"/>
        <v>1</v>
      </c>
      <c r="H6" s="66">
        <f t="shared" si="1"/>
        <v>1.4286842105263158</v>
      </c>
    </row>
    <row r="7" spans="1:8" ht="15">
      <c r="A7" s="146"/>
      <c r="B7" s="148" t="s">
        <v>9</v>
      </c>
      <c r="C7" s="153"/>
      <c r="D7" s="21">
        <v>100</v>
      </c>
      <c r="E7" s="21">
        <v>90</v>
      </c>
      <c r="F7" s="21">
        <v>121.3</v>
      </c>
      <c r="G7" s="66">
        <f t="shared" si="0"/>
        <v>1.213</v>
      </c>
      <c r="H7" s="66">
        <v>0</v>
      </c>
    </row>
    <row r="8" spans="1:8" ht="15">
      <c r="A8" s="146"/>
      <c r="B8" s="148" t="s">
        <v>10</v>
      </c>
      <c r="C8" s="153"/>
      <c r="D8" s="21">
        <v>110</v>
      </c>
      <c r="E8" s="21">
        <v>80</v>
      </c>
      <c r="F8" s="21">
        <v>111.2</v>
      </c>
      <c r="G8" s="66">
        <f t="shared" si="0"/>
        <v>1.010909090909091</v>
      </c>
      <c r="H8" s="66">
        <f t="shared" si="1"/>
        <v>1.3900000000000001</v>
      </c>
    </row>
    <row r="9" spans="1:8" ht="15">
      <c r="A9" s="146"/>
      <c r="B9" s="148" t="s">
        <v>11</v>
      </c>
      <c r="C9" s="153"/>
      <c r="D9" s="21">
        <v>2071.3</v>
      </c>
      <c r="E9" s="21">
        <v>1240</v>
      </c>
      <c r="F9" s="21">
        <v>2147.2</v>
      </c>
      <c r="G9" s="66">
        <f t="shared" si="0"/>
        <v>1.0366436537440253</v>
      </c>
      <c r="H9" s="66">
        <f t="shared" si="1"/>
        <v>1.7316129032258063</v>
      </c>
    </row>
    <row r="10" spans="1:8" ht="15">
      <c r="A10" s="146"/>
      <c r="B10" s="148" t="s">
        <v>108</v>
      </c>
      <c r="C10" s="153"/>
      <c r="D10" s="21">
        <v>10</v>
      </c>
      <c r="E10" s="21">
        <v>8</v>
      </c>
      <c r="F10" s="21">
        <v>22.2</v>
      </c>
      <c r="G10" s="66">
        <f t="shared" si="0"/>
        <v>2.2199999999999998</v>
      </c>
      <c r="H10" s="66">
        <f t="shared" si="1"/>
        <v>2.775</v>
      </c>
    </row>
    <row r="11" spans="1:8" ht="15">
      <c r="A11" s="146"/>
      <c r="B11" s="148" t="s">
        <v>12</v>
      </c>
      <c r="C11" s="153"/>
      <c r="D11" s="21">
        <v>0</v>
      </c>
      <c r="E11" s="21">
        <v>0</v>
      </c>
      <c r="F11" s="21">
        <v>0</v>
      </c>
      <c r="G11" s="66">
        <v>0</v>
      </c>
      <c r="H11" s="66">
        <v>0</v>
      </c>
    </row>
    <row r="12" spans="1:8" ht="15">
      <c r="A12" s="146"/>
      <c r="B12" s="148" t="s">
        <v>13</v>
      </c>
      <c r="C12" s="153"/>
      <c r="D12" s="21">
        <v>0</v>
      </c>
      <c r="E12" s="21">
        <v>0</v>
      </c>
      <c r="F12" s="21">
        <v>0</v>
      </c>
      <c r="G12" s="66">
        <v>0</v>
      </c>
      <c r="H12" s="66">
        <v>0</v>
      </c>
    </row>
    <row r="13" spans="1:8" ht="15">
      <c r="A13" s="146"/>
      <c r="B13" s="148" t="s">
        <v>14</v>
      </c>
      <c r="C13" s="153"/>
      <c r="D13" s="21">
        <v>0</v>
      </c>
      <c r="E13" s="21">
        <v>0</v>
      </c>
      <c r="F13" s="21">
        <v>0</v>
      </c>
      <c r="G13" s="66">
        <v>0</v>
      </c>
      <c r="H13" s="66">
        <v>0</v>
      </c>
    </row>
    <row r="14" spans="1:8" ht="15">
      <c r="A14" s="146"/>
      <c r="B14" s="148" t="s">
        <v>16</v>
      </c>
      <c r="C14" s="153"/>
      <c r="D14" s="21">
        <v>0</v>
      </c>
      <c r="E14" s="21">
        <v>0</v>
      </c>
      <c r="F14" s="21">
        <v>0</v>
      </c>
      <c r="G14" s="66">
        <v>0</v>
      </c>
      <c r="H14" s="66">
        <v>0</v>
      </c>
    </row>
    <row r="15" spans="1:8" ht="23.25" customHeight="1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66">
        <v>0</v>
      </c>
      <c r="H15" s="66">
        <v>0</v>
      </c>
    </row>
    <row r="16" spans="1:8" ht="25.5">
      <c r="A16" s="146"/>
      <c r="B16" s="148" t="s">
        <v>18</v>
      </c>
      <c r="C16" s="153"/>
      <c r="D16" s="21">
        <v>0</v>
      </c>
      <c r="E16" s="21">
        <v>0</v>
      </c>
      <c r="F16" s="21">
        <v>0</v>
      </c>
      <c r="G16" s="66">
        <v>0</v>
      </c>
      <c r="H16" s="66">
        <v>0</v>
      </c>
    </row>
    <row r="17" spans="1:8" ht="25.5">
      <c r="A17" s="146"/>
      <c r="B17" s="148" t="s">
        <v>346</v>
      </c>
      <c r="C17" s="153"/>
      <c r="D17" s="21">
        <v>0</v>
      </c>
      <c r="E17" s="21">
        <v>0</v>
      </c>
      <c r="F17" s="21">
        <v>0</v>
      </c>
      <c r="G17" s="66">
        <v>0</v>
      </c>
      <c r="H17" s="66">
        <v>0</v>
      </c>
    </row>
    <row r="18" spans="1:8" ht="15">
      <c r="A18" s="146"/>
      <c r="B18" s="148" t="s">
        <v>122</v>
      </c>
      <c r="C18" s="153"/>
      <c r="D18" s="21">
        <v>0</v>
      </c>
      <c r="E18" s="21">
        <v>0</v>
      </c>
      <c r="F18" s="21">
        <v>0</v>
      </c>
      <c r="G18" s="66">
        <v>0</v>
      </c>
      <c r="H18" s="66">
        <v>0</v>
      </c>
    </row>
    <row r="19" spans="1:8" ht="15">
      <c r="A19" s="146"/>
      <c r="B19" s="148" t="s">
        <v>23</v>
      </c>
      <c r="C19" s="153"/>
      <c r="D19" s="21">
        <v>0</v>
      </c>
      <c r="E19" s="21">
        <v>0</v>
      </c>
      <c r="F19" s="21">
        <v>0</v>
      </c>
      <c r="G19" s="66">
        <v>0</v>
      </c>
      <c r="H19" s="66">
        <v>0</v>
      </c>
    </row>
    <row r="20" spans="1:8" ht="25.5">
      <c r="A20" s="146"/>
      <c r="B20" s="22" t="s">
        <v>82</v>
      </c>
      <c r="C20" s="27"/>
      <c r="D20" s="21">
        <f>D21+D22+D23+D24+D25</f>
        <v>232.60000000000002</v>
      </c>
      <c r="E20" s="21">
        <f>E21+E22+E23+E24+E25</f>
        <v>616.2</v>
      </c>
      <c r="F20" s="21">
        <f>F21+F22+F23+F24+F25</f>
        <v>232.60000000000002</v>
      </c>
      <c r="G20" s="66">
        <f t="shared" si="0"/>
        <v>1</v>
      </c>
      <c r="H20" s="66">
        <f t="shared" si="1"/>
        <v>0.3774748458292762</v>
      </c>
    </row>
    <row r="21" spans="1:8" ht="15">
      <c r="A21" s="146"/>
      <c r="B21" s="148" t="s">
        <v>25</v>
      </c>
      <c r="C21" s="153"/>
      <c r="D21" s="21">
        <v>87.7</v>
      </c>
      <c r="E21" s="21">
        <v>154.6</v>
      </c>
      <c r="F21" s="153" t="s">
        <v>415</v>
      </c>
      <c r="G21" s="66">
        <f t="shared" si="0"/>
        <v>1</v>
      </c>
      <c r="H21" s="66">
        <f t="shared" si="1"/>
        <v>0.5672703751617076</v>
      </c>
    </row>
    <row r="22" spans="1:8" ht="15">
      <c r="A22" s="146"/>
      <c r="B22" s="148" t="s">
        <v>103</v>
      </c>
      <c r="C22" s="153"/>
      <c r="D22" s="21">
        <v>144.9</v>
      </c>
      <c r="E22" s="21">
        <v>120.8</v>
      </c>
      <c r="F22" s="21">
        <v>144.9</v>
      </c>
      <c r="G22" s="66">
        <f t="shared" si="0"/>
        <v>1</v>
      </c>
      <c r="H22" s="66">
        <f t="shared" si="1"/>
        <v>1.1995033112582782</v>
      </c>
    </row>
    <row r="23" spans="1:8" ht="15">
      <c r="A23" s="146"/>
      <c r="B23" s="148" t="s">
        <v>68</v>
      </c>
      <c r="C23" s="153"/>
      <c r="D23" s="21">
        <v>0</v>
      </c>
      <c r="E23" s="21">
        <v>340.8</v>
      </c>
      <c r="F23" s="21">
        <v>0</v>
      </c>
      <c r="G23" s="66">
        <v>0</v>
      </c>
      <c r="H23" s="66">
        <f t="shared" si="1"/>
        <v>0</v>
      </c>
    </row>
    <row r="24" spans="1:8" ht="25.5">
      <c r="A24" s="146"/>
      <c r="B24" s="148" t="s">
        <v>28</v>
      </c>
      <c r="C24" s="153"/>
      <c r="D24" s="21">
        <v>0</v>
      </c>
      <c r="E24" s="21">
        <v>0</v>
      </c>
      <c r="F24" s="21">
        <v>0</v>
      </c>
      <c r="G24" s="66">
        <v>0</v>
      </c>
      <c r="H24" s="66">
        <v>0</v>
      </c>
    </row>
    <row r="25" spans="1:8" ht="28.5" customHeight="1" thickBot="1">
      <c r="A25" s="146"/>
      <c r="B25" s="67" t="s">
        <v>157</v>
      </c>
      <c r="C25" s="68"/>
      <c r="D25" s="21">
        <v>0</v>
      </c>
      <c r="E25" s="21">
        <v>0</v>
      </c>
      <c r="F25" s="21">
        <v>0</v>
      </c>
      <c r="G25" s="66">
        <v>0</v>
      </c>
      <c r="H25" s="66">
        <v>0</v>
      </c>
    </row>
    <row r="26" spans="1:8" ht="26.25" customHeight="1">
      <c r="A26" s="146"/>
      <c r="B26" s="88" t="s">
        <v>29</v>
      </c>
      <c r="C26" s="89"/>
      <c r="D26" s="149">
        <f>D4+D20</f>
        <v>3286.8</v>
      </c>
      <c r="E26" s="149">
        <f>E4+E20</f>
        <v>2564.2</v>
      </c>
      <c r="F26" s="149">
        <f>F4+F20</f>
        <v>3406.5999999999995</v>
      </c>
      <c r="G26" s="66">
        <f t="shared" si="0"/>
        <v>1.0364488256054518</v>
      </c>
      <c r="H26" s="66">
        <f t="shared" si="1"/>
        <v>1.3285235161063877</v>
      </c>
    </row>
    <row r="27" spans="1:8" ht="40.5" customHeight="1">
      <c r="A27" s="146"/>
      <c r="B27" s="148" t="s">
        <v>109</v>
      </c>
      <c r="C27" s="153"/>
      <c r="D27" s="21">
        <f>D4</f>
        <v>3054.2000000000003</v>
      </c>
      <c r="E27" s="21">
        <f>E4</f>
        <v>1948</v>
      </c>
      <c r="F27" s="21">
        <f>F4</f>
        <v>3173.9999999999995</v>
      </c>
      <c r="G27" s="66">
        <f t="shared" si="0"/>
        <v>1.0392246742191078</v>
      </c>
      <c r="H27" s="66">
        <f t="shared" si="1"/>
        <v>1.6293634496919915</v>
      </c>
    </row>
    <row r="28" spans="1:8" ht="12.75">
      <c r="A28" s="169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2" t="s">
        <v>161</v>
      </c>
      <c r="B29" s="162" t="s">
        <v>30</v>
      </c>
      <c r="C29" s="164" t="s">
        <v>195</v>
      </c>
      <c r="D29" s="163" t="s">
        <v>4</v>
      </c>
      <c r="E29" s="166" t="s">
        <v>391</v>
      </c>
      <c r="F29" s="166" t="s">
        <v>5</v>
      </c>
      <c r="G29" s="193" t="s">
        <v>149</v>
      </c>
      <c r="H29" s="166" t="s">
        <v>393</v>
      </c>
    </row>
    <row r="30" spans="1:8" ht="27.75" customHeight="1">
      <c r="A30" s="192"/>
      <c r="B30" s="162"/>
      <c r="C30" s="165"/>
      <c r="D30" s="163"/>
      <c r="E30" s="167"/>
      <c r="F30" s="167"/>
      <c r="G30" s="194"/>
      <c r="H30" s="167"/>
    </row>
    <row r="31" spans="1:8" ht="25.5">
      <c r="A31" s="27" t="s">
        <v>70</v>
      </c>
      <c r="B31" s="22" t="s">
        <v>31</v>
      </c>
      <c r="C31" s="27"/>
      <c r="D31" s="70">
        <f>D32+D33+D34</f>
        <v>1765.7</v>
      </c>
      <c r="E31" s="70">
        <f>E32+E33+E34</f>
        <v>1562.1</v>
      </c>
      <c r="F31" s="70">
        <f>F32+F33+F34</f>
        <v>1615.9</v>
      </c>
      <c r="G31" s="71">
        <f>F31/D31</f>
        <v>0.9151611258990768</v>
      </c>
      <c r="H31" s="87">
        <f>F31/E31</f>
        <v>1.0344408168491135</v>
      </c>
    </row>
    <row r="32" spans="1:9" ht="77.25" customHeight="1">
      <c r="A32" s="153" t="s">
        <v>73</v>
      </c>
      <c r="B32" s="148" t="s">
        <v>165</v>
      </c>
      <c r="C32" s="153" t="s">
        <v>73</v>
      </c>
      <c r="D32" s="21">
        <v>1751.2</v>
      </c>
      <c r="E32" s="21">
        <v>1550.1</v>
      </c>
      <c r="F32" s="21">
        <v>1615.9</v>
      </c>
      <c r="G32" s="71">
        <f aca="true" t="shared" si="2" ref="G32:G62">F32/D32</f>
        <v>0.9227386934673367</v>
      </c>
      <c r="H32" s="87">
        <f aca="true" t="shared" si="3" ref="H32:H62">F32/E32</f>
        <v>1.0424488742661766</v>
      </c>
      <c r="I32" s="125"/>
    </row>
    <row r="33" spans="1:9" ht="12.75">
      <c r="A33" s="153" t="s">
        <v>75</v>
      </c>
      <c r="B33" s="148" t="s">
        <v>36</v>
      </c>
      <c r="C33" s="153" t="s">
        <v>75</v>
      </c>
      <c r="D33" s="21">
        <v>10</v>
      </c>
      <c r="E33" s="21">
        <v>7.5</v>
      </c>
      <c r="F33" s="21">
        <v>0</v>
      </c>
      <c r="G33" s="71">
        <f t="shared" si="2"/>
        <v>0</v>
      </c>
      <c r="H33" s="87">
        <f t="shared" si="3"/>
        <v>0</v>
      </c>
      <c r="I33" s="125"/>
    </row>
    <row r="34" spans="1:9" ht="12.75">
      <c r="A34" s="153" t="s">
        <v>132</v>
      </c>
      <c r="B34" s="148" t="s">
        <v>129</v>
      </c>
      <c r="C34" s="153"/>
      <c r="D34" s="21">
        <f>D35</f>
        <v>4.5</v>
      </c>
      <c r="E34" s="21">
        <f>E35</f>
        <v>4.5</v>
      </c>
      <c r="F34" s="21">
        <f>F35</f>
        <v>0</v>
      </c>
      <c r="G34" s="71">
        <f t="shared" si="2"/>
        <v>0</v>
      </c>
      <c r="H34" s="87">
        <v>0</v>
      </c>
      <c r="I34" s="125"/>
    </row>
    <row r="35" spans="1:9" s="8" customFormat="1" ht="25.5">
      <c r="A35" s="72"/>
      <c r="B35" s="38" t="s">
        <v>118</v>
      </c>
      <c r="C35" s="72" t="s">
        <v>212</v>
      </c>
      <c r="D35" s="73">
        <v>4.5</v>
      </c>
      <c r="E35" s="73">
        <v>4.5</v>
      </c>
      <c r="F35" s="73">
        <v>0</v>
      </c>
      <c r="G35" s="71">
        <f t="shared" si="2"/>
        <v>0</v>
      </c>
      <c r="H35" s="87">
        <v>0</v>
      </c>
      <c r="I35" s="125"/>
    </row>
    <row r="36" spans="1:9" ht="14.25" customHeight="1">
      <c r="A36" s="27" t="s">
        <v>112</v>
      </c>
      <c r="B36" s="22" t="s">
        <v>105</v>
      </c>
      <c r="C36" s="27"/>
      <c r="D36" s="70">
        <f>D37</f>
        <v>144.9</v>
      </c>
      <c r="E36" s="70">
        <f>E37</f>
        <v>144.9</v>
      </c>
      <c r="F36" s="70">
        <f>F37</f>
        <v>144.9</v>
      </c>
      <c r="G36" s="71">
        <f t="shared" si="2"/>
        <v>1</v>
      </c>
      <c r="H36" s="87">
        <f t="shared" si="3"/>
        <v>1</v>
      </c>
      <c r="I36" s="125"/>
    </row>
    <row r="37" spans="1:9" ht="38.25">
      <c r="A37" s="153" t="s">
        <v>113</v>
      </c>
      <c r="B37" s="148" t="s">
        <v>170</v>
      </c>
      <c r="C37" s="153" t="s">
        <v>268</v>
      </c>
      <c r="D37" s="21">
        <v>144.9</v>
      </c>
      <c r="E37" s="21">
        <v>144.9</v>
      </c>
      <c r="F37" s="21">
        <v>144.9</v>
      </c>
      <c r="G37" s="71">
        <f t="shared" si="2"/>
        <v>1</v>
      </c>
      <c r="H37" s="87">
        <f t="shared" si="3"/>
        <v>1</v>
      </c>
      <c r="I37" s="125"/>
    </row>
    <row r="38" spans="1:9" ht="25.5" hidden="1">
      <c r="A38" s="27" t="s">
        <v>76</v>
      </c>
      <c r="B38" s="22" t="s">
        <v>39</v>
      </c>
      <c r="C38" s="27"/>
      <c r="D38" s="70">
        <f aca="true" t="shared" si="4" ref="D38:F39">D39</f>
        <v>0</v>
      </c>
      <c r="E38" s="70">
        <f t="shared" si="4"/>
        <v>0</v>
      </c>
      <c r="F38" s="70">
        <f t="shared" si="4"/>
        <v>0</v>
      </c>
      <c r="G38" s="71" t="e">
        <f t="shared" si="2"/>
        <v>#DIV/0!</v>
      </c>
      <c r="H38" s="87" t="e">
        <f t="shared" si="3"/>
        <v>#DIV/0!</v>
      </c>
      <c r="I38" s="125"/>
    </row>
    <row r="39" spans="1:9" ht="12.75" hidden="1">
      <c r="A39" s="153" t="s">
        <v>114</v>
      </c>
      <c r="B39" s="148" t="s">
        <v>107</v>
      </c>
      <c r="C39" s="153"/>
      <c r="D39" s="21">
        <f t="shared" si="4"/>
        <v>0</v>
      </c>
      <c r="E39" s="21">
        <f t="shared" si="4"/>
        <v>0</v>
      </c>
      <c r="F39" s="21">
        <f t="shared" si="4"/>
        <v>0</v>
      </c>
      <c r="G39" s="71" t="e">
        <f t="shared" si="2"/>
        <v>#DIV/0!</v>
      </c>
      <c r="H39" s="87" t="e">
        <f t="shared" si="3"/>
        <v>#DIV/0!</v>
      </c>
      <c r="I39" s="125"/>
    </row>
    <row r="40" spans="1:9" s="8" customFormat="1" ht="54.75" customHeight="1" hidden="1">
      <c r="A40" s="72"/>
      <c r="B40" s="38" t="s">
        <v>201</v>
      </c>
      <c r="C40" s="72" t="s">
        <v>200</v>
      </c>
      <c r="D40" s="73">
        <v>0</v>
      </c>
      <c r="E40" s="73">
        <v>0</v>
      </c>
      <c r="F40" s="73">
        <v>0</v>
      </c>
      <c r="G40" s="71" t="e">
        <f t="shared" si="2"/>
        <v>#DIV/0!</v>
      </c>
      <c r="H40" s="87" t="e">
        <f t="shared" si="3"/>
        <v>#DIV/0!</v>
      </c>
      <c r="I40" s="125"/>
    </row>
    <row r="41" spans="1:9" s="8" customFormat="1" ht="18.75" customHeight="1">
      <c r="A41" s="27" t="s">
        <v>77</v>
      </c>
      <c r="B41" s="22" t="s">
        <v>41</v>
      </c>
      <c r="C41" s="27"/>
      <c r="D41" s="70">
        <f aca="true" t="shared" si="5" ref="D41:F42">D42</f>
        <v>4.8</v>
      </c>
      <c r="E41" s="70">
        <f t="shared" si="5"/>
        <v>0</v>
      </c>
      <c r="F41" s="70">
        <f t="shared" si="5"/>
        <v>4.8</v>
      </c>
      <c r="G41" s="71">
        <f t="shared" si="2"/>
        <v>1</v>
      </c>
      <c r="H41" s="87" t="e">
        <f t="shared" si="3"/>
        <v>#DIV/0!</v>
      </c>
      <c r="I41" s="125"/>
    </row>
    <row r="42" spans="1:9" s="8" customFormat="1" ht="27" customHeight="1">
      <c r="A42" s="150" t="s">
        <v>78</v>
      </c>
      <c r="B42" s="48" t="s">
        <v>127</v>
      </c>
      <c r="C42" s="153"/>
      <c r="D42" s="21">
        <f t="shared" si="5"/>
        <v>4.8</v>
      </c>
      <c r="E42" s="21">
        <f t="shared" si="5"/>
        <v>0</v>
      </c>
      <c r="F42" s="21">
        <f t="shared" si="5"/>
        <v>4.8</v>
      </c>
      <c r="G42" s="71">
        <f t="shared" si="2"/>
        <v>1</v>
      </c>
      <c r="H42" s="87" t="e">
        <f t="shared" si="3"/>
        <v>#DIV/0!</v>
      </c>
      <c r="I42" s="125"/>
    </row>
    <row r="43" spans="1:9" s="8" customFormat="1" ht="32.25" customHeight="1">
      <c r="A43" s="72"/>
      <c r="B43" s="41" t="s">
        <v>127</v>
      </c>
      <c r="C43" s="72" t="s">
        <v>281</v>
      </c>
      <c r="D43" s="73">
        <v>4.8</v>
      </c>
      <c r="E43" s="73">
        <v>0</v>
      </c>
      <c r="F43" s="73">
        <v>4.8</v>
      </c>
      <c r="G43" s="71">
        <f t="shared" si="2"/>
        <v>1</v>
      </c>
      <c r="H43" s="87" t="e">
        <f t="shared" si="3"/>
        <v>#DIV/0!</v>
      </c>
      <c r="I43" s="125"/>
    </row>
    <row r="44" spans="1:9" ht="25.5">
      <c r="A44" s="27" t="s">
        <v>79</v>
      </c>
      <c r="B44" s="22" t="s">
        <v>42</v>
      </c>
      <c r="C44" s="27"/>
      <c r="D44" s="70">
        <f>D45</f>
        <v>172.1</v>
      </c>
      <c r="E44" s="70">
        <f>E45</f>
        <v>147.4</v>
      </c>
      <c r="F44" s="70">
        <f>F45</f>
        <v>171</v>
      </c>
      <c r="G44" s="71">
        <f t="shared" si="2"/>
        <v>0.9936083672283557</v>
      </c>
      <c r="H44" s="87">
        <f t="shared" si="3"/>
        <v>1.1601085481682496</v>
      </c>
      <c r="I44" s="125"/>
    </row>
    <row r="45" spans="1:9" ht="12.75">
      <c r="A45" s="153" t="s">
        <v>45</v>
      </c>
      <c r="B45" s="148" t="s">
        <v>46</v>
      </c>
      <c r="C45" s="153"/>
      <c r="D45" s="21">
        <f>D46+D47+D49+D48</f>
        <v>172.1</v>
      </c>
      <c r="E45" s="21">
        <f>E46+E47+E49+E48</f>
        <v>147.4</v>
      </c>
      <c r="F45" s="21">
        <f>F46+F47+F49+F48</f>
        <v>171</v>
      </c>
      <c r="G45" s="71">
        <f t="shared" si="2"/>
        <v>0.9936083672283557</v>
      </c>
      <c r="H45" s="87">
        <f t="shared" si="3"/>
        <v>1.1601085481682496</v>
      </c>
      <c r="I45" s="125"/>
    </row>
    <row r="46" spans="1:9" s="8" customFormat="1" ht="12.75">
      <c r="A46" s="72"/>
      <c r="B46" s="38" t="s">
        <v>180</v>
      </c>
      <c r="C46" s="72" t="s">
        <v>257</v>
      </c>
      <c r="D46" s="73">
        <v>96</v>
      </c>
      <c r="E46" s="73">
        <v>72</v>
      </c>
      <c r="F46" s="73">
        <v>96</v>
      </c>
      <c r="G46" s="71">
        <f t="shared" si="2"/>
        <v>1</v>
      </c>
      <c r="H46" s="87">
        <f t="shared" si="3"/>
        <v>1.3333333333333333</v>
      </c>
      <c r="I46" s="125"/>
    </row>
    <row r="47" spans="1:9" s="8" customFormat="1" ht="20.25" customHeight="1" hidden="1">
      <c r="A47" s="72"/>
      <c r="B47" s="38" t="s">
        <v>262</v>
      </c>
      <c r="C47" s="72" t="s">
        <v>258</v>
      </c>
      <c r="D47" s="73">
        <v>0</v>
      </c>
      <c r="E47" s="73">
        <v>0</v>
      </c>
      <c r="F47" s="73">
        <v>0</v>
      </c>
      <c r="G47" s="71" t="e">
        <f t="shared" si="2"/>
        <v>#DIV/0!</v>
      </c>
      <c r="H47" s="87">
        <v>0</v>
      </c>
      <c r="I47" s="125"/>
    </row>
    <row r="48" spans="1:9" s="8" customFormat="1" ht="20.25" customHeight="1" hidden="1">
      <c r="A48" s="72"/>
      <c r="B48" s="38" t="s">
        <v>372</v>
      </c>
      <c r="C48" s="72" t="s">
        <v>371</v>
      </c>
      <c r="D48" s="73">
        <v>0</v>
      </c>
      <c r="E48" s="73">
        <v>0</v>
      </c>
      <c r="F48" s="73">
        <v>0</v>
      </c>
      <c r="G48" s="71" t="e">
        <f t="shared" si="2"/>
        <v>#DIV/0!</v>
      </c>
      <c r="H48" s="87">
        <v>0</v>
      </c>
      <c r="I48" s="125"/>
    </row>
    <row r="49" spans="1:9" s="8" customFormat="1" ht="28.5" customHeight="1">
      <c r="A49" s="72"/>
      <c r="B49" s="38" t="s">
        <v>182</v>
      </c>
      <c r="C49" s="72" t="s">
        <v>263</v>
      </c>
      <c r="D49" s="73">
        <v>76.1</v>
      </c>
      <c r="E49" s="73">
        <v>75.4</v>
      </c>
      <c r="F49" s="73">
        <v>75</v>
      </c>
      <c r="G49" s="71">
        <f t="shared" si="2"/>
        <v>0.985545335085414</v>
      </c>
      <c r="H49" s="87">
        <f t="shared" si="3"/>
        <v>0.9946949602122015</v>
      </c>
      <c r="I49" s="125"/>
    </row>
    <row r="50" spans="1:9" s="8" customFormat="1" ht="20.25" customHeight="1" hidden="1">
      <c r="A50" s="72"/>
      <c r="B50" s="38"/>
      <c r="C50" s="72"/>
      <c r="D50" s="73"/>
      <c r="E50" s="73"/>
      <c r="F50" s="73"/>
      <c r="G50" s="71" t="e">
        <f t="shared" si="2"/>
        <v>#DIV/0!</v>
      </c>
      <c r="H50" s="87" t="e">
        <f t="shared" si="3"/>
        <v>#DIV/0!</v>
      </c>
      <c r="I50" s="125"/>
    </row>
    <row r="51" spans="1:9" ht="18.75" customHeight="1">
      <c r="A51" s="27" t="s">
        <v>130</v>
      </c>
      <c r="B51" s="22" t="s">
        <v>128</v>
      </c>
      <c r="C51" s="27"/>
      <c r="D51" s="70">
        <f>D53</f>
        <v>1</v>
      </c>
      <c r="E51" s="70">
        <f>E53</f>
        <v>1</v>
      </c>
      <c r="F51" s="70">
        <f>F53</f>
        <v>0.9</v>
      </c>
      <c r="G51" s="71">
        <f t="shared" si="2"/>
        <v>0.9</v>
      </c>
      <c r="H51" s="87">
        <f t="shared" si="3"/>
        <v>0.9</v>
      </c>
      <c r="I51" s="125"/>
    </row>
    <row r="52" spans="1:9" ht="35.25" customHeight="1">
      <c r="A52" s="153" t="s">
        <v>124</v>
      </c>
      <c r="B52" s="148" t="s">
        <v>131</v>
      </c>
      <c r="C52" s="153"/>
      <c r="D52" s="21">
        <f>D53</f>
        <v>1</v>
      </c>
      <c r="E52" s="21">
        <f>E53</f>
        <v>1</v>
      </c>
      <c r="F52" s="21">
        <f>F53</f>
        <v>0.9</v>
      </c>
      <c r="G52" s="71">
        <f t="shared" si="2"/>
        <v>0.9</v>
      </c>
      <c r="H52" s="87">
        <f t="shared" si="3"/>
        <v>0.9</v>
      </c>
      <c r="I52" s="125"/>
    </row>
    <row r="53" spans="1:9" s="8" customFormat="1" ht="31.5" customHeight="1">
      <c r="A53" s="30"/>
      <c r="B53" s="38" t="s">
        <v>271</v>
      </c>
      <c r="C53" s="72" t="s">
        <v>264</v>
      </c>
      <c r="D53" s="73">
        <v>1</v>
      </c>
      <c r="E53" s="73">
        <v>1</v>
      </c>
      <c r="F53" s="73">
        <v>0.9</v>
      </c>
      <c r="G53" s="71">
        <f t="shared" si="2"/>
        <v>0.9</v>
      </c>
      <c r="H53" s="87">
        <f t="shared" si="3"/>
        <v>0.9</v>
      </c>
      <c r="I53" s="125"/>
    </row>
    <row r="54" spans="1:9" ht="12.75" hidden="1">
      <c r="A54" s="27" t="s">
        <v>47</v>
      </c>
      <c r="B54" s="22" t="s">
        <v>48</v>
      </c>
      <c r="C54" s="27"/>
      <c r="D54" s="70">
        <f aca="true" t="shared" si="6" ref="D54:F55">D55</f>
        <v>0</v>
      </c>
      <c r="E54" s="70">
        <f t="shared" si="6"/>
        <v>0</v>
      </c>
      <c r="F54" s="70">
        <f t="shared" si="6"/>
        <v>0</v>
      </c>
      <c r="G54" s="71" t="e">
        <f t="shared" si="2"/>
        <v>#DIV/0!</v>
      </c>
      <c r="H54" s="87" t="e">
        <f t="shared" si="3"/>
        <v>#DIV/0!</v>
      </c>
      <c r="I54" s="125"/>
    </row>
    <row r="55" spans="1:9" ht="12.75" hidden="1">
      <c r="A55" s="153" t="s">
        <v>52</v>
      </c>
      <c r="B55" s="148" t="s">
        <v>53</v>
      </c>
      <c r="C55" s="153"/>
      <c r="D55" s="21">
        <f t="shared" si="6"/>
        <v>0</v>
      </c>
      <c r="E55" s="21">
        <f t="shared" si="6"/>
        <v>0</v>
      </c>
      <c r="F55" s="21">
        <f t="shared" si="6"/>
        <v>0</v>
      </c>
      <c r="G55" s="71" t="e">
        <f t="shared" si="2"/>
        <v>#DIV/0!</v>
      </c>
      <c r="H55" s="87" t="e">
        <f t="shared" si="3"/>
        <v>#DIV/0!</v>
      </c>
      <c r="I55" s="125"/>
    </row>
    <row r="56" spans="1:9" s="8" customFormat="1" ht="27" customHeight="1" hidden="1">
      <c r="A56" s="72"/>
      <c r="B56" s="38" t="s">
        <v>265</v>
      </c>
      <c r="C56" s="72" t="s">
        <v>266</v>
      </c>
      <c r="D56" s="73">
        <v>0</v>
      </c>
      <c r="E56" s="73">
        <v>0</v>
      </c>
      <c r="F56" s="73">
        <v>0</v>
      </c>
      <c r="G56" s="71" t="e">
        <f t="shared" si="2"/>
        <v>#DIV/0!</v>
      </c>
      <c r="H56" s="87" t="e">
        <f t="shared" si="3"/>
        <v>#DIV/0!</v>
      </c>
      <c r="I56" s="125"/>
    </row>
    <row r="57" spans="1:9" ht="15.75" customHeight="1">
      <c r="A57" s="27">
        <v>1000</v>
      </c>
      <c r="B57" s="22" t="s">
        <v>62</v>
      </c>
      <c r="C57" s="27"/>
      <c r="D57" s="70">
        <f>D58</f>
        <v>50.1</v>
      </c>
      <c r="E57" s="70">
        <f>E58</f>
        <v>35.9</v>
      </c>
      <c r="F57" s="70">
        <f>F58</f>
        <v>18</v>
      </c>
      <c r="G57" s="71">
        <f t="shared" si="2"/>
        <v>0.3592814371257485</v>
      </c>
      <c r="H57" s="87">
        <f t="shared" si="3"/>
        <v>0.5013927576601671</v>
      </c>
      <c r="I57" s="125"/>
    </row>
    <row r="58" spans="1:9" ht="12.75">
      <c r="A58" s="153" t="s">
        <v>63</v>
      </c>
      <c r="B58" s="148" t="s">
        <v>185</v>
      </c>
      <c r="C58" s="153" t="s">
        <v>63</v>
      </c>
      <c r="D58" s="21">
        <v>50.1</v>
      </c>
      <c r="E58" s="21">
        <v>35.9</v>
      </c>
      <c r="F58" s="21">
        <v>18</v>
      </c>
      <c r="G58" s="71">
        <f t="shared" si="2"/>
        <v>0.3592814371257485</v>
      </c>
      <c r="H58" s="87">
        <f t="shared" si="3"/>
        <v>0.5013927576601671</v>
      </c>
      <c r="I58" s="125"/>
    </row>
    <row r="59" spans="1:9" ht="12.75">
      <c r="A59" s="27"/>
      <c r="B59" s="22" t="s">
        <v>101</v>
      </c>
      <c r="C59" s="27"/>
      <c r="D59" s="21">
        <f>D60</f>
        <v>2227.6</v>
      </c>
      <c r="E59" s="21">
        <f>E60</f>
        <v>1920.9</v>
      </c>
      <c r="F59" s="21">
        <f>F60</f>
        <v>2207.6</v>
      </c>
      <c r="G59" s="71">
        <f t="shared" si="2"/>
        <v>0.9910217274196444</v>
      </c>
      <c r="H59" s="87">
        <f t="shared" si="3"/>
        <v>1.1492529543443177</v>
      </c>
      <c r="I59" s="125"/>
    </row>
    <row r="60" spans="1:9" s="8" customFormat="1" ht="25.5">
      <c r="A60" s="72"/>
      <c r="B60" s="38" t="s">
        <v>102</v>
      </c>
      <c r="C60" s="72" t="s">
        <v>199</v>
      </c>
      <c r="D60" s="73">
        <v>2227.6</v>
      </c>
      <c r="E60" s="73">
        <v>1920.9</v>
      </c>
      <c r="F60" s="73">
        <v>2207.6</v>
      </c>
      <c r="G60" s="71">
        <f t="shared" si="2"/>
        <v>0.9910217274196444</v>
      </c>
      <c r="H60" s="87">
        <f t="shared" si="3"/>
        <v>1.1492529543443177</v>
      </c>
      <c r="I60" s="125"/>
    </row>
    <row r="61" spans="1:8" ht="18" customHeight="1">
      <c r="A61" s="153"/>
      <c r="B61" s="49" t="s">
        <v>69</v>
      </c>
      <c r="C61" s="74"/>
      <c r="D61" s="75">
        <f>D31+D36+D38+D44+D53+D54+D57+D59+D41</f>
        <v>4366.2</v>
      </c>
      <c r="E61" s="75">
        <f>E31+E36+E38+E44+E53+E54+E57+E59+E41</f>
        <v>3812.2000000000003</v>
      </c>
      <c r="F61" s="75">
        <f>F31+F36+F38+F44+F53+F54+F57+F59+F41</f>
        <v>4163.1</v>
      </c>
      <c r="G61" s="71">
        <f t="shared" si="2"/>
        <v>0.9534835783976915</v>
      </c>
      <c r="H61" s="87">
        <f t="shared" si="3"/>
        <v>1.0920465872724412</v>
      </c>
    </row>
    <row r="62" spans="1:8" ht="12.75">
      <c r="A62" s="154"/>
      <c r="B62" s="148" t="s">
        <v>84</v>
      </c>
      <c r="C62" s="153"/>
      <c r="D62" s="77">
        <f>D59</f>
        <v>2227.6</v>
      </c>
      <c r="E62" s="77">
        <f>E59</f>
        <v>1920.9</v>
      </c>
      <c r="F62" s="77">
        <f>F59</f>
        <v>2207.6</v>
      </c>
      <c r="G62" s="71">
        <f t="shared" si="2"/>
        <v>0.9910217274196444</v>
      </c>
      <c r="H62" s="87">
        <f t="shared" si="3"/>
        <v>1.1492529543443177</v>
      </c>
    </row>
    <row r="63" ht="12.75">
      <c r="A63" s="51"/>
    </row>
    <row r="64" ht="12.75">
      <c r="A64" s="51"/>
    </row>
    <row r="65" spans="1:6" ht="15">
      <c r="A65" s="51"/>
      <c r="B65" s="57" t="s">
        <v>94</v>
      </c>
      <c r="C65" s="78"/>
      <c r="F65" s="52">
        <v>1079.3</v>
      </c>
    </row>
    <row r="66" spans="1:3" ht="15">
      <c r="A66" s="51"/>
      <c r="B66" s="57"/>
      <c r="C66" s="78"/>
    </row>
    <row r="67" spans="1:3" ht="15">
      <c r="A67" s="51"/>
      <c r="B67" s="57" t="s">
        <v>85</v>
      </c>
      <c r="C67" s="78"/>
    </row>
    <row r="68" spans="1:3" ht="15">
      <c r="A68" s="51"/>
      <c r="B68" s="57" t="s">
        <v>86</v>
      </c>
      <c r="C68" s="78"/>
    </row>
    <row r="69" spans="1:3" ht="15">
      <c r="A69" s="51"/>
      <c r="B69" s="57"/>
      <c r="C69" s="78"/>
    </row>
    <row r="70" spans="1:3" ht="15">
      <c r="A70" s="51"/>
      <c r="B70" s="57" t="s">
        <v>87</v>
      </c>
      <c r="C70" s="78"/>
    </row>
    <row r="71" spans="1:3" ht="15">
      <c r="A71" s="51"/>
      <c r="B71" s="57" t="s">
        <v>88</v>
      </c>
      <c r="C71" s="78"/>
    </row>
    <row r="72" spans="1:3" ht="15">
      <c r="A72" s="51"/>
      <c r="B72" s="57"/>
      <c r="C72" s="78"/>
    </row>
    <row r="73" spans="1:3" ht="15">
      <c r="A73" s="51"/>
      <c r="B73" s="57" t="s">
        <v>89</v>
      </c>
      <c r="C73" s="78"/>
    </row>
    <row r="74" spans="1:3" ht="15">
      <c r="A74" s="51"/>
      <c r="B74" s="57" t="s">
        <v>90</v>
      </c>
      <c r="C74" s="78"/>
    </row>
    <row r="75" spans="1:3" ht="15">
      <c r="A75" s="51"/>
      <c r="B75" s="57"/>
      <c r="C75" s="78"/>
    </row>
    <row r="76" spans="1:3" ht="15">
      <c r="A76" s="51"/>
      <c r="B76" s="57" t="s">
        <v>91</v>
      </c>
      <c r="C76" s="78"/>
    </row>
    <row r="77" spans="1:3" ht="15">
      <c r="A77" s="51"/>
      <c r="B77" s="57" t="s">
        <v>92</v>
      </c>
      <c r="C77" s="78"/>
    </row>
    <row r="78" ht="12.75">
      <c r="A78" s="51"/>
    </row>
    <row r="79" ht="12.75">
      <c r="A79" s="51"/>
    </row>
    <row r="80" spans="1:8" ht="15">
      <c r="A80" s="51"/>
      <c r="B80" s="57" t="s">
        <v>93</v>
      </c>
      <c r="C80" s="78"/>
      <c r="F80" s="53">
        <f>F65+F26-F61</f>
        <v>322.7999999999993</v>
      </c>
      <c r="H80" s="53"/>
    </row>
    <row r="81" ht="12.75">
      <c r="A81" s="51"/>
    </row>
    <row r="82" ht="12.75">
      <c r="A82" s="51"/>
    </row>
    <row r="83" spans="1:3" ht="15">
      <c r="A83" s="51"/>
      <c r="B83" s="57" t="s">
        <v>95</v>
      </c>
      <c r="C83" s="78"/>
    </row>
    <row r="84" spans="1:3" ht="15">
      <c r="A84" s="51"/>
      <c r="B84" s="57" t="s">
        <v>96</v>
      </c>
      <c r="C84" s="78"/>
    </row>
    <row r="85" spans="1:3" ht="15">
      <c r="A85" s="51"/>
      <c r="B85" s="57" t="s">
        <v>97</v>
      </c>
      <c r="C85" s="78"/>
    </row>
    <row r="86" ht="12.75">
      <c r="A86" s="51"/>
    </row>
    <row r="87" ht="12.75">
      <c r="A87" s="51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25">
      <selection activeCell="F44" sqref="F44"/>
    </sheetView>
  </sheetViews>
  <sheetFormatPr defaultColWidth="9.140625" defaultRowHeight="12.75"/>
  <cols>
    <col min="1" max="1" width="9.57421875" style="52" customWidth="1"/>
    <col min="2" max="2" width="35.421875" style="52" customWidth="1"/>
    <col min="3" max="3" width="9.57421875" style="51" customWidth="1"/>
    <col min="4" max="4" width="9.57421875" style="52" customWidth="1"/>
    <col min="5" max="5" width="9.57421875" style="52" hidden="1" customWidth="1"/>
    <col min="6" max="6" width="10.8515625" style="52" customWidth="1"/>
    <col min="7" max="7" width="9.57421875" style="52" customWidth="1"/>
    <col min="8" max="8" width="11.57421875" style="52" hidden="1" customWidth="1"/>
    <col min="9" max="16384" width="9.140625" style="1" customWidth="1"/>
  </cols>
  <sheetData>
    <row r="1" spans="1:8" s="4" customFormat="1" ht="53.25" customHeight="1">
      <c r="A1" s="172" t="s">
        <v>410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64"/>
      <c r="B2" s="199" t="s">
        <v>3</v>
      </c>
      <c r="C2" s="85"/>
      <c r="D2" s="193" t="s">
        <v>4</v>
      </c>
      <c r="E2" s="166" t="s">
        <v>391</v>
      </c>
      <c r="F2" s="193" t="s">
        <v>5</v>
      </c>
      <c r="G2" s="193" t="s">
        <v>149</v>
      </c>
      <c r="H2" s="166" t="s">
        <v>392</v>
      </c>
    </row>
    <row r="3" spans="1:8" ht="18.75" customHeight="1">
      <c r="A3" s="146"/>
      <c r="B3" s="200"/>
      <c r="C3" s="86"/>
      <c r="D3" s="194"/>
      <c r="E3" s="167"/>
      <c r="F3" s="194"/>
      <c r="G3" s="198"/>
      <c r="H3" s="167"/>
    </row>
    <row r="4" spans="1:8" ht="18.75" customHeight="1">
      <c r="A4" s="146"/>
      <c r="B4" s="147" t="s">
        <v>83</v>
      </c>
      <c r="C4" s="65"/>
      <c r="D4" s="127">
        <f>D5+D6+D7+D8+D9+D10+D11+D12+D13+D14+D15+D16+D17+D18+D19</f>
        <v>5500.1</v>
      </c>
      <c r="E4" s="127">
        <f>E5+E6+E7+E8+E9+E10+E11+E12+E13+E14+E15+E16+E17+E18+E19</f>
        <v>3743</v>
      </c>
      <c r="F4" s="127">
        <f>F5+F6+F7+F8+F9+F10+F11+F12+F13+F14+F15+F16+F17+F18+F19</f>
        <v>5653</v>
      </c>
      <c r="G4" s="129">
        <f>F4/D4</f>
        <v>1.0277994945546445</v>
      </c>
      <c r="H4" s="129">
        <f>F4/E4</f>
        <v>1.510285866951643</v>
      </c>
    </row>
    <row r="5" spans="1:8" ht="18.75" customHeight="1">
      <c r="A5" s="146"/>
      <c r="B5" s="148" t="s">
        <v>7</v>
      </c>
      <c r="C5" s="153"/>
      <c r="D5" s="21">
        <v>140</v>
      </c>
      <c r="E5" s="21">
        <v>80</v>
      </c>
      <c r="F5" s="21">
        <v>153.3</v>
      </c>
      <c r="G5" s="66">
        <f aca="true" t="shared" si="0" ref="G5:G27">F5/D5</f>
        <v>1.095</v>
      </c>
      <c r="H5" s="66">
        <f aca="true" t="shared" si="1" ref="H5:H27">F5/E5</f>
        <v>1.9162500000000002</v>
      </c>
    </row>
    <row r="6" spans="1:8" ht="18.75" customHeight="1">
      <c r="A6" s="146"/>
      <c r="B6" s="148" t="s">
        <v>296</v>
      </c>
      <c r="C6" s="153"/>
      <c r="D6" s="21">
        <v>1422.1</v>
      </c>
      <c r="E6" s="21">
        <v>780</v>
      </c>
      <c r="F6" s="21">
        <v>1422.1</v>
      </c>
      <c r="G6" s="66">
        <f t="shared" si="0"/>
        <v>1</v>
      </c>
      <c r="H6" s="66">
        <f t="shared" si="1"/>
        <v>1.823205128205128</v>
      </c>
    </row>
    <row r="7" spans="1:8" ht="16.5" customHeight="1">
      <c r="A7" s="146"/>
      <c r="B7" s="148" t="s">
        <v>9</v>
      </c>
      <c r="C7" s="153"/>
      <c r="D7" s="21">
        <v>300</v>
      </c>
      <c r="E7" s="21">
        <v>295</v>
      </c>
      <c r="F7" s="21">
        <v>327.9</v>
      </c>
      <c r="G7" s="66">
        <f t="shared" si="0"/>
        <v>1.093</v>
      </c>
      <c r="H7" s="66">
        <f t="shared" si="1"/>
        <v>1.1115254237288135</v>
      </c>
    </row>
    <row r="8" spans="1:8" ht="18" customHeight="1">
      <c r="A8" s="146"/>
      <c r="B8" s="148" t="s">
        <v>10</v>
      </c>
      <c r="C8" s="153"/>
      <c r="D8" s="21">
        <v>150</v>
      </c>
      <c r="E8" s="21">
        <v>110</v>
      </c>
      <c r="F8" s="21">
        <v>155.5</v>
      </c>
      <c r="G8" s="66">
        <f t="shared" si="0"/>
        <v>1.0366666666666666</v>
      </c>
      <c r="H8" s="66">
        <f t="shared" si="1"/>
        <v>1.4136363636363636</v>
      </c>
    </row>
    <row r="9" spans="1:8" ht="17.25" customHeight="1">
      <c r="A9" s="146"/>
      <c r="B9" s="148" t="s">
        <v>11</v>
      </c>
      <c r="C9" s="153"/>
      <c r="D9" s="21">
        <v>3425</v>
      </c>
      <c r="E9" s="21">
        <v>2470</v>
      </c>
      <c r="F9" s="21">
        <v>3514.2</v>
      </c>
      <c r="G9" s="66">
        <f t="shared" si="0"/>
        <v>1.0260437956204378</v>
      </c>
      <c r="H9" s="66">
        <f t="shared" si="1"/>
        <v>1.422753036437247</v>
      </c>
    </row>
    <row r="10" spans="1:8" ht="14.25" customHeight="1">
      <c r="A10" s="146"/>
      <c r="B10" s="148" t="s">
        <v>108</v>
      </c>
      <c r="C10" s="153"/>
      <c r="D10" s="21">
        <v>63</v>
      </c>
      <c r="E10" s="21">
        <v>8</v>
      </c>
      <c r="F10" s="21">
        <v>80</v>
      </c>
      <c r="G10" s="66">
        <f t="shared" si="0"/>
        <v>1.2698412698412698</v>
      </c>
      <c r="H10" s="66">
        <f t="shared" si="1"/>
        <v>10</v>
      </c>
    </row>
    <row r="11" spans="1:8" ht="20.25" customHeight="1">
      <c r="A11" s="146"/>
      <c r="B11" s="148" t="s">
        <v>12</v>
      </c>
      <c r="C11" s="153"/>
      <c r="D11" s="21">
        <v>0</v>
      </c>
      <c r="E11" s="21">
        <v>0</v>
      </c>
      <c r="F11" s="21">
        <v>0</v>
      </c>
      <c r="G11" s="66">
        <v>0</v>
      </c>
      <c r="H11" s="66">
        <v>0</v>
      </c>
    </row>
    <row r="12" spans="1:8" ht="18.75" customHeight="1">
      <c r="A12" s="146"/>
      <c r="B12" s="148" t="s">
        <v>13</v>
      </c>
      <c r="C12" s="153"/>
      <c r="D12" s="21">
        <v>0</v>
      </c>
      <c r="E12" s="21">
        <v>0</v>
      </c>
      <c r="F12" s="21">
        <v>0</v>
      </c>
      <c r="G12" s="66">
        <v>0</v>
      </c>
      <c r="H12" s="66">
        <v>0</v>
      </c>
    </row>
    <row r="13" spans="1:8" ht="17.25" customHeight="1">
      <c r="A13" s="146"/>
      <c r="B13" s="148" t="s">
        <v>14</v>
      </c>
      <c r="C13" s="153"/>
      <c r="D13" s="21">
        <v>0</v>
      </c>
      <c r="E13" s="21">
        <v>0</v>
      </c>
      <c r="F13" s="21">
        <v>0</v>
      </c>
      <c r="G13" s="66">
        <v>0</v>
      </c>
      <c r="H13" s="66">
        <v>0</v>
      </c>
    </row>
    <row r="14" spans="1:8" ht="15" customHeight="1">
      <c r="A14" s="146"/>
      <c r="B14" s="148" t="s">
        <v>16</v>
      </c>
      <c r="C14" s="153"/>
      <c r="D14" s="21">
        <v>0</v>
      </c>
      <c r="E14" s="21">
        <v>0</v>
      </c>
      <c r="F14" s="21">
        <v>0</v>
      </c>
      <c r="G14" s="66">
        <v>0</v>
      </c>
      <c r="H14" s="66">
        <v>0</v>
      </c>
    </row>
    <row r="15" spans="1:8" ht="18" customHeight="1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66">
        <v>0</v>
      </c>
      <c r="H15" s="66">
        <v>0</v>
      </c>
    </row>
    <row r="16" spans="1:8" ht="27.75" customHeight="1">
      <c r="A16" s="146"/>
      <c r="B16" s="148" t="s">
        <v>18</v>
      </c>
      <c r="C16" s="153"/>
      <c r="D16" s="21">
        <v>0</v>
      </c>
      <c r="E16" s="21">
        <v>0</v>
      </c>
      <c r="F16" s="21">
        <v>0</v>
      </c>
      <c r="G16" s="66">
        <v>0</v>
      </c>
      <c r="H16" s="66">
        <v>0</v>
      </c>
    </row>
    <row r="17" spans="1:8" ht="28.5" customHeight="1">
      <c r="A17" s="146"/>
      <c r="B17" s="148" t="s">
        <v>20</v>
      </c>
      <c r="C17" s="153"/>
      <c r="D17" s="21">
        <v>0</v>
      </c>
      <c r="E17" s="21">
        <v>0</v>
      </c>
      <c r="F17" s="21">
        <v>0</v>
      </c>
      <c r="G17" s="66">
        <v>0</v>
      </c>
      <c r="H17" s="66">
        <v>0</v>
      </c>
    </row>
    <row r="18" spans="1:8" ht="18.75" customHeight="1">
      <c r="A18" s="146"/>
      <c r="B18" s="148" t="s">
        <v>122</v>
      </c>
      <c r="C18" s="153"/>
      <c r="D18" s="21">
        <v>0</v>
      </c>
      <c r="E18" s="21">
        <v>0</v>
      </c>
      <c r="F18" s="21">
        <v>0</v>
      </c>
      <c r="G18" s="66">
        <v>0</v>
      </c>
      <c r="H18" s="66">
        <v>0</v>
      </c>
    </row>
    <row r="19" spans="1:8" ht="16.5" customHeight="1">
      <c r="A19" s="146"/>
      <c r="B19" s="148" t="s">
        <v>23</v>
      </c>
      <c r="C19" s="153"/>
      <c r="D19" s="21">
        <v>0</v>
      </c>
      <c r="E19" s="21">
        <v>0</v>
      </c>
      <c r="F19" s="21"/>
      <c r="G19" s="66">
        <v>0</v>
      </c>
      <c r="H19" s="66">
        <v>0</v>
      </c>
    </row>
    <row r="20" spans="1:8" ht="32.25" customHeight="1">
      <c r="A20" s="146"/>
      <c r="B20" s="22" t="s">
        <v>82</v>
      </c>
      <c r="C20" s="27"/>
      <c r="D20" s="21">
        <f>D21+D22+D23+D24+D25</f>
        <v>444.70000000000005</v>
      </c>
      <c r="E20" s="21">
        <f>E21+E22+E23+E24+E25</f>
        <v>758.2</v>
      </c>
      <c r="F20" s="21">
        <f>F21+F22+F23+F24+F25</f>
        <v>257.9</v>
      </c>
      <c r="G20" s="66">
        <f t="shared" si="0"/>
        <v>0.5799415336181695</v>
      </c>
      <c r="H20" s="66">
        <f t="shared" si="1"/>
        <v>0.3401477182801371</v>
      </c>
    </row>
    <row r="21" spans="1:8" ht="15">
      <c r="A21" s="146"/>
      <c r="B21" s="148" t="s">
        <v>25</v>
      </c>
      <c r="C21" s="153"/>
      <c r="D21" s="21">
        <v>130.4</v>
      </c>
      <c r="E21" s="21">
        <v>97.8</v>
      </c>
      <c r="F21" s="21">
        <v>113</v>
      </c>
      <c r="G21" s="66">
        <f t="shared" si="0"/>
        <v>0.8665644171779141</v>
      </c>
      <c r="H21" s="66">
        <f t="shared" si="1"/>
        <v>1.1554192229038855</v>
      </c>
    </row>
    <row r="22" spans="1:8" ht="18.75" customHeight="1">
      <c r="A22" s="146"/>
      <c r="B22" s="148" t="s">
        <v>103</v>
      </c>
      <c r="C22" s="153"/>
      <c r="D22" s="21">
        <v>144.9</v>
      </c>
      <c r="E22" s="21">
        <v>120.8</v>
      </c>
      <c r="F22" s="21">
        <v>144.9</v>
      </c>
      <c r="G22" s="66">
        <f t="shared" si="0"/>
        <v>1</v>
      </c>
      <c r="H22" s="66">
        <f t="shared" si="1"/>
        <v>1.1995033112582782</v>
      </c>
    </row>
    <row r="23" spans="1:8" ht="29.25" customHeight="1">
      <c r="A23" s="146"/>
      <c r="B23" s="148" t="s">
        <v>68</v>
      </c>
      <c r="C23" s="153"/>
      <c r="D23" s="21">
        <v>169.4</v>
      </c>
      <c r="E23" s="21">
        <v>539.6</v>
      </c>
      <c r="F23" s="21">
        <v>0</v>
      </c>
      <c r="G23" s="66">
        <f t="shared" si="0"/>
        <v>0</v>
      </c>
      <c r="H23" s="66">
        <f t="shared" si="1"/>
        <v>0</v>
      </c>
    </row>
    <row r="24" spans="1:8" ht="42.75" customHeight="1">
      <c r="A24" s="146"/>
      <c r="B24" s="148" t="s">
        <v>28</v>
      </c>
      <c r="C24" s="153"/>
      <c r="D24" s="21">
        <v>0</v>
      </c>
      <c r="E24" s="21">
        <v>0</v>
      </c>
      <c r="F24" s="21">
        <v>0</v>
      </c>
      <c r="G24" s="66">
        <v>0</v>
      </c>
      <c r="H24" s="66">
        <v>0</v>
      </c>
    </row>
    <row r="25" spans="1:8" ht="28.5" customHeight="1" thickBot="1">
      <c r="A25" s="146"/>
      <c r="B25" s="67" t="s">
        <v>157</v>
      </c>
      <c r="C25" s="68"/>
      <c r="D25" s="21">
        <v>0</v>
      </c>
      <c r="E25" s="21">
        <v>0</v>
      </c>
      <c r="F25" s="21">
        <v>0</v>
      </c>
      <c r="G25" s="66">
        <v>0</v>
      </c>
      <c r="H25" s="66">
        <v>0</v>
      </c>
    </row>
    <row r="26" spans="1:8" ht="18.75" customHeight="1">
      <c r="A26" s="146"/>
      <c r="B26" s="24" t="s">
        <v>29</v>
      </c>
      <c r="C26" s="69"/>
      <c r="D26" s="149">
        <f>D4+D20</f>
        <v>5944.8</v>
      </c>
      <c r="E26" s="149">
        <f>E4+E20</f>
        <v>4501.2</v>
      </c>
      <c r="F26" s="149">
        <f>F4+F20</f>
        <v>5910.9</v>
      </c>
      <c r="G26" s="66">
        <f t="shared" si="0"/>
        <v>0.9942975373435606</v>
      </c>
      <c r="H26" s="66">
        <f t="shared" si="1"/>
        <v>1.3131831511596908</v>
      </c>
    </row>
    <row r="27" spans="1:8" ht="15.75" customHeight="1">
      <c r="A27" s="146"/>
      <c r="B27" s="148" t="s">
        <v>109</v>
      </c>
      <c r="C27" s="153"/>
      <c r="D27" s="21">
        <f>D4</f>
        <v>5500.1</v>
      </c>
      <c r="E27" s="21">
        <f>E4</f>
        <v>3743</v>
      </c>
      <c r="F27" s="21">
        <f>F4</f>
        <v>5653</v>
      </c>
      <c r="G27" s="66">
        <f t="shared" si="0"/>
        <v>1.0277994945546445</v>
      </c>
      <c r="H27" s="66">
        <f t="shared" si="1"/>
        <v>1.510285866951643</v>
      </c>
    </row>
    <row r="28" spans="1:8" ht="12.75">
      <c r="A28" s="169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7" t="s">
        <v>161</v>
      </c>
      <c r="B29" s="162" t="s">
        <v>30</v>
      </c>
      <c r="C29" s="164" t="s">
        <v>195</v>
      </c>
      <c r="D29" s="163" t="s">
        <v>4</v>
      </c>
      <c r="E29" s="166" t="s">
        <v>391</v>
      </c>
      <c r="F29" s="166" t="s">
        <v>5</v>
      </c>
      <c r="G29" s="193" t="s">
        <v>149</v>
      </c>
      <c r="H29" s="166" t="s">
        <v>392</v>
      </c>
    </row>
    <row r="30" spans="1:8" ht="20.25" customHeight="1">
      <c r="A30" s="197"/>
      <c r="B30" s="162"/>
      <c r="C30" s="165"/>
      <c r="D30" s="163"/>
      <c r="E30" s="167"/>
      <c r="F30" s="167"/>
      <c r="G30" s="198"/>
      <c r="H30" s="167"/>
    </row>
    <row r="31" spans="1:8" ht="27.75" customHeight="1">
      <c r="A31" s="27" t="s">
        <v>70</v>
      </c>
      <c r="B31" s="22" t="s">
        <v>31</v>
      </c>
      <c r="C31" s="27"/>
      <c r="D31" s="70">
        <f>D32+D33+D34</f>
        <v>2715.5</v>
      </c>
      <c r="E31" s="70">
        <f>E32+E33+E34</f>
        <v>2147.6</v>
      </c>
      <c r="F31" s="70">
        <f>F32+F33+F34</f>
        <v>2554.1</v>
      </c>
      <c r="G31" s="71">
        <f>F31/D31</f>
        <v>0.9405634321487755</v>
      </c>
      <c r="H31" s="87">
        <f>F31/E31</f>
        <v>1.1892810579251258</v>
      </c>
    </row>
    <row r="32" spans="1:9" ht="71.25" customHeight="1">
      <c r="A32" s="153" t="s">
        <v>73</v>
      </c>
      <c r="B32" s="148" t="s">
        <v>165</v>
      </c>
      <c r="C32" s="153" t="s">
        <v>73</v>
      </c>
      <c r="D32" s="21">
        <v>2710.3</v>
      </c>
      <c r="E32" s="21">
        <v>2132.4</v>
      </c>
      <c r="F32" s="21">
        <v>2554.1</v>
      </c>
      <c r="G32" s="71">
        <f aca="true" t="shared" si="2" ref="G32:G61">F32/D32</f>
        <v>0.9423680035420432</v>
      </c>
      <c r="H32" s="87">
        <f aca="true" t="shared" si="3" ref="H32:H61">F32/E32</f>
        <v>1.197758394297505</v>
      </c>
      <c r="I32" s="125"/>
    </row>
    <row r="33" spans="1:8" ht="19.5" customHeight="1" hidden="1">
      <c r="A33" s="153" t="s">
        <v>75</v>
      </c>
      <c r="B33" s="148" t="s">
        <v>36</v>
      </c>
      <c r="C33" s="153" t="s">
        <v>75</v>
      </c>
      <c r="D33" s="21">
        <v>0</v>
      </c>
      <c r="E33" s="21">
        <v>10</v>
      </c>
      <c r="F33" s="21">
        <v>0</v>
      </c>
      <c r="G33" s="71" t="e">
        <f t="shared" si="2"/>
        <v>#DIV/0!</v>
      </c>
      <c r="H33" s="87">
        <f t="shared" si="3"/>
        <v>0</v>
      </c>
    </row>
    <row r="34" spans="1:8" ht="23.25" customHeight="1">
      <c r="A34" s="153" t="s">
        <v>132</v>
      </c>
      <c r="B34" s="148" t="s">
        <v>129</v>
      </c>
      <c r="C34" s="153"/>
      <c r="D34" s="21">
        <f>D35</f>
        <v>5.2</v>
      </c>
      <c r="E34" s="21">
        <f>E35</f>
        <v>5.2</v>
      </c>
      <c r="F34" s="21">
        <f>F35</f>
        <v>0</v>
      </c>
      <c r="G34" s="71">
        <f t="shared" si="2"/>
        <v>0</v>
      </c>
      <c r="H34" s="87">
        <f t="shared" si="3"/>
        <v>0</v>
      </c>
    </row>
    <row r="35" spans="1:8" s="8" customFormat="1" ht="26.25" customHeight="1">
      <c r="A35" s="72"/>
      <c r="B35" s="38" t="s">
        <v>211</v>
      </c>
      <c r="C35" s="72" t="s">
        <v>212</v>
      </c>
      <c r="D35" s="73">
        <v>5.2</v>
      </c>
      <c r="E35" s="73">
        <v>5.2</v>
      </c>
      <c r="F35" s="73">
        <v>0</v>
      </c>
      <c r="G35" s="71">
        <f t="shared" si="2"/>
        <v>0</v>
      </c>
      <c r="H35" s="87">
        <f t="shared" si="3"/>
        <v>0</v>
      </c>
    </row>
    <row r="36" spans="1:8" ht="18.75" customHeight="1">
      <c r="A36" s="27" t="s">
        <v>112</v>
      </c>
      <c r="B36" s="22" t="s">
        <v>105</v>
      </c>
      <c r="C36" s="27"/>
      <c r="D36" s="70">
        <f>D37</f>
        <v>144.9</v>
      </c>
      <c r="E36" s="70">
        <f>E37</f>
        <v>144.9</v>
      </c>
      <c r="F36" s="70">
        <f>F37</f>
        <v>144.9</v>
      </c>
      <c r="G36" s="71">
        <f t="shared" si="2"/>
        <v>1</v>
      </c>
      <c r="H36" s="87">
        <f t="shared" si="3"/>
        <v>1</v>
      </c>
    </row>
    <row r="37" spans="1:8" ht="48" customHeight="1">
      <c r="A37" s="153" t="s">
        <v>113</v>
      </c>
      <c r="B37" s="148" t="s">
        <v>170</v>
      </c>
      <c r="C37" s="153" t="s">
        <v>268</v>
      </c>
      <c r="D37" s="21">
        <v>144.9</v>
      </c>
      <c r="E37" s="21">
        <v>144.9</v>
      </c>
      <c r="F37" s="21">
        <v>144.9</v>
      </c>
      <c r="G37" s="71">
        <f t="shared" si="2"/>
        <v>1</v>
      </c>
      <c r="H37" s="87">
        <f t="shared" si="3"/>
        <v>1</v>
      </c>
    </row>
    <row r="38" spans="1:8" ht="30" customHeight="1" hidden="1">
      <c r="A38" s="27" t="s">
        <v>76</v>
      </c>
      <c r="B38" s="22" t="s">
        <v>39</v>
      </c>
      <c r="C38" s="27"/>
      <c r="D38" s="70">
        <f aca="true" t="shared" si="4" ref="D38:F39">D39</f>
        <v>0</v>
      </c>
      <c r="E38" s="70">
        <f t="shared" si="4"/>
        <v>0</v>
      </c>
      <c r="F38" s="70">
        <f t="shared" si="4"/>
        <v>0</v>
      </c>
      <c r="G38" s="71" t="e">
        <f t="shared" si="2"/>
        <v>#DIV/0!</v>
      </c>
      <c r="H38" s="87" t="e">
        <f t="shared" si="3"/>
        <v>#DIV/0!</v>
      </c>
    </row>
    <row r="39" spans="1:8" ht="18" customHeight="1" hidden="1">
      <c r="A39" s="153" t="s">
        <v>114</v>
      </c>
      <c r="B39" s="148" t="s">
        <v>107</v>
      </c>
      <c r="C39" s="153"/>
      <c r="D39" s="21">
        <f t="shared" si="4"/>
        <v>0</v>
      </c>
      <c r="E39" s="21">
        <f t="shared" si="4"/>
        <v>0</v>
      </c>
      <c r="F39" s="21">
        <f t="shared" si="4"/>
        <v>0</v>
      </c>
      <c r="G39" s="71" t="e">
        <f t="shared" si="2"/>
        <v>#DIV/0!</v>
      </c>
      <c r="H39" s="87" t="e">
        <f t="shared" si="3"/>
        <v>#DIV/0!</v>
      </c>
    </row>
    <row r="40" spans="1:8" ht="54.75" customHeight="1" hidden="1">
      <c r="A40" s="153"/>
      <c r="B40" s="148" t="s">
        <v>272</v>
      </c>
      <c r="C40" s="153" t="s">
        <v>273</v>
      </c>
      <c r="D40" s="21">
        <v>0</v>
      </c>
      <c r="E40" s="21">
        <v>0</v>
      </c>
      <c r="F40" s="21">
        <v>0</v>
      </c>
      <c r="G40" s="71" t="e">
        <f t="shared" si="2"/>
        <v>#DIV/0!</v>
      </c>
      <c r="H40" s="87" t="e">
        <f t="shared" si="3"/>
        <v>#DIV/0!</v>
      </c>
    </row>
    <row r="41" spans="1:8" ht="16.5" customHeight="1">
      <c r="A41" s="27" t="s">
        <v>77</v>
      </c>
      <c r="B41" s="22" t="s">
        <v>41</v>
      </c>
      <c r="C41" s="27"/>
      <c r="D41" s="70">
        <f aca="true" t="shared" si="5" ref="D41:F42">D42</f>
        <v>19</v>
      </c>
      <c r="E41" s="70">
        <f t="shared" si="5"/>
        <v>19</v>
      </c>
      <c r="F41" s="70">
        <f t="shared" si="5"/>
        <v>19</v>
      </c>
      <c r="G41" s="71">
        <f t="shared" si="2"/>
        <v>1</v>
      </c>
      <c r="H41" s="87">
        <f t="shared" si="3"/>
        <v>1</v>
      </c>
    </row>
    <row r="42" spans="1:8" ht="27.75" customHeight="1">
      <c r="A42" s="150" t="s">
        <v>78</v>
      </c>
      <c r="B42" s="48" t="s">
        <v>127</v>
      </c>
      <c r="C42" s="153"/>
      <c r="D42" s="21">
        <f t="shared" si="5"/>
        <v>19</v>
      </c>
      <c r="E42" s="21">
        <f t="shared" si="5"/>
        <v>19</v>
      </c>
      <c r="F42" s="21">
        <f t="shared" si="5"/>
        <v>19</v>
      </c>
      <c r="G42" s="71">
        <f t="shared" si="2"/>
        <v>1</v>
      </c>
      <c r="H42" s="87">
        <f t="shared" si="3"/>
        <v>1</v>
      </c>
    </row>
    <row r="43" spans="1:8" ht="27" customHeight="1">
      <c r="A43" s="72"/>
      <c r="B43" s="41" t="s">
        <v>127</v>
      </c>
      <c r="C43" s="72" t="s">
        <v>300</v>
      </c>
      <c r="D43" s="73">
        <v>19</v>
      </c>
      <c r="E43" s="73">
        <v>19</v>
      </c>
      <c r="F43" s="73">
        <v>19</v>
      </c>
      <c r="G43" s="71">
        <f t="shared" si="2"/>
        <v>1</v>
      </c>
      <c r="H43" s="87">
        <f t="shared" si="3"/>
        <v>1</v>
      </c>
    </row>
    <row r="44" spans="1:8" ht="31.5" customHeight="1">
      <c r="A44" s="27" t="s">
        <v>79</v>
      </c>
      <c r="B44" s="22" t="s">
        <v>42</v>
      </c>
      <c r="C44" s="27"/>
      <c r="D44" s="70">
        <f>D45</f>
        <v>281.5</v>
      </c>
      <c r="E44" s="70">
        <f>E45</f>
        <v>214.79999999999998</v>
      </c>
      <c r="F44" s="70">
        <f>F45</f>
        <v>279.8</v>
      </c>
      <c r="G44" s="71">
        <f t="shared" si="2"/>
        <v>0.9939609236234459</v>
      </c>
      <c r="H44" s="87">
        <f t="shared" si="3"/>
        <v>1.3026070763500932</v>
      </c>
    </row>
    <row r="45" spans="1:8" ht="19.5" customHeight="1">
      <c r="A45" s="153" t="s">
        <v>45</v>
      </c>
      <c r="B45" s="148" t="s">
        <v>46</v>
      </c>
      <c r="C45" s="153"/>
      <c r="D45" s="21">
        <f>D46+D47+D49+D48</f>
        <v>281.5</v>
      </c>
      <c r="E45" s="21">
        <f>E46+E47+E49+E48</f>
        <v>214.79999999999998</v>
      </c>
      <c r="F45" s="21">
        <f>F46+F47+F49+F48</f>
        <v>279.8</v>
      </c>
      <c r="G45" s="71">
        <f t="shared" si="2"/>
        <v>0.9939609236234459</v>
      </c>
      <c r="H45" s="87">
        <f t="shared" si="3"/>
        <v>1.3026070763500932</v>
      </c>
    </row>
    <row r="46" spans="1:8" s="8" customFormat="1" ht="20.25" customHeight="1">
      <c r="A46" s="72"/>
      <c r="B46" s="38" t="s">
        <v>100</v>
      </c>
      <c r="C46" s="72" t="s">
        <v>257</v>
      </c>
      <c r="D46" s="73">
        <v>272.5</v>
      </c>
      <c r="E46" s="73">
        <v>193.7</v>
      </c>
      <c r="F46" s="73">
        <v>272.5</v>
      </c>
      <c r="G46" s="71">
        <f t="shared" si="2"/>
        <v>1</v>
      </c>
      <c r="H46" s="87">
        <f t="shared" si="3"/>
        <v>1.406814661848219</v>
      </c>
    </row>
    <row r="47" spans="1:8" s="8" customFormat="1" ht="16.5" customHeight="1">
      <c r="A47" s="72"/>
      <c r="B47" s="38" t="s">
        <v>262</v>
      </c>
      <c r="C47" s="72" t="s">
        <v>258</v>
      </c>
      <c r="D47" s="73">
        <v>3.7</v>
      </c>
      <c r="E47" s="73">
        <v>3.7</v>
      </c>
      <c r="F47" s="73">
        <v>3.7</v>
      </c>
      <c r="G47" s="71">
        <f t="shared" si="2"/>
        <v>1</v>
      </c>
      <c r="H47" s="87">
        <v>0</v>
      </c>
    </row>
    <row r="48" spans="1:8" s="8" customFormat="1" ht="16.5" customHeight="1">
      <c r="A48" s="72"/>
      <c r="B48" s="38" t="s">
        <v>372</v>
      </c>
      <c r="C48" s="72" t="s">
        <v>371</v>
      </c>
      <c r="D48" s="73">
        <v>1.7</v>
      </c>
      <c r="E48" s="73">
        <v>1.9</v>
      </c>
      <c r="F48" s="73">
        <v>0</v>
      </c>
      <c r="G48" s="71">
        <f t="shared" si="2"/>
        <v>0</v>
      </c>
      <c r="H48" s="87">
        <v>0</v>
      </c>
    </row>
    <row r="49" spans="1:8" s="8" customFormat="1" ht="30" customHeight="1">
      <c r="A49" s="72"/>
      <c r="B49" s="38" t="s">
        <v>182</v>
      </c>
      <c r="C49" s="72" t="s">
        <v>263</v>
      </c>
      <c r="D49" s="73">
        <v>3.6</v>
      </c>
      <c r="E49" s="73">
        <v>15.5</v>
      </c>
      <c r="F49" s="73">
        <v>3.6</v>
      </c>
      <c r="G49" s="71">
        <f t="shared" si="2"/>
        <v>1</v>
      </c>
      <c r="H49" s="87">
        <f t="shared" si="3"/>
        <v>0.23225806451612904</v>
      </c>
    </row>
    <row r="50" spans="1:8" ht="18" customHeight="1">
      <c r="A50" s="65" t="s">
        <v>130</v>
      </c>
      <c r="B50" s="22" t="s">
        <v>128</v>
      </c>
      <c r="C50" s="27"/>
      <c r="D50" s="21">
        <f>D52</f>
        <v>1.1</v>
      </c>
      <c r="E50" s="21">
        <f>E52</f>
        <v>1</v>
      </c>
      <c r="F50" s="21">
        <f>F52</f>
        <v>1.1</v>
      </c>
      <c r="G50" s="71">
        <f t="shared" si="2"/>
        <v>1</v>
      </c>
      <c r="H50" s="87">
        <f t="shared" si="3"/>
        <v>1.1</v>
      </c>
    </row>
    <row r="51" spans="1:8" ht="36" customHeight="1">
      <c r="A51" s="152" t="s">
        <v>124</v>
      </c>
      <c r="B51" s="148" t="s">
        <v>131</v>
      </c>
      <c r="C51" s="153"/>
      <c r="D51" s="21">
        <f>D52</f>
        <v>1.1</v>
      </c>
      <c r="E51" s="21">
        <f>E52</f>
        <v>1</v>
      </c>
      <c r="F51" s="21">
        <f>F52</f>
        <v>1.1</v>
      </c>
      <c r="G51" s="71">
        <f t="shared" si="2"/>
        <v>1</v>
      </c>
      <c r="H51" s="87">
        <f t="shared" si="3"/>
        <v>1.1</v>
      </c>
    </row>
    <row r="52" spans="1:8" s="8" customFormat="1" ht="26.25" customHeight="1">
      <c r="A52" s="72"/>
      <c r="B52" s="38" t="s">
        <v>271</v>
      </c>
      <c r="C52" s="72" t="s">
        <v>264</v>
      </c>
      <c r="D52" s="73">
        <v>1.1</v>
      </c>
      <c r="E52" s="73">
        <v>1</v>
      </c>
      <c r="F52" s="73">
        <v>1.1</v>
      </c>
      <c r="G52" s="71">
        <f t="shared" si="2"/>
        <v>1</v>
      </c>
      <c r="H52" s="87">
        <f t="shared" si="3"/>
        <v>1.1</v>
      </c>
    </row>
    <row r="53" spans="1:8" ht="18" customHeight="1">
      <c r="A53" s="27" t="s">
        <v>47</v>
      </c>
      <c r="B53" s="22" t="s">
        <v>48</v>
      </c>
      <c r="C53" s="27"/>
      <c r="D53" s="21">
        <f aca="true" t="shared" si="6" ref="D53:F54">D54</f>
        <v>500</v>
      </c>
      <c r="E53" s="21">
        <f t="shared" si="6"/>
        <v>0</v>
      </c>
      <c r="F53" s="21">
        <f t="shared" si="6"/>
        <v>499.9</v>
      </c>
      <c r="G53" s="71">
        <f t="shared" si="2"/>
        <v>0.9997999999999999</v>
      </c>
      <c r="H53" s="87" t="e">
        <f t="shared" si="3"/>
        <v>#DIV/0!</v>
      </c>
    </row>
    <row r="54" spans="1:8" ht="23.25" customHeight="1">
      <c r="A54" s="153" t="s">
        <v>52</v>
      </c>
      <c r="B54" s="148" t="s">
        <v>121</v>
      </c>
      <c r="C54" s="153"/>
      <c r="D54" s="21">
        <f t="shared" si="6"/>
        <v>500</v>
      </c>
      <c r="E54" s="21">
        <f t="shared" si="6"/>
        <v>0</v>
      </c>
      <c r="F54" s="21">
        <f t="shared" si="6"/>
        <v>499.9</v>
      </c>
      <c r="G54" s="71">
        <f t="shared" si="2"/>
        <v>0.9997999999999999</v>
      </c>
      <c r="H54" s="87" t="e">
        <f t="shared" si="3"/>
        <v>#DIV/0!</v>
      </c>
    </row>
    <row r="55" spans="1:8" s="8" customFormat="1" ht="40.5" customHeight="1">
      <c r="A55" s="72"/>
      <c r="B55" s="38" t="s">
        <v>403</v>
      </c>
      <c r="C55" s="72" t="s">
        <v>402</v>
      </c>
      <c r="D55" s="73">
        <v>500</v>
      </c>
      <c r="E55" s="73">
        <v>0</v>
      </c>
      <c r="F55" s="73">
        <v>499.9</v>
      </c>
      <c r="G55" s="71">
        <f t="shared" si="2"/>
        <v>0.9997999999999999</v>
      </c>
      <c r="H55" s="87" t="e">
        <f t="shared" si="3"/>
        <v>#DIV/0!</v>
      </c>
    </row>
    <row r="56" spans="1:8" ht="18.75" customHeight="1">
      <c r="A56" s="27">
        <v>1000</v>
      </c>
      <c r="B56" s="22" t="s">
        <v>62</v>
      </c>
      <c r="C56" s="27"/>
      <c r="D56" s="21">
        <f>D57</f>
        <v>71.5</v>
      </c>
      <c r="E56" s="21">
        <f>E57</f>
        <v>55</v>
      </c>
      <c r="F56" s="21">
        <f>F57</f>
        <v>71.5</v>
      </c>
      <c r="G56" s="71">
        <f t="shared" si="2"/>
        <v>1</v>
      </c>
      <c r="H56" s="87">
        <f t="shared" si="3"/>
        <v>1.3</v>
      </c>
    </row>
    <row r="57" spans="1:8" ht="18.75" customHeight="1">
      <c r="A57" s="153">
        <v>1001</v>
      </c>
      <c r="B57" s="148" t="s">
        <v>185</v>
      </c>
      <c r="C57" s="153" t="s">
        <v>63</v>
      </c>
      <c r="D57" s="21">
        <v>71.5</v>
      </c>
      <c r="E57" s="21">
        <v>55</v>
      </c>
      <c r="F57" s="21">
        <v>71.5</v>
      </c>
      <c r="G57" s="71">
        <f t="shared" si="2"/>
        <v>1</v>
      </c>
      <c r="H57" s="87">
        <f t="shared" si="3"/>
        <v>1.3</v>
      </c>
    </row>
    <row r="58" spans="1:8" ht="18.75" customHeight="1">
      <c r="A58" s="27"/>
      <c r="B58" s="22" t="s">
        <v>101</v>
      </c>
      <c r="C58" s="27"/>
      <c r="D58" s="70">
        <f>D59</f>
        <v>2497.1</v>
      </c>
      <c r="E58" s="70">
        <f>E59</f>
        <v>2005</v>
      </c>
      <c r="F58" s="70">
        <f>F59</f>
        <v>1989.3</v>
      </c>
      <c r="G58" s="71">
        <f t="shared" si="2"/>
        <v>0.7966441071643107</v>
      </c>
      <c r="H58" s="87">
        <f t="shared" si="3"/>
        <v>0.9921695760598503</v>
      </c>
    </row>
    <row r="59" spans="1:8" s="8" customFormat="1" ht="29.25" customHeight="1">
      <c r="A59" s="72"/>
      <c r="B59" s="38" t="s">
        <v>102</v>
      </c>
      <c r="C59" s="72" t="s">
        <v>199</v>
      </c>
      <c r="D59" s="73">
        <v>2497.1</v>
      </c>
      <c r="E59" s="73">
        <v>2005</v>
      </c>
      <c r="F59" s="73">
        <v>1989.3</v>
      </c>
      <c r="G59" s="71">
        <f t="shared" si="2"/>
        <v>0.7966441071643107</v>
      </c>
      <c r="H59" s="87">
        <f t="shared" si="3"/>
        <v>0.9921695760598503</v>
      </c>
    </row>
    <row r="60" spans="1:8" ht="21.75" customHeight="1">
      <c r="A60" s="153"/>
      <c r="B60" s="49" t="s">
        <v>69</v>
      </c>
      <c r="C60" s="74"/>
      <c r="D60" s="75">
        <f>D31+D36+D38+D41+D44+D50+D53+D56+D58</f>
        <v>6230.6</v>
      </c>
      <c r="E60" s="75">
        <f>E31+E36+E38+E41+E44+E50+E53+E56+E58</f>
        <v>4587.3</v>
      </c>
      <c r="F60" s="75">
        <f>F31+F36+F38+F41+F44+F50+F53+F56+F58</f>
        <v>5559.6</v>
      </c>
      <c r="G60" s="71">
        <f t="shared" si="2"/>
        <v>0.8923057169453985</v>
      </c>
      <c r="H60" s="87">
        <f t="shared" si="3"/>
        <v>1.211954744621019</v>
      </c>
    </row>
    <row r="61" spans="1:8" ht="25.5" customHeight="1">
      <c r="A61" s="154"/>
      <c r="B61" s="48" t="s">
        <v>84</v>
      </c>
      <c r="C61" s="150"/>
      <c r="D61" s="81">
        <f>D58</f>
        <v>2497.1</v>
      </c>
      <c r="E61" s="81">
        <f>E58</f>
        <v>2005</v>
      </c>
      <c r="F61" s="81">
        <f>F58</f>
        <v>1989.3</v>
      </c>
      <c r="G61" s="71">
        <f t="shared" si="2"/>
        <v>0.7966441071643107</v>
      </c>
      <c r="H61" s="87">
        <f t="shared" si="3"/>
        <v>0.9921695760598503</v>
      </c>
    </row>
    <row r="62" ht="12.75">
      <c r="A62" s="51"/>
    </row>
    <row r="63" ht="12.75">
      <c r="A63" s="51"/>
    </row>
    <row r="64" spans="1:6" ht="15">
      <c r="A64" s="51"/>
      <c r="B64" s="57" t="s">
        <v>94</v>
      </c>
      <c r="C64" s="78"/>
      <c r="F64" s="52">
        <v>285.8</v>
      </c>
    </row>
    <row r="65" spans="1:3" ht="15">
      <c r="A65" s="51"/>
      <c r="B65" s="57"/>
      <c r="C65" s="78"/>
    </row>
    <row r="66" spans="1:3" ht="15">
      <c r="A66" s="51"/>
      <c r="B66" s="57" t="s">
        <v>85</v>
      </c>
      <c r="C66" s="78"/>
    </row>
    <row r="67" spans="1:3" ht="15">
      <c r="A67" s="51"/>
      <c r="B67" s="57" t="s">
        <v>86</v>
      </c>
      <c r="C67" s="78"/>
    </row>
    <row r="68" spans="1:3" ht="15">
      <c r="A68" s="51"/>
      <c r="B68" s="57"/>
      <c r="C68" s="78"/>
    </row>
    <row r="69" spans="1:3" ht="15">
      <c r="A69" s="51"/>
      <c r="B69" s="57" t="s">
        <v>87</v>
      </c>
      <c r="C69" s="78"/>
    </row>
    <row r="70" spans="1:3" ht="15">
      <c r="A70" s="51"/>
      <c r="B70" s="57" t="s">
        <v>88</v>
      </c>
      <c r="C70" s="78"/>
    </row>
    <row r="71" spans="1:3" ht="15">
      <c r="A71" s="51"/>
      <c r="B71" s="57"/>
      <c r="C71" s="78"/>
    </row>
    <row r="72" spans="1:3" ht="15">
      <c r="A72" s="51"/>
      <c r="B72" s="57" t="s">
        <v>89</v>
      </c>
      <c r="C72" s="78"/>
    </row>
    <row r="73" spans="1:3" ht="15">
      <c r="A73" s="51"/>
      <c r="B73" s="57" t="s">
        <v>90</v>
      </c>
      <c r="C73" s="78"/>
    </row>
    <row r="74" spans="1:3" ht="15">
      <c r="A74" s="51"/>
      <c r="B74" s="57"/>
      <c r="C74" s="78"/>
    </row>
    <row r="75" spans="1:3" ht="15">
      <c r="A75" s="51"/>
      <c r="B75" s="57" t="s">
        <v>91</v>
      </c>
      <c r="C75" s="78"/>
    </row>
    <row r="76" spans="1:3" ht="15">
      <c r="A76" s="51"/>
      <c r="B76" s="57" t="s">
        <v>92</v>
      </c>
      <c r="C76" s="78"/>
    </row>
    <row r="77" ht="12.75">
      <c r="A77" s="51"/>
    </row>
    <row r="78" ht="12.75">
      <c r="A78" s="51"/>
    </row>
    <row r="79" spans="1:8" ht="15">
      <c r="A79" s="51"/>
      <c r="B79" s="57" t="s">
        <v>93</v>
      </c>
      <c r="C79" s="78"/>
      <c r="F79" s="53">
        <f>F64+F26-F60</f>
        <v>637.0999999999995</v>
      </c>
      <c r="H79" s="53"/>
    </row>
    <row r="80" ht="12.75">
      <c r="A80" s="51"/>
    </row>
    <row r="81" ht="12.75">
      <c r="A81" s="51"/>
    </row>
    <row r="82" spans="1:3" ht="15">
      <c r="A82" s="51"/>
      <c r="B82" s="57" t="s">
        <v>95</v>
      </c>
      <c r="C82" s="78"/>
    </row>
    <row r="83" spans="1:3" ht="15">
      <c r="A83" s="51"/>
      <c r="B83" s="57" t="s">
        <v>96</v>
      </c>
      <c r="C83" s="78"/>
    </row>
    <row r="84" spans="1:3" ht="15">
      <c r="A84" s="51"/>
      <c r="B84" s="57" t="s">
        <v>97</v>
      </c>
      <c r="C84" s="78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4">
      <selection activeCell="G32" sqref="G32:G63"/>
    </sheetView>
  </sheetViews>
  <sheetFormatPr defaultColWidth="9.140625" defaultRowHeight="12.75"/>
  <cols>
    <col min="1" max="1" width="6.421875" style="83" customWidth="1"/>
    <col min="2" max="2" width="37.28125" style="83" customWidth="1"/>
    <col min="3" max="3" width="10.28125" style="84" customWidth="1"/>
    <col min="4" max="4" width="12.421875" style="83" customWidth="1"/>
    <col min="5" max="5" width="12.421875" style="83" hidden="1" customWidth="1"/>
    <col min="6" max="6" width="11.7109375" style="83" customWidth="1"/>
    <col min="7" max="7" width="10.00390625" style="83" customWidth="1"/>
    <col min="8" max="8" width="11.00390625" style="83" hidden="1" customWidth="1"/>
    <col min="9" max="9" width="9.140625" style="83" customWidth="1"/>
    <col min="10" max="16384" width="9.140625" style="2" customWidth="1"/>
  </cols>
  <sheetData>
    <row r="1" spans="1:9" s="3" customFormat="1" ht="66" customHeight="1">
      <c r="A1" s="201" t="s">
        <v>411</v>
      </c>
      <c r="B1" s="201"/>
      <c r="C1" s="201"/>
      <c r="D1" s="201"/>
      <c r="E1" s="201"/>
      <c r="F1" s="201"/>
      <c r="G1" s="201"/>
      <c r="H1" s="201"/>
      <c r="I1" s="157"/>
    </row>
    <row r="2" spans="1:9" s="1" customFormat="1" ht="12.75" customHeight="1">
      <c r="A2" s="64"/>
      <c r="B2" s="162" t="s">
        <v>3</v>
      </c>
      <c r="C2" s="65"/>
      <c r="D2" s="163" t="s">
        <v>4</v>
      </c>
      <c r="E2" s="166" t="s">
        <v>391</v>
      </c>
      <c r="F2" s="163" t="s">
        <v>5</v>
      </c>
      <c r="G2" s="193" t="s">
        <v>149</v>
      </c>
      <c r="H2" s="166" t="s">
        <v>392</v>
      </c>
      <c r="I2" s="52"/>
    </row>
    <row r="3" spans="1:9" s="1" customFormat="1" ht="19.5" customHeight="1">
      <c r="A3" s="146"/>
      <c r="B3" s="162"/>
      <c r="C3" s="65"/>
      <c r="D3" s="163"/>
      <c r="E3" s="167"/>
      <c r="F3" s="163"/>
      <c r="G3" s="194"/>
      <c r="H3" s="167"/>
      <c r="I3" s="52"/>
    </row>
    <row r="4" spans="1:9" s="1" customFormat="1" ht="18" customHeight="1">
      <c r="A4" s="146"/>
      <c r="B4" s="147" t="s">
        <v>83</v>
      </c>
      <c r="C4" s="65"/>
      <c r="D4" s="130">
        <f>D5+D6+D7+D8+D9+D10+D11+D12+D13+D14+D15+D16+D17+D18+D19+D20</f>
        <v>4181.299999999999</v>
      </c>
      <c r="E4" s="130">
        <f>E5+E6+E7+E8+E9+E10+E11+E12+E13+E14+E15+E16+E17+E18+E19+E20</f>
        <v>2743.7</v>
      </c>
      <c r="F4" s="130">
        <f>F5+F6+F7+F8+F9+F10+F11+F12+F13+F14+F15+F16+F17+F18+F19+F20</f>
        <v>4380.500000000001</v>
      </c>
      <c r="G4" s="129">
        <f aca="true" t="shared" si="0" ref="G4:G28">F4/D4</f>
        <v>1.0476406859110807</v>
      </c>
      <c r="H4" s="129">
        <f aca="true" t="shared" si="1" ref="H4:H10">F4/E4</f>
        <v>1.596566680030616</v>
      </c>
      <c r="I4" s="52"/>
    </row>
    <row r="5" spans="1:9" s="1" customFormat="1" ht="15">
      <c r="A5" s="146"/>
      <c r="B5" s="148" t="s">
        <v>7</v>
      </c>
      <c r="C5" s="153"/>
      <c r="D5" s="80">
        <v>155</v>
      </c>
      <c r="E5" s="80">
        <v>100</v>
      </c>
      <c r="F5" s="80">
        <v>163.7</v>
      </c>
      <c r="G5" s="66">
        <f t="shared" si="0"/>
        <v>1.0561290322580645</v>
      </c>
      <c r="H5" s="66">
        <f t="shared" si="1"/>
        <v>1.6369999999999998</v>
      </c>
      <c r="I5" s="52"/>
    </row>
    <row r="6" spans="1:9" s="1" customFormat="1" ht="15">
      <c r="A6" s="146"/>
      <c r="B6" s="148" t="s">
        <v>296</v>
      </c>
      <c r="C6" s="153"/>
      <c r="D6" s="80">
        <v>1335.7</v>
      </c>
      <c r="E6" s="80">
        <v>965.7</v>
      </c>
      <c r="F6" s="80">
        <v>1335.7</v>
      </c>
      <c r="G6" s="66">
        <f t="shared" si="0"/>
        <v>1</v>
      </c>
      <c r="H6" s="66">
        <f t="shared" si="1"/>
        <v>1.3831417624521072</v>
      </c>
      <c r="I6" s="52"/>
    </row>
    <row r="7" spans="1:9" s="1" customFormat="1" ht="15">
      <c r="A7" s="146"/>
      <c r="B7" s="148" t="s">
        <v>9</v>
      </c>
      <c r="C7" s="153"/>
      <c r="D7" s="80">
        <v>360</v>
      </c>
      <c r="E7" s="80">
        <v>330</v>
      </c>
      <c r="F7" s="80">
        <v>360.3</v>
      </c>
      <c r="G7" s="66">
        <f t="shared" si="0"/>
        <v>1.0008333333333335</v>
      </c>
      <c r="H7" s="66">
        <f t="shared" si="1"/>
        <v>1.0918181818181818</v>
      </c>
      <c r="I7" s="52"/>
    </row>
    <row r="8" spans="1:9" s="1" customFormat="1" ht="15">
      <c r="A8" s="146"/>
      <c r="B8" s="148" t="s">
        <v>10</v>
      </c>
      <c r="C8" s="153"/>
      <c r="D8" s="80">
        <v>200</v>
      </c>
      <c r="E8" s="80">
        <v>140</v>
      </c>
      <c r="F8" s="80">
        <v>209.7</v>
      </c>
      <c r="G8" s="66">
        <f t="shared" si="0"/>
        <v>1.0485</v>
      </c>
      <c r="H8" s="66">
        <f t="shared" si="1"/>
        <v>1.4978571428571428</v>
      </c>
      <c r="I8" s="52"/>
    </row>
    <row r="9" spans="1:9" s="1" customFormat="1" ht="15">
      <c r="A9" s="146"/>
      <c r="B9" s="148" t="s">
        <v>11</v>
      </c>
      <c r="C9" s="153"/>
      <c r="D9" s="80">
        <v>2010.6</v>
      </c>
      <c r="E9" s="80">
        <v>1200</v>
      </c>
      <c r="F9" s="80">
        <v>2180.3</v>
      </c>
      <c r="G9" s="66">
        <f t="shared" si="0"/>
        <v>1.0844026658708845</v>
      </c>
      <c r="H9" s="66">
        <f t="shared" si="1"/>
        <v>1.8169166666666667</v>
      </c>
      <c r="I9" s="52"/>
    </row>
    <row r="10" spans="1:9" s="1" customFormat="1" ht="15">
      <c r="A10" s="146"/>
      <c r="B10" s="148" t="s">
        <v>108</v>
      </c>
      <c r="C10" s="153"/>
      <c r="D10" s="80">
        <v>30</v>
      </c>
      <c r="E10" s="80">
        <v>8</v>
      </c>
      <c r="F10" s="80">
        <v>34.8</v>
      </c>
      <c r="G10" s="66">
        <f t="shared" si="0"/>
        <v>1.16</v>
      </c>
      <c r="H10" s="66">
        <f t="shared" si="1"/>
        <v>4.35</v>
      </c>
      <c r="I10" s="52"/>
    </row>
    <row r="11" spans="1:9" s="1" customFormat="1" ht="15">
      <c r="A11" s="146"/>
      <c r="B11" s="148" t="s">
        <v>12</v>
      </c>
      <c r="C11" s="153"/>
      <c r="D11" s="80">
        <v>0</v>
      </c>
      <c r="E11" s="80">
        <v>0</v>
      </c>
      <c r="F11" s="80">
        <v>0</v>
      </c>
      <c r="G11" s="66">
        <v>0</v>
      </c>
      <c r="H11" s="66">
        <v>0</v>
      </c>
      <c r="I11" s="52"/>
    </row>
    <row r="12" spans="1:9" s="1" customFormat="1" ht="15">
      <c r="A12" s="146"/>
      <c r="B12" s="148" t="s">
        <v>13</v>
      </c>
      <c r="C12" s="153"/>
      <c r="D12" s="80">
        <v>0</v>
      </c>
      <c r="E12" s="80">
        <v>0</v>
      </c>
      <c r="F12" s="80">
        <v>0</v>
      </c>
      <c r="G12" s="66">
        <v>0</v>
      </c>
      <c r="H12" s="66">
        <v>0</v>
      </c>
      <c r="I12" s="52"/>
    </row>
    <row r="13" spans="1:9" s="1" customFormat="1" ht="15">
      <c r="A13" s="146"/>
      <c r="B13" s="148" t="s">
        <v>14</v>
      </c>
      <c r="C13" s="153"/>
      <c r="D13" s="80">
        <v>0</v>
      </c>
      <c r="E13" s="80">
        <v>0</v>
      </c>
      <c r="F13" s="80">
        <v>0</v>
      </c>
      <c r="G13" s="66">
        <v>0</v>
      </c>
      <c r="H13" s="66">
        <v>0</v>
      </c>
      <c r="I13" s="52"/>
    </row>
    <row r="14" spans="1:9" s="1" customFormat="1" ht="15">
      <c r="A14" s="146"/>
      <c r="B14" s="148" t="s">
        <v>16</v>
      </c>
      <c r="C14" s="153"/>
      <c r="D14" s="80">
        <v>0</v>
      </c>
      <c r="E14" s="80">
        <v>0</v>
      </c>
      <c r="F14" s="80">
        <v>0</v>
      </c>
      <c r="G14" s="66">
        <v>0</v>
      </c>
      <c r="H14" s="66">
        <v>0</v>
      </c>
      <c r="I14" s="52"/>
    </row>
    <row r="15" spans="1:9" s="1" customFormat="1" ht="15">
      <c r="A15" s="146"/>
      <c r="B15" s="148" t="s">
        <v>17</v>
      </c>
      <c r="C15" s="153"/>
      <c r="D15" s="80">
        <v>0</v>
      </c>
      <c r="E15" s="80">
        <v>0</v>
      </c>
      <c r="F15" s="80">
        <v>0</v>
      </c>
      <c r="G15" s="66">
        <v>0</v>
      </c>
      <c r="H15" s="66">
        <v>0</v>
      </c>
      <c r="I15" s="52"/>
    </row>
    <row r="16" spans="1:9" s="1" customFormat="1" ht="42" customHeight="1">
      <c r="A16" s="146"/>
      <c r="B16" s="148" t="s">
        <v>115</v>
      </c>
      <c r="C16" s="153"/>
      <c r="D16" s="80">
        <v>0</v>
      </c>
      <c r="E16" s="80">
        <v>0</v>
      </c>
      <c r="F16" s="80">
        <v>0</v>
      </c>
      <c r="G16" s="66">
        <v>0</v>
      </c>
      <c r="H16" s="66">
        <v>0</v>
      </c>
      <c r="I16" s="52"/>
    </row>
    <row r="17" spans="1:9" s="1" customFormat="1" ht="34.5" customHeight="1">
      <c r="A17" s="146"/>
      <c r="B17" s="148" t="s">
        <v>119</v>
      </c>
      <c r="C17" s="153"/>
      <c r="D17" s="80">
        <v>90</v>
      </c>
      <c r="E17" s="80">
        <v>0</v>
      </c>
      <c r="F17" s="80">
        <v>96</v>
      </c>
      <c r="G17" s="66">
        <f t="shared" si="0"/>
        <v>1.0666666666666667</v>
      </c>
      <c r="H17" s="66">
        <v>0</v>
      </c>
      <c r="I17" s="52"/>
    </row>
    <row r="18" spans="1:9" s="1" customFormat="1" ht="15">
      <c r="A18" s="146"/>
      <c r="B18" s="148" t="s">
        <v>20</v>
      </c>
      <c r="C18" s="153"/>
      <c r="D18" s="80">
        <v>0</v>
      </c>
      <c r="E18" s="80">
        <v>0</v>
      </c>
      <c r="F18" s="80">
        <v>0</v>
      </c>
      <c r="G18" s="66">
        <v>0</v>
      </c>
      <c r="H18" s="66">
        <v>0</v>
      </c>
      <c r="I18" s="52"/>
    </row>
    <row r="19" spans="1:9" s="1" customFormat="1" ht="15">
      <c r="A19" s="146"/>
      <c r="B19" s="148" t="s">
        <v>122</v>
      </c>
      <c r="C19" s="153"/>
      <c r="D19" s="80">
        <v>0</v>
      </c>
      <c r="E19" s="80">
        <v>0</v>
      </c>
      <c r="F19" s="80">
        <v>0</v>
      </c>
      <c r="G19" s="66">
        <v>0</v>
      </c>
      <c r="H19" s="66">
        <v>0</v>
      </c>
      <c r="I19" s="52"/>
    </row>
    <row r="20" spans="1:9" s="1" customFormat="1" ht="15">
      <c r="A20" s="146"/>
      <c r="B20" s="148" t="s">
        <v>23</v>
      </c>
      <c r="C20" s="153"/>
      <c r="D20" s="80">
        <v>0</v>
      </c>
      <c r="E20" s="80">
        <v>0</v>
      </c>
      <c r="F20" s="80"/>
      <c r="G20" s="66">
        <v>0</v>
      </c>
      <c r="H20" s="66">
        <v>0</v>
      </c>
      <c r="I20" s="52"/>
    </row>
    <row r="21" spans="1:9" s="1" customFormat="1" ht="30.75" customHeight="1">
      <c r="A21" s="146"/>
      <c r="B21" s="22" t="s">
        <v>82</v>
      </c>
      <c r="C21" s="27"/>
      <c r="D21" s="80">
        <f>D22+D23+D24+D25+D26</f>
        <v>259.3</v>
      </c>
      <c r="E21" s="80">
        <f>E22+E23+E24+E25+E26</f>
        <v>839.9</v>
      </c>
      <c r="F21" s="80">
        <f>F22+F23+F24+F25+F26</f>
        <v>259.3</v>
      </c>
      <c r="G21" s="66">
        <f t="shared" si="0"/>
        <v>1</v>
      </c>
      <c r="H21" s="66">
        <f>F21/E21</f>
        <v>0.30872722943207526</v>
      </c>
      <c r="I21" s="52"/>
    </row>
    <row r="22" spans="1:9" s="1" customFormat="1" ht="15">
      <c r="A22" s="146"/>
      <c r="B22" s="148" t="s">
        <v>25</v>
      </c>
      <c r="C22" s="153"/>
      <c r="D22" s="80">
        <v>114.4</v>
      </c>
      <c r="E22" s="80">
        <v>463.6</v>
      </c>
      <c r="F22" s="80">
        <v>114.4</v>
      </c>
      <c r="G22" s="66">
        <f t="shared" si="0"/>
        <v>1</v>
      </c>
      <c r="H22" s="66">
        <f>F22/E22</f>
        <v>0.24676445211389128</v>
      </c>
      <c r="I22" s="52"/>
    </row>
    <row r="23" spans="1:9" s="1" customFormat="1" ht="15">
      <c r="A23" s="146"/>
      <c r="B23" s="148" t="s">
        <v>103</v>
      </c>
      <c r="C23" s="153"/>
      <c r="D23" s="80">
        <v>144.9</v>
      </c>
      <c r="E23" s="80">
        <v>120.8</v>
      </c>
      <c r="F23" s="80">
        <v>144.9</v>
      </c>
      <c r="G23" s="66">
        <f t="shared" si="0"/>
        <v>1</v>
      </c>
      <c r="H23" s="66">
        <f>F23/E23</f>
        <v>1.1995033112582782</v>
      </c>
      <c r="I23" s="52"/>
    </row>
    <row r="24" spans="1:9" s="1" customFormat="1" ht="15">
      <c r="A24" s="146"/>
      <c r="B24" s="148" t="s">
        <v>68</v>
      </c>
      <c r="C24" s="153"/>
      <c r="D24" s="80">
        <v>0</v>
      </c>
      <c r="E24" s="80">
        <v>255.5</v>
      </c>
      <c r="F24" s="80">
        <v>0</v>
      </c>
      <c r="G24" s="66">
        <v>0</v>
      </c>
      <c r="H24" s="66">
        <v>0</v>
      </c>
      <c r="I24" s="52"/>
    </row>
    <row r="25" spans="1:9" s="1" customFormat="1" ht="30.75" customHeight="1" thickBot="1">
      <c r="A25" s="146"/>
      <c r="B25" s="67" t="s">
        <v>157</v>
      </c>
      <c r="C25" s="68"/>
      <c r="D25" s="80">
        <v>0</v>
      </c>
      <c r="E25" s="80">
        <v>0</v>
      </c>
      <c r="F25" s="80">
        <v>0</v>
      </c>
      <c r="G25" s="66">
        <v>0</v>
      </c>
      <c r="H25" s="66">
        <v>0</v>
      </c>
      <c r="I25" s="52"/>
    </row>
    <row r="26" spans="1:9" s="1" customFormat="1" ht="42.75" customHeight="1">
      <c r="A26" s="146"/>
      <c r="B26" s="148" t="s">
        <v>28</v>
      </c>
      <c r="C26" s="153"/>
      <c r="D26" s="80">
        <v>0</v>
      </c>
      <c r="E26" s="80">
        <v>0</v>
      </c>
      <c r="F26" s="80">
        <v>0</v>
      </c>
      <c r="G26" s="66">
        <v>0</v>
      </c>
      <c r="H26" s="66">
        <v>0</v>
      </c>
      <c r="I26" s="52"/>
    </row>
    <row r="27" spans="1:9" s="1" customFormat="1" ht="21" customHeight="1">
      <c r="A27" s="146"/>
      <c r="B27" s="24" t="s">
        <v>29</v>
      </c>
      <c r="C27" s="69"/>
      <c r="D27" s="79">
        <f>D4+D21</f>
        <v>4440.599999999999</v>
      </c>
      <c r="E27" s="79">
        <f>E4+E21</f>
        <v>3583.6</v>
      </c>
      <c r="F27" s="79">
        <f>F4+F21</f>
        <v>4639.800000000001</v>
      </c>
      <c r="G27" s="66">
        <f t="shared" si="0"/>
        <v>1.044858802864478</v>
      </c>
      <c r="H27" s="66">
        <f>F27/E27</f>
        <v>1.2947315548610339</v>
      </c>
      <c r="I27" s="52"/>
    </row>
    <row r="28" spans="1:9" s="1" customFormat="1" ht="21" customHeight="1">
      <c r="A28" s="146"/>
      <c r="B28" s="148" t="s">
        <v>109</v>
      </c>
      <c r="C28" s="153"/>
      <c r="D28" s="80">
        <f>D4</f>
        <v>4181.299999999999</v>
      </c>
      <c r="E28" s="80">
        <f>E4</f>
        <v>2743.7</v>
      </c>
      <c r="F28" s="80">
        <f>F4</f>
        <v>4380.500000000001</v>
      </c>
      <c r="G28" s="66">
        <f t="shared" si="0"/>
        <v>1.0476406859110807</v>
      </c>
      <c r="H28" s="66">
        <f>F28/E28</f>
        <v>1.596566680030616</v>
      </c>
      <c r="I28" s="52"/>
    </row>
    <row r="29" spans="1:9" s="1" customFormat="1" ht="12.75">
      <c r="A29" s="169"/>
      <c r="B29" s="195"/>
      <c r="C29" s="195"/>
      <c r="D29" s="195"/>
      <c r="E29" s="195"/>
      <c r="F29" s="195"/>
      <c r="G29" s="195"/>
      <c r="H29" s="196"/>
      <c r="I29" s="52"/>
    </row>
    <row r="30" spans="1:9" s="1" customFormat="1" ht="15" customHeight="1">
      <c r="A30" s="197" t="s">
        <v>161</v>
      </c>
      <c r="B30" s="162" t="s">
        <v>30</v>
      </c>
      <c r="C30" s="164" t="s">
        <v>195</v>
      </c>
      <c r="D30" s="163" t="s">
        <v>4</v>
      </c>
      <c r="E30" s="166" t="s">
        <v>391</v>
      </c>
      <c r="F30" s="166" t="s">
        <v>5</v>
      </c>
      <c r="G30" s="193" t="s">
        <v>149</v>
      </c>
      <c r="H30" s="166" t="s">
        <v>392</v>
      </c>
      <c r="I30" s="52"/>
    </row>
    <row r="31" spans="1:9" s="1" customFormat="1" ht="15" customHeight="1">
      <c r="A31" s="197"/>
      <c r="B31" s="162"/>
      <c r="C31" s="165"/>
      <c r="D31" s="163"/>
      <c r="E31" s="167"/>
      <c r="F31" s="167"/>
      <c r="G31" s="194"/>
      <c r="H31" s="167"/>
      <c r="I31" s="52"/>
    </row>
    <row r="32" spans="1:9" s="1" customFormat="1" ht="21.75" customHeight="1">
      <c r="A32" s="27" t="s">
        <v>70</v>
      </c>
      <c r="B32" s="22" t="s">
        <v>31</v>
      </c>
      <c r="C32" s="27"/>
      <c r="D32" s="70">
        <f>D33+D34+D35</f>
        <v>2049.5</v>
      </c>
      <c r="E32" s="70">
        <f>E33+E34+E35</f>
        <v>1485.9</v>
      </c>
      <c r="F32" s="70">
        <f>F33+F34+F35</f>
        <v>1922</v>
      </c>
      <c r="G32" s="71">
        <f>F32/D32</f>
        <v>0.9377897048060503</v>
      </c>
      <c r="H32" s="71">
        <f>F32/E32</f>
        <v>1.2934921596338917</v>
      </c>
      <c r="I32" s="52"/>
    </row>
    <row r="33" spans="1:9" s="1" customFormat="1" ht="80.25" customHeight="1">
      <c r="A33" s="153" t="s">
        <v>73</v>
      </c>
      <c r="B33" s="148" t="s">
        <v>165</v>
      </c>
      <c r="C33" s="153" t="s">
        <v>73</v>
      </c>
      <c r="D33" s="21">
        <v>2034.3</v>
      </c>
      <c r="E33" s="21">
        <v>1470.7</v>
      </c>
      <c r="F33" s="21">
        <v>1922</v>
      </c>
      <c r="G33" s="71">
        <f aca="true" t="shared" si="2" ref="G33:G63">F33/D33</f>
        <v>0.9447967359779778</v>
      </c>
      <c r="H33" s="71">
        <f aca="true" t="shared" si="3" ref="H33:H63">F33/E33</f>
        <v>1.3068606785884271</v>
      </c>
      <c r="I33" s="52"/>
    </row>
    <row r="34" spans="1:9" s="1" customFormat="1" ht="18.75" customHeight="1">
      <c r="A34" s="153" t="s">
        <v>75</v>
      </c>
      <c r="B34" s="148" t="s">
        <v>36</v>
      </c>
      <c r="C34" s="153" t="s">
        <v>75</v>
      </c>
      <c r="D34" s="21">
        <v>10</v>
      </c>
      <c r="E34" s="21">
        <v>10</v>
      </c>
      <c r="F34" s="21">
        <v>0</v>
      </c>
      <c r="G34" s="71">
        <f t="shared" si="2"/>
        <v>0</v>
      </c>
      <c r="H34" s="71">
        <f t="shared" si="3"/>
        <v>0</v>
      </c>
      <c r="I34" s="52"/>
    </row>
    <row r="35" spans="1:9" s="1" customFormat="1" ht="12.75">
      <c r="A35" s="153" t="s">
        <v>132</v>
      </c>
      <c r="B35" s="148" t="s">
        <v>125</v>
      </c>
      <c r="C35" s="153"/>
      <c r="D35" s="21">
        <f>D36+D37</f>
        <v>5.2</v>
      </c>
      <c r="E35" s="21">
        <f>E36+E37</f>
        <v>5.2</v>
      </c>
      <c r="F35" s="21">
        <f>F36+F37</f>
        <v>0</v>
      </c>
      <c r="G35" s="71">
        <f t="shared" si="2"/>
        <v>0</v>
      </c>
      <c r="H35" s="71">
        <f t="shared" si="3"/>
        <v>0</v>
      </c>
      <c r="I35" s="52"/>
    </row>
    <row r="36" spans="1:9" s="8" customFormat="1" ht="30.75" customHeight="1">
      <c r="A36" s="72"/>
      <c r="B36" s="38" t="s">
        <v>211</v>
      </c>
      <c r="C36" s="72" t="s">
        <v>212</v>
      </c>
      <c r="D36" s="73">
        <v>5.2</v>
      </c>
      <c r="E36" s="73">
        <v>5.2</v>
      </c>
      <c r="F36" s="73">
        <v>0</v>
      </c>
      <c r="G36" s="71">
        <f t="shared" si="2"/>
        <v>0</v>
      </c>
      <c r="H36" s="71">
        <f t="shared" si="3"/>
        <v>0</v>
      </c>
      <c r="I36" s="158"/>
    </row>
    <row r="37" spans="1:9" s="8" customFormat="1" ht="39" customHeight="1" hidden="1">
      <c r="A37" s="72"/>
      <c r="B37" s="38" t="s">
        <v>275</v>
      </c>
      <c r="C37" s="72" t="s">
        <v>274</v>
      </c>
      <c r="D37" s="73">
        <v>0</v>
      </c>
      <c r="E37" s="73">
        <v>0</v>
      </c>
      <c r="F37" s="73">
        <v>0</v>
      </c>
      <c r="G37" s="71" t="e">
        <f t="shared" si="2"/>
        <v>#DIV/0!</v>
      </c>
      <c r="H37" s="71" t="e">
        <f t="shared" si="3"/>
        <v>#DIV/0!</v>
      </c>
      <c r="I37" s="158"/>
    </row>
    <row r="38" spans="1:9" s="1" customFormat="1" ht="18" customHeight="1">
      <c r="A38" s="27" t="s">
        <v>112</v>
      </c>
      <c r="B38" s="22" t="s">
        <v>105</v>
      </c>
      <c r="C38" s="27"/>
      <c r="D38" s="70">
        <f>D39</f>
        <v>144.9</v>
      </c>
      <c r="E38" s="70">
        <f>E39</f>
        <v>144.9</v>
      </c>
      <c r="F38" s="70">
        <f>F39</f>
        <v>144.9</v>
      </c>
      <c r="G38" s="71">
        <f t="shared" si="2"/>
        <v>1</v>
      </c>
      <c r="H38" s="71">
        <f t="shared" si="3"/>
        <v>1</v>
      </c>
      <c r="I38" s="52"/>
    </row>
    <row r="39" spans="1:9" s="1" customFormat="1" ht="54" customHeight="1">
      <c r="A39" s="153" t="s">
        <v>113</v>
      </c>
      <c r="B39" s="148" t="s">
        <v>170</v>
      </c>
      <c r="C39" s="153" t="s">
        <v>268</v>
      </c>
      <c r="D39" s="21">
        <v>144.9</v>
      </c>
      <c r="E39" s="21">
        <v>144.9</v>
      </c>
      <c r="F39" s="21">
        <v>144.9</v>
      </c>
      <c r="G39" s="71">
        <f t="shared" si="2"/>
        <v>1</v>
      </c>
      <c r="H39" s="71">
        <f t="shared" si="3"/>
        <v>1</v>
      </c>
      <c r="I39" s="52"/>
    </row>
    <row r="40" spans="1:9" s="1" customFormat="1" ht="25.5" hidden="1">
      <c r="A40" s="27" t="s">
        <v>76</v>
      </c>
      <c r="B40" s="22" t="s">
        <v>39</v>
      </c>
      <c r="C40" s="27"/>
      <c r="D40" s="70">
        <f aca="true" t="shared" si="4" ref="D40:F41">D41</f>
        <v>0</v>
      </c>
      <c r="E40" s="70">
        <f t="shared" si="4"/>
        <v>0</v>
      </c>
      <c r="F40" s="70">
        <f t="shared" si="4"/>
        <v>0</v>
      </c>
      <c r="G40" s="71" t="e">
        <f t="shared" si="2"/>
        <v>#DIV/0!</v>
      </c>
      <c r="H40" s="71" t="e">
        <f t="shared" si="3"/>
        <v>#DIV/0!</v>
      </c>
      <c r="I40" s="52"/>
    </row>
    <row r="41" spans="1:9" s="1" customFormat="1" ht="12.75" hidden="1">
      <c r="A41" s="153" t="s">
        <v>114</v>
      </c>
      <c r="B41" s="148" t="s">
        <v>107</v>
      </c>
      <c r="C41" s="153"/>
      <c r="D41" s="21">
        <f>D42</f>
        <v>0</v>
      </c>
      <c r="E41" s="21">
        <f>E42</f>
        <v>0</v>
      </c>
      <c r="F41" s="21">
        <f t="shared" si="4"/>
        <v>0</v>
      </c>
      <c r="G41" s="71" t="e">
        <f t="shared" si="2"/>
        <v>#DIV/0!</v>
      </c>
      <c r="H41" s="71" t="e">
        <f t="shared" si="3"/>
        <v>#DIV/0!</v>
      </c>
      <c r="I41" s="52"/>
    </row>
    <row r="42" spans="1:9" s="8" customFormat="1" ht="54" customHeight="1" hidden="1">
      <c r="A42" s="72"/>
      <c r="B42" s="38" t="s">
        <v>203</v>
      </c>
      <c r="C42" s="72" t="s">
        <v>202</v>
      </c>
      <c r="D42" s="73">
        <v>0</v>
      </c>
      <c r="E42" s="73">
        <v>0</v>
      </c>
      <c r="F42" s="73">
        <v>0</v>
      </c>
      <c r="G42" s="71" t="e">
        <f t="shared" si="2"/>
        <v>#DIV/0!</v>
      </c>
      <c r="H42" s="71" t="e">
        <f t="shared" si="3"/>
        <v>#DIV/0!</v>
      </c>
      <c r="I42" s="158"/>
    </row>
    <row r="43" spans="1:9" s="8" customFormat="1" ht="28.5" customHeight="1">
      <c r="A43" s="27" t="s">
        <v>77</v>
      </c>
      <c r="B43" s="22" t="s">
        <v>41</v>
      </c>
      <c r="C43" s="27"/>
      <c r="D43" s="70">
        <f aca="true" t="shared" si="5" ref="D43:F44">D44</f>
        <v>22.8</v>
      </c>
      <c r="E43" s="70">
        <f t="shared" si="5"/>
        <v>0</v>
      </c>
      <c r="F43" s="70">
        <f t="shared" si="5"/>
        <v>22.8</v>
      </c>
      <c r="G43" s="71">
        <f t="shared" si="2"/>
        <v>1</v>
      </c>
      <c r="H43" s="71" t="e">
        <f t="shared" si="3"/>
        <v>#DIV/0!</v>
      </c>
      <c r="I43" s="158"/>
    </row>
    <row r="44" spans="1:9" s="8" customFormat="1" ht="37.5" customHeight="1">
      <c r="A44" s="150" t="s">
        <v>78</v>
      </c>
      <c r="B44" s="48" t="s">
        <v>127</v>
      </c>
      <c r="C44" s="153"/>
      <c r="D44" s="21">
        <f t="shared" si="5"/>
        <v>22.8</v>
      </c>
      <c r="E44" s="21">
        <f t="shared" si="5"/>
        <v>0</v>
      </c>
      <c r="F44" s="21">
        <f t="shared" si="5"/>
        <v>22.8</v>
      </c>
      <c r="G44" s="71">
        <f t="shared" si="2"/>
        <v>1</v>
      </c>
      <c r="H44" s="71" t="e">
        <f t="shared" si="3"/>
        <v>#DIV/0!</v>
      </c>
      <c r="I44" s="158"/>
    </row>
    <row r="45" spans="1:9" s="8" customFormat="1" ht="42.75" customHeight="1">
      <c r="A45" s="72"/>
      <c r="B45" s="41" t="s">
        <v>127</v>
      </c>
      <c r="C45" s="72" t="s">
        <v>281</v>
      </c>
      <c r="D45" s="73">
        <v>22.8</v>
      </c>
      <c r="E45" s="73">
        <f>0</f>
        <v>0</v>
      </c>
      <c r="F45" s="73">
        <v>22.8</v>
      </c>
      <c r="G45" s="71">
        <f t="shared" si="2"/>
        <v>1</v>
      </c>
      <c r="H45" s="71" t="e">
        <f t="shared" si="3"/>
        <v>#DIV/0!</v>
      </c>
      <c r="I45" s="158"/>
    </row>
    <row r="46" spans="1:9" s="1" customFormat="1" ht="25.5">
      <c r="A46" s="27" t="s">
        <v>79</v>
      </c>
      <c r="B46" s="22" t="s">
        <v>42</v>
      </c>
      <c r="C46" s="27"/>
      <c r="D46" s="70">
        <f>D47</f>
        <v>408.79999999999995</v>
      </c>
      <c r="E46" s="70">
        <f>E47</f>
        <v>313.1</v>
      </c>
      <c r="F46" s="70">
        <f>F47</f>
        <v>407.1</v>
      </c>
      <c r="G46" s="71">
        <f t="shared" si="2"/>
        <v>0.9958414872798436</v>
      </c>
      <c r="H46" s="71">
        <f t="shared" si="3"/>
        <v>1.3002235707441712</v>
      </c>
      <c r="I46" s="52"/>
    </row>
    <row r="47" spans="1:9" s="1" customFormat="1" ht="12.75">
      <c r="A47" s="153" t="s">
        <v>45</v>
      </c>
      <c r="B47" s="148" t="s">
        <v>46</v>
      </c>
      <c r="C47" s="153"/>
      <c r="D47" s="21">
        <f>D48+D49+D51+D50</f>
        <v>408.79999999999995</v>
      </c>
      <c r="E47" s="21">
        <f>E48+E49+E51+E50</f>
        <v>313.1</v>
      </c>
      <c r="F47" s="21">
        <f>F48+F49+F51+F50</f>
        <v>407.1</v>
      </c>
      <c r="G47" s="71">
        <f t="shared" si="2"/>
        <v>0.9958414872798436</v>
      </c>
      <c r="H47" s="71">
        <f t="shared" si="3"/>
        <v>1.3002235707441712</v>
      </c>
      <c r="I47" s="52"/>
    </row>
    <row r="48" spans="1:9" s="8" customFormat="1" ht="12.75">
      <c r="A48" s="72"/>
      <c r="B48" s="38" t="s">
        <v>100</v>
      </c>
      <c r="C48" s="72" t="s">
        <v>257</v>
      </c>
      <c r="D48" s="73">
        <v>302.7</v>
      </c>
      <c r="E48" s="73">
        <v>216.7</v>
      </c>
      <c r="F48" s="73">
        <v>301.6</v>
      </c>
      <c r="G48" s="71">
        <f t="shared" si="2"/>
        <v>0.996366038982491</v>
      </c>
      <c r="H48" s="71">
        <f t="shared" si="3"/>
        <v>1.391785879095524</v>
      </c>
      <c r="I48" s="158"/>
    </row>
    <row r="49" spans="1:9" s="8" customFormat="1" ht="12.75">
      <c r="A49" s="72"/>
      <c r="B49" s="38" t="s">
        <v>262</v>
      </c>
      <c r="C49" s="72" t="s">
        <v>258</v>
      </c>
      <c r="D49" s="73">
        <v>17.5</v>
      </c>
      <c r="E49" s="73">
        <v>17.5</v>
      </c>
      <c r="F49" s="73">
        <v>17.5</v>
      </c>
      <c r="G49" s="71">
        <f t="shared" si="2"/>
        <v>1</v>
      </c>
      <c r="H49" s="71">
        <v>0</v>
      </c>
      <c r="I49" s="158"/>
    </row>
    <row r="50" spans="1:9" s="8" customFormat="1" ht="12.75" hidden="1">
      <c r="A50" s="72"/>
      <c r="B50" s="38" t="s">
        <v>372</v>
      </c>
      <c r="C50" s="72" t="s">
        <v>371</v>
      </c>
      <c r="D50" s="73">
        <v>0</v>
      </c>
      <c r="E50" s="73">
        <v>0</v>
      </c>
      <c r="F50" s="73">
        <v>0</v>
      </c>
      <c r="G50" s="71" t="e">
        <f t="shared" si="2"/>
        <v>#DIV/0!</v>
      </c>
      <c r="H50" s="71">
        <v>0</v>
      </c>
      <c r="I50" s="158"/>
    </row>
    <row r="51" spans="1:9" s="8" customFormat="1" ht="31.5" customHeight="1">
      <c r="A51" s="72"/>
      <c r="B51" s="38" t="s">
        <v>182</v>
      </c>
      <c r="C51" s="72" t="s">
        <v>263</v>
      </c>
      <c r="D51" s="73">
        <v>88.6</v>
      </c>
      <c r="E51" s="73">
        <v>78.9</v>
      </c>
      <c r="F51" s="73">
        <v>88</v>
      </c>
      <c r="G51" s="71">
        <f t="shared" si="2"/>
        <v>0.9932279909706547</v>
      </c>
      <c r="H51" s="71">
        <f t="shared" si="3"/>
        <v>1.1153358681875791</v>
      </c>
      <c r="I51" s="158"/>
    </row>
    <row r="52" spans="1:9" s="1" customFormat="1" ht="12.75">
      <c r="A52" s="42" t="s">
        <v>130</v>
      </c>
      <c r="B52" s="151" t="s">
        <v>128</v>
      </c>
      <c r="C52" s="42"/>
      <c r="D52" s="70">
        <f>D54</f>
        <v>1.5</v>
      </c>
      <c r="E52" s="70">
        <f>E54</f>
        <v>1</v>
      </c>
      <c r="F52" s="70">
        <f>F54</f>
        <v>1.5</v>
      </c>
      <c r="G52" s="71">
        <f t="shared" si="2"/>
        <v>1</v>
      </c>
      <c r="H52" s="71">
        <f t="shared" si="3"/>
        <v>1.5</v>
      </c>
      <c r="I52" s="52"/>
    </row>
    <row r="53" spans="1:9" s="1" customFormat="1" ht="25.5">
      <c r="A53" s="150" t="s">
        <v>124</v>
      </c>
      <c r="B53" s="148" t="s">
        <v>131</v>
      </c>
      <c r="C53" s="153"/>
      <c r="D53" s="21">
        <f>D54</f>
        <v>1.5</v>
      </c>
      <c r="E53" s="21">
        <f>E54</f>
        <v>1</v>
      </c>
      <c r="F53" s="21">
        <f>F54</f>
        <v>1.5</v>
      </c>
      <c r="G53" s="71">
        <f t="shared" si="2"/>
        <v>1</v>
      </c>
      <c r="H53" s="71">
        <f t="shared" si="3"/>
        <v>1.5</v>
      </c>
      <c r="I53" s="52"/>
    </row>
    <row r="54" spans="1:9" s="8" customFormat="1" ht="31.5" customHeight="1">
      <c r="A54" s="72"/>
      <c r="B54" s="38" t="s">
        <v>271</v>
      </c>
      <c r="C54" s="72" t="s">
        <v>264</v>
      </c>
      <c r="D54" s="73">
        <v>1.5</v>
      </c>
      <c r="E54" s="73">
        <v>1</v>
      </c>
      <c r="F54" s="73">
        <v>1.5</v>
      </c>
      <c r="G54" s="71">
        <f t="shared" si="2"/>
        <v>1</v>
      </c>
      <c r="H54" s="71">
        <f t="shared" si="3"/>
        <v>1.5</v>
      </c>
      <c r="I54" s="158"/>
    </row>
    <row r="55" spans="1:9" s="1" customFormat="1" ht="12.75" hidden="1">
      <c r="A55" s="27" t="s">
        <v>47</v>
      </c>
      <c r="B55" s="22" t="s">
        <v>48</v>
      </c>
      <c r="C55" s="27"/>
      <c r="D55" s="70">
        <f aca="true" t="shared" si="6" ref="D55:F56">D56</f>
        <v>0</v>
      </c>
      <c r="E55" s="70">
        <f t="shared" si="6"/>
        <v>0</v>
      </c>
      <c r="F55" s="70">
        <f t="shared" si="6"/>
        <v>0</v>
      </c>
      <c r="G55" s="71" t="e">
        <f t="shared" si="2"/>
        <v>#DIV/0!</v>
      </c>
      <c r="H55" s="71" t="e">
        <f t="shared" si="3"/>
        <v>#DIV/0!</v>
      </c>
      <c r="I55" s="52"/>
    </row>
    <row r="56" spans="1:9" s="1" customFormat="1" ht="12.75" hidden="1">
      <c r="A56" s="153" t="s">
        <v>52</v>
      </c>
      <c r="B56" s="148" t="s">
        <v>53</v>
      </c>
      <c r="C56" s="153"/>
      <c r="D56" s="21">
        <f t="shared" si="6"/>
        <v>0</v>
      </c>
      <c r="E56" s="21">
        <f t="shared" si="6"/>
        <v>0</v>
      </c>
      <c r="F56" s="21">
        <f t="shared" si="6"/>
        <v>0</v>
      </c>
      <c r="G56" s="71" t="e">
        <f t="shared" si="2"/>
        <v>#DIV/0!</v>
      </c>
      <c r="H56" s="71" t="e">
        <f t="shared" si="3"/>
        <v>#DIV/0!</v>
      </c>
      <c r="I56" s="52"/>
    </row>
    <row r="57" spans="1:9" s="8" customFormat="1" ht="40.5" customHeight="1" hidden="1">
      <c r="A57" s="72"/>
      <c r="B57" s="38" t="s">
        <v>265</v>
      </c>
      <c r="C57" s="72" t="s">
        <v>266</v>
      </c>
      <c r="D57" s="73">
        <v>0</v>
      </c>
      <c r="E57" s="73">
        <v>0</v>
      </c>
      <c r="F57" s="73">
        <v>0</v>
      </c>
      <c r="G57" s="71" t="e">
        <f t="shared" si="2"/>
        <v>#DIV/0!</v>
      </c>
      <c r="H57" s="71" t="e">
        <f t="shared" si="3"/>
        <v>#DIV/0!</v>
      </c>
      <c r="I57" s="158"/>
    </row>
    <row r="58" spans="1:9" s="1" customFormat="1" ht="12.75">
      <c r="A58" s="27">
        <v>1000</v>
      </c>
      <c r="B58" s="22" t="s">
        <v>62</v>
      </c>
      <c r="C58" s="27"/>
      <c r="D58" s="70">
        <f>D59</f>
        <v>18</v>
      </c>
      <c r="E58" s="70">
        <f>E59</f>
        <v>15</v>
      </c>
      <c r="F58" s="70">
        <f>F59</f>
        <v>18</v>
      </c>
      <c r="G58" s="71">
        <f t="shared" si="2"/>
        <v>1</v>
      </c>
      <c r="H58" s="71">
        <f t="shared" si="3"/>
        <v>1.2</v>
      </c>
      <c r="I58" s="52"/>
    </row>
    <row r="59" spans="1:9" s="1" customFormat="1" ht="12.75">
      <c r="A59" s="153">
        <v>1001</v>
      </c>
      <c r="B59" s="148" t="s">
        <v>185</v>
      </c>
      <c r="C59" s="153" t="s">
        <v>63</v>
      </c>
      <c r="D59" s="21">
        <v>18</v>
      </c>
      <c r="E59" s="21">
        <v>15</v>
      </c>
      <c r="F59" s="21">
        <v>18</v>
      </c>
      <c r="G59" s="71">
        <f t="shared" si="2"/>
        <v>1</v>
      </c>
      <c r="H59" s="71">
        <f t="shared" si="3"/>
        <v>1.2</v>
      </c>
      <c r="I59" s="52"/>
    </row>
    <row r="60" spans="1:9" s="1" customFormat="1" ht="12.75">
      <c r="A60" s="27"/>
      <c r="B60" s="22" t="s">
        <v>101</v>
      </c>
      <c r="C60" s="27"/>
      <c r="D60" s="21">
        <f>D61</f>
        <v>2795.2</v>
      </c>
      <c r="E60" s="21">
        <f>E61</f>
        <v>2419.6</v>
      </c>
      <c r="F60" s="21">
        <f>F61</f>
        <v>2775.2</v>
      </c>
      <c r="G60" s="71">
        <f t="shared" si="2"/>
        <v>0.9928448769318833</v>
      </c>
      <c r="H60" s="71">
        <f t="shared" si="3"/>
        <v>1.1469664407340057</v>
      </c>
      <c r="I60" s="52"/>
    </row>
    <row r="61" spans="1:9" s="8" customFormat="1" ht="25.5" customHeight="1">
      <c r="A61" s="72"/>
      <c r="B61" s="38" t="s">
        <v>102</v>
      </c>
      <c r="C61" s="72"/>
      <c r="D61" s="73">
        <v>2795.2</v>
      </c>
      <c r="E61" s="73">
        <v>2419.6</v>
      </c>
      <c r="F61" s="73">
        <v>2775.2</v>
      </c>
      <c r="G61" s="71">
        <f t="shared" si="2"/>
        <v>0.9928448769318833</v>
      </c>
      <c r="H61" s="71">
        <f t="shared" si="3"/>
        <v>1.1469664407340057</v>
      </c>
      <c r="I61" s="158"/>
    </row>
    <row r="62" spans="1:9" s="7" customFormat="1" ht="15.75">
      <c r="A62" s="27"/>
      <c r="B62" s="49" t="s">
        <v>69</v>
      </c>
      <c r="C62" s="74"/>
      <c r="D62" s="75">
        <f>D32+D38+D40+D46+D55+D52+D58+D60+D43</f>
        <v>5440.7</v>
      </c>
      <c r="E62" s="75">
        <f>E32+E38+E40+E46+E55+E52+E58+E60+E43</f>
        <v>4379.5</v>
      </c>
      <c r="F62" s="75">
        <f>F32+F38+F40+F46+F55+F52+F58+F60+F43</f>
        <v>5291.5</v>
      </c>
      <c r="G62" s="71">
        <f t="shared" si="2"/>
        <v>0.9725770580991416</v>
      </c>
      <c r="H62" s="71">
        <f t="shared" si="3"/>
        <v>1.20824295010846</v>
      </c>
      <c r="I62" s="159"/>
    </row>
    <row r="63" spans="1:9" s="1" customFormat="1" ht="12.75">
      <c r="A63" s="154"/>
      <c r="B63" s="148" t="s">
        <v>84</v>
      </c>
      <c r="C63" s="153"/>
      <c r="D63" s="81">
        <f>D60</f>
        <v>2795.2</v>
      </c>
      <c r="E63" s="81">
        <f>E60</f>
        <v>2419.6</v>
      </c>
      <c r="F63" s="81">
        <f>F60</f>
        <v>2775.2</v>
      </c>
      <c r="G63" s="71">
        <f t="shared" si="2"/>
        <v>0.9928448769318833</v>
      </c>
      <c r="H63" s="71">
        <f t="shared" si="3"/>
        <v>1.1469664407340057</v>
      </c>
      <c r="I63" s="52"/>
    </row>
    <row r="64" spans="1:9" s="1" customFormat="1" ht="12.75">
      <c r="A64" s="51"/>
      <c r="B64" s="52"/>
      <c r="C64" s="51"/>
      <c r="D64" s="52"/>
      <c r="E64" s="52"/>
      <c r="F64" s="52"/>
      <c r="G64" s="52"/>
      <c r="H64" s="52"/>
      <c r="I64" s="52"/>
    </row>
    <row r="65" spans="1:9" s="1" customFormat="1" ht="12.75">
      <c r="A65" s="51"/>
      <c r="B65" s="52"/>
      <c r="C65" s="51"/>
      <c r="D65" s="52"/>
      <c r="E65" s="52"/>
      <c r="F65" s="52"/>
      <c r="G65" s="52"/>
      <c r="H65" s="52"/>
      <c r="I65" s="52"/>
    </row>
    <row r="66" spans="1:9" s="1" customFormat="1" ht="15">
      <c r="A66" s="51"/>
      <c r="B66" s="57" t="s">
        <v>94</v>
      </c>
      <c r="C66" s="78"/>
      <c r="D66" s="52"/>
      <c r="E66" s="52"/>
      <c r="F66" s="52">
        <v>1000.1</v>
      </c>
      <c r="G66" s="52"/>
      <c r="H66" s="52"/>
      <c r="I66" s="52"/>
    </row>
    <row r="67" spans="1:9" s="1" customFormat="1" ht="15">
      <c r="A67" s="51"/>
      <c r="B67" s="57"/>
      <c r="C67" s="78"/>
      <c r="D67" s="52"/>
      <c r="E67" s="52"/>
      <c r="F67" s="52"/>
      <c r="G67" s="52"/>
      <c r="H67" s="52"/>
      <c r="I67" s="52"/>
    </row>
    <row r="68" spans="1:9" s="1" customFormat="1" ht="15">
      <c r="A68" s="51"/>
      <c r="B68" s="57" t="s">
        <v>85</v>
      </c>
      <c r="C68" s="78"/>
      <c r="D68" s="52"/>
      <c r="E68" s="52"/>
      <c r="F68" s="52"/>
      <c r="G68" s="52"/>
      <c r="H68" s="52"/>
      <c r="I68" s="52"/>
    </row>
    <row r="69" spans="1:9" s="1" customFormat="1" ht="15">
      <c r="A69" s="51"/>
      <c r="B69" s="57" t="s">
        <v>86</v>
      </c>
      <c r="C69" s="78"/>
      <c r="D69" s="52"/>
      <c r="E69" s="52"/>
      <c r="F69" s="52"/>
      <c r="G69" s="52"/>
      <c r="H69" s="52"/>
      <c r="I69" s="52"/>
    </row>
    <row r="70" spans="1:9" s="1" customFormat="1" ht="15">
      <c r="A70" s="51"/>
      <c r="B70" s="57"/>
      <c r="C70" s="78"/>
      <c r="D70" s="52"/>
      <c r="E70" s="52"/>
      <c r="F70" s="52"/>
      <c r="G70" s="52"/>
      <c r="H70" s="52"/>
      <c r="I70" s="52"/>
    </row>
    <row r="71" spans="1:9" s="1" customFormat="1" ht="15">
      <c r="A71" s="51"/>
      <c r="B71" s="57" t="s">
        <v>87</v>
      </c>
      <c r="C71" s="78"/>
      <c r="D71" s="52"/>
      <c r="E71" s="52"/>
      <c r="F71" s="52"/>
      <c r="G71" s="52"/>
      <c r="H71" s="52"/>
      <c r="I71" s="52"/>
    </row>
    <row r="72" spans="1:9" s="1" customFormat="1" ht="15">
      <c r="A72" s="51"/>
      <c r="B72" s="57" t="s">
        <v>88</v>
      </c>
      <c r="C72" s="78"/>
      <c r="D72" s="52"/>
      <c r="E72" s="52"/>
      <c r="F72" s="52"/>
      <c r="G72" s="52"/>
      <c r="H72" s="52"/>
      <c r="I72" s="52"/>
    </row>
    <row r="73" spans="1:9" s="1" customFormat="1" ht="15">
      <c r="A73" s="51"/>
      <c r="B73" s="57"/>
      <c r="C73" s="78"/>
      <c r="D73" s="52"/>
      <c r="E73" s="52"/>
      <c r="F73" s="52"/>
      <c r="G73" s="52"/>
      <c r="H73" s="52"/>
      <c r="I73" s="52"/>
    </row>
    <row r="74" spans="1:9" s="1" customFormat="1" ht="15">
      <c r="A74" s="51"/>
      <c r="B74" s="57" t="s">
        <v>89</v>
      </c>
      <c r="C74" s="78"/>
      <c r="D74" s="52"/>
      <c r="E74" s="52"/>
      <c r="F74" s="52"/>
      <c r="G74" s="52"/>
      <c r="H74" s="52"/>
      <c r="I74" s="52"/>
    </row>
    <row r="75" spans="1:9" s="1" customFormat="1" ht="15">
      <c r="A75" s="51"/>
      <c r="B75" s="57" t="s">
        <v>90</v>
      </c>
      <c r="C75" s="78"/>
      <c r="D75" s="52"/>
      <c r="E75" s="52"/>
      <c r="F75" s="52"/>
      <c r="G75" s="52"/>
      <c r="H75" s="52"/>
      <c r="I75" s="52"/>
    </row>
    <row r="76" spans="1:9" s="1" customFormat="1" ht="15">
      <c r="A76" s="51"/>
      <c r="B76" s="57"/>
      <c r="C76" s="78"/>
      <c r="D76" s="52"/>
      <c r="E76" s="52"/>
      <c r="F76" s="52"/>
      <c r="G76" s="52"/>
      <c r="H76" s="52"/>
      <c r="I76" s="52"/>
    </row>
    <row r="77" spans="1:9" s="1" customFormat="1" ht="15">
      <c r="A77" s="51"/>
      <c r="B77" s="57" t="s">
        <v>91</v>
      </c>
      <c r="C77" s="78"/>
      <c r="D77" s="52"/>
      <c r="E77" s="52"/>
      <c r="F77" s="52"/>
      <c r="G77" s="52"/>
      <c r="H77" s="52"/>
      <c r="I77" s="52"/>
    </row>
    <row r="78" spans="1:9" s="1" customFormat="1" ht="15">
      <c r="A78" s="51"/>
      <c r="B78" s="57" t="s">
        <v>92</v>
      </c>
      <c r="C78" s="78"/>
      <c r="D78" s="52"/>
      <c r="E78" s="52"/>
      <c r="F78" s="52"/>
      <c r="G78" s="52"/>
      <c r="H78" s="52"/>
      <c r="I78" s="52"/>
    </row>
    <row r="79" spans="1:9" s="1" customFormat="1" ht="12.75">
      <c r="A79" s="51"/>
      <c r="B79" s="52"/>
      <c r="C79" s="51"/>
      <c r="D79" s="52"/>
      <c r="E79" s="52"/>
      <c r="F79" s="52"/>
      <c r="G79" s="52"/>
      <c r="H79" s="52"/>
      <c r="I79" s="52"/>
    </row>
    <row r="80" spans="1:9" s="1" customFormat="1" ht="12.75">
      <c r="A80" s="51"/>
      <c r="B80" s="52"/>
      <c r="C80" s="51"/>
      <c r="D80" s="52"/>
      <c r="E80" s="52"/>
      <c r="F80" s="52"/>
      <c r="G80" s="52"/>
      <c r="H80" s="52"/>
      <c r="I80" s="52"/>
    </row>
    <row r="81" spans="1:9" s="1" customFormat="1" ht="15">
      <c r="A81" s="51"/>
      <c r="B81" s="57" t="s">
        <v>93</v>
      </c>
      <c r="C81" s="78"/>
      <c r="D81" s="52"/>
      <c r="E81" s="52"/>
      <c r="F81" s="82">
        <f>F66+F27-F62</f>
        <v>348.40000000000146</v>
      </c>
      <c r="G81" s="52"/>
      <c r="H81" s="82"/>
      <c r="I81" s="52"/>
    </row>
    <row r="82" spans="1:9" s="1" customFormat="1" ht="12.75">
      <c r="A82" s="51"/>
      <c r="B82" s="52"/>
      <c r="C82" s="51"/>
      <c r="D82" s="52"/>
      <c r="E82" s="52"/>
      <c r="F82" s="52"/>
      <c r="G82" s="52"/>
      <c r="H82" s="52"/>
      <c r="I82" s="52"/>
    </row>
    <row r="83" spans="1:9" s="1" customFormat="1" ht="12.75">
      <c r="A83" s="51"/>
      <c r="B83" s="52"/>
      <c r="C83" s="51"/>
      <c r="D83" s="52"/>
      <c r="E83" s="52"/>
      <c r="F83" s="52"/>
      <c r="G83" s="52"/>
      <c r="H83" s="52"/>
      <c r="I83" s="52"/>
    </row>
    <row r="84" spans="1:9" s="1" customFormat="1" ht="15">
      <c r="A84" s="51"/>
      <c r="B84" s="57" t="s">
        <v>95</v>
      </c>
      <c r="C84" s="78"/>
      <c r="D84" s="52"/>
      <c r="E84" s="52"/>
      <c r="F84" s="52"/>
      <c r="G84" s="52"/>
      <c r="H84" s="52"/>
      <c r="I84" s="52"/>
    </row>
    <row r="85" spans="1:9" s="1" customFormat="1" ht="15">
      <c r="A85" s="51"/>
      <c r="B85" s="57" t="s">
        <v>96</v>
      </c>
      <c r="C85" s="78"/>
      <c r="D85" s="52"/>
      <c r="E85" s="52"/>
      <c r="F85" s="52"/>
      <c r="G85" s="52"/>
      <c r="H85" s="52"/>
      <c r="I85" s="52"/>
    </row>
    <row r="86" spans="1:9" s="1" customFormat="1" ht="15">
      <c r="A86" s="51"/>
      <c r="B86" s="57" t="s">
        <v>97</v>
      </c>
      <c r="C86" s="78"/>
      <c r="D86" s="52"/>
      <c r="E86" s="52"/>
      <c r="F86" s="52"/>
      <c r="G86" s="52"/>
      <c r="H86" s="52"/>
      <c r="I86" s="5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28125" style="52" customWidth="1"/>
    <col min="2" max="2" width="36.00390625" style="52" customWidth="1"/>
    <col min="3" max="3" width="11.57421875" style="51" customWidth="1"/>
    <col min="4" max="4" width="12.7109375" style="52" customWidth="1"/>
    <col min="5" max="5" width="12.7109375" style="52" hidden="1" customWidth="1"/>
    <col min="6" max="7" width="11.421875" style="52" customWidth="1"/>
    <col min="8" max="8" width="10.7109375" style="52" hidden="1" customWidth="1"/>
    <col min="9" max="9" width="9.140625" style="52" customWidth="1"/>
    <col min="10" max="16384" width="9.140625" style="1" customWidth="1"/>
  </cols>
  <sheetData>
    <row r="1" spans="1:9" s="4" customFormat="1" ht="60" customHeight="1">
      <c r="A1" s="172" t="s">
        <v>412</v>
      </c>
      <c r="B1" s="172"/>
      <c r="C1" s="172"/>
      <c r="D1" s="172"/>
      <c r="E1" s="172"/>
      <c r="F1" s="172"/>
      <c r="G1" s="172"/>
      <c r="H1" s="172"/>
      <c r="I1" s="156"/>
    </row>
    <row r="2" spans="1:8" ht="12.75" customHeight="1">
      <c r="A2" s="64"/>
      <c r="B2" s="162" t="s">
        <v>3</v>
      </c>
      <c r="C2" s="65"/>
      <c r="D2" s="163" t="s">
        <v>4</v>
      </c>
      <c r="E2" s="166" t="s">
        <v>391</v>
      </c>
      <c r="F2" s="163" t="s">
        <v>5</v>
      </c>
      <c r="G2" s="193" t="s">
        <v>149</v>
      </c>
      <c r="H2" s="166" t="s">
        <v>392</v>
      </c>
    </row>
    <row r="3" spans="1:8" ht="28.5" customHeight="1">
      <c r="A3" s="146"/>
      <c r="B3" s="162"/>
      <c r="C3" s="65"/>
      <c r="D3" s="163"/>
      <c r="E3" s="167"/>
      <c r="F3" s="163"/>
      <c r="G3" s="194"/>
      <c r="H3" s="167"/>
    </row>
    <row r="4" spans="1:8" ht="15.75" customHeight="1">
      <c r="A4" s="146"/>
      <c r="B4" s="147" t="s">
        <v>83</v>
      </c>
      <c r="C4" s="65"/>
      <c r="D4" s="127">
        <f>D5+D6+D7+D8+D9+D10+D11+D12+D13+D14+D15+D16+D17+D18+D19</f>
        <v>3600.4</v>
      </c>
      <c r="E4" s="127">
        <f>E5+E6+E7+E8+E9+E10+E11+E12+E13+E14+E15+E16+E17+E18+E19</f>
        <v>2191</v>
      </c>
      <c r="F4" s="127">
        <f>F5+F6+F7+F8+F9+F10+F11+F12+F13+F14+F15+F16+F17+F18+F19</f>
        <v>4172.1</v>
      </c>
      <c r="G4" s="129">
        <f>F4/D4</f>
        <v>1.1587879124541718</v>
      </c>
      <c r="H4" s="129">
        <f>F4/E4</f>
        <v>1.9041989958922867</v>
      </c>
    </row>
    <row r="5" spans="1:8" ht="15">
      <c r="A5" s="146"/>
      <c r="B5" s="148" t="s">
        <v>7</v>
      </c>
      <c r="C5" s="153"/>
      <c r="D5" s="21">
        <v>66</v>
      </c>
      <c r="E5" s="21">
        <v>48</v>
      </c>
      <c r="F5" s="21">
        <v>75.2</v>
      </c>
      <c r="G5" s="66">
        <f aca="true" t="shared" si="0" ref="G5:G27">F5/D5</f>
        <v>1.1393939393939394</v>
      </c>
      <c r="H5" s="66">
        <f aca="true" t="shared" si="1" ref="H5:H27">F5/E5</f>
        <v>1.5666666666666667</v>
      </c>
    </row>
    <row r="6" spans="1:8" ht="15">
      <c r="A6" s="146"/>
      <c r="B6" s="148" t="s">
        <v>296</v>
      </c>
      <c r="C6" s="153"/>
      <c r="D6" s="21">
        <v>802.4</v>
      </c>
      <c r="E6" s="21">
        <v>441</v>
      </c>
      <c r="F6" s="21">
        <v>802.4</v>
      </c>
      <c r="G6" s="66">
        <f t="shared" si="0"/>
        <v>1</v>
      </c>
      <c r="H6" s="66">
        <f t="shared" si="1"/>
        <v>1.819501133786848</v>
      </c>
    </row>
    <row r="7" spans="1:8" ht="15">
      <c r="A7" s="146"/>
      <c r="B7" s="148" t="s">
        <v>9</v>
      </c>
      <c r="C7" s="153"/>
      <c r="D7" s="21">
        <v>270</v>
      </c>
      <c r="E7" s="21">
        <v>270</v>
      </c>
      <c r="F7" s="21">
        <v>271.2</v>
      </c>
      <c r="G7" s="66">
        <f t="shared" si="0"/>
        <v>1.0044444444444445</v>
      </c>
      <c r="H7" s="66">
        <f t="shared" si="1"/>
        <v>1.0044444444444445</v>
      </c>
    </row>
    <row r="8" spans="1:8" ht="15">
      <c r="A8" s="146"/>
      <c r="B8" s="148" t="s">
        <v>10</v>
      </c>
      <c r="C8" s="153"/>
      <c r="D8" s="21">
        <v>250</v>
      </c>
      <c r="E8" s="21">
        <v>100</v>
      </c>
      <c r="F8" s="21">
        <v>266</v>
      </c>
      <c r="G8" s="66">
        <f t="shared" si="0"/>
        <v>1.064</v>
      </c>
      <c r="H8" s="66">
        <f t="shared" si="1"/>
        <v>2.66</v>
      </c>
    </row>
    <row r="9" spans="1:8" ht="15">
      <c r="A9" s="146"/>
      <c r="B9" s="148" t="s">
        <v>11</v>
      </c>
      <c r="C9" s="153"/>
      <c r="D9" s="21">
        <v>2202</v>
      </c>
      <c r="E9" s="21">
        <v>1326</v>
      </c>
      <c r="F9" s="21">
        <v>2736.2</v>
      </c>
      <c r="G9" s="66">
        <f t="shared" si="0"/>
        <v>1.242597638510445</v>
      </c>
      <c r="H9" s="66">
        <f t="shared" si="1"/>
        <v>2.063499245852187</v>
      </c>
    </row>
    <row r="10" spans="1:8" ht="15">
      <c r="A10" s="146"/>
      <c r="B10" s="148" t="s">
        <v>108</v>
      </c>
      <c r="C10" s="153"/>
      <c r="D10" s="21">
        <v>10</v>
      </c>
      <c r="E10" s="21">
        <v>6</v>
      </c>
      <c r="F10" s="21">
        <v>21.1</v>
      </c>
      <c r="G10" s="66">
        <f t="shared" si="0"/>
        <v>2.1100000000000003</v>
      </c>
      <c r="H10" s="66">
        <f t="shared" si="1"/>
        <v>3.516666666666667</v>
      </c>
    </row>
    <row r="11" spans="1:8" ht="15">
      <c r="A11" s="146"/>
      <c r="B11" s="148" t="s">
        <v>12</v>
      </c>
      <c r="C11" s="153"/>
      <c r="D11" s="21">
        <v>0</v>
      </c>
      <c r="E11" s="21">
        <v>0</v>
      </c>
      <c r="F11" s="21">
        <v>0</v>
      </c>
      <c r="G11" s="66">
        <v>0</v>
      </c>
      <c r="H11" s="66">
        <v>0</v>
      </c>
    </row>
    <row r="12" spans="1:8" ht="15">
      <c r="A12" s="146"/>
      <c r="B12" s="148" t="s">
        <v>13</v>
      </c>
      <c r="C12" s="153"/>
      <c r="D12" s="21">
        <v>0</v>
      </c>
      <c r="E12" s="21">
        <v>0</v>
      </c>
      <c r="F12" s="21">
        <v>0</v>
      </c>
      <c r="G12" s="66">
        <v>0</v>
      </c>
      <c r="H12" s="66">
        <v>0</v>
      </c>
    </row>
    <row r="13" spans="1:8" ht="15">
      <c r="A13" s="146"/>
      <c r="B13" s="148" t="s">
        <v>14</v>
      </c>
      <c r="C13" s="153"/>
      <c r="D13" s="21">
        <v>0</v>
      </c>
      <c r="E13" s="21">
        <v>0</v>
      </c>
      <c r="F13" s="21">
        <v>0</v>
      </c>
      <c r="G13" s="66">
        <v>0</v>
      </c>
      <c r="H13" s="66">
        <v>0</v>
      </c>
    </row>
    <row r="14" spans="1:8" ht="15">
      <c r="A14" s="146"/>
      <c r="B14" s="148" t="s">
        <v>16</v>
      </c>
      <c r="C14" s="153"/>
      <c r="D14" s="21">
        <v>0</v>
      </c>
      <c r="E14" s="21">
        <v>0</v>
      </c>
      <c r="F14" s="21">
        <v>0</v>
      </c>
      <c r="G14" s="66">
        <v>0</v>
      </c>
      <c r="H14" s="66">
        <v>0</v>
      </c>
    </row>
    <row r="15" spans="1:8" ht="15">
      <c r="A15" s="146"/>
      <c r="B15" s="148" t="s">
        <v>17</v>
      </c>
      <c r="C15" s="153"/>
      <c r="D15" s="21">
        <v>0</v>
      </c>
      <c r="E15" s="21">
        <v>0</v>
      </c>
      <c r="F15" s="21">
        <v>0</v>
      </c>
      <c r="G15" s="66">
        <v>0</v>
      </c>
      <c r="H15" s="66">
        <v>0</v>
      </c>
    </row>
    <row r="16" spans="1:8" ht="25.5">
      <c r="A16" s="146"/>
      <c r="B16" s="148" t="s">
        <v>18</v>
      </c>
      <c r="C16" s="153"/>
      <c r="D16" s="21">
        <v>0</v>
      </c>
      <c r="E16" s="21">
        <v>0</v>
      </c>
      <c r="F16" s="21">
        <v>0</v>
      </c>
      <c r="G16" s="66">
        <v>0</v>
      </c>
      <c r="H16" s="66">
        <v>0</v>
      </c>
    </row>
    <row r="17" spans="1:8" ht="15">
      <c r="A17" s="146"/>
      <c r="B17" s="148" t="s">
        <v>345</v>
      </c>
      <c r="C17" s="153"/>
      <c r="D17" s="21">
        <v>0</v>
      </c>
      <c r="E17" s="21">
        <v>0</v>
      </c>
      <c r="F17" s="21">
        <v>0</v>
      </c>
      <c r="G17" s="66">
        <v>0</v>
      </c>
      <c r="H17" s="66">
        <v>0</v>
      </c>
    </row>
    <row r="18" spans="1:8" ht="15">
      <c r="A18" s="146"/>
      <c r="B18" s="148" t="s">
        <v>122</v>
      </c>
      <c r="C18" s="153"/>
      <c r="D18" s="21">
        <v>0</v>
      </c>
      <c r="E18" s="21">
        <v>0</v>
      </c>
      <c r="F18" s="21">
        <v>0</v>
      </c>
      <c r="G18" s="66">
        <v>0</v>
      </c>
      <c r="H18" s="66">
        <v>0</v>
      </c>
    </row>
    <row r="19" spans="1:8" ht="15">
      <c r="A19" s="146"/>
      <c r="B19" s="148" t="s">
        <v>23</v>
      </c>
      <c r="C19" s="153"/>
      <c r="D19" s="21">
        <v>0</v>
      </c>
      <c r="E19" s="21">
        <v>0</v>
      </c>
      <c r="F19" s="21">
        <v>0</v>
      </c>
      <c r="G19" s="66">
        <v>0</v>
      </c>
      <c r="H19" s="66">
        <v>0</v>
      </c>
    </row>
    <row r="20" spans="1:8" ht="25.5">
      <c r="A20" s="146"/>
      <c r="B20" s="22" t="s">
        <v>82</v>
      </c>
      <c r="C20" s="27"/>
      <c r="D20" s="21">
        <f>D21+D22+D23+D25+D24</f>
        <v>247.8</v>
      </c>
      <c r="E20" s="21">
        <f>E21+E22+E23+E25+E24</f>
        <v>886.5999999999999</v>
      </c>
      <c r="F20" s="21">
        <f>F21+F22+F23+F25+F24</f>
        <v>247.8</v>
      </c>
      <c r="G20" s="66">
        <f t="shared" si="0"/>
        <v>1</v>
      </c>
      <c r="H20" s="66">
        <f t="shared" si="1"/>
        <v>0.2794946988495376</v>
      </c>
    </row>
    <row r="21" spans="1:8" ht="15">
      <c r="A21" s="146"/>
      <c r="B21" s="148" t="s">
        <v>25</v>
      </c>
      <c r="C21" s="153"/>
      <c r="D21" s="21">
        <v>102.9</v>
      </c>
      <c r="E21" s="21">
        <v>765.8</v>
      </c>
      <c r="F21" s="21">
        <v>102.9</v>
      </c>
      <c r="G21" s="66">
        <f t="shared" si="0"/>
        <v>1</v>
      </c>
      <c r="H21" s="66">
        <f t="shared" si="1"/>
        <v>0.1343692870201097</v>
      </c>
    </row>
    <row r="22" spans="1:8" ht="15">
      <c r="A22" s="146"/>
      <c r="B22" s="148" t="s">
        <v>103</v>
      </c>
      <c r="C22" s="153"/>
      <c r="D22" s="21">
        <v>144.9</v>
      </c>
      <c r="E22" s="21">
        <v>120.8</v>
      </c>
      <c r="F22" s="21">
        <v>144.9</v>
      </c>
      <c r="G22" s="66">
        <f t="shared" si="0"/>
        <v>1</v>
      </c>
      <c r="H22" s="66">
        <f t="shared" si="1"/>
        <v>1.1995033112582782</v>
      </c>
    </row>
    <row r="23" spans="1:8" ht="15">
      <c r="A23" s="146"/>
      <c r="B23" s="148" t="s">
        <v>68</v>
      </c>
      <c r="C23" s="153"/>
      <c r="D23" s="21">
        <v>0</v>
      </c>
      <c r="E23" s="21">
        <v>0</v>
      </c>
      <c r="F23" s="21">
        <v>0</v>
      </c>
      <c r="G23" s="66">
        <v>0</v>
      </c>
      <c r="H23" s="66">
        <v>0</v>
      </c>
    </row>
    <row r="24" spans="1:8" ht="32.25" customHeight="1" thickBot="1">
      <c r="A24" s="146"/>
      <c r="B24" s="67" t="s">
        <v>157</v>
      </c>
      <c r="C24" s="68"/>
      <c r="D24" s="21">
        <v>0</v>
      </c>
      <c r="E24" s="21">
        <v>0</v>
      </c>
      <c r="F24" s="21">
        <v>0</v>
      </c>
      <c r="G24" s="66">
        <v>0</v>
      </c>
      <c r="H24" s="66">
        <v>0</v>
      </c>
    </row>
    <row r="25" spans="1:8" ht="25.5">
      <c r="A25" s="146"/>
      <c r="B25" s="148" t="s">
        <v>28</v>
      </c>
      <c r="C25" s="153"/>
      <c r="D25" s="21">
        <v>0</v>
      </c>
      <c r="E25" s="21">
        <v>0</v>
      </c>
      <c r="F25" s="21">
        <v>0</v>
      </c>
      <c r="G25" s="66">
        <v>0</v>
      </c>
      <c r="H25" s="66">
        <v>0</v>
      </c>
    </row>
    <row r="26" spans="1:8" ht="18.75">
      <c r="A26" s="146"/>
      <c r="B26" s="24" t="s">
        <v>29</v>
      </c>
      <c r="C26" s="69"/>
      <c r="D26" s="149">
        <f>D4+D20</f>
        <v>3848.2000000000003</v>
      </c>
      <c r="E26" s="149">
        <f>E4+E20</f>
        <v>3077.6</v>
      </c>
      <c r="F26" s="149">
        <f>F4+F20</f>
        <v>4419.900000000001</v>
      </c>
      <c r="G26" s="66">
        <f t="shared" si="0"/>
        <v>1.1485629645028845</v>
      </c>
      <c r="H26" s="66">
        <f t="shared" si="1"/>
        <v>1.436151546659735</v>
      </c>
    </row>
    <row r="27" spans="1:8" ht="15">
      <c r="A27" s="146"/>
      <c r="B27" s="148" t="s">
        <v>109</v>
      </c>
      <c r="C27" s="153"/>
      <c r="D27" s="21">
        <f>D4</f>
        <v>3600.4</v>
      </c>
      <c r="E27" s="21">
        <f>E4</f>
        <v>2191</v>
      </c>
      <c r="F27" s="21">
        <f>F4</f>
        <v>4172.1</v>
      </c>
      <c r="G27" s="66">
        <f t="shared" si="0"/>
        <v>1.1587879124541718</v>
      </c>
      <c r="H27" s="66">
        <f t="shared" si="1"/>
        <v>1.9041989958922867</v>
      </c>
    </row>
    <row r="28" spans="1:8" ht="12.75">
      <c r="A28" s="169"/>
      <c r="B28" s="180"/>
      <c r="C28" s="180"/>
      <c r="D28" s="180"/>
      <c r="E28" s="180"/>
      <c r="F28" s="180"/>
      <c r="G28" s="180"/>
      <c r="H28" s="181"/>
    </row>
    <row r="29" spans="1:8" ht="17.25" customHeight="1">
      <c r="A29" s="173" t="s">
        <v>161</v>
      </c>
      <c r="B29" s="162" t="s">
        <v>30</v>
      </c>
      <c r="C29" s="164" t="s">
        <v>195</v>
      </c>
      <c r="D29" s="174" t="s">
        <v>4</v>
      </c>
      <c r="E29" s="166" t="s">
        <v>391</v>
      </c>
      <c r="F29" s="202" t="s">
        <v>5</v>
      </c>
      <c r="G29" s="193" t="s">
        <v>149</v>
      </c>
      <c r="H29" s="166" t="s">
        <v>393</v>
      </c>
    </row>
    <row r="30" spans="1:8" ht="15" customHeight="1">
      <c r="A30" s="173"/>
      <c r="B30" s="162"/>
      <c r="C30" s="165"/>
      <c r="D30" s="174"/>
      <c r="E30" s="167"/>
      <c r="F30" s="203"/>
      <c r="G30" s="194"/>
      <c r="H30" s="167"/>
    </row>
    <row r="31" spans="1:8" ht="25.5">
      <c r="A31" s="27" t="s">
        <v>70</v>
      </c>
      <c r="B31" s="22" t="s">
        <v>31</v>
      </c>
      <c r="C31" s="27"/>
      <c r="D31" s="70">
        <f>D32+D33+D34</f>
        <v>1970.8000000000002</v>
      </c>
      <c r="E31" s="70">
        <f>E32+E33+E34</f>
        <v>1598.5</v>
      </c>
      <c r="F31" s="70">
        <f>F32+F33+F34</f>
        <v>1759.1</v>
      </c>
      <c r="G31" s="71">
        <f>F31/D31</f>
        <v>0.8925816927136188</v>
      </c>
      <c r="H31" s="71">
        <f>F31/E31</f>
        <v>1.1004691898654988</v>
      </c>
    </row>
    <row r="32" spans="1:8" ht="63.75" customHeight="1">
      <c r="A32" s="153" t="s">
        <v>73</v>
      </c>
      <c r="B32" s="148" t="s">
        <v>165</v>
      </c>
      <c r="C32" s="153" t="s">
        <v>73</v>
      </c>
      <c r="D32" s="21">
        <v>1951.4</v>
      </c>
      <c r="E32" s="21">
        <v>1579.1</v>
      </c>
      <c r="F32" s="21">
        <v>1759.1</v>
      </c>
      <c r="G32" s="71">
        <f aca="true" t="shared" si="2" ref="G32:G61">F32/D32</f>
        <v>0.9014553653787024</v>
      </c>
      <c r="H32" s="71">
        <f aca="true" t="shared" si="3" ref="H32:H61">F32/E32</f>
        <v>1.1139889810651638</v>
      </c>
    </row>
    <row r="33" spans="1:8" ht="12.75">
      <c r="A33" s="153" t="s">
        <v>75</v>
      </c>
      <c r="B33" s="148" t="s">
        <v>36</v>
      </c>
      <c r="C33" s="153" t="s">
        <v>75</v>
      </c>
      <c r="D33" s="21">
        <v>10</v>
      </c>
      <c r="E33" s="21">
        <v>10</v>
      </c>
      <c r="F33" s="21">
        <v>0</v>
      </c>
      <c r="G33" s="71">
        <f t="shared" si="2"/>
        <v>0</v>
      </c>
      <c r="H33" s="71">
        <f t="shared" si="3"/>
        <v>0</v>
      </c>
    </row>
    <row r="34" spans="1:8" ht="12.75">
      <c r="A34" s="153" t="s">
        <v>132</v>
      </c>
      <c r="B34" s="148" t="s">
        <v>129</v>
      </c>
      <c r="C34" s="153"/>
      <c r="D34" s="21">
        <f>D35+D36</f>
        <v>9.4</v>
      </c>
      <c r="E34" s="21">
        <f>E35+E36</f>
        <v>9.4</v>
      </c>
      <c r="F34" s="21">
        <v>0</v>
      </c>
      <c r="G34" s="71">
        <f t="shared" si="2"/>
        <v>0</v>
      </c>
      <c r="H34" s="71">
        <v>0</v>
      </c>
    </row>
    <row r="35" spans="1:9" s="8" customFormat="1" ht="25.5">
      <c r="A35" s="72"/>
      <c r="B35" s="38" t="s">
        <v>118</v>
      </c>
      <c r="C35" s="72" t="s">
        <v>212</v>
      </c>
      <c r="D35" s="73">
        <v>4.4</v>
      </c>
      <c r="E35" s="73">
        <v>4.4</v>
      </c>
      <c r="F35" s="73">
        <v>0</v>
      </c>
      <c r="G35" s="71">
        <f t="shared" si="2"/>
        <v>0</v>
      </c>
      <c r="H35" s="71">
        <v>0</v>
      </c>
      <c r="I35" s="158"/>
    </row>
    <row r="36" spans="1:9" s="8" customFormat="1" ht="45.75" customHeight="1">
      <c r="A36" s="72"/>
      <c r="B36" s="38" t="s">
        <v>210</v>
      </c>
      <c r="C36" s="72" t="s">
        <v>213</v>
      </c>
      <c r="D36" s="73">
        <v>5</v>
      </c>
      <c r="E36" s="73">
        <v>5</v>
      </c>
      <c r="F36" s="73">
        <v>0</v>
      </c>
      <c r="G36" s="71">
        <f t="shared" si="2"/>
        <v>0</v>
      </c>
      <c r="H36" s="71">
        <f t="shared" si="3"/>
        <v>0</v>
      </c>
      <c r="I36" s="158"/>
    </row>
    <row r="37" spans="1:8" ht="25.5" customHeight="1">
      <c r="A37" s="27" t="s">
        <v>112</v>
      </c>
      <c r="B37" s="22" t="s">
        <v>105</v>
      </c>
      <c r="C37" s="27"/>
      <c r="D37" s="70">
        <f>D38</f>
        <v>144.9</v>
      </c>
      <c r="E37" s="70">
        <f>E38</f>
        <v>144.9</v>
      </c>
      <c r="F37" s="70">
        <f>F38</f>
        <v>144.9</v>
      </c>
      <c r="G37" s="71">
        <f t="shared" si="2"/>
        <v>1</v>
      </c>
      <c r="H37" s="71">
        <f t="shared" si="3"/>
        <v>1</v>
      </c>
    </row>
    <row r="38" spans="1:8" ht="38.25">
      <c r="A38" s="153" t="s">
        <v>113</v>
      </c>
      <c r="B38" s="148" t="s">
        <v>170</v>
      </c>
      <c r="C38" s="153" t="s">
        <v>268</v>
      </c>
      <c r="D38" s="21">
        <v>144.9</v>
      </c>
      <c r="E38" s="21">
        <v>144.9</v>
      </c>
      <c r="F38" s="21">
        <v>144.9</v>
      </c>
      <c r="G38" s="71">
        <f t="shared" si="2"/>
        <v>1</v>
      </c>
      <c r="H38" s="71">
        <f t="shared" si="3"/>
        <v>1</v>
      </c>
    </row>
    <row r="39" spans="1:8" ht="25.5" hidden="1">
      <c r="A39" s="27" t="s">
        <v>76</v>
      </c>
      <c r="B39" s="22" t="s">
        <v>39</v>
      </c>
      <c r="C39" s="27"/>
      <c r="D39" s="70">
        <f aca="true" t="shared" si="4" ref="D39:F40">D40</f>
        <v>0</v>
      </c>
      <c r="E39" s="70">
        <f t="shared" si="4"/>
        <v>0</v>
      </c>
      <c r="F39" s="70">
        <f t="shared" si="4"/>
        <v>0</v>
      </c>
      <c r="G39" s="71" t="e">
        <f t="shared" si="2"/>
        <v>#DIV/0!</v>
      </c>
      <c r="H39" s="71" t="e">
        <f t="shared" si="3"/>
        <v>#DIV/0!</v>
      </c>
    </row>
    <row r="40" spans="1:8" ht="12.75" hidden="1">
      <c r="A40" s="153" t="s">
        <v>114</v>
      </c>
      <c r="B40" s="148" t="s">
        <v>107</v>
      </c>
      <c r="C40" s="153"/>
      <c r="D40" s="21">
        <f t="shared" si="4"/>
        <v>0</v>
      </c>
      <c r="E40" s="21">
        <f t="shared" si="4"/>
        <v>0</v>
      </c>
      <c r="F40" s="21">
        <f t="shared" si="4"/>
        <v>0</v>
      </c>
      <c r="G40" s="71" t="e">
        <f t="shared" si="2"/>
        <v>#DIV/0!</v>
      </c>
      <c r="H40" s="71" t="e">
        <f t="shared" si="3"/>
        <v>#DIV/0!</v>
      </c>
    </row>
    <row r="41" spans="1:9" s="8" customFormat="1" ht="38.25" hidden="1">
      <c r="A41" s="72"/>
      <c r="B41" s="38" t="s">
        <v>116</v>
      </c>
      <c r="C41" s="72" t="s">
        <v>204</v>
      </c>
      <c r="D41" s="73">
        <v>0</v>
      </c>
      <c r="E41" s="73">
        <v>0</v>
      </c>
      <c r="F41" s="73">
        <v>0</v>
      </c>
      <c r="G41" s="71" t="e">
        <f t="shared" si="2"/>
        <v>#DIV/0!</v>
      </c>
      <c r="H41" s="71" t="e">
        <f t="shared" si="3"/>
        <v>#DIV/0!</v>
      </c>
      <c r="I41" s="158"/>
    </row>
    <row r="42" spans="1:9" s="8" customFormat="1" ht="12.75">
      <c r="A42" s="27" t="s">
        <v>77</v>
      </c>
      <c r="B42" s="22" t="s">
        <v>41</v>
      </c>
      <c r="C42" s="27"/>
      <c r="D42" s="70">
        <f aca="true" t="shared" si="5" ref="D42:F43">D43</f>
        <v>3.8</v>
      </c>
      <c r="E42" s="70">
        <f t="shared" si="5"/>
        <v>3.8</v>
      </c>
      <c r="F42" s="70">
        <f t="shared" si="5"/>
        <v>3.8</v>
      </c>
      <c r="G42" s="71">
        <f t="shared" si="2"/>
        <v>1</v>
      </c>
      <c r="H42" s="71">
        <f t="shared" si="3"/>
        <v>1</v>
      </c>
      <c r="I42" s="158"/>
    </row>
    <row r="43" spans="1:9" s="8" customFormat="1" ht="31.5" customHeight="1">
      <c r="A43" s="150" t="s">
        <v>78</v>
      </c>
      <c r="B43" s="48" t="s">
        <v>127</v>
      </c>
      <c r="C43" s="153"/>
      <c r="D43" s="21">
        <f t="shared" si="5"/>
        <v>3.8</v>
      </c>
      <c r="E43" s="21">
        <f t="shared" si="5"/>
        <v>3.8</v>
      </c>
      <c r="F43" s="21">
        <f t="shared" si="5"/>
        <v>3.8</v>
      </c>
      <c r="G43" s="71">
        <f t="shared" si="2"/>
        <v>1</v>
      </c>
      <c r="H43" s="71">
        <f t="shared" si="3"/>
        <v>1</v>
      </c>
      <c r="I43" s="158"/>
    </row>
    <row r="44" spans="1:9" s="8" customFormat="1" ht="33" customHeight="1">
      <c r="A44" s="72"/>
      <c r="B44" s="41" t="s">
        <v>127</v>
      </c>
      <c r="C44" s="72" t="s">
        <v>300</v>
      </c>
      <c r="D44" s="73">
        <v>3.8</v>
      </c>
      <c r="E44" s="73">
        <v>3.8</v>
      </c>
      <c r="F44" s="73">
        <v>3.8</v>
      </c>
      <c r="G44" s="71">
        <f t="shared" si="2"/>
        <v>1</v>
      </c>
      <c r="H44" s="71">
        <f t="shared" si="3"/>
        <v>1</v>
      </c>
      <c r="I44" s="158"/>
    </row>
    <row r="45" spans="1:8" ht="25.5">
      <c r="A45" s="27" t="s">
        <v>79</v>
      </c>
      <c r="B45" s="22" t="s">
        <v>42</v>
      </c>
      <c r="C45" s="27"/>
      <c r="D45" s="70">
        <f>D46</f>
        <v>517.8</v>
      </c>
      <c r="E45" s="70">
        <f>E46</f>
        <v>288.1</v>
      </c>
      <c r="F45" s="70">
        <f>F46</f>
        <v>398.7</v>
      </c>
      <c r="G45" s="71">
        <f t="shared" si="2"/>
        <v>0.7699884125144844</v>
      </c>
      <c r="H45" s="71">
        <f t="shared" si="3"/>
        <v>1.3838944810829572</v>
      </c>
    </row>
    <row r="46" spans="1:8" ht="12.75">
      <c r="A46" s="153" t="s">
        <v>45</v>
      </c>
      <c r="B46" s="148" t="s">
        <v>46</v>
      </c>
      <c r="C46" s="153"/>
      <c r="D46" s="21">
        <f>D47+D48+D50+D49</f>
        <v>517.8</v>
      </c>
      <c r="E46" s="21">
        <f>E47+E48+E50+E49</f>
        <v>288.1</v>
      </c>
      <c r="F46" s="21">
        <f>F47+F48+F50+F49</f>
        <v>398.7</v>
      </c>
      <c r="G46" s="71">
        <f t="shared" si="2"/>
        <v>0.7699884125144844</v>
      </c>
      <c r="H46" s="71">
        <f t="shared" si="3"/>
        <v>1.3838944810829572</v>
      </c>
    </row>
    <row r="47" spans="1:9" s="8" customFormat="1" ht="12.75">
      <c r="A47" s="72"/>
      <c r="B47" s="38" t="s">
        <v>100</v>
      </c>
      <c r="C47" s="72" t="s">
        <v>257</v>
      </c>
      <c r="D47" s="73">
        <v>363</v>
      </c>
      <c r="E47" s="73">
        <v>256.1</v>
      </c>
      <c r="F47" s="73">
        <v>353.8</v>
      </c>
      <c r="G47" s="71">
        <f t="shared" si="2"/>
        <v>0.9746556473829201</v>
      </c>
      <c r="H47" s="71">
        <f t="shared" si="3"/>
        <v>1.3814916048418586</v>
      </c>
      <c r="I47" s="158"/>
    </row>
    <row r="48" spans="1:9" s="8" customFormat="1" ht="22.5" customHeight="1">
      <c r="A48" s="72"/>
      <c r="B48" s="38" t="s">
        <v>262</v>
      </c>
      <c r="C48" s="72" t="s">
        <v>258</v>
      </c>
      <c r="D48" s="73">
        <v>7</v>
      </c>
      <c r="E48" s="73">
        <v>7</v>
      </c>
      <c r="F48" s="73">
        <v>7</v>
      </c>
      <c r="G48" s="71">
        <f t="shared" si="2"/>
        <v>1</v>
      </c>
      <c r="H48" s="71">
        <v>0</v>
      </c>
      <c r="I48" s="158"/>
    </row>
    <row r="49" spans="1:9" s="8" customFormat="1" ht="22.5" customHeight="1" hidden="1">
      <c r="A49" s="72"/>
      <c r="B49" s="38" t="s">
        <v>372</v>
      </c>
      <c r="C49" s="72" t="s">
        <v>371</v>
      </c>
      <c r="D49" s="73">
        <v>0</v>
      </c>
      <c r="E49" s="73">
        <v>0</v>
      </c>
      <c r="F49" s="73">
        <v>0</v>
      </c>
      <c r="G49" s="71" t="e">
        <f t="shared" si="2"/>
        <v>#DIV/0!</v>
      </c>
      <c r="H49" s="71">
        <v>0</v>
      </c>
      <c r="I49" s="158"/>
    </row>
    <row r="50" spans="1:9" s="8" customFormat="1" ht="29.25" customHeight="1">
      <c r="A50" s="72"/>
      <c r="B50" s="38" t="s">
        <v>182</v>
      </c>
      <c r="C50" s="72" t="s">
        <v>263</v>
      </c>
      <c r="D50" s="73">
        <v>147.8</v>
      </c>
      <c r="E50" s="73">
        <v>25</v>
      </c>
      <c r="F50" s="73">
        <v>37.9</v>
      </c>
      <c r="G50" s="71">
        <f t="shared" si="2"/>
        <v>0.2564276048714479</v>
      </c>
      <c r="H50" s="71">
        <f t="shared" si="3"/>
        <v>1.516</v>
      </c>
      <c r="I50" s="158"/>
    </row>
    <row r="51" spans="1:8" ht="27" customHeight="1">
      <c r="A51" s="42" t="s">
        <v>130</v>
      </c>
      <c r="B51" s="151" t="s">
        <v>128</v>
      </c>
      <c r="C51" s="42"/>
      <c r="D51" s="21">
        <f aca="true" t="shared" si="6" ref="D51:F52">D52</f>
        <v>1.6</v>
      </c>
      <c r="E51" s="21">
        <f t="shared" si="6"/>
        <v>1.1</v>
      </c>
      <c r="F51" s="21">
        <f t="shared" si="6"/>
        <v>1.6</v>
      </c>
      <c r="G51" s="71">
        <f t="shared" si="2"/>
        <v>1</v>
      </c>
      <c r="H51" s="71">
        <f t="shared" si="3"/>
        <v>1.4545454545454546</v>
      </c>
    </row>
    <row r="52" spans="1:8" ht="29.25" customHeight="1">
      <c r="A52" s="150" t="s">
        <v>124</v>
      </c>
      <c r="B52" s="48" t="s">
        <v>131</v>
      </c>
      <c r="C52" s="150"/>
      <c r="D52" s="21">
        <f t="shared" si="6"/>
        <v>1.6</v>
      </c>
      <c r="E52" s="21">
        <f t="shared" si="6"/>
        <v>1.1</v>
      </c>
      <c r="F52" s="21">
        <f t="shared" si="6"/>
        <v>1.6</v>
      </c>
      <c r="G52" s="71">
        <f t="shared" si="2"/>
        <v>1</v>
      </c>
      <c r="H52" s="71">
        <f t="shared" si="3"/>
        <v>1.4545454545454546</v>
      </c>
    </row>
    <row r="53" spans="1:9" s="8" customFormat="1" ht="30.75" customHeight="1">
      <c r="A53" s="72"/>
      <c r="B53" s="38" t="s">
        <v>271</v>
      </c>
      <c r="C53" s="72" t="s">
        <v>264</v>
      </c>
      <c r="D53" s="73">
        <v>1.6</v>
      </c>
      <c r="E53" s="73">
        <v>1.1</v>
      </c>
      <c r="F53" s="73">
        <v>1.6</v>
      </c>
      <c r="G53" s="71">
        <f t="shared" si="2"/>
        <v>1</v>
      </c>
      <c r="H53" s="71">
        <f t="shared" si="3"/>
        <v>1.4545454545454546</v>
      </c>
      <c r="I53" s="158"/>
    </row>
    <row r="54" spans="1:8" ht="17.25" customHeight="1" hidden="1">
      <c r="A54" s="27" t="s">
        <v>47</v>
      </c>
      <c r="B54" s="22" t="s">
        <v>48</v>
      </c>
      <c r="C54" s="27"/>
      <c r="D54" s="70">
        <f aca="true" t="shared" si="7" ref="D54:F55">D55</f>
        <v>0</v>
      </c>
      <c r="E54" s="70">
        <f t="shared" si="7"/>
        <v>0</v>
      </c>
      <c r="F54" s="70">
        <f t="shared" si="7"/>
        <v>0</v>
      </c>
      <c r="G54" s="71" t="e">
        <f t="shared" si="2"/>
        <v>#DIV/0!</v>
      </c>
      <c r="H54" s="71" t="e">
        <f t="shared" si="3"/>
        <v>#DIV/0!</v>
      </c>
    </row>
    <row r="55" spans="1:8" ht="18" customHeight="1" hidden="1">
      <c r="A55" s="153" t="s">
        <v>52</v>
      </c>
      <c r="B55" s="148" t="s">
        <v>53</v>
      </c>
      <c r="C55" s="153"/>
      <c r="D55" s="21">
        <f t="shared" si="7"/>
        <v>0</v>
      </c>
      <c r="E55" s="21">
        <f t="shared" si="7"/>
        <v>0</v>
      </c>
      <c r="F55" s="21">
        <f t="shared" si="7"/>
        <v>0</v>
      </c>
      <c r="G55" s="71" t="e">
        <f t="shared" si="2"/>
        <v>#DIV/0!</v>
      </c>
      <c r="H55" s="71" t="e">
        <f t="shared" si="3"/>
        <v>#DIV/0!</v>
      </c>
    </row>
    <row r="56" spans="1:9" s="8" customFormat="1" ht="30.75" customHeight="1" hidden="1">
      <c r="A56" s="72"/>
      <c r="B56" s="38" t="s">
        <v>265</v>
      </c>
      <c r="C56" s="72" t="s">
        <v>266</v>
      </c>
      <c r="D56" s="73">
        <v>0</v>
      </c>
      <c r="E56" s="73">
        <v>0</v>
      </c>
      <c r="F56" s="73">
        <v>0</v>
      </c>
      <c r="G56" s="71" t="e">
        <f t="shared" si="2"/>
        <v>#DIV/0!</v>
      </c>
      <c r="H56" s="71" t="e">
        <f t="shared" si="3"/>
        <v>#DIV/0!</v>
      </c>
      <c r="I56" s="158"/>
    </row>
    <row r="57" spans="1:9" s="8" customFormat="1" ht="24" customHeight="1">
      <c r="A57" s="27">
        <v>1001</v>
      </c>
      <c r="B57" s="22" t="s">
        <v>185</v>
      </c>
      <c r="C57" s="153" t="s">
        <v>355</v>
      </c>
      <c r="D57" s="21">
        <v>55.2</v>
      </c>
      <c r="E57" s="21">
        <v>40.1</v>
      </c>
      <c r="F57" s="21">
        <v>54.2</v>
      </c>
      <c r="G57" s="71">
        <f t="shared" si="2"/>
        <v>0.9818840579710145</v>
      </c>
      <c r="H57" s="71">
        <f t="shared" si="3"/>
        <v>1.3516209476309227</v>
      </c>
      <c r="I57" s="158"/>
    </row>
    <row r="58" spans="1:8" ht="12.75">
      <c r="A58" s="27"/>
      <c r="B58" s="22" t="s">
        <v>101</v>
      </c>
      <c r="C58" s="27"/>
      <c r="D58" s="70">
        <f>D59</f>
        <v>1269.2</v>
      </c>
      <c r="E58" s="70">
        <f>E59</f>
        <v>1061.8</v>
      </c>
      <c r="F58" s="70">
        <f>F59</f>
        <v>835.3</v>
      </c>
      <c r="G58" s="71">
        <f t="shared" si="2"/>
        <v>0.6581311062086354</v>
      </c>
      <c r="H58" s="71">
        <f t="shared" si="3"/>
        <v>0.7866829911471087</v>
      </c>
    </row>
    <row r="59" spans="1:9" s="8" customFormat="1" ht="25.5">
      <c r="A59" s="72"/>
      <c r="B59" s="38" t="s">
        <v>102</v>
      </c>
      <c r="C59" s="72" t="s">
        <v>199</v>
      </c>
      <c r="D59" s="73">
        <v>1269.2</v>
      </c>
      <c r="E59" s="73">
        <v>1061.8</v>
      </c>
      <c r="F59" s="73">
        <v>835.3</v>
      </c>
      <c r="G59" s="71">
        <f t="shared" si="2"/>
        <v>0.6581311062086354</v>
      </c>
      <c r="H59" s="71">
        <f t="shared" si="3"/>
        <v>0.7866829911471087</v>
      </c>
      <c r="I59" s="158"/>
    </row>
    <row r="60" spans="1:8" ht="22.5" customHeight="1">
      <c r="A60" s="153"/>
      <c r="B60" s="49" t="s">
        <v>69</v>
      </c>
      <c r="C60" s="74"/>
      <c r="D60" s="75">
        <f>D31+D37+D39+D45+D51+D54+D58+D57+D42</f>
        <v>3963.3</v>
      </c>
      <c r="E60" s="75">
        <f>E31+E37+E39+E45+E51+E54+E58+E57+E42</f>
        <v>3138.2999999999997</v>
      </c>
      <c r="F60" s="75">
        <f>F31+F37+F39+F45+F51+F54+F58+F57+F42</f>
        <v>3197.5999999999995</v>
      </c>
      <c r="G60" s="71">
        <f t="shared" si="2"/>
        <v>0.8068024121313045</v>
      </c>
      <c r="H60" s="71">
        <f t="shared" si="3"/>
        <v>1.018895580409776</v>
      </c>
    </row>
    <row r="61" spans="1:8" ht="15">
      <c r="A61" s="76"/>
      <c r="B61" s="148" t="s">
        <v>84</v>
      </c>
      <c r="C61" s="153"/>
      <c r="D61" s="77">
        <f>D58</f>
        <v>1269.2</v>
      </c>
      <c r="E61" s="77">
        <f>E58</f>
        <v>1061.8</v>
      </c>
      <c r="F61" s="77">
        <f>F58</f>
        <v>835.3</v>
      </c>
      <c r="G61" s="71">
        <f t="shared" si="2"/>
        <v>0.6581311062086354</v>
      </c>
      <c r="H61" s="71">
        <f t="shared" si="3"/>
        <v>0.7866829911471087</v>
      </c>
    </row>
    <row r="64" spans="2:6" ht="15">
      <c r="B64" s="57" t="s">
        <v>94</v>
      </c>
      <c r="C64" s="78"/>
      <c r="F64" s="52">
        <v>115.1</v>
      </c>
    </row>
    <row r="65" spans="2:3" ht="15">
      <c r="B65" s="57"/>
      <c r="C65" s="78"/>
    </row>
    <row r="66" spans="2:3" ht="15">
      <c r="B66" s="57" t="s">
        <v>85</v>
      </c>
      <c r="C66" s="78"/>
    </row>
    <row r="67" spans="2:3" ht="15">
      <c r="B67" s="57" t="s">
        <v>86</v>
      </c>
      <c r="C67" s="78"/>
    </row>
    <row r="68" spans="2:3" ht="15">
      <c r="B68" s="57"/>
      <c r="C68" s="78"/>
    </row>
    <row r="69" spans="2:3" ht="15">
      <c r="B69" s="57" t="s">
        <v>87</v>
      </c>
      <c r="C69" s="78"/>
    </row>
    <row r="70" spans="2:3" ht="15">
      <c r="B70" s="57" t="s">
        <v>88</v>
      </c>
      <c r="C70" s="78"/>
    </row>
    <row r="71" spans="2:3" ht="15">
      <c r="B71" s="57"/>
      <c r="C71" s="78"/>
    </row>
    <row r="72" spans="2:3" ht="15">
      <c r="B72" s="57" t="s">
        <v>89</v>
      </c>
      <c r="C72" s="78"/>
    </row>
    <row r="73" spans="2:3" ht="15">
      <c r="B73" s="57" t="s">
        <v>90</v>
      </c>
      <c r="C73" s="78"/>
    </row>
    <row r="74" spans="2:3" ht="15">
      <c r="B74" s="57"/>
      <c r="C74" s="78"/>
    </row>
    <row r="75" spans="2:3" ht="15">
      <c r="B75" s="57" t="s">
        <v>91</v>
      </c>
      <c r="C75" s="78"/>
    </row>
    <row r="76" spans="2:3" ht="15">
      <c r="B76" s="57" t="s">
        <v>92</v>
      </c>
      <c r="C76" s="78"/>
    </row>
    <row r="79" spans="2:8" ht="15">
      <c r="B79" s="57" t="s">
        <v>93</v>
      </c>
      <c r="C79" s="78"/>
      <c r="F79" s="53">
        <f>F64+F26-F60</f>
        <v>1337.4000000000015</v>
      </c>
      <c r="H79" s="53"/>
    </row>
    <row r="82" spans="2:3" ht="15">
      <c r="B82" s="57" t="s">
        <v>95</v>
      </c>
      <c r="C82" s="78"/>
    </row>
    <row r="83" spans="2:3" ht="15">
      <c r="B83" s="57" t="s">
        <v>96</v>
      </c>
      <c r="C83" s="78"/>
    </row>
    <row r="84" spans="2:3" ht="15">
      <c r="B84" s="57" t="s">
        <v>97</v>
      </c>
      <c r="C84" s="78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56"/>
  <sheetViews>
    <sheetView tabSelected="1" zoomScalePageLayoutView="0" workbookViewId="0" topLeftCell="A22">
      <selection activeCell="J154" sqref="J154"/>
    </sheetView>
  </sheetViews>
  <sheetFormatPr defaultColWidth="9.140625" defaultRowHeight="12.75"/>
  <cols>
    <col min="1" max="1" width="5.8515625" style="51" customWidth="1"/>
    <col min="2" max="2" width="44.00390625" style="52" customWidth="1"/>
    <col min="3" max="3" width="14.00390625" style="52" customWidth="1"/>
    <col min="4" max="4" width="14.421875" style="52" hidden="1" customWidth="1"/>
    <col min="5" max="5" width="13.7109375" style="52" customWidth="1"/>
    <col min="6" max="6" width="14.28125" style="55" customWidth="1"/>
    <col min="7" max="7" width="11.00390625" style="55" hidden="1" customWidth="1"/>
    <col min="8" max="8" width="9.140625" style="52" customWidth="1"/>
    <col min="9" max="16384" width="9.140625" style="15" customWidth="1"/>
  </cols>
  <sheetData>
    <row r="1" spans="1:8" s="16" customFormat="1" ht="57.75" customHeight="1">
      <c r="A1" s="172" t="s">
        <v>413</v>
      </c>
      <c r="B1" s="172"/>
      <c r="C1" s="172"/>
      <c r="D1" s="172"/>
      <c r="E1" s="172"/>
      <c r="F1" s="172"/>
      <c r="G1" s="172"/>
      <c r="H1" s="160"/>
    </row>
    <row r="2" spans="1:7" ht="15" customHeight="1">
      <c r="A2" s="205"/>
      <c r="B2" s="162" t="s">
        <v>3</v>
      </c>
      <c r="C2" s="163" t="s">
        <v>4</v>
      </c>
      <c r="D2" s="166" t="s">
        <v>391</v>
      </c>
      <c r="E2" s="163" t="s">
        <v>5</v>
      </c>
      <c r="F2" s="166" t="s">
        <v>149</v>
      </c>
      <c r="G2" s="166" t="s">
        <v>392</v>
      </c>
    </row>
    <row r="3" spans="1:7" ht="18" customHeight="1">
      <c r="A3" s="206"/>
      <c r="B3" s="162"/>
      <c r="C3" s="163"/>
      <c r="D3" s="167"/>
      <c r="E3" s="163"/>
      <c r="F3" s="167"/>
      <c r="G3" s="167"/>
    </row>
    <row r="4" spans="1:7" ht="14.25">
      <c r="A4" s="154"/>
      <c r="B4" s="147" t="s">
        <v>83</v>
      </c>
      <c r="C4" s="127">
        <f>C5+C6+C7+C8+C9+C10+C11+C12+C13+C14+C15+C16+C17+C18+C19+C20+C21+C23</f>
        <v>251109.30000000002</v>
      </c>
      <c r="D4" s="127">
        <f>D5+D6+D7+D8+D9+D10+D11+D12+D13+D14+D15+D16+D17+D18+D19+D20+D21+D23</f>
        <v>173244.30000000002</v>
      </c>
      <c r="E4" s="127">
        <f>E5+E6+E7+E8+E9+E10+E11+E12+E13+E14+E15+E16+E17+E18+E19+E20+E21+E23</f>
        <v>254859.59999999998</v>
      </c>
      <c r="F4" s="132">
        <f>E4/C4</f>
        <v>1.0149349307253852</v>
      </c>
      <c r="G4" s="132">
        <f>E4/D4</f>
        <v>1.4710994820608814</v>
      </c>
    </row>
    <row r="5" spans="1:7" ht="15">
      <c r="A5" s="154"/>
      <c r="B5" s="148" t="s">
        <v>7</v>
      </c>
      <c r="C5" s="21">
        <v>144123.2</v>
      </c>
      <c r="D5" s="21">
        <v>102930</v>
      </c>
      <c r="E5" s="21">
        <v>144749.1</v>
      </c>
      <c r="F5" s="20">
        <f aca="true" t="shared" si="0" ref="F5:F37">E5/C5</f>
        <v>1.0043428122606215</v>
      </c>
      <c r="G5" s="20">
        <f aca="true" t="shared" si="1" ref="G5:G37">E5/D5</f>
        <v>1.4062867968522297</v>
      </c>
    </row>
    <row r="6" spans="1:7" ht="15">
      <c r="A6" s="154"/>
      <c r="B6" s="148" t="s">
        <v>8</v>
      </c>
      <c r="C6" s="21">
        <v>21245</v>
      </c>
      <c r="D6" s="21">
        <v>15700</v>
      </c>
      <c r="E6" s="21">
        <v>21303.4</v>
      </c>
      <c r="F6" s="20">
        <f t="shared" si="0"/>
        <v>1.0027488820899035</v>
      </c>
      <c r="G6" s="20">
        <f t="shared" si="1"/>
        <v>1.3569044585987262</v>
      </c>
    </row>
    <row r="7" spans="1:7" ht="15">
      <c r="A7" s="154"/>
      <c r="B7" s="148" t="s">
        <v>9</v>
      </c>
      <c r="C7" s="21">
        <v>9693</v>
      </c>
      <c r="D7" s="21">
        <v>5210</v>
      </c>
      <c r="E7" s="21">
        <v>10047.8</v>
      </c>
      <c r="F7" s="20">
        <f t="shared" si="0"/>
        <v>1.036603734653874</v>
      </c>
      <c r="G7" s="20">
        <f t="shared" si="1"/>
        <v>1.928560460652591</v>
      </c>
    </row>
    <row r="8" spans="1:7" ht="15">
      <c r="A8" s="154"/>
      <c r="B8" s="148" t="s">
        <v>296</v>
      </c>
      <c r="C8" s="21">
        <v>15542.7</v>
      </c>
      <c r="D8" s="21">
        <v>9015.2</v>
      </c>
      <c r="E8" s="21">
        <v>15542.7</v>
      </c>
      <c r="F8" s="20">
        <f t="shared" si="0"/>
        <v>1</v>
      </c>
      <c r="G8" s="20">
        <f t="shared" si="1"/>
        <v>1.7240549294524803</v>
      </c>
    </row>
    <row r="9" spans="1:7" ht="15">
      <c r="A9" s="154"/>
      <c r="B9" s="148" t="s">
        <v>10</v>
      </c>
      <c r="C9" s="21">
        <v>8108.7</v>
      </c>
      <c r="D9" s="21">
        <v>5280</v>
      </c>
      <c r="E9" s="21">
        <v>8172.5</v>
      </c>
      <c r="F9" s="20">
        <f t="shared" si="0"/>
        <v>1.007868092295929</v>
      </c>
      <c r="G9" s="20">
        <f t="shared" si="1"/>
        <v>1.5478219696969697</v>
      </c>
    </row>
    <row r="10" spans="1:7" ht="15">
      <c r="A10" s="154"/>
      <c r="B10" s="148" t="s">
        <v>11</v>
      </c>
      <c r="C10" s="21">
        <v>26455.8</v>
      </c>
      <c r="D10" s="21">
        <v>18610.5</v>
      </c>
      <c r="E10" s="21">
        <v>28636.1</v>
      </c>
      <c r="F10" s="20">
        <f t="shared" si="0"/>
        <v>1.0824129302459196</v>
      </c>
      <c r="G10" s="20">
        <f t="shared" si="1"/>
        <v>1.5387066440987613</v>
      </c>
    </row>
    <row r="11" spans="1:7" ht="15">
      <c r="A11" s="154"/>
      <c r="B11" s="148" t="s">
        <v>108</v>
      </c>
      <c r="C11" s="21">
        <v>3973</v>
      </c>
      <c r="D11" s="21">
        <v>2946</v>
      </c>
      <c r="E11" s="21">
        <v>4058.9</v>
      </c>
      <c r="F11" s="20">
        <f t="shared" si="0"/>
        <v>1.0216209413541404</v>
      </c>
      <c r="G11" s="20">
        <f t="shared" si="1"/>
        <v>1.377766463000679</v>
      </c>
    </row>
    <row r="12" spans="1:7" ht="15" hidden="1">
      <c r="A12" s="154"/>
      <c r="B12" s="148" t="s">
        <v>12</v>
      </c>
      <c r="C12" s="21">
        <v>0</v>
      </c>
      <c r="D12" s="21">
        <v>0</v>
      </c>
      <c r="E12" s="21">
        <v>0</v>
      </c>
      <c r="F12" s="20" t="e">
        <f t="shared" si="0"/>
        <v>#DIV/0!</v>
      </c>
      <c r="G12" s="20">
        <v>0</v>
      </c>
    </row>
    <row r="13" spans="1:7" ht="15">
      <c r="A13" s="154"/>
      <c r="B13" s="148" t="s">
        <v>13</v>
      </c>
      <c r="C13" s="21">
        <v>10410.5</v>
      </c>
      <c r="D13" s="21">
        <v>7041</v>
      </c>
      <c r="E13" s="21">
        <v>10453.4</v>
      </c>
      <c r="F13" s="20">
        <f t="shared" si="0"/>
        <v>1.0041208395370058</v>
      </c>
      <c r="G13" s="20">
        <f t="shared" si="1"/>
        <v>1.4846470671779577</v>
      </c>
    </row>
    <row r="14" spans="1:7" ht="15">
      <c r="A14" s="154"/>
      <c r="B14" s="148" t="s">
        <v>14</v>
      </c>
      <c r="C14" s="21">
        <v>2400</v>
      </c>
      <c r="D14" s="21">
        <v>1650</v>
      </c>
      <c r="E14" s="21">
        <v>2502.9</v>
      </c>
      <c r="F14" s="20">
        <f t="shared" si="0"/>
        <v>1.042875</v>
      </c>
      <c r="G14" s="20">
        <f t="shared" si="1"/>
        <v>1.516909090909091</v>
      </c>
    </row>
    <row r="15" spans="1:7" ht="15">
      <c r="A15" s="154"/>
      <c r="B15" s="148" t="s">
        <v>15</v>
      </c>
      <c r="C15" s="21">
        <v>30</v>
      </c>
      <c r="D15" s="21">
        <v>0</v>
      </c>
      <c r="E15" s="21">
        <v>30.9</v>
      </c>
      <c r="F15" s="20">
        <f t="shared" si="0"/>
        <v>1.03</v>
      </c>
      <c r="G15" s="20">
        <v>0</v>
      </c>
    </row>
    <row r="16" spans="1:7" ht="15">
      <c r="A16" s="154"/>
      <c r="B16" s="148" t="s">
        <v>16</v>
      </c>
      <c r="C16" s="21">
        <v>384</v>
      </c>
      <c r="D16" s="21">
        <v>300</v>
      </c>
      <c r="E16" s="21">
        <v>386.2</v>
      </c>
      <c r="F16" s="20">
        <f t="shared" si="0"/>
        <v>1.0057291666666666</v>
      </c>
      <c r="G16" s="20">
        <f t="shared" si="1"/>
        <v>1.2873333333333332</v>
      </c>
    </row>
    <row r="17" spans="1:7" ht="15">
      <c r="A17" s="154"/>
      <c r="B17" s="148" t="s">
        <v>17</v>
      </c>
      <c r="C17" s="21">
        <v>929.9</v>
      </c>
      <c r="D17" s="21">
        <v>800</v>
      </c>
      <c r="E17" s="21">
        <v>954.6</v>
      </c>
      <c r="F17" s="20">
        <f t="shared" si="0"/>
        <v>1.0265619959135392</v>
      </c>
      <c r="G17" s="20">
        <f t="shared" si="1"/>
        <v>1.19325</v>
      </c>
    </row>
    <row r="18" spans="1:7" ht="15" hidden="1">
      <c r="A18" s="154"/>
      <c r="B18" s="148" t="s">
        <v>18</v>
      </c>
      <c r="C18" s="21"/>
      <c r="D18" s="21"/>
      <c r="E18" s="21"/>
      <c r="F18" s="20" t="e">
        <f t="shared" si="0"/>
        <v>#DIV/0!</v>
      </c>
      <c r="G18" s="20">
        <v>0</v>
      </c>
    </row>
    <row r="19" spans="1:7" ht="15">
      <c r="A19" s="154"/>
      <c r="B19" s="148" t="s">
        <v>19</v>
      </c>
      <c r="C19" s="21">
        <v>2182.5</v>
      </c>
      <c r="D19" s="21">
        <v>1482.5</v>
      </c>
      <c r="E19" s="21">
        <v>2193</v>
      </c>
      <c r="F19" s="20">
        <f t="shared" si="0"/>
        <v>1.0048109965635739</v>
      </c>
      <c r="G19" s="20">
        <v>0</v>
      </c>
    </row>
    <row r="20" spans="1:7" ht="15">
      <c r="A20" s="154"/>
      <c r="B20" s="148" t="s">
        <v>344</v>
      </c>
      <c r="C20" s="21">
        <v>3106</v>
      </c>
      <c r="D20" s="21">
        <v>806</v>
      </c>
      <c r="E20" s="21">
        <v>3228.9</v>
      </c>
      <c r="F20" s="20">
        <f t="shared" si="0"/>
        <v>1.0395685769478429</v>
      </c>
      <c r="G20" s="20">
        <f t="shared" si="1"/>
        <v>4.006079404466502</v>
      </c>
    </row>
    <row r="21" spans="1:7" ht="15">
      <c r="A21" s="154"/>
      <c r="B21" s="148" t="s">
        <v>21</v>
      </c>
      <c r="C21" s="21">
        <v>2525</v>
      </c>
      <c r="D21" s="21">
        <v>1473.1</v>
      </c>
      <c r="E21" s="21">
        <v>2580.3</v>
      </c>
      <c r="F21" s="20">
        <f t="shared" si="0"/>
        <v>1.02190099009901</v>
      </c>
      <c r="G21" s="20">
        <f t="shared" si="1"/>
        <v>1.7516122462833483</v>
      </c>
    </row>
    <row r="22" spans="1:7" ht="15">
      <c r="A22" s="154"/>
      <c r="B22" s="148" t="s">
        <v>22</v>
      </c>
      <c r="C22" s="21">
        <v>894</v>
      </c>
      <c r="D22" s="21">
        <v>425</v>
      </c>
      <c r="E22" s="21">
        <v>945.6</v>
      </c>
      <c r="F22" s="20">
        <f t="shared" si="0"/>
        <v>1.0577181208053692</v>
      </c>
      <c r="G22" s="20">
        <f t="shared" si="1"/>
        <v>2.224941176470588</v>
      </c>
    </row>
    <row r="23" spans="1:7" ht="15">
      <c r="A23" s="154"/>
      <c r="B23" s="148" t="s">
        <v>23</v>
      </c>
      <c r="C23" s="21">
        <f>МР!D23+'МО г.Ртищево'!D19+'Кр-звезда'!D19+Макарово!D20+Октябрьский!D19+Салтыковка!D19+Урусово!D20+'Ш-Голицыно'!D19</f>
        <v>0</v>
      </c>
      <c r="D23" s="21">
        <v>0</v>
      </c>
      <c r="E23" s="21">
        <v>18.9</v>
      </c>
      <c r="F23" s="20">
        <v>0</v>
      </c>
      <c r="G23" s="20">
        <v>0</v>
      </c>
    </row>
    <row r="24" spans="1:7" ht="25.5">
      <c r="A24" s="154"/>
      <c r="B24" s="22" t="s">
        <v>82</v>
      </c>
      <c r="C24" s="21">
        <f>C25+C26+C28+C31+C29+C33+C30+C32</f>
        <v>488463.50000000006</v>
      </c>
      <c r="D24" s="21">
        <f>D25+D26+D28+D31+D29+D33+D30+D32</f>
        <v>367946.5</v>
      </c>
      <c r="E24" s="21">
        <f>E25+E26+E28+E31+E29+E33+E30+E32</f>
        <v>478887.10000000003</v>
      </c>
      <c r="F24" s="20">
        <f t="shared" si="0"/>
        <v>0.9803948503828842</v>
      </c>
      <c r="G24" s="20">
        <f t="shared" si="1"/>
        <v>1.3015128558092006</v>
      </c>
    </row>
    <row r="25" spans="1:7" ht="21" customHeight="1">
      <c r="A25" s="154"/>
      <c r="B25" s="148" t="s">
        <v>25</v>
      </c>
      <c r="C25" s="21">
        <f>МР!D25+'МО г.Ртищево'!D21+'Кр-звезда'!D21+Макарово!D22+Октябрьский!D21+Салтыковка!D21+Урусово!D22+'Ш-Голицыно'!D21</f>
        <v>87234.29999999999</v>
      </c>
      <c r="D25" s="21">
        <f>МР!E25+'МО г.Ртищево'!E21+'Кр-звезда'!E21+Макарово!E22+Октябрьский!E21+Салтыковка!E21+Урусово!E22+'Ш-Голицыно'!E21</f>
        <v>65258.200000000004</v>
      </c>
      <c r="E25" s="21">
        <f>МР!F25+'МО г.Ртищево'!F21+'Кр-звезда'!F21+Макарово!F22+Октябрьский!F21+Салтыковка!F21+Урусово!F22+'Ш-Голицыно'!F21</f>
        <v>87216.9</v>
      </c>
      <c r="F25" s="20">
        <f t="shared" si="0"/>
        <v>0.9998005371740245</v>
      </c>
      <c r="G25" s="20">
        <f t="shared" si="1"/>
        <v>1.3364895139614636</v>
      </c>
    </row>
    <row r="26" spans="1:7" ht="23.25" customHeight="1">
      <c r="A26" s="154"/>
      <c r="B26" s="148" t="s">
        <v>26</v>
      </c>
      <c r="C26" s="21">
        <f>МР!D26+C27</f>
        <v>367384.4</v>
      </c>
      <c r="D26" s="21">
        <f>МР!E26+D27</f>
        <v>272869.7</v>
      </c>
      <c r="E26" s="21">
        <f>МР!F26+E27</f>
        <v>367327</v>
      </c>
      <c r="F26" s="20">
        <f t="shared" si="0"/>
        <v>0.9998437603774138</v>
      </c>
      <c r="G26" s="20">
        <f t="shared" si="1"/>
        <v>1.3461626556557946</v>
      </c>
    </row>
    <row r="27" spans="1:7" ht="23.25" customHeight="1">
      <c r="A27" s="154"/>
      <c r="B27" s="148" t="s">
        <v>162</v>
      </c>
      <c r="C27" s="21">
        <f>'Кр-звезда'!D23+Макарово!D23+Октябрьский!D22+Салтыковка!D22+Урусово!D23+'Ш-Голицыно'!D22</f>
        <v>869.4</v>
      </c>
      <c r="D27" s="21">
        <f>'Кр-звезда'!E23+Макарово!E23+Октябрьский!E22+Салтыковка!E22+Урусово!E23+'Ш-Голицыно'!E22</f>
        <v>724.8</v>
      </c>
      <c r="E27" s="21">
        <f>'Кр-звезда'!F23+Макарово!F23+Октябрьский!F22+Салтыковка!F22+Урусово!F23+'Ш-Голицыно'!F22</f>
        <v>869.4</v>
      </c>
      <c r="F27" s="20">
        <f t="shared" si="0"/>
        <v>1</v>
      </c>
      <c r="G27" s="20">
        <f t="shared" si="1"/>
        <v>1.1995033112582782</v>
      </c>
    </row>
    <row r="28" spans="1:7" ht="22.5" customHeight="1">
      <c r="A28" s="154"/>
      <c r="B28" s="148" t="s">
        <v>27</v>
      </c>
      <c r="C28" s="21">
        <f>МР!D27+'МО г.Ртищево'!D22+'МО г.Ртищево'!D23</f>
        <v>17491.9</v>
      </c>
      <c r="D28" s="21">
        <f>МР!E27+'МО г.Ртищево'!E22+'МО г.Ртищево'!E23</f>
        <v>9183.6</v>
      </c>
      <c r="E28" s="21">
        <f>МР!F27+'МО г.Ртищево'!F22+'МО г.Ртищево'!F23</f>
        <v>9183.6</v>
      </c>
      <c r="F28" s="20">
        <f t="shared" si="0"/>
        <v>0.5250201521847255</v>
      </c>
      <c r="G28" s="20">
        <v>0</v>
      </c>
    </row>
    <row r="29" spans="1:7" ht="15.75" customHeight="1">
      <c r="A29" s="154"/>
      <c r="B29" s="148" t="s">
        <v>68</v>
      </c>
      <c r="C29" s="21">
        <f>МР!D29+'МО г.Ртищево'!D24+'Кр-звезда'!D22+Макарово!D24+Октябрьский!D23+Салтыковка!D23+Урусово!D24+'Ш-Голицыно'!D23+МР!D31+МР!D30+МР!D32</f>
        <v>14356.199999999999</v>
      </c>
      <c r="D29" s="21">
        <f>МР!E29+'МО г.Ртищево'!E24+'Кр-звезда'!E22+Макарово!E24+Октябрьский!E23+Салтыковка!E23+Урусово!E24+'Ш-Голицыно'!E23+МР!E31+МР!E30+МР!E32</f>
        <v>14138.5</v>
      </c>
      <c r="E29" s="21">
        <f>МР!F29+'МО г.Ртищево'!F24+'Кр-звезда'!F22+Макарово!F24+Октябрьский!F23+Салтыковка!F23+Урусово!F24+'Ш-Голицыно'!F23+МР!F31+МР!F30+МР!F32</f>
        <v>13162.9</v>
      </c>
      <c r="F29" s="20">
        <f t="shared" si="0"/>
        <v>0.9168791184296681</v>
      </c>
      <c r="G29" s="20">
        <f t="shared" si="1"/>
        <v>0.9309969232945503</v>
      </c>
    </row>
    <row r="30" spans="1:7" ht="77.25" customHeight="1">
      <c r="A30" s="154"/>
      <c r="B30" s="148" t="s">
        <v>377</v>
      </c>
      <c r="C30" s="21">
        <f>МР!D33</f>
        <v>2943.5</v>
      </c>
      <c r="D30" s="21">
        <f>МР!E33</f>
        <v>7732</v>
      </c>
      <c r="E30" s="21">
        <f>МР!F33</f>
        <v>2943.5</v>
      </c>
      <c r="F30" s="20">
        <f t="shared" si="0"/>
        <v>1</v>
      </c>
      <c r="G30" s="20">
        <f t="shared" si="1"/>
        <v>0.3806906363166063</v>
      </c>
    </row>
    <row r="31" spans="1:7" ht="28.5" customHeight="1">
      <c r="A31" s="154"/>
      <c r="B31" s="148" t="s">
        <v>374</v>
      </c>
      <c r="C31" s="21">
        <f>МР!D34</f>
        <v>6.4</v>
      </c>
      <c r="D31" s="21">
        <f>МР!E34</f>
        <v>6.4</v>
      </c>
      <c r="E31" s="21">
        <f>МР!F34</f>
        <v>6.4</v>
      </c>
      <c r="F31" s="20">
        <f t="shared" si="0"/>
        <v>1</v>
      </c>
      <c r="G31" s="20">
        <f t="shared" si="1"/>
        <v>1</v>
      </c>
    </row>
    <row r="32" spans="1:7" ht="28.5" customHeight="1">
      <c r="A32" s="154"/>
      <c r="B32" s="135" t="s">
        <v>404</v>
      </c>
      <c r="C32" s="21">
        <f>МР!D35</f>
        <v>288.7</v>
      </c>
      <c r="D32" s="21">
        <f>МР!E35</f>
        <v>0</v>
      </c>
      <c r="E32" s="21">
        <f>МР!F35</f>
        <v>288.7</v>
      </c>
      <c r="F32" s="20">
        <f t="shared" si="0"/>
        <v>1</v>
      </c>
      <c r="G32" s="20"/>
    </row>
    <row r="33" spans="1:7" ht="33" customHeight="1" thickBot="1">
      <c r="A33" s="154"/>
      <c r="B33" s="23" t="s">
        <v>157</v>
      </c>
      <c r="C33" s="21">
        <f>МР!D36+'Кр-звезда'!D25+Макарово!D26+Октябрьский!D25+Салтыковка!D25+Урусово!D25+'Ш-Голицыно'!D24</f>
        <v>-1241.9</v>
      </c>
      <c r="D33" s="21">
        <f>МР!E36+'Кр-звезда'!E25+Макарово!E26+Октябрьский!E25+Салтыковка!E25+Урусово!E25+'Ш-Голицыно'!E24</f>
        <v>-1241.9</v>
      </c>
      <c r="E33" s="21">
        <f>МР!F36+'Кр-звезда'!F25+Макарово!F26+Октябрьский!F25+Салтыковка!F25+Урусово!F25+'Ш-Голицыно'!F24</f>
        <v>-1241.9</v>
      </c>
      <c r="F33" s="20">
        <f t="shared" si="0"/>
        <v>1</v>
      </c>
      <c r="G33" s="20">
        <f t="shared" si="1"/>
        <v>1</v>
      </c>
    </row>
    <row r="34" spans="1:7" ht="18.75">
      <c r="A34" s="154"/>
      <c r="B34" s="24" t="s">
        <v>29</v>
      </c>
      <c r="C34" s="149">
        <f>C4+C24</f>
        <v>739572.8</v>
      </c>
      <c r="D34" s="149">
        <f>D4+D24</f>
        <v>541190.8</v>
      </c>
      <c r="E34" s="149">
        <f>E4+E24</f>
        <v>733746.7</v>
      </c>
      <c r="F34" s="20">
        <f t="shared" si="0"/>
        <v>0.9921223441424561</v>
      </c>
      <c r="G34" s="20">
        <f t="shared" si="1"/>
        <v>1.355800394241735</v>
      </c>
    </row>
    <row r="35" spans="1:7" ht="15.75">
      <c r="A35" s="154"/>
      <c r="B35" s="25" t="s">
        <v>279</v>
      </c>
      <c r="C35" s="149">
        <v>16390.4</v>
      </c>
      <c r="D35" s="21">
        <v>18673.7</v>
      </c>
      <c r="E35" s="149">
        <v>15179.8</v>
      </c>
      <c r="F35" s="20">
        <f t="shared" si="0"/>
        <v>0.9261396915267472</v>
      </c>
      <c r="G35" s="20">
        <f t="shared" si="1"/>
        <v>0.8128972833450253</v>
      </c>
    </row>
    <row r="36" spans="1:7" ht="37.5">
      <c r="A36" s="154"/>
      <c r="B36" s="26" t="s">
        <v>280</v>
      </c>
      <c r="C36" s="149">
        <f>C34-C35</f>
        <v>723182.4</v>
      </c>
      <c r="D36" s="149">
        <f>D34-D35</f>
        <v>522517.10000000003</v>
      </c>
      <c r="E36" s="149">
        <f>E34-E35</f>
        <v>718566.8999999999</v>
      </c>
      <c r="F36" s="20">
        <f t="shared" si="0"/>
        <v>0.9936177926896449</v>
      </c>
      <c r="G36" s="20">
        <f t="shared" si="1"/>
        <v>1.3752026488702471</v>
      </c>
    </row>
    <row r="37" spans="1:7" ht="15">
      <c r="A37" s="154"/>
      <c r="B37" s="148" t="s">
        <v>109</v>
      </c>
      <c r="C37" s="21">
        <f>C4</f>
        <v>251109.30000000002</v>
      </c>
      <c r="D37" s="21">
        <f>D4</f>
        <v>173244.30000000002</v>
      </c>
      <c r="E37" s="21">
        <f>E4</f>
        <v>254859.59999999998</v>
      </c>
      <c r="F37" s="20">
        <f t="shared" si="0"/>
        <v>1.0149349307253852</v>
      </c>
      <c r="G37" s="20">
        <f t="shared" si="1"/>
        <v>1.4710994820608814</v>
      </c>
    </row>
    <row r="38" spans="1:7" ht="12.75">
      <c r="A38" s="204"/>
      <c r="B38" s="180"/>
      <c r="C38" s="180"/>
      <c r="D38" s="180"/>
      <c r="E38" s="180"/>
      <c r="F38" s="180"/>
      <c r="G38" s="181"/>
    </row>
    <row r="39" spans="1:7" ht="15" customHeight="1">
      <c r="A39" s="197" t="s">
        <v>161</v>
      </c>
      <c r="B39" s="162" t="s">
        <v>30</v>
      </c>
      <c r="C39" s="174" t="s">
        <v>4</v>
      </c>
      <c r="D39" s="166" t="s">
        <v>391</v>
      </c>
      <c r="E39" s="174" t="s">
        <v>5</v>
      </c>
      <c r="F39" s="166" t="s">
        <v>149</v>
      </c>
      <c r="G39" s="166" t="s">
        <v>392</v>
      </c>
    </row>
    <row r="40" spans="1:7" ht="13.5" customHeight="1">
      <c r="A40" s="197"/>
      <c r="B40" s="162"/>
      <c r="C40" s="174"/>
      <c r="D40" s="167"/>
      <c r="E40" s="174"/>
      <c r="F40" s="167"/>
      <c r="G40" s="167"/>
    </row>
    <row r="41" spans="1:7" ht="21" customHeight="1">
      <c r="A41" s="27" t="s">
        <v>70</v>
      </c>
      <c r="B41" s="22" t="s">
        <v>31</v>
      </c>
      <c r="C41" s="28">
        <f>C42+C43+C45+C47+C48+C46+C44</f>
        <v>67178.90000000001</v>
      </c>
      <c r="D41" s="28">
        <f>D42+D43+D45+D47+D48+D46+D44</f>
        <v>56100.8</v>
      </c>
      <c r="E41" s="28">
        <f>E42+E43+E45+E47+E48+E46+E44</f>
        <v>65000.20000000001</v>
      </c>
      <c r="F41" s="29">
        <f>E41/C41</f>
        <v>0.9675686860011106</v>
      </c>
      <c r="G41" s="29">
        <f>E41/D41</f>
        <v>1.1586323189687135</v>
      </c>
    </row>
    <row r="42" spans="1:8" s="17" customFormat="1" ht="13.5">
      <c r="A42" s="30" t="s">
        <v>72</v>
      </c>
      <c r="B42" s="31" t="s">
        <v>32</v>
      </c>
      <c r="C42" s="32">
        <f>МР!D43+'МО г.Ртищево'!D33</f>
        <v>1766.4</v>
      </c>
      <c r="D42" s="32">
        <f>МР!E43+'МО г.Ртищево'!E33</f>
        <v>1325.8</v>
      </c>
      <c r="E42" s="32">
        <f>МР!F43+'МО г.Ртищево'!F33</f>
        <v>1660.5</v>
      </c>
      <c r="F42" s="29">
        <f aca="true" t="shared" si="2" ref="F42:F105">E42/C42</f>
        <v>0.940047554347826</v>
      </c>
      <c r="G42" s="29">
        <f aca="true" t="shared" si="3" ref="G42:G117">E42/D42</f>
        <v>1.2524513501282246</v>
      </c>
      <c r="H42" s="161"/>
    </row>
    <row r="43" spans="1:8" s="17" customFormat="1" ht="13.5">
      <c r="A43" s="30" t="s">
        <v>73</v>
      </c>
      <c r="B43" s="31" t="s">
        <v>33</v>
      </c>
      <c r="C43" s="32">
        <f>МР!D44+'Кр-звезда'!D33+Макарово!D33+Октябрьский!D32+Салтыковка!D32+Урусово!D33+'Ш-Голицыно'!D32+'МО г.Ртищево'!D34</f>
        <v>38181.200000000004</v>
      </c>
      <c r="D43" s="32">
        <f>МР!E44+'Кр-звезда'!E33+Макарово!E33+Октябрьский!E32+Салтыковка!E32+Урусово!E33+'Ш-Голицыно'!E32+'МО г.Ртищево'!E34</f>
        <v>28547.2</v>
      </c>
      <c r="E43" s="32">
        <f>МР!F44+'Кр-звезда'!F33+Макарово!F33+Октябрьский!F32+Салтыковка!F32+Урусово!F33+'Ш-Голицыно'!F32+'МО г.Ртищево'!F34</f>
        <v>36668.2</v>
      </c>
      <c r="F43" s="29">
        <f t="shared" si="2"/>
        <v>0.9603731679465285</v>
      </c>
      <c r="G43" s="29">
        <f t="shared" si="3"/>
        <v>1.2844762358479989</v>
      </c>
      <c r="H43" s="161"/>
    </row>
    <row r="44" spans="1:8" s="17" customFormat="1" ht="13.5">
      <c r="A44" s="30" t="s">
        <v>324</v>
      </c>
      <c r="B44" s="31" t="s">
        <v>330</v>
      </c>
      <c r="C44" s="32">
        <f>МР!D46</f>
        <v>9.8</v>
      </c>
      <c r="D44" s="32">
        <f>МР!E46</f>
        <v>9.8</v>
      </c>
      <c r="E44" s="32">
        <f>МР!F46</f>
        <v>9.8</v>
      </c>
      <c r="F44" s="29">
        <f t="shared" si="2"/>
        <v>1</v>
      </c>
      <c r="G44" s="29">
        <v>0</v>
      </c>
      <c r="H44" s="161"/>
    </row>
    <row r="45" spans="1:8" s="17" customFormat="1" ht="13.5">
      <c r="A45" s="30" t="s">
        <v>74</v>
      </c>
      <c r="B45" s="31" t="s">
        <v>35</v>
      </c>
      <c r="C45" s="32">
        <f>МР!D47</f>
        <v>7344</v>
      </c>
      <c r="D45" s="32">
        <f>МР!E47</f>
        <v>5533.6</v>
      </c>
      <c r="E45" s="32">
        <f>МР!F47</f>
        <v>7241.3</v>
      </c>
      <c r="F45" s="29">
        <f t="shared" si="2"/>
        <v>0.9860157952069717</v>
      </c>
      <c r="G45" s="29">
        <f t="shared" si="3"/>
        <v>1.3086056093682232</v>
      </c>
      <c r="H45" s="161"/>
    </row>
    <row r="46" spans="1:7" ht="25.5" hidden="1">
      <c r="A46" s="153" t="s">
        <v>205</v>
      </c>
      <c r="B46" s="148" t="s">
        <v>206</v>
      </c>
      <c r="C46" s="33">
        <f>МР!D48</f>
        <v>0</v>
      </c>
      <c r="D46" s="33">
        <f>МР!E48</f>
        <v>0</v>
      </c>
      <c r="E46" s="33">
        <f>МР!F48</f>
        <v>0</v>
      </c>
      <c r="F46" s="29" t="e">
        <f t="shared" si="2"/>
        <v>#DIV/0!</v>
      </c>
      <c r="G46" s="29" t="e">
        <f t="shared" si="3"/>
        <v>#DIV/0!</v>
      </c>
    </row>
    <row r="47" spans="1:8" s="17" customFormat="1" ht="13.5">
      <c r="A47" s="30" t="s">
        <v>75</v>
      </c>
      <c r="B47" s="31" t="s">
        <v>36</v>
      </c>
      <c r="C47" s="32">
        <f>МР!D49+'МО г.Ртищево'!D35+'Кр-звезда'!D34+Макарово!D34+Октябрьский!D33+Салтыковка!D33+Урусово!D34+'Ш-Голицыно'!D33</f>
        <v>50</v>
      </c>
      <c r="D47" s="32">
        <f>МР!E49+'МО г.Ртищево'!E35+'Кр-звезда'!E34+Макарово!E34+Октябрьский!E33+Салтыковка!E33+Урусово!E34+'Ш-Голицыно'!E33</f>
        <v>282.5</v>
      </c>
      <c r="E47" s="32">
        <f>МР!F49+'МО г.Ртищево'!F35+'Кр-звезда'!F34+Макарово!F34+Октябрьский!F33+Салтыковка!F33+Урусово!F34+'Ш-Голицыно'!F33</f>
        <v>0</v>
      </c>
      <c r="F47" s="29">
        <f t="shared" si="2"/>
        <v>0</v>
      </c>
      <c r="G47" s="29">
        <f t="shared" si="3"/>
        <v>0</v>
      </c>
      <c r="H47" s="161"/>
    </row>
    <row r="48" spans="1:8" s="17" customFormat="1" ht="13.5">
      <c r="A48" s="30" t="s">
        <v>132</v>
      </c>
      <c r="B48" s="31" t="s">
        <v>37</v>
      </c>
      <c r="C48" s="32">
        <f>C49++C50+C51+C52+C53+C54+C55+C56+C57</f>
        <v>19827.499999999996</v>
      </c>
      <c r="D48" s="32">
        <f>D49++D50+D51+D52+D53+D54+D55+D56+D57</f>
        <v>20401.9</v>
      </c>
      <c r="E48" s="32">
        <f>E49++E50+E51+E52+E53+E54+E55+E56+E57</f>
        <v>19420.400000000005</v>
      </c>
      <c r="F48" s="29">
        <f t="shared" si="2"/>
        <v>0.9794679107300471</v>
      </c>
      <c r="G48" s="29">
        <f t="shared" si="3"/>
        <v>0.9518917355736477</v>
      </c>
      <c r="H48" s="161"/>
    </row>
    <row r="49" spans="1:7" ht="12.75">
      <c r="A49" s="153"/>
      <c r="B49" s="148" t="s">
        <v>154</v>
      </c>
      <c r="C49" s="33">
        <f>МР!D51+'МО г.Ртищево'!D37</f>
        <v>8756.8</v>
      </c>
      <c r="D49" s="33">
        <f>МР!E51+'МО г.Ртищево'!E37</f>
        <v>6701.8</v>
      </c>
      <c r="E49" s="33">
        <f>МР!F51+'МО г.Ртищево'!F37</f>
        <v>8673.4</v>
      </c>
      <c r="F49" s="29">
        <f t="shared" si="2"/>
        <v>0.9904759729581583</v>
      </c>
      <c r="G49" s="29">
        <f t="shared" si="3"/>
        <v>1.2941896206989165</v>
      </c>
    </row>
    <row r="50" spans="1:7" ht="12.75">
      <c r="A50" s="153"/>
      <c r="B50" s="148" t="s">
        <v>38</v>
      </c>
      <c r="C50" s="33">
        <f>'Кр-звезда'!D36+Макарово!D36+Октябрьский!D35+Салтыковка!D35+Урусово!D36+'Ш-Голицыно'!D35+МР!D53+'МО г.Ртищево'!D41</f>
        <v>208.4</v>
      </c>
      <c r="D50" s="33">
        <f>'Кр-звезда'!E36+Макарово!E36+Октябрьский!E35+Салтыковка!E35+Урусово!E36+'Ш-Голицыно'!E35+МР!E53+'МО г.Ртищево'!E41</f>
        <v>133.1</v>
      </c>
      <c r="E50" s="33">
        <f>'Кр-звезда'!F36+Макарово!F36+Октябрьский!F35+Салтыковка!F35+Урусово!F36+'Ш-Голицыно'!F35+МР!F53+'МО г.Ртищево'!F41</f>
        <v>180.20000000000002</v>
      </c>
      <c r="F50" s="29">
        <f t="shared" si="2"/>
        <v>0.8646833013435701</v>
      </c>
      <c r="G50" s="29">
        <f t="shared" si="3"/>
        <v>1.3538692712246434</v>
      </c>
    </row>
    <row r="51" spans="1:7" ht="12.75">
      <c r="A51" s="153"/>
      <c r="B51" s="148" t="s">
        <v>110</v>
      </c>
      <c r="C51" s="33">
        <f>МР!D54</f>
        <v>201</v>
      </c>
      <c r="D51" s="33">
        <f>МР!E54</f>
        <v>164</v>
      </c>
      <c r="E51" s="33">
        <f>МР!F54</f>
        <v>71.6</v>
      </c>
      <c r="F51" s="29">
        <f t="shared" si="2"/>
        <v>0.3562189054726368</v>
      </c>
      <c r="G51" s="29">
        <f t="shared" si="3"/>
        <v>0.4365853658536585</v>
      </c>
    </row>
    <row r="52" spans="1:7" ht="25.5">
      <c r="A52" s="153"/>
      <c r="B52" s="148" t="s">
        <v>286</v>
      </c>
      <c r="C52" s="33">
        <f>МР!D55+'МО г.Ртищево'!D43+'МО г.Ртищево'!D40</f>
        <v>7436</v>
      </c>
      <c r="D52" s="33">
        <f>МР!E55+'МО г.Ртищево'!E43+'МО г.Ртищево'!E40</f>
        <v>10581.8</v>
      </c>
      <c r="E52" s="33">
        <f>МР!F55+'МО г.Ртищево'!F43+'МО г.Ртищево'!F40</f>
        <v>7418.200000000001</v>
      </c>
      <c r="F52" s="29">
        <f t="shared" si="2"/>
        <v>0.9976062399139323</v>
      </c>
      <c r="G52" s="29">
        <f t="shared" si="3"/>
        <v>0.7010338505736265</v>
      </c>
    </row>
    <row r="53" spans="1:7" ht="20.25" customHeight="1">
      <c r="A53" s="153"/>
      <c r="B53" s="148" t="s">
        <v>285</v>
      </c>
      <c r="C53" s="34">
        <f>'МО г.Ртищево'!D44</f>
        <v>224</v>
      </c>
      <c r="D53" s="34">
        <f>'МО г.Ртищево'!E44</f>
        <v>151.5</v>
      </c>
      <c r="E53" s="34">
        <f>'МО г.Ртищево'!F44</f>
        <v>222.9</v>
      </c>
      <c r="F53" s="29">
        <f t="shared" si="2"/>
        <v>0.9950892857142858</v>
      </c>
      <c r="G53" s="29">
        <f t="shared" si="3"/>
        <v>1.4712871287128713</v>
      </c>
    </row>
    <row r="54" spans="1:7" ht="26.25" customHeight="1">
      <c r="A54" s="153"/>
      <c r="B54" s="35" t="s">
        <v>287</v>
      </c>
      <c r="C54" s="34">
        <f>МР!D57+'МО г.Ртищево'!D42</f>
        <v>1531.3</v>
      </c>
      <c r="D54" s="34">
        <f>МР!E57+'МО г.Ртищево'!E42</f>
        <v>1201.8</v>
      </c>
      <c r="E54" s="34">
        <f>МР!F57+'МО г.Ртищево'!F42</f>
        <v>1529.3999999999999</v>
      </c>
      <c r="F54" s="29">
        <f t="shared" si="2"/>
        <v>0.9987592241885979</v>
      </c>
      <c r="G54" s="29">
        <f t="shared" si="3"/>
        <v>1.272591113330005</v>
      </c>
    </row>
    <row r="55" spans="1:7" ht="26.25" customHeight="1">
      <c r="A55" s="153"/>
      <c r="B55" s="35" t="s">
        <v>414</v>
      </c>
      <c r="C55" s="34">
        <f>МР!D58+Макарово!D37+'МО г.Ртищево'!D39</f>
        <v>1270</v>
      </c>
      <c r="D55" s="34">
        <f>МР!E58+Макарово!E37+'МО г.Ртищево'!E39</f>
        <v>1267.9</v>
      </c>
      <c r="E55" s="34">
        <f>МР!F58+Макарово!F37+'МО г.Ртищево'!F39</f>
        <v>1129.7</v>
      </c>
      <c r="F55" s="29">
        <f t="shared" si="2"/>
        <v>0.8895275590551182</v>
      </c>
      <c r="G55" s="29">
        <f t="shared" si="3"/>
        <v>0.8910008675763073</v>
      </c>
    </row>
    <row r="56" spans="1:7" ht="66.75" customHeight="1">
      <c r="A56" s="143"/>
      <c r="B56" s="35" t="s">
        <v>382</v>
      </c>
      <c r="C56" s="36">
        <f>'МО г.Ртищево'!D45</f>
        <v>195</v>
      </c>
      <c r="D56" s="36">
        <f>'МО г.Ртищево'!E45</f>
        <v>195</v>
      </c>
      <c r="E56" s="36">
        <f>'МО г.Ртищево'!F45</f>
        <v>195</v>
      </c>
      <c r="F56" s="29">
        <f t="shared" si="2"/>
        <v>1</v>
      </c>
      <c r="G56" s="29">
        <f t="shared" si="3"/>
        <v>1</v>
      </c>
    </row>
    <row r="57" spans="1:7" ht="42.75" customHeight="1">
      <c r="A57" s="144"/>
      <c r="B57" s="35" t="s">
        <v>210</v>
      </c>
      <c r="C57" s="36">
        <f>'Ш-Голицыно'!D36</f>
        <v>5</v>
      </c>
      <c r="D57" s="36">
        <f>'Ш-Голицыно'!E36</f>
        <v>5</v>
      </c>
      <c r="E57" s="36">
        <f>'Ш-Голицыно'!F36</f>
        <v>0</v>
      </c>
      <c r="F57" s="29">
        <f t="shared" si="2"/>
        <v>0</v>
      </c>
      <c r="G57" s="29">
        <f t="shared" si="3"/>
        <v>0</v>
      </c>
    </row>
    <row r="58" spans="1:7" ht="21" customHeight="1">
      <c r="A58" s="124" t="s">
        <v>112</v>
      </c>
      <c r="B58" s="22" t="s">
        <v>105</v>
      </c>
      <c r="C58" s="37">
        <f>C59</f>
        <v>869.4</v>
      </c>
      <c r="D58" s="37">
        <f>D59</f>
        <v>869.4</v>
      </c>
      <c r="E58" s="37">
        <f>E59</f>
        <v>869.4</v>
      </c>
      <c r="F58" s="29">
        <f t="shared" si="2"/>
        <v>1</v>
      </c>
      <c r="G58" s="29">
        <f t="shared" si="3"/>
        <v>1</v>
      </c>
    </row>
    <row r="59" spans="1:8" s="17" customFormat="1" ht="27">
      <c r="A59" s="30" t="s">
        <v>113</v>
      </c>
      <c r="B59" s="31" t="s">
        <v>106</v>
      </c>
      <c r="C59" s="32">
        <f>'Кр-звезда'!D38+Макарово!D39+Октябрьский!D37+Салтыковка!D37+Урусово!D39+'Ш-Голицыно'!D38</f>
        <v>869.4</v>
      </c>
      <c r="D59" s="32">
        <f>'Кр-звезда'!E38+Макарово!E39+Октябрьский!E37+Салтыковка!E37+Урусово!E39+'Ш-Голицыно'!E38</f>
        <v>869.4</v>
      </c>
      <c r="E59" s="32">
        <f>'Кр-звезда'!F38+Макарово!F39+Октябрьский!F37+Салтыковка!F37+Урусово!F39+'Ш-Голицыно'!F38</f>
        <v>869.4</v>
      </c>
      <c r="F59" s="29">
        <f t="shared" si="2"/>
        <v>1</v>
      </c>
      <c r="G59" s="29">
        <f t="shared" si="3"/>
        <v>1</v>
      </c>
      <c r="H59" s="161"/>
    </row>
    <row r="60" spans="1:7" ht="21" customHeight="1">
      <c r="A60" s="27" t="s">
        <v>76</v>
      </c>
      <c r="B60" s="22" t="s">
        <v>39</v>
      </c>
      <c r="C60" s="37">
        <f>C61</f>
        <v>807.8</v>
      </c>
      <c r="D60" s="37">
        <f>D61</f>
        <v>701.5</v>
      </c>
      <c r="E60" s="37">
        <f>E61</f>
        <v>807.3000000000001</v>
      </c>
      <c r="F60" s="29">
        <f t="shared" si="2"/>
        <v>0.9993810349096313</v>
      </c>
      <c r="G60" s="29">
        <f t="shared" si="3"/>
        <v>1.1508196721311477</v>
      </c>
    </row>
    <row r="61" spans="1:8" s="17" customFormat="1" ht="30" customHeight="1">
      <c r="A61" s="30" t="s">
        <v>160</v>
      </c>
      <c r="B61" s="31" t="s">
        <v>192</v>
      </c>
      <c r="C61" s="32">
        <f>C62+C63+C64+C65+C66</f>
        <v>807.8</v>
      </c>
      <c r="D61" s="32">
        <f>D62+D63+D64+D65+D66</f>
        <v>701.5</v>
      </c>
      <c r="E61" s="32">
        <f>E62+E63+E64+E65+E66</f>
        <v>807.3000000000001</v>
      </c>
      <c r="F61" s="29">
        <f t="shared" si="2"/>
        <v>0.9993810349096313</v>
      </c>
      <c r="G61" s="29">
        <f t="shared" si="3"/>
        <v>1.1508196721311477</v>
      </c>
      <c r="H61" s="161"/>
    </row>
    <row r="62" spans="1:7" ht="53.25" customHeight="1">
      <c r="A62" s="153"/>
      <c r="B62" s="38" t="s">
        <v>244</v>
      </c>
      <c r="C62" s="33">
        <f>'МО г.Ртищево'!D50</f>
        <v>10</v>
      </c>
      <c r="D62" s="33">
        <f>'МО г.Ртищево'!E50</f>
        <v>10</v>
      </c>
      <c r="E62" s="33">
        <f>'МО г.Ртищево'!F50</f>
        <v>10</v>
      </c>
      <c r="F62" s="29">
        <f t="shared" si="2"/>
        <v>1</v>
      </c>
      <c r="G62" s="29">
        <v>0</v>
      </c>
    </row>
    <row r="63" spans="1:7" ht="53.25" customHeight="1">
      <c r="A63" s="153"/>
      <c r="B63" s="38" t="s">
        <v>239</v>
      </c>
      <c r="C63" s="33">
        <f>'МО г.Ртищево'!D48</f>
        <v>93.5</v>
      </c>
      <c r="D63" s="33">
        <f>'МО г.Ртищево'!E48</f>
        <v>100</v>
      </c>
      <c r="E63" s="33">
        <f>'МО г.Ртищево'!F48</f>
        <v>93.5</v>
      </c>
      <c r="F63" s="29">
        <f t="shared" si="2"/>
        <v>1</v>
      </c>
      <c r="G63" s="29">
        <v>0</v>
      </c>
    </row>
    <row r="64" spans="1:7" ht="50.25" customHeight="1">
      <c r="A64" s="153"/>
      <c r="B64" s="38" t="s">
        <v>242</v>
      </c>
      <c r="C64" s="33">
        <f>'МО г.Ртищево'!D49</f>
        <v>504.3</v>
      </c>
      <c r="D64" s="33">
        <f>'МО г.Ртищево'!E49</f>
        <v>391.5</v>
      </c>
      <c r="E64" s="33">
        <f>'МО г.Ртищево'!F49</f>
        <v>504.2</v>
      </c>
      <c r="F64" s="29">
        <f t="shared" si="2"/>
        <v>0.9998017053341265</v>
      </c>
      <c r="G64" s="29">
        <f t="shared" si="3"/>
        <v>1.2878671775223498</v>
      </c>
    </row>
    <row r="65" spans="1:7" ht="49.5" customHeight="1">
      <c r="A65" s="153"/>
      <c r="B65" s="38" t="s">
        <v>301</v>
      </c>
      <c r="C65" s="33">
        <f>МР!D63</f>
        <v>140</v>
      </c>
      <c r="D65" s="33">
        <f>МР!E63</f>
        <v>140</v>
      </c>
      <c r="E65" s="33">
        <f>МР!F63</f>
        <v>139.7</v>
      </c>
      <c r="F65" s="29">
        <f t="shared" si="2"/>
        <v>0.9978571428571428</v>
      </c>
      <c r="G65" s="29">
        <f t="shared" si="3"/>
        <v>0.9978571428571428</v>
      </c>
    </row>
    <row r="66" spans="1:7" ht="41.25" customHeight="1">
      <c r="A66" s="153"/>
      <c r="B66" s="38" t="s">
        <v>332</v>
      </c>
      <c r="C66" s="33">
        <f>МР!D64</f>
        <v>60</v>
      </c>
      <c r="D66" s="33">
        <f>МР!E64</f>
        <v>60</v>
      </c>
      <c r="E66" s="33">
        <f>МР!F64</f>
        <v>59.9</v>
      </c>
      <c r="F66" s="29">
        <f t="shared" si="2"/>
        <v>0.9983333333333333</v>
      </c>
      <c r="G66" s="29">
        <f t="shared" si="3"/>
        <v>0.9983333333333333</v>
      </c>
    </row>
    <row r="67" spans="1:7" ht="22.5" customHeight="1">
      <c r="A67" s="27" t="s">
        <v>77</v>
      </c>
      <c r="B67" s="22" t="s">
        <v>41</v>
      </c>
      <c r="C67" s="37">
        <f>C68+C75</f>
        <v>31186.6</v>
      </c>
      <c r="D67" s="37">
        <f>D68+D75</f>
        <v>30369.5</v>
      </c>
      <c r="E67" s="37">
        <f>E68+E75</f>
        <v>17630.4</v>
      </c>
      <c r="F67" s="29">
        <f t="shared" si="2"/>
        <v>0.5653197206492533</v>
      </c>
      <c r="G67" s="29">
        <f t="shared" si="3"/>
        <v>0.580529807866445</v>
      </c>
    </row>
    <row r="68" spans="1:8" s="17" customFormat="1" ht="26.25" customHeight="1">
      <c r="A68" s="30" t="s">
        <v>123</v>
      </c>
      <c r="B68" s="31" t="s">
        <v>289</v>
      </c>
      <c r="C68" s="32">
        <f>C69+C70+C72+C73+C71+C74</f>
        <v>30971.8</v>
      </c>
      <c r="D68" s="32">
        <f>D69+D70+D72+D73+D71+D74</f>
        <v>30120.7</v>
      </c>
      <c r="E68" s="32">
        <f>E69+E70+E72+E73+E71+E74</f>
        <v>17430.2</v>
      </c>
      <c r="F68" s="29">
        <f t="shared" si="2"/>
        <v>0.5627764611679011</v>
      </c>
      <c r="G68" s="29">
        <f t="shared" si="3"/>
        <v>0.5786784503680193</v>
      </c>
      <c r="H68" s="161"/>
    </row>
    <row r="69" spans="1:7" ht="89.25" customHeight="1">
      <c r="A69" s="153"/>
      <c r="B69" s="39" t="s">
        <v>218</v>
      </c>
      <c r="C69" s="33">
        <f>МР!D70</f>
        <v>7890</v>
      </c>
      <c r="D69" s="33">
        <f>МР!E70</f>
        <v>12534</v>
      </c>
      <c r="E69" s="33">
        <f>МР!F70</f>
        <v>0</v>
      </c>
      <c r="F69" s="29">
        <f t="shared" si="2"/>
        <v>0</v>
      </c>
      <c r="G69" s="29">
        <v>0</v>
      </c>
    </row>
    <row r="70" spans="1:7" ht="42" customHeight="1">
      <c r="A70" s="27"/>
      <c r="B70" s="39" t="s">
        <v>246</v>
      </c>
      <c r="C70" s="33">
        <f>'МО г.Ртищево'!D55</f>
        <v>900</v>
      </c>
      <c r="D70" s="33">
        <f>'МО г.Ртищево'!E55</f>
        <v>900</v>
      </c>
      <c r="E70" s="33">
        <f>'МО г.Ртищево'!F55</f>
        <v>900</v>
      </c>
      <c r="F70" s="29">
        <f t="shared" si="2"/>
        <v>1</v>
      </c>
      <c r="G70" s="29">
        <f t="shared" si="3"/>
        <v>1</v>
      </c>
    </row>
    <row r="71" spans="1:7" ht="42" customHeight="1">
      <c r="A71" s="27"/>
      <c r="B71" s="39" t="s">
        <v>376</v>
      </c>
      <c r="C71" s="33">
        <f>МР!D71</f>
        <v>1670</v>
      </c>
      <c r="D71" s="33">
        <f>МР!E71</f>
        <v>1670</v>
      </c>
      <c r="E71" s="33">
        <f>МР!F71</f>
        <v>1670</v>
      </c>
      <c r="F71" s="29">
        <f t="shared" si="2"/>
        <v>1</v>
      </c>
      <c r="G71" s="29">
        <f t="shared" si="3"/>
        <v>1</v>
      </c>
    </row>
    <row r="72" spans="1:7" ht="42" customHeight="1">
      <c r="A72" s="27"/>
      <c r="B72" s="39" t="s">
        <v>360</v>
      </c>
      <c r="C72" s="33">
        <f>МР!D73+'МО г.Ртищево'!D56</f>
        <v>11432</v>
      </c>
      <c r="D72" s="33">
        <f>МР!E73+'МО г.Ртищево'!E56</f>
        <v>6636</v>
      </c>
      <c r="E72" s="33">
        <f>МР!F73+'МО г.Ртищево'!F56</f>
        <v>6778.8</v>
      </c>
      <c r="F72" s="29">
        <f t="shared" si="2"/>
        <v>0.5929671098670399</v>
      </c>
      <c r="G72" s="29">
        <f t="shared" si="3"/>
        <v>1.0215189873417723</v>
      </c>
    </row>
    <row r="73" spans="1:7" ht="48.75" customHeight="1">
      <c r="A73" s="27"/>
      <c r="B73" s="38" t="s">
        <v>358</v>
      </c>
      <c r="C73" s="33">
        <f>МР!D74</f>
        <v>8799.8</v>
      </c>
      <c r="D73" s="33">
        <f>МР!E74</f>
        <v>8100.7</v>
      </c>
      <c r="E73" s="33">
        <f>МР!F74</f>
        <v>7801.4</v>
      </c>
      <c r="F73" s="29">
        <f t="shared" si="2"/>
        <v>0.886542875974454</v>
      </c>
      <c r="G73" s="29">
        <f t="shared" si="3"/>
        <v>0.9630525757033342</v>
      </c>
    </row>
    <row r="74" spans="1:7" ht="48.75" customHeight="1">
      <c r="A74" s="27"/>
      <c r="B74" s="38" t="s">
        <v>385</v>
      </c>
      <c r="C74" s="33">
        <f>'МО г.Ртищево'!D54</f>
        <v>280</v>
      </c>
      <c r="D74" s="33">
        <f>'МО г.Ртищево'!E54</f>
        <v>280</v>
      </c>
      <c r="E74" s="33">
        <f>'МО г.Ртищево'!F54</f>
        <v>280</v>
      </c>
      <c r="F74" s="29">
        <f t="shared" si="2"/>
        <v>1</v>
      </c>
      <c r="G74" s="29">
        <f t="shared" si="3"/>
        <v>1</v>
      </c>
    </row>
    <row r="75" spans="1:8" s="17" customFormat="1" ht="28.5" customHeight="1">
      <c r="A75" s="30" t="s">
        <v>78</v>
      </c>
      <c r="B75" s="40" t="s">
        <v>207</v>
      </c>
      <c r="C75" s="32">
        <f>C76+C77+C78</f>
        <v>214.8</v>
      </c>
      <c r="D75" s="32">
        <f>D76+D77+D78</f>
        <v>248.8</v>
      </c>
      <c r="E75" s="32">
        <f>E76+E77+E78</f>
        <v>200.2</v>
      </c>
      <c r="F75" s="29">
        <f t="shared" si="2"/>
        <v>0.9320297951582867</v>
      </c>
      <c r="G75" s="29">
        <f t="shared" si="3"/>
        <v>0.8046623794212218</v>
      </c>
      <c r="H75" s="161"/>
    </row>
    <row r="76" spans="1:7" ht="28.5" customHeight="1">
      <c r="A76" s="27"/>
      <c r="B76" s="41" t="s">
        <v>127</v>
      </c>
      <c r="C76" s="33">
        <f>МР!D77+'Кр-звезда'!D45+Макарово!D45+Октябрьский!D43+Салтыковка!D43+Урусово!D45+'Ш-Голицыно'!D44</f>
        <v>107</v>
      </c>
      <c r="D76" s="33">
        <f>МР!E77+'Кр-звезда'!E45+Макарово!E45+Октябрьский!E43+Салтыковка!E43+Урусово!E45+'Ш-Голицыно'!E44</f>
        <v>141</v>
      </c>
      <c r="E76" s="33">
        <f>МР!F77+'Кр-звезда'!F45+Макарово!F45+Октябрьский!F43+Салтыковка!F43+Урусово!F45+'Ш-Голицыно'!F44</f>
        <v>92.39999999999999</v>
      </c>
      <c r="F76" s="29">
        <f t="shared" si="2"/>
        <v>0.8635514018691588</v>
      </c>
      <c r="G76" s="29">
        <f t="shared" si="3"/>
        <v>0.6553191489361702</v>
      </c>
    </row>
    <row r="77" spans="1:7" ht="46.5" customHeight="1">
      <c r="A77" s="27"/>
      <c r="B77" s="41" t="s">
        <v>363</v>
      </c>
      <c r="C77" s="33">
        <f>МР!D78</f>
        <v>99.8</v>
      </c>
      <c r="D77" s="33">
        <f>МР!E78</f>
        <v>99.8</v>
      </c>
      <c r="E77" s="33">
        <f>МР!F78</f>
        <v>99.8</v>
      </c>
      <c r="F77" s="29">
        <f t="shared" si="2"/>
        <v>1</v>
      </c>
      <c r="G77" s="29">
        <f t="shared" si="3"/>
        <v>1</v>
      </c>
    </row>
    <row r="78" spans="1:7" ht="46.5" customHeight="1">
      <c r="A78" s="27"/>
      <c r="B78" s="41" t="s">
        <v>210</v>
      </c>
      <c r="C78" s="33">
        <f>'Кр-звезда'!D44</f>
        <v>8</v>
      </c>
      <c r="D78" s="33">
        <f>'Кр-звезда'!E44</f>
        <v>8</v>
      </c>
      <c r="E78" s="33">
        <f>'Кр-звезда'!F44</f>
        <v>8</v>
      </c>
      <c r="F78" s="29">
        <f t="shared" si="2"/>
        <v>1</v>
      </c>
      <c r="G78" s="29">
        <f t="shared" si="3"/>
        <v>1</v>
      </c>
    </row>
    <row r="79" spans="1:7" ht="27" customHeight="1">
      <c r="A79" s="42" t="s">
        <v>79</v>
      </c>
      <c r="B79" s="151" t="s">
        <v>42</v>
      </c>
      <c r="C79" s="37">
        <f>C80+C86+C93</f>
        <v>37653.600000000006</v>
      </c>
      <c r="D79" s="37">
        <f>D80+D86+D93</f>
        <v>32415.200000000004</v>
      </c>
      <c r="E79" s="37">
        <f>E80+E86+E93</f>
        <v>36622.399999999994</v>
      </c>
      <c r="F79" s="29">
        <f t="shared" si="2"/>
        <v>0.9726135084029147</v>
      </c>
      <c r="G79" s="29">
        <f t="shared" si="3"/>
        <v>1.1297909622646163</v>
      </c>
    </row>
    <row r="80" spans="1:8" s="17" customFormat="1" ht="13.5">
      <c r="A80" s="30" t="s">
        <v>80</v>
      </c>
      <c r="B80" s="31" t="s">
        <v>43</v>
      </c>
      <c r="C80" s="32">
        <f>C81+C82+C83+C84+C85</f>
        <v>3959.5</v>
      </c>
      <c r="D80" s="32">
        <f>D81+D82+D83+D84+D85</f>
        <v>4190.400000000001</v>
      </c>
      <c r="E80" s="32">
        <f>E81+E82+E83+E84+E85</f>
        <v>3509.5</v>
      </c>
      <c r="F80" s="29">
        <f t="shared" si="2"/>
        <v>0.8863492865260765</v>
      </c>
      <c r="G80" s="29">
        <f t="shared" si="3"/>
        <v>0.8375095456281022</v>
      </c>
      <c r="H80" s="161"/>
    </row>
    <row r="81" spans="1:7" ht="27.75" customHeight="1">
      <c r="A81" s="153"/>
      <c r="B81" s="148" t="s">
        <v>178</v>
      </c>
      <c r="C81" s="33">
        <f>МР!D85+'МО г.Ртищево'!D67</f>
        <v>1816.2</v>
      </c>
      <c r="D81" s="33">
        <f>МР!E85+'МО г.Ртищево'!E67</f>
        <v>2883.6000000000004</v>
      </c>
      <c r="E81" s="33">
        <f>МР!F85+'МО г.Ртищево'!F67</f>
        <v>1648.2</v>
      </c>
      <c r="F81" s="29">
        <f t="shared" si="2"/>
        <v>0.9074991740997688</v>
      </c>
      <c r="G81" s="29">
        <f t="shared" si="3"/>
        <v>0.5715771951727008</v>
      </c>
    </row>
    <row r="82" spans="1:7" ht="42.75" customHeight="1">
      <c r="A82" s="153"/>
      <c r="B82" s="148" t="s">
        <v>311</v>
      </c>
      <c r="C82" s="33">
        <f>'МО г.Ртищево'!D61</f>
        <v>680.6</v>
      </c>
      <c r="D82" s="33">
        <f>'МО г.Ртищево'!E61</f>
        <v>680.6</v>
      </c>
      <c r="E82" s="33">
        <f>'МО г.Ртищево'!F61</f>
        <v>680.6</v>
      </c>
      <c r="F82" s="29">
        <f t="shared" si="2"/>
        <v>1</v>
      </c>
      <c r="G82" s="29">
        <f t="shared" si="3"/>
        <v>1</v>
      </c>
    </row>
    <row r="83" spans="1:7" ht="42.75" customHeight="1">
      <c r="A83" s="153"/>
      <c r="B83" s="148" t="s">
        <v>234</v>
      </c>
      <c r="C83" s="33">
        <f>'МО г.Ртищево'!D68</f>
        <v>626.2</v>
      </c>
      <c r="D83" s="33">
        <f>'МО г.Ртищево'!E68</f>
        <v>626.2</v>
      </c>
      <c r="E83" s="33">
        <f>'МО г.Ртищево'!F68</f>
        <v>626.2</v>
      </c>
      <c r="F83" s="29">
        <f t="shared" si="2"/>
        <v>1</v>
      </c>
      <c r="G83" s="29">
        <f t="shared" si="3"/>
        <v>1</v>
      </c>
    </row>
    <row r="84" spans="1:7" ht="68.25" customHeight="1">
      <c r="A84" s="153"/>
      <c r="B84" s="148" t="s">
        <v>399</v>
      </c>
      <c r="C84" s="33">
        <f>'МО г.Ртищево'!D66</f>
        <v>320</v>
      </c>
      <c r="D84" s="33">
        <f>'МО г.Ртищево'!E66</f>
        <v>0</v>
      </c>
      <c r="E84" s="33">
        <f>'МО г.Ртищево'!F66</f>
        <v>315.8</v>
      </c>
      <c r="F84" s="29">
        <f t="shared" si="2"/>
        <v>0.9868750000000001</v>
      </c>
      <c r="G84" s="29"/>
    </row>
    <row r="85" spans="1:7" ht="45.75" customHeight="1">
      <c r="A85" s="153"/>
      <c r="B85" s="148" t="s">
        <v>397</v>
      </c>
      <c r="C85" s="33">
        <f>'МО г.Ртищево'!D69</f>
        <v>516.5</v>
      </c>
      <c r="D85" s="33">
        <f>'МО г.Ртищево'!E69</f>
        <v>0</v>
      </c>
      <c r="E85" s="33">
        <f>'МО г.Ртищево'!F69</f>
        <v>238.7</v>
      </c>
      <c r="F85" s="29">
        <f t="shared" si="2"/>
        <v>0.4621490803484995</v>
      </c>
      <c r="G85" s="29"/>
    </row>
    <row r="86" spans="1:8" s="17" customFormat="1" ht="21" customHeight="1">
      <c r="A86" s="30" t="s">
        <v>81</v>
      </c>
      <c r="B86" s="31" t="s">
        <v>290</v>
      </c>
      <c r="C86" s="32">
        <f>C89+C87+C90+C91+C92</f>
        <v>6026.900000000001</v>
      </c>
      <c r="D86" s="32">
        <f>D89+D87+D90+D91+D92</f>
        <v>6274.6</v>
      </c>
      <c r="E86" s="32">
        <f>E89+E87+E90+E91+E92</f>
        <v>5990.8</v>
      </c>
      <c r="F86" s="29">
        <f t="shared" si="2"/>
        <v>0.9940101876586636</v>
      </c>
      <c r="G86" s="29">
        <f t="shared" si="3"/>
        <v>0.954770025180888</v>
      </c>
      <c r="H86" s="161"/>
    </row>
    <row r="87" spans="1:8" s="17" customFormat="1" ht="29.25" customHeight="1">
      <c r="A87" s="30"/>
      <c r="B87" s="148" t="s">
        <v>276</v>
      </c>
      <c r="C87" s="33">
        <f>МР!D87</f>
        <v>4300</v>
      </c>
      <c r="D87" s="33">
        <f>МР!E87</f>
        <v>4251.5</v>
      </c>
      <c r="E87" s="33">
        <f>МР!F87</f>
        <v>4298.8</v>
      </c>
      <c r="F87" s="29">
        <f t="shared" si="2"/>
        <v>0.9997209302325581</v>
      </c>
      <c r="G87" s="29">
        <f t="shared" si="3"/>
        <v>1.011125485122898</v>
      </c>
      <c r="H87" s="161"/>
    </row>
    <row r="88" spans="1:7" ht="60" customHeight="1">
      <c r="A88" s="153"/>
      <c r="B88" s="43" t="s">
        <v>353</v>
      </c>
      <c r="C88" s="33">
        <f>МР!D88</f>
        <v>4300</v>
      </c>
      <c r="D88" s="33">
        <f>МР!E88</f>
        <v>4251.5</v>
      </c>
      <c r="E88" s="33">
        <f>МР!F88</f>
        <v>4298.8</v>
      </c>
      <c r="F88" s="29">
        <f t="shared" si="2"/>
        <v>0.9997209302325581</v>
      </c>
      <c r="G88" s="29">
        <f t="shared" si="3"/>
        <v>1.011125485122898</v>
      </c>
    </row>
    <row r="89" spans="1:7" ht="32.25" customHeight="1">
      <c r="A89" s="153"/>
      <c r="B89" s="148" t="s">
        <v>305</v>
      </c>
      <c r="C89" s="33">
        <f>МР!D90+МР!D89</f>
        <v>1630.6</v>
      </c>
      <c r="D89" s="33">
        <f>МР!E90+МР!E89</f>
        <v>1393.1</v>
      </c>
      <c r="E89" s="33">
        <f>МР!F90+МР!F89</f>
        <v>1625.7</v>
      </c>
      <c r="F89" s="29">
        <f t="shared" si="2"/>
        <v>0.9969949711762542</v>
      </c>
      <c r="G89" s="29">
        <f t="shared" si="3"/>
        <v>1.1669657598162373</v>
      </c>
    </row>
    <row r="90" spans="1:7" ht="49.5" customHeight="1">
      <c r="A90" s="153"/>
      <c r="B90" s="148" t="s">
        <v>380</v>
      </c>
      <c r="C90" s="33">
        <f>МР!D91</f>
        <v>30</v>
      </c>
      <c r="D90" s="33">
        <f>МР!E91</f>
        <v>30</v>
      </c>
      <c r="E90" s="33">
        <f>МР!F91</f>
        <v>0</v>
      </c>
      <c r="F90" s="29">
        <f t="shared" si="2"/>
        <v>0</v>
      </c>
      <c r="G90" s="29">
        <f t="shared" si="3"/>
        <v>0</v>
      </c>
    </row>
    <row r="91" spans="1:7" ht="25.5" customHeight="1" hidden="1">
      <c r="A91" s="153"/>
      <c r="B91" s="148" t="s">
        <v>389</v>
      </c>
      <c r="C91" s="33">
        <f>'МО г.Ртищево'!D70</f>
        <v>0</v>
      </c>
      <c r="D91" s="33">
        <f>'МО г.Ртищево'!E70</f>
        <v>600</v>
      </c>
      <c r="E91" s="33">
        <f>'МО г.Ртищево'!F70</f>
        <v>0</v>
      </c>
      <c r="F91" s="29" t="e">
        <f t="shared" si="2"/>
        <v>#DIV/0!</v>
      </c>
      <c r="G91" s="29">
        <v>0</v>
      </c>
    </row>
    <row r="92" spans="1:7" ht="60" customHeight="1">
      <c r="A92" s="153"/>
      <c r="B92" s="148" t="s">
        <v>382</v>
      </c>
      <c r="C92" s="33">
        <f>'МО г.Ртищево'!D71</f>
        <v>66.3</v>
      </c>
      <c r="D92" s="33">
        <f>'МО г.Ртищево'!E71</f>
        <v>0</v>
      </c>
      <c r="E92" s="33">
        <f>'МО г.Ртищево'!F71</f>
        <v>66.3</v>
      </c>
      <c r="F92" s="29">
        <f t="shared" si="2"/>
        <v>1</v>
      </c>
      <c r="G92" s="29"/>
    </row>
    <row r="93" spans="1:8" s="17" customFormat="1" ht="21" customHeight="1">
      <c r="A93" s="30" t="s">
        <v>45</v>
      </c>
      <c r="B93" s="44" t="s">
        <v>278</v>
      </c>
      <c r="C93" s="32">
        <f>C94+C101+C103+C104+C102</f>
        <v>27667.2</v>
      </c>
      <c r="D93" s="32">
        <f>D94+D101+D103+D104+D102</f>
        <v>21950.200000000004</v>
      </c>
      <c r="E93" s="32">
        <f>E94+E101+E103+E104+E102</f>
        <v>27122.1</v>
      </c>
      <c r="F93" s="29">
        <f t="shared" si="2"/>
        <v>0.9802979701596113</v>
      </c>
      <c r="G93" s="29">
        <f t="shared" si="3"/>
        <v>1.2356197210048196</v>
      </c>
      <c r="H93" s="161"/>
    </row>
    <row r="94" spans="1:7" ht="30.75" customHeight="1">
      <c r="A94" s="153"/>
      <c r="B94" s="45" t="s">
        <v>277</v>
      </c>
      <c r="C94" s="33">
        <f>C95+C97+C98+C99+C100+C96</f>
        <v>511.9</v>
      </c>
      <c r="D94" s="33">
        <f>D95+D97+D98+D99+D100+D96</f>
        <v>900</v>
      </c>
      <c r="E94" s="33">
        <f>E95+E97+E98+E99+E100+E96</f>
        <v>511.79999999999995</v>
      </c>
      <c r="F94" s="29">
        <f t="shared" si="2"/>
        <v>0.9998046493455752</v>
      </c>
      <c r="G94" s="29">
        <f t="shared" si="3"/>
        <v>0.5686666666666667</v>
      </c>
    </row>
    <row r="95" spans="1:7" ht="23.25" customHeight="1">
      <c r="A95" s="153"/>
      <c r="B95" s="43" t="s">
        <v>291</v>
      </c>
      <c r="C95" s="33">
        <f>'МО г.Ртищево'!D73</f>
        <v>262.9</v>
      </c>
      <c r="D95" s="33">
        <f>'МО г.Ртищево'!E73</f>
        <v>350</v>
      </c>
      <c r="E95" s="33">
        <f>'МО г.Ртищево'!F73</f>
        <v>262.9</v>
      </c>
      <c r="F95" s="29">
        <f t="shared" si="2"/>
        <v>1</v>
      </c>
      <c r="G95" s="29">
        <v>0</v>
      </c>
    </row>
    <row r="96" spans="1:7" ht="30" customHeight="1">
      <c r="A96" s="153"/>
      <c r="B96" s="43" t="s">
        <v>370</v>
      </c>
      <c r="C96" s="33">
        <f>'МО г.Ртищево'!D74</f>
        <v>100</v>
      </c>
      <c r="D96" s="33">
        <f>'МО г.Ртищево'!E74</f>
        <v>250</v>
      </c>
      <c r="E96" s="33">
        <f>'МО г.Ртищево'!F74</f>
        <v>99.9</v>
      </c>
      <c r="F96" s="29">
        <f t="shared" si="2"/>
        <v>0.9990000000000001</v>
      </c>
      <c r="G96" s="29">
        <v>0</v>
      </c>
    </row>
    <row r="97" spans="1:7" ht="23.25" customHeight="1">
      <c r="A97" s="153"/>
      <c r="B97" s="43" t="s">
        <v>292</v>
      </c>
      <c r="C97" s="33">
        <f>'МО г.Ртищево'!D75</f>
        <v>0</v>
      </c>
      <c r="D97" s="33">
        <f>'МО г.Ртищево'!E75</f>
        <v>50</v>
      </c>
      <c r="E97" s="33">
        <f>'МО г.Ртищево'!F75</f>
        <v>0</v>
      </c>
      <c r="F97" s="29" t="e">
        <f t="shared" si="2"/>
        <v>#DIV/0!</v>
      </c>
      <c r="G97" s="29">
        <v>0</v>
      </c>
    </row>
    <row r="98" spans="1:7" ht="30.75" customHeight="1">
      <c r="A98" s="153"/>
      <c r="B98" s="43" t="s">
        <v>293</v>
      </c>
      <c r="C98" s="33">
        <f>'МО г.Ртищево'!D76</f>
        <v>99</v>
      </c>
      <c r="D98" s="33">
        <f>'МО г.Ртищево'!E76</f>
        <v>100</v>
      </c>
      <c r="E98" s="33">
        <f>'МО г.Ртищево'!F76</f>
        <v>99</v>
      </c>
      <c r="F98" s="29">
        <f t="shared" si="2"/>
        <v>1</v>
      </c>
      <c r="G98" s="29">
        <v>0</v>
      </c>
    </row>
    <row r="99" spans="1:7" ht="20.25" customHeight="1">
      <c r="A99" s="153"/>
      <c r="B99" s="43" t="s">
        <v>294</v>
      </c>
      <c r="C99" s="33">
        <f>'МО г.Ртищево'!D77</f>
        <v>0</v>
      </c>
      <c r="D99" s="33">
        <f>'МО г.Ртищево'!E77</f>
        <v>100</v>
      </c>
      <c r="E99" s="33">
        <f>'МО г.Ртищево'!F77</f>
        <v>0</v>
      </c>
      <c r="F99" s="29" t="e">
        <f t="shared" si="2"/>
        <v>#DIV/0!</v>
      </c>
      <c r="G99" s="29">
        <v>0</v>
      </c>
    </row>
    <row r="100" spans="1:7" ht="19.5" customHeight="1">
      <c r="A100" s="153"/>
      <c r="B100" s="43" t="s">
        <v>295</v>
      </c>
      <c r="C100" s="33">
        <f>'МО г.Ртищево'!D78</f>
        <v>50</v>
      </c>
      <c r="D100" s="33">
        <f>'МО г.Ртищево'!E78</f>
        <v>50</v>
      </c>
      <c r="E100" s="33">
        <f>'МО г.Ртищево'!F78</f>
        <v>50</v>
      </c>
      <c r="F100" s="29">
        <f t="shared" si="2"/>
        <v>1</v>
      </c>
      <c r="G100" s="29">
        <f t="shared" si="3"/>
        <v>1</v>
      </c>
    </row>
    <row r="101" spans="1:7" ht="21" customHeight="1">
      <c r="A101" s="153"/>
      <c r="B101" s="45" t="s">
        <v>180</v>
      </c>
      <c r="C101" s="33">
        <f>'МО г.Ртищево'!D79+'Кр-звезда'!D48+Макарово!D48+Октябрьский!D46+Салтыковка!D46+Урусово!D48+'Ш-Голицыно'!D47</f>
        <v>14350</v>
      </c>
      <c r="D101" s="33">
        <f>'МО г.Ртищево'!E79+'Кр-звезда'!E48+Макарово!E48+Октябрьский!E46+Салтыковка!E46+Урусово!E48+'Ш-Голицыно'!E47</f>
        <v>11244.800000000003</v>
      </c>
      <c r="E101" s="33">
        <f>'МО г.Ртищево'!F79+'Кр-звезда'!F48+Макарово!F48+Октябрьский!F46+Салтыковка!F46+Урусово!F48+'Ш-Голицыно'!F47</f>
        <v>14017.4</v>
      </c>
      <c r="F101" s="29">
        <f t="shared" si="2"/>
        <v>0.976822299651568</v>
      </c>
      <c r="G101" s="29">
        <f t="shared" si="3"/>
        <v>1.2465673022196924</v>
      </c>
    </row>
    <row r="102" spans="1:7" ht="21" customHeight="1">
      <c r="A102" s="153"/>
      <c r="B102" s="45" t="s">
        <v>372</v>
      </c>
      <c r="C102" s="33">
        <f>'Кр-звезда'!D50+Макарово!D50+Октябрьский!D48+Салтыковка!D48+Урусово!D50+'Ш-Голицыно'!D49</f>
        <v>11.7</v>
      </c>
      <c r="D102" s="33">
        <f>'Кр-звезда'!E50+Макарово!E50+Октябрьский!E48+Салтыковка!E48+Урусово!E50+'Ш-Голицыно'!E49</f>
        <v>11.9</v>
      </c>
      <c r="E102" s="33">
        <f>'Кр-звезда'!F50+Макарово!F50+Октябрьский!F48+Салтыковка!F48+Урусово!F50+'Ш-Голицыно'!F49</f>
        <v>0</v>
      </c>
      <c r="F102" s="29">
        <f t="shared" si="2"/>
        <v>0</v>
      </c>
      <c r="G102" s="29">
        <v>0</v>
      </c>
    </row>
    <row r="103" spans="1:7" ht="21" customHeight="1">
      <c r="A103" s="153"/>
      <c r="B103" s="45" t="s">
        <v>262</v>
      </c>
      <c r="C103" s="33">
        <f>'Кр-звезда'!D49+Макарово!D49+Октябрьский!D47+Салтыковка!D47+Урусово!D49+'Ш-Голицыно'!D48</f>
        <v>43.2</v>
      </c>
      <c r="D103" s="33">
        <f>'Кр-звезда'!E49+Макарово!E49+Октябрьский!E47+Салтыковка!E47+Урусово!E49+'Ш-Голицыно'!E48</f>
        <v>43.2</v>
      </c>
      <c r="E103" s="33">
        <f>'Кр-звезда'!F49+Макарово!F49+Октябрьский!F47+Салтыковка!F47+Урусово!F49+'Ш-Голицыно'!F48</f>
        <v>28.2</v>
      </c>
      <c r="F103" s="29">
        <f t="shared" si="2"/>
        <v>0.6527777777777777</v>
      </c>
      <c r="G103" s="29">
        <v>0</v>
      </c>
    </row>
    <row r="104" spans="1:7" ht="21" customHeight="1">
      <c r="A104" s="153"/>
      <c r="B104" s="45" t="s">
        <v>182</v>
      </c>
      <c r="C104" s="33">
        <f>'МО г.Ртищево'!D80+'Кр-звезда'!D51+Макарово!D51+Октябрьский!D49+Салтыковка!D49+Урусово!D51+'Ш-Голицыно'!D50</f>
        <v>12750.4</v>
      </c>
      <c r="D104" s="33">
        <f>'МО г.Ртищево'!E80+'Кр-звезда'!E51+Макарово!E51+Октябрьский!E49+Салтыковка!E49+Урусово!E51+'Ш-Голицыно'!E50</f>
        <v>9750.3</v>
      </c>
      <c r="E104" s="33">
        <f>'МО г.Ртищево'!F80+'Кр-звезда'!F51+Макарово!F51+Октябрьский!F49+Салтыковка!F49+Урусово!F51+'Ш-Голицыно'!F50</f>
        <v>12564.7</v>
      </c>
      <c r="F104" s="29">
        <f t="shared" si="2"/>
        <v>0.9854357510352617</v>
      </c>
      <c r="G104" s="29">
        <f t="shared" si="3"/>
        <v>1.288647528793986</v>
      </c>
    </row>
    <row r="105" spans="1:7" ht="21.75" customHeight="1">
      <c r="A105" s="42" t="s">
        <v>130</v>
      </c>
      <c r="B105" s="151" t="s">
        <v>128</v>
      </c>
      <c r="C105" s="37">
        <f>C106</f>
        <v>7.300000000000001</v>
      </c>
      <c r="D105" s="37">
        <f>D106</f>
        <v>6.1</v>
      </c>
      <c r="E105" s="37">
        <f>E106</f>
        <v>7.199999999999999</v>
      </c>
      <c r="F105" s="29">
        <f t="shared" si="2"/>
        <v>0.9863013698630135</v>
      </c>
      <c r="G105" s="29">
        <f t="shared" si="3"/>
        <v>1.180327868852459</v>
      </c>
    </row>
    <row r="106" spans="1:7" ht="25.5" customHeight="1">
      <c r="A106" s="46" t="s">
        <v>124</v>
      </c>
      <c r="B106" s="47" t="s">
        <v>271</v>
      </c>
      <c r="C106" s="33">
        <f>'Кр-звезда'!D53+Макарово!D53+Октябрьский!D52+Салтыковка!D51+Урусово!D53+'Ш-Голицыно'!D52</f>
        <v>7.300000000000001</v>
      </c>
      <c r="D106" s="33">
        <f>'Кр-звезда'!E53+Макарово!E53+Октябрьский!E52+Салтыковка!E51+Урусово!E53+'Ш-Голицыно'!E52</f>
        <v>6.1</v>
      </c>
      <c r="E106" s="33">
        <f>'Кр-звезда'!F53+Макарово!F53+Октябрьский!F52+Салтыковка!F51+Урусово!F53+'Ш-Голицыно'!F52</f>
        <v>7.199999999999999</v>
      </c>
      <c r="F106" s="29">
        <f aca="true" t="shared" si="4" ref="F106:F133">E106/C106</f>
        <v>0.9863013698630135</v>
      </c>
      <c r="G106" s="29">
        <f t="shared" si="3"/>
        <v>1.180327868852459</v>
      </c>
    </row>
    <row r="107" spans="1:7" ht="18" customHeight="1">
      <c r="A107" s="27" t="s">
        <v>47</v>
      </c>
      <c r="B107" s="22" t="s">
        <v>48</v>
      </c>
      <c r="C107" s="37">
        <f>C108+C109+C110+C111</f>
        <v>485436.99999999994</v>
      </c>
      <c r="D107" s="37">
        <f>D108+D109+D110+D111</f>
        <v>371863.4</v>
      </c>
      <c r="E107" s="37">
        <f>E108+E109+E110+E111</f>
        <v>480829.00000000006</v>
      </c>
      <c r="F107" s="29">
        <f t="shared" si="4"/>
        <v>0.9905075220883454</v>
      </c>
      <c r="G107" s="29">
        <f t="shared" si="3"/>
        <v>1.2930258799333305</v>
      </c>
    </row>
    <row r="108" spans="1:7" ht="12.75">
      <c r="A108" s="153" t="s">
        <v>49</v>
      </c>
      <c r="B108" s="148" t="s">
        <v>50</v>
      </c>
      <c r="C108" s="33">
        <f>МР!D98</f>
        <v>147763.8</v>
      </c>
      <c r="D108" s="33">
        <f>МР!E98</f>
        <v>113792.9</v>
      </c>
      <c r="E108" s="33">
        <f>МР!F98</f>
        <v>146698.7</v>
      </c>
      <c r="F108" s="29">
        <f t="shared" si="4"/>
        <v>0.9927918745998683</v>
      </c>
      <c r="G108" s="29">
        <f t="shared" si="3"/>
        <v>1.2891726988239163</v>
      </c>
    </row>
    <row r="109" spans="1:7" ht="12.75">
      <c r="A109" s="153" t="s">
        <v>51</v>
      </c>
      <c r="B109" s="148" t="s">
        <v>153</v>
      </c>
      <c r="C109" s="33">
        <f>МР!D100+'МО г.Ртищево'!D82</f>
        <v>307099.6</v>
      </c>
      <c r="D109" s="33">
        <f>МР!E100+'МО г.Ртищево'!E82</f>
        <v>234632.30000000002</v>
      </c>
      <c r="E109" s="33">
        <f>МР!F100+'МО г.Ртищево'!F82</f>
        <v>306446.9</v>
      </c>
      <c r="F109" s="29">
        <f t="shared" si="4"/>
        <v>0.9978746309015057</v>
      </c>
      <c r="G109" s="29">
        <f t="shared" si="3"/>
        <v>1.306072949035576</v>
      </c>
    </row>
    <row r="110" spans="1:7" ht="12.75">
      <c r="A110" s="153" t="s">
        <v>52</v>
      </c>
      <c r="B110" s="148" t="s">
        <v>53</v>
      </c>
      <c r="C110" s="33">
        <f>МР!D101+'Кр-звезда'!D57+Макарово!D57+Октябрьский!D56+Салтыковка!D55+Урусово!D57+'Ш-Голицыно'!D56</f>
        <v>7127.3</v>
      </c>
      <c r="D110" s="33">
        <f>МР!E101+'Кр-звезда'!E57+Макарово!E57+Октябрьский!E56+Салтыковка!E55+Урусово!E57+'Ш-Голицыно'!E56</f>
        <v>5566.3</v>
      </c>
      <c r="E110" s="33">
        <f>МР!F101+'Кр-звезда'!F57+Макарово!F57+Октябрьский!F56+Салтыковка!F55+Урусово!F57+'Ш-Голицыно'!F56</f>
        <v>5151</v>
      </c>
      <c r="F110" s="29">
        <f t="shared" si="4"/>
        <v>0.7227140712471763</v>
      </c>
      <c r="G110" s="29">
        <f t="shared" si="3"/>
        <v>0.9253902951691428</v>
      </c>
    </row>
    <row r="111" spans="1:7" ht="12.75">
      <c r="A111" s="153" t="s">
        <v>54</v>
      </c>
      <c r="B111" s="148" t="s">
        <v>55</v>
      </c>
      <c r="C111" s="33">
        <f>МР!D103</f>
        <v>23446.3</v>
      </c>
      <c r="D111" s="33">
        <f>МР!E103</f>
        <v>17871.9</v>
      </c>
      <c r="E111" s="33">
        <f>МР!F103</f>
        <v>22532.4</v>
      </c>
      <c r="F111" s="29">
        <f t="shared" si="4"/>
        <v>0.961021568435105</v>
      </c>
      <c r="G111" s="29">
        <f t="shared" si="3"/>
        <v>1.2607724976079768</v>
      </c>
    </row>
    <row r="112" spans="1:7" ht="12.75">
      <c r="A112" s="153"/>
      <c r="B112" s="148" t="s">
        <v>56</v>
      </c>
      <c r="C112" s="33">
        <f>МР!D104</f>
        <v>500</v>
      </c>
      <c r="D112" s="33">
        <f>МР!E104</f>
        <v>390</v>
      </c>
      <c r="E112" s="33">
        <f>МР!F104</f>
        <v>460.1</v>
      </c>
      <c r="F112" s="29">
        <f t="shared" si="4"/>
        <v>0.9202</v>
      </c>
      <c r="G112" s="29">
        <f t="shared" si="3"/>
        <v>1.1797435897435897</v>
      </c>
    </row>
    <row r="113" spans="1:7" ht="12.75">
      <c r="A113" s="27" t="s">
        <v>57</v>
      </c>
      <c r="B113" s="22" t="s">
        <v>158</v>
      </c>
      <c r="C113" s="37">
        <f>C114+C115</f>
        <v>68724.2</v>
      </c>
      <c r="D113" s="37">
        <f>D114+D115</f>
        <v>52149</v>
      </c>
      <c r="E113" s="37">
        <f>E114+E115</f>
        <v>67133.1</v>
      </c>
      <c r="F113" s="29">
        <f t="shared" si="4"/>
        <v>0.9768480389731712</v>
      </c>
      <c r="G113" s="29">
        <f t="shared" si="3"/>
        <v>1.2873324512454698</v>
      </c>
    </row>
    <row r="114" spans="1:7" ht="12.75">
      <c r="A114" s="153" t="s">
        <v>58</v>
      </c>
      <c r="B114" s="148" t="s">
        <v>59</v>
      </c>
      <c r="C114" s="33">
        <f>МР!D106</f>
        <v>65501.2</v>
      </c>
      <c r="D114" s="33">
        <f>МР!E106</f>
        <v>49527.6</v>
      </c>
      <c r="E114" s="33">
        <f>МР!F106</f>
        <v>64053</v>
      </c>
      <c r="F114" s="29">
        <f t="shared" si="4"/>
        <v>0.9778904813957607</v>
      </c>
      <c r="G114" s="29">
        <f t="shared" si="3"/>
        <v>1.293278899038112</v>
      </c>
    </row>
    <row r="115" spans="1:7" ht="12.75">
      <c r="A115" s="153" t="s">
        <v>60</v>
      </c>
      <c r="B115" s="148" t="s">
        <v>111</v>
      </c>
      <c r="C115" s="33">
        <f>МР!D107</f>
        <v>3223</v>
      </c>
      <c r="D115" s="33">
        <f>МР!E107</f>
        <v>2621.4</v>
      </c>
      <c r="E115" s="33">
        <f>МР!F107</f>
        <v>3080.1</v>
      </c>
      <c r="F115" s="29">
        <f t="shared" si="4"/>
        <v>0.9556624263108905</v>
      </c>
      <c r="G115" s="29">
        <f t="shared" si="3"/>
        <v>1.174982833600366</v>
      </c>
    </row>
    <row r="116" spans="1:7" ht="16.5" customHeight="1">
      <c r="A116" s="27" t="s">
        <v>61</v>
      </c>
      <c r="B116" s="22" t="s">
        <v>62</v>
      </c>
      <c r="C116" s="37">
        <f>C117+C118+C119+C121+C120+C122+C123+C124+C125</f>
        <v>19391.4</v>
      </c>
      <c r="D116" s="37">
        <f>D117+D118+D119+D121+D120+D122+D123+D124+D125</f>
        <v>16744.2</v>
      </c>
      <c r="E116" s="37">
        <f>E117+E118+E119+E121+E120+E122+E123+E124+E125</f>
        <v>18659.6</v>
      </c>
      <c r="F116" s="29">
        <f t="shared" si="4"/>
        <v>0.9622616211310167</v>
      </c>
      <c r="G116" s="29">
        <f t="shared" si="3"/>
        <v>1.1143918491179035</v>
      </c>
    </row>
    <row r="117" spans="1:7" ht="12.75">
      <c r="A117" s="153" t="s">
        <v>63</v>
      </c>
      <c r="B117" s="48" t="s">
        <v>223</v>
      </c>
      <c r="C117" s="33">
        <f>МР!D110+'МО г.Ртищево'!D84+'Кр-звезда'!D59+Октябрьский!D58+Салтыковка!D57+Урусово!D59+'Ш-Голицыно'!D57</f>
        <v>1850</v>
      </c>
      <c r="D117" s="33">
        <f>МР!E110+'МО г.Ртищево'!E84+'Кр-звезда'!E59+Октябрьский!E58+Салтыковка!E57+Урусово!E59+'Ш-Голицыно'!E57</f>
        <v>1364.7</v>
      </c>
      <c r="E117" s="33">
        <f>МР!F110+'МО г.Ртищево'!F84+'Кр-звезда'!F59+Октябрьский!F58+Салтыковка!F57+Урусово!F59+'Ш-Голицыно'!F57</f>
        <v>1780</v>
      </c>
      <c r="F117" s="29">
        <f t="shared" si="4"/>
        <v>0.9621621621621622</v>
      </c>
      <c r="G117" s="29">
        <f t="shared" si="3"/>
        <v>1.3043159668791675</v>
      </c>
    </row>
    <row r="118" spans="1:7" ht="38.25">
      <c r="A118" s="153" t="s">
        <v>64</v>
      </c>
      <c r="B118" s="48" t="s">
        <v>186</v>
      </c>
      <c r="C118" s="33">
        <f>МР!D112</f>
        <v>12359.3</v>
      </c>
      <c r="D118" s="33">
        <f>МР!E112</f>
        <v>12011</v>
      </c>
      <c r="E118" s="33">
        <f>МР!F112</f>
        <v>12280.8</v>
      </c>
      <c r="F118" s="29">
        <f t="shared" si="4"/>
        <v>0.9936485076015632</v>
      </c>
      <c r="G118" s="29">
        <f aca="true" t="shared" si="5" ref="G118:G133">E118/D118</f>
        <v>1.0224627424860544</v>
      </c>
    </row>
    <row r="119" spans="1:7" ht="63.75">
      <c r="A119" s="153"/>
      <c r="B119" s="148" t="s">
        <v>187</v>
      </c>
      <c r="C119" s="33">
        <f>МР!D111</f>
        <v>113.7</v>
      </c>
      <c r="D119" s="33">
        <f>МР!E111</f>
        <v>87.4</v>
      </c>
      <c r="E119" s="33">
        <f>МР!F111</f>
        <v>113.4</v>
      </c>
      <c r="F119" s="29">
        <f t="shared" si="4"/>
        <v>0.9973614775725594</v>
      </c>
      <c r="G119" s="29">
        <f t="shared" si="5"/>
        <v>1.297482837528604</v>
      </c>
    </row>
    <row r="120" spans="1:7" ht="27.75" customHeight="1">
      <c r="A120" s="153"/>
      <c r="B120" s="148" t="s">
        <v>306</v>
      </c>
      <c r="C120" s="33">
        <f>МР!D115</f>
        <v>110</v>
      </c>
      <c r="D120" s="33">
        <f>МР!E115</f>
        <v>60</v>
      </c>
      <c r="E120" s="33">
        <f>МР!F115</f>
        <v>50</v>
      </c>
      <c r="F120" s="29">
        <f t="shared" si="4"/>
        <v>0.45454545454545453</v>
      </c>
      <c r="G120" s="29">
        <f t="shared" si="5"/>
        <v>0.8333333333333334</v>
      </c>
    </row>
    <row r="121" spans="1:7" ht="51">
      <c r="A121" s="153" t="s">
        <v>65</v>
      </c>
      <c r="B121" s="148" t="s">
        <v>117</v>
      </c>
      <c r="C121" s="33">
        <f>МР!D120</f>
        <v>4133.9</v>
      </c>
      <c r="D121" s="33">
        <f>МР!E120</f>
        <v>2814.9</v>
      </c>
      <c r="E121" s="33">
        <f>МР!F120</f>
        <v>4133.9</v>
      </c>
      <c r="F121" s="29">
        <f t="shared" si="4"/>
        <v>1</v>
      </c>
      <c r="G121" s="29">
        <f t="shared" si="5"/>
        <v>1.4685779246154391</v>
      </c>
    </row>
    <row r="122" spans="1:7" ht="38.25">
      <c r="A122" s="153" t="s">
        <v>64</v>
      </c>
      <c r="B122" s="148" t="s">
        <v>387</v>
      </c>
      <c r="C122" s="33">
        <f>МР!D116</f>
        <v>132.3</v>
      </c>
      <c r="D122" s="33">
        <f>МР!E116</f>
        <v>132.3</v>
      </c>
      <c r="E122" s="33">
        <f>МР!F116</f>
        <v>101.9</v>
      </c>
      <c r="F122" s="29">
        <f t="shared" si="4"/>
        <v>0.7702191987906274</v>
      </c>
      <c r="G122" s="29">
        <f t="shared" si="5"/>
        <v>0.7702191987906274</v>
      </c>
    </row>
    <row r="123" spans="1:7" ht="51">
      <c r="A123" s="153" t="s">
        <v>64</v>
      </c>
      <c r="B123" s="148" t="s">
        <v>320</v>
      </c>
      <c r="C123" s="33">
        <f>МР!D117</f>
        <v>273.9</v>
      </c>
      <c r="D123" s="33">
        <f>МР!E117</f>
        <v>273.9</v>
      </c>
      <c r="E123" s="33">
        <f>МР!F117</f>
        <v>199.6</v>
      </c>
      <c r="F123" s="29">
        <f t="shared" si="4"/>
        <v>0.728733114275283</v>
      </c>
      <c r="G123" s="29">
        <f t="shared" si="5"/>
        <v>0.728733114275283</v>
      </c>
    </row>
    <row r="124" spans="1:7" ht="25.5">
      <c r="A124" s="153"/>
      <c r="B124" s="148" t="s">
        <v>317</v>
      </c>
      <c r="C124" s="33">
        <f>МР!D118</f>
        <v>157.8</v>
      </c>
      <c r="D124" s="33">
        <f>МР!E118</f>
        <v>0</v>
      </c>
      <c r="E124" s="33">
        <f>МР!F118</f>
        <v>0</v>
      </c>
      <c r="F124" s="29">
        <f t="shared" si="4"/>
        <v>0</v>
      </c>
      <c r="G124" s="29"/>
    </row>
    <row r="125" spans="1:7" ht="51">
      <c r="A125" s="153"/>
      <c r="B125" s="148" t="s">
        <v>336</v>
      </c>
      <c r="C125" s="33">
        <f>МР!D119</f>
        <v>260.5</v>
      </c>
      <c r="D125" s="33">
        <f>МР!E119</f>
        <v>0</v>
      </c>
      <c r="E125" s="33">
        <f>МР!F119</f>
        <v>0</v>
      </c>
      <c r="F125" s="29">
        <f t="shared" si="4"/>
        <v>0</v>
      </c>
      <c r="G125" s="29"/>
    </row>
    <row r="126" spans="1:7" ht="21" customHeight="1">
      <c r="A126" s="42" t="s">
        <v>66</v>
      </c>
      <c r="B126" s="151" t="s">
        <v>133</v>
      </c>
      <c r="C126" s="37">
        <f>C127+C128</f>
        <v>27328.9</v>
      </c>
      <c r="D126" s="37">
        <f>D127+D128</f>
        <v>22742.1</v>
      </c>
      <c r="E126" s="37">
        <f>E127+E128</f>
        <v>27307.9</v>
      </c>
      <c r="F126" s="29">
        <f t="shared" si="4"/>
        <v>0.9992315826835328</v>
      </c>
      <c r="G126" s="29">
        <f t="shared" si="5"/>
        <v>1.2007642214219445</v>
      </c>
    </row>
    <row r="127" spans="1:7" ht="15.75" customHeight="1">
      <c r="A127" s="153" t="s">
        <v>67</v>
      </c>
      <c r="B127" s="148" t="s">
        <v>134</v>
      </c>
      <c r="C127" s="33">
        <f>'МО г.Ртищево'!D86</f>
        <v>26840</v>
      </c>
      <c r="D127" s="33">
        <f>'МО г.Ртищево'!E86</f>
        <v>22301.8</v>
      </c>
      <c r="E127" s="33">
        <f>'МО г.Ртищево'!F86</f>
        <v>26819</v>
      </c>
      <c r="F127" s="29">
        <f t="shared" si="4"/>
        <v>0.9992175856929956</v>
      </c>
      <c r="G127" s="29">
        <f t="shared" si="5"/>
        <v>1.2025486732012662</v>
      </c>
    </row>
    <row r="128" spans="1:7" ht="18.75" customHeight="1">
      <c r="A128" s="153" t="s">
        <v>135</v>
      </c>
      <c r="B128" s="148" t="s">
        <v>136</v>
      </c>
      <c r="C128" s="33">
        <f>МР!D123</f>
        <v>488.9</v>
      </c>
      <c r="D128" s="33">
        <f>МР!E123</f>
        <v>440.3</v>
      </c>
      <c r="E128" s="33">
        <f>МР!F123</f>
        <v>488.9</v>
      </c>
      <c r="F128" s="29">
        <f t="shared" si="4"/>
        <v>1</v>
      </c>
      <c r="G128" s="29">
        <f t="shared" si="5"/>
        <v>1.110379286849875</v>
      </c>
    </row>
    <row r="129" spans="1:7" ht="21.75" customHeight="1">
      <c r="A129" s="42" t="s">
        <v>137</v>
      </c>
      <c r="B129" s="151" t="s">
        <v>138</v>
      </c>
      <c r="C129" s="37">
        <f>C130</f>
        <v>420.9</v>
      </c>
      <c r="D129" s="37">
        <f>D130</f>
        <v>244.1</v>
      </c>
      <c r="E129" s="37">
        <f>E130</f>
        <v>365.40000000000003</v>
      </c>
      <c r="F129" s="29">
        <f t="shared" si="4"/>
        <v>0.8681397006414827</v>
      </c>
      <c r="G129" s="29">
        <f t="shared" si="5"/>
        <v>1.4969274887341255</v>
      </c>
    </row>
    <row r="130" spans="1:7" ht="12.75">
      <c r="A130" s="153" t="s">
        <v>139</v>
      </c>
      <c r="B130" s="148" t="s">
        <v>140</v>
      </c>
      <c r="C130" s="33">
        <f>МР!D126+'МО г.Ртищево'!D88</f>
        <v>420.9</v>
      </c>
      <c r="D130" s="33">
        <f>МР!E126+'МО г.Ртищево'!E88</f>
        <v>244.1</v>
      </c>
      <c r="E130" s="33">
        <f>МР!F126+'МО г.Ртищево'!F88</f>
        <v>365.40000000000003</v>
      </c>
      <c r="F130" s="29">
        <f t="shared" si="4"/>
        <v>0.8681397006414827</v>
      </c>
      <c r="G130" s="29">
        <f t="shared" si="5"/>
        <v>1.4969274887341255</v>
      </c>
    </row>
    <row r="131" spans="1:7" ht="32.25" customHeight="1">
      <c r="A131" s="42" t="s">
        <v>141</v>
      </c>
      <c r="B131" s="151" t="s">
        <v>142</v>
      </c>
      <c r="C131" s="37">
        <f>C132</f>
        <v>1209.1</v>
      </c>
      <c r="D131" s="37">
        <f>D132</f>
        <v>702.8</v>
      </c>
      <c r="E131" s="37">
        <f>E132</f>
        <v>1208.3</v>
      </c>
      <c r="F131" s="29">
        <f t="shared" si="4"/>
        <v>0.9993383508394674</v>
      </c>
      <c r="G131" s="29">
        <f t="shared" si="5"/>
        <v>1.7192657939669893</v>
      </c>
    </row>
    <row r="132" spans="1:7" ht="15" customHeight="1">
      <c r="A132" s="153" t="s">
        <v>144</v>
      </c>
      <c r="B132" s="148" t="s">
        <v>143</v>
      </c>
      <c r="C132" s="33">
        <f>МР!D128</f>
        <v>1209.1</v>
      </c>
      <c r="D132" s="33">
        <f>МР!E128</f>
        <v>702.8</v>
      </c>
      <c r="E132" s="33">
        <f>МР!F128</f>
        <v>1208.3</v>
      </c>
      <c r="F132" s="29">
        <f t="shared" si="4"/>
        <v>0.9993383508394674</v>
      </c>
      <c r="G132" s="29">
        <f t="shared" si="5"/>
        <v>1.7192657939669893</v>
      </c>
    </row>
    <row r="133" spans="1:7" ht="22.5" customHeight="1">
      <c r="A133" s="153"/>
      <c r="B133" s="49" t="s">
        <v>69</v>
      </c>
      <c r="C133" s="50">
        <f>C41+C105+C58+C60+C67+C79+C107+C113+C116+C126+C129+C131</f>
        <v>740215.1</v>
      </c>
      <c r="D133" s="50">
        <f>D41+D105+D58+D60+D67+D79+D107+D113+D116+D126+D129+D131</f>
        <v>584908.1</v>
      </c>
      <c r="E133" s="50">
        <f>E41+E105+E58+E60+E67+E79+E107+E113+E116+E126+E129+E131</f>
        <v>716440.2000000001</v>
      </c>
      <c r="F133" s="29">
        <f t="shared" si="4"/>
        <v>0.967881092941768</v>
      </c>
      <c r="G133" s="29">
        <f t="shared" si="5"/>
        <v>1.224876523337598</v>
      </c>
    </row>
    <row r="134" spans="3:6" ht="12.75">
      <c r="C134" s="53"/>
      <c r="D134" s="53"/>
      <c r="E134" s="53"/>
      <c r="F134" s="54"/>
    </row>
    <row r="135" spans="3:6" ht="12.75">
      <c r="C135" s="53"/>
      <c r="D135" s="53"/>
      <c r="E135" s="53"/>
      <c r="F135" s="56"/>
    </row>
    <row r="136" spans="2:6" ht="15">
      <c r="B136" s="57" t="s">
        <v>94</v>
      </c>
      <c r="C136" s="53"/>
      <c r="D136" s="53"/>
      <c r="E136" s="53">
        <v>10032.6</v>
      </c>
      <c r="F136" s="58"/>
    </row>
    <row r="137" spans="2:6" ht="15">
      <c r="B137" s="57"/>
      <c r="C137" s="53"/>
      <c r="D137" s="53"/>
      <c r="E137" s="53"/>
      <c r="F137" s="58"/>
    </row>
    <row r="138" spans="2:6" ht="15">
      <c r="B138" s="57" t="s">
        <v>85</v>
      </c>
      <c r="C138" s="53"/>
      <c r="D138" s="53"/>
      <c r="E138" s="53"/>
      <c r="F138" s="58"/>
    </row>
    <row r="139" spans="2:7" ht="15">
      <c r="B139" s="57" t="s">
        <v>86</v>
      </c>
      <c r="C139" s="53"/>
      <c r="D139" s="53"/>
      <c r="E139" s="53"/>
      <c r="F139" s="58"/>
      <c r="G139" s="59"/>
    </row>
    <row r="140" spans="2:6" ht="15">
      <c r="B140" s="57"/>
      <c r="C140" s="53"/>
      <c r="D140" s="53"/>
      <c r="E140" s="53"/>
      <c r="F140" s="58"/>
    </row>
    <row r="141" spans="2:6" ht="15">
      <c r="B141" s="57" t="s">
        <v>87</v>
      </c>
      <c r="C141" s="53"/>
      <c r="D141" s="53"/>
      <c r="E141" s="53">
        <v>10000</v>
      </c>
      <c r="F141" s="58"/>
    </row>
    <row r="142" spans="2:7" ht="15">
      <c r="B142" s="57" t="s">
        <v>88</v>
      </c>
      <c r="C142" s="53"/>
      <c r="D142" s="53"/>
      <c r="E142" s="53"/>
      <c r="F142" s="58"/>
      <c r="G142" s="60"/>
    </row>
    <row r="143" spans="2:6" ht="15">
      <c r="B143" s="57"/>
      <c r="C143" s="53"/>
      <c r="D143" s="53"/>
      <c r="E143" s="53"/>
      <c r="F143" s="58"/>
    </row>
    <row r="144" spans="2:6" ht="15">
      <c r="B144" s="57" t="s">
        <v>89</v>
      </c>
      <c r="C144" s="53"/>
      <c r="D144" s="53"/>
      <c r="E144" s="53"/>
      <c r="F144" s="58"/>
    </row>
    <row r="145" spans="2:7" ht="15">
      <c r="B145" s="57" t="s">
        <v>90</v>
      </c>
      <c r="C145" s="53"/>
      <c r="D145" s="53"/>
      <c r="E145" s="53">
        <v>700</v>
      </c>
      <c r="F145" s="58"/>
      <c r="G145" s="61"/>
    </row>
    <row r="146" spans="2:6" ht="15">
      <c r="B146" s="57"/>
      <c r="C146" s="53"/>
      <c r="D146" s="53"/>
      <c r="E146" s="53"/>
      <c r="F146" s="58"/>
    </row>
    <row r="147" spans="2:6" ht="15">
      <c r="B147" s="57" t="s">
        <v>91</v>
      </c>
      <c r="C147" s="53"/>
      <c r="D147" s="53"/>
      <c r="E147" s="53"/>
      <c r="F147" s="58"/>
    </row>
    <row r="148" spans="1:7" ht="15">
      <c r="A148" s="52"/>
      <c r="B148" s="57" t="s">
        <v>92</v>
      </c>
      <c r="C148" s="53"/>
      <c r="D148" s="53"/>
      <c r="E148" s="53">
        <v>12000</v>
      </c>
      <c r="F148" s="58"/>
      <c r="G148" s="62"/>
    </row>
    <row r="149" spans="1:6" ht="12" customHeight="1" hidden="1">
      <c r="A149" s="52"/>
      <c r="B149" s="57"/>
      <c r="C149" s="53"/>
      <c r="D149" s="53"/>
      <c r="E149" s="53"/>
      <c r="F149" s="58"/>
    </row>
    <row r="150" spans="1:6" ht="5.25" customHeight="1" hidden="1">
      <c r="A150" s="52"/>
      <c r="B150" s="57"/>
      <c r="C150" s="53"/>
      <c r="D150" s="53"/>
      <c r="E150" s="53"/>
      <c r="F150" s="58"/>
    </row>
    <row r="151" spans="1:7" ht="45" customHeight="1">
      <c r="A151" s="52"/>
      <c r="B151" s="57" t="s">
        <v>93</v>
      </c>
      <c r="C151" s="53"/>
      <c r="D151" s="53"/>
      <c r="E151" s="53">
        <f>E136+E36-E133-E148-E145+E141</f>
        <v>9459.299999999814</v>
      </c>
      <c r="F151" s="58"/>
      <c r="G151" s="63"/>
    </row>
    <row r="152" spans="1:6" ht="12.75">
      <c r="A152" s="52"/>
      <c r="C152" s="53"/>
      <c r="D152" s="53"/>
      <c r="E152" s="53"/>
      <c r="F152" s="58"/>
    </row>
    <row r="153" spans="1:6" ht="12.75" hidden="1">
      <c r="A153" s="52"/>
      <c r="C153" s="53"/>
      <c r="D153" s="53"/>
      <c r="E153" s="53"/>
      <c r="F153" s="58"/>
    </row>
    <row r="154" spans="1:6" ht="15">
      <c r="A154" s="52"/>
      <c r="B154" s="57" t="s">
        <v>95</v>
      </c>
      <c r="C154" s="53"/>
      <c r="D154" s="53"/>
      <c r="E154" s="53"/>
      <c r="F154" s="58"/>
    </row>
    <row r="155" spans="1:6" ht="15">
      <c r="A155" s="52"/>
      <c r="B155" s="57" t="s">
        <v>96</v>
      </c>
      <c r="C155" s="53"/>
      <c r="D155" s="53"/>
      <c r="E155" s="53"/>
      <c r="F155" s="58"/>
    </row>
    <row r="156" spans="1:6" ht="15">
      <c r="A156" s="52"/>
      <c r="B156" s="57" t="s">
        <v>97</v>
      </c>
      <c r="C156" s="53"/>
      <c r="D156" s="53"/>
      <c r="E156" s="53"/>
      <c r="F156" s="58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8:G38"/>
    <mergeCell ref="F39:F40"/>
    <mergeCell ref="G39:G40"/>
    <mergeCell ref="A39:A40"/>
    <mergeCell ref="B39:B40"/>
    <mergeCell ref="C39:C40"/>
    <mergeCell ref="E39:E40"/>
    <mergeCell ref="D39:D40"/>
  </mergeCells>
  <printOptions/>
  <pageMargins left="0.7874015748031497" right="0.3937007874015748" top="0.5905511811023623" bottom="0.5905511811023623" header="0" footer="0"/>
  <pageSetup fitToHeight="5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2015-12-15T11:07:55Z</cp:lastPrinted>
  <dcterms:created xsi:type="dcterms:W3CDTF">1996-10-08T23:32:33Z</dcterms:created>
  <dcterms:modified xsi:type="dcterms:W3CDTF">2016-01-19T10:32:18Z</dcterms:modified>
  <cp:category/>
  <cp:version/>
  <cp:contentType/>
  <cp:contentStatus/>
</cp:coreProperties>
</file>