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'МР'!$B$1:$G$179</definedName>
  </definedNames>
  <calcPr fullCalcOnLoad="1"/>
</workbook>
</file>

<file path=xl/sharedStrings.xml><?xml version="1.0" encoding="utf-8"?>
<sst xmlns="http://schemas.openxmlformats.org/spreadsheetml/2006/main" count="319" uniqueCount="280">
  <si>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</si>
  <si>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</si>
  <si>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</si>
  <si>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</si>
  <si>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</si>
  <si>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</si>
  <si>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</si>
  <si>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</si>
  <si>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</si>
  <si>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</si>
  <si>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</si>
  <si>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Целевые программы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</si>
  <si>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</si>
  <si>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</si>
  <si>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</si>
  <si>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</si>
  <si>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</si>
  <si>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</si>
  <si>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</si>
  <si>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</si>
  <si>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</si>
  <si>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</si>
  <si>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</si>
  <si>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</si>
  <si>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</si>
  <si>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</si>
  <si>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</si>
  <si>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</si>
  <si>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</si>
  <si>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</si>
  <si>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</si>
  <si>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</si>
  <si>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</si>
  <si>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</si>
  <si>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</si>
  <si>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</si>
  <si>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</si>
  <si>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</si>
  <si>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</si>
  <si>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</si>
  <si>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</si>
  <si>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</si>
  <si>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</si>
  <si>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</si>
  <si>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</si>
  <si>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</si>
  <si>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</si>
  <si>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</si>
  <si>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</si>
  <si>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</si>
  <si>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</si>
  <si>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</si>
  <si>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</si>
  <si>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</si>
  <si>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</si>
  <si>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</si>
  <si>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</si>
  <si>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</si>
  <si>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</si>
  <si>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</si>
  <si>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</si>
  <si>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</si>
  <si>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</si>
  <si>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</si>
  <si>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</si>
  <si>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</si>
  <si>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</si>
  <si>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</si>
  <si>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</si>
  <si>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</si>
  <si>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</si>
  <si>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</si>
  <si>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</si>
  <si>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</si>
  <si>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</si>
  <si>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Возврат остатков субсидий, субвенций и иных (219 + 218 коды)</t>
  </si>
  <si>
    <t>0314</t>
  </si>
  <si>
    <t>раздел</t>
  </si>
  <si>
    <t>Классификация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</si>
  <si>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</si>
  <si>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</si>
  <si>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</si>
  <si>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</si>
  <si>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</si>
  <si>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</si>
  <si>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</si>
  <si>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</si>
  <si>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</si>
  <si>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</si>
  <si>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</si>
  <si>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</si>
  <si>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</si>
  <si>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</si>
  <si>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</si>
  <si>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</si>
  <si>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</si>
  <si>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</si>
  <si>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</si>
  <si>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</si>
  <si>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</si>
  <si>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</si>
  <si>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9148600</t>
  </si>
  <si>
    <t>Коммунальное хозяйство, в том числе: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</si>
  <si>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</si>
  <si>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</si>
  <si>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</si>
  <si>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</si>
  <si>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</si>
  <si>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</si>
  <si>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</si>
  <si>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</si>
  <si>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</si>
  <si>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</si>
  <si>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</si>
  <si>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</si>
  <si>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>Расходы по исполнительным листам</t>
  </si>
  <si>
    <t>9910008510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</si>
  <si>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</si>
  <si>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</si>
  <si>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</si>
  <si>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</si>
  <si>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</si>
  <si>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</si>
  <si>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</si>
  <si>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</si>
  <si>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</si>
  <si>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</si>
  <si>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</si>
  <si>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</si>
  <si>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</si>
  <si>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</si>
  <si>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</si>
  <si>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</si>
  <si>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</si>
  <si>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</si>
  <si>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</si>
  <si>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</si>
  <si>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</si>
  <si>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</si>
  <si>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</si>
  <si>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</si>
  <si>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77008L064А</t>
  </si>
  <si>
    <t>95101005110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</si>
  <si>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</si>
  <si>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</si>
  <si>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</si>
  <si>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</si>
  <si>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</si>
  <si>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</si>
  <si>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</si>
  <si>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Сельское хозяйство и рыболовство</t>
  </si>
  <si>
    <t>Патент</t>
  </si>
  <si>
    <t>75304D7300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</si>
  <si>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</si>
  <si>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</si>
  <si>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</si>
  <si>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</si>
  <si>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</si>
  <si>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7240200740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</si>
  <si>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</si>
  <si>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</si>
  <si>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9010051200</t>
  </si>
  <si>
    <t>Другие вопросы в области культуы</t>
  </si>
  <si>
    <t>Остатки на начало года</t>
  </si>
  <si>
    <t>75302G0810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</si>
  <si>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</si>
  <si>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</si>
  <si>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</si>
  <si>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</si>
  <si>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058,059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</si>
  <si>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</si>
  <si>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</si>
  <si>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</si>
  <si>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</si>
  <si>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</si>
  <si>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</si>
  <si>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</si>
  <si>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</si>
  <si>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</si>
  <si>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</si>
  <si>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</si>
  <si>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</si>
  <si>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</si>
  <si>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</si>
  <si>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</si>
  <si>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</si>
  <si>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</si>
  <si>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</si>
  <si>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</si>
  <si>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</si>
  <si>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Основное мероприятие "Содержание автомобильных дорог общего пользования местного значения"</t>
  </si>
  <si>
    <t>75202G0800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</si>
  <si>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</si>
  <si>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</si>
  <si>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</si>
  <si>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</si>
  <si>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7240100С50</t>
  </si>
  <si>
    <t>72201L4970</t>
  </si>
  <si>
    <t>72201L4970 04.17.01</t>
  </si>
  <si>
    <t>72201L4970 04.17.02</t>
  </si>
  <si>
    <t>75306G0800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</si>
  <si>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</si>
  <si>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Поступления от денежных пожертвований, предоставляемых физическими лицами получателям средств муниципальных районов</t>
  </si>
  <si>
    <t>7240100С60</t>
  </si>
  <si>
    <t>7240100С70</t>
  </si>
  <si>
    <t>7240100С80</t>
  </si>
  <si>
    <t>7240100С90</t>
  </si>
  <si>
    <t>план на 9 месяцев</t>
  </si>
  <si>
    <t>% к плану 9 месяцев</t>
  </si>
  <si>
    <t>72135V0000</t>
  </si>
  <si>
    <t>7240100Т30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</si>
  <si>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</si>
  <si>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</si>
  <si>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</si>
  <si>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</si>
  <si>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</si>
  <si>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</si>
  <si>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</si>
  <si>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</si>
  <si>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</si>
  <si>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Доходы от сдачи в аренду имущества находящегося в оперативном управлении</t>
  </si>
  <si>
    <t>75307S7900</t>
  </si>
  <si>
    <t>75307D7900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</si>
  <si>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</si>
  <si>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9910008540</t>
  </si>
  <si>
    <t>Расходы на исполнение судебных решений</t>
  </si>
  <si>
    <t>75305G0800</t>
  </si>
  <si>
    <t>72128Г080</t>
  </si>
  <si>
    <t>72129Г090</t>
  </si>
  <si>
    <t>72130Г110</t>
  </si>
  <si>
    <t>72132Г130</t>
  </si>
  <si>
    <t>обл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</si>
  <si>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</si>
  <si>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Подпрограмма "Градостроительное планирование развития территорий поселений Ртищевского муниципального района на 2014 - 2020 годы", в том числе:</t>
  </si>
  <si>
    <t xml:space="preserve">Сведения 
об исполнении бюджета Ртищевского муниципального района 
за  2018 год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</si>
  <si>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</si>
  <si>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</si>
  <si>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</si>
  <si>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</si>
  <si>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Единый сельскохозяйственный налог</t>
  </si>
  <si>
    <t>Штрафы, санкции, возмещение ущерба, в том числе:</t>
  </si>
  <si>
    <t>ИТОГО ДОХОДОВ</t>
  </si>
  <si>
    <t>Другие общегосударственные вопросы, в том числе:</t>
  </si>
  <si>
    <t>Администрация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</si>
  <si>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</si>
  <si>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 xml:space="preserve">Отдел по управлению имуществом </t>
  </si>
  <si>
    <t>Субсидии бюджетам муниципальных районов на обеспечение жильем молодых семей (федеральная часть)</t>
  </si>
  <si>
    <t>Субсидии бюджетам муниципальных районов на обеспечение жильем молодых семей  (областная часть)</t>
  </si>
  <si>
    <t>Транспорт, в том числе:</t>
  </si>
  <si>
    <t>Муниципальная программа  "Развитие транспортной системы в Ртищевском муниципальном районе на 2017-2020 годы", подпрограмма "Развитие учреждений и предприятий транспортной отрасли", в том числе:</t>
  </si>
  <si>
    <t>Дорожное хозяйство (дорожные фонды), в том числе:</t>
  </si>
  <si>
    <t>Основное мероприятие "Изготовление технических и межевых планов на объекты недвижимости"</t>
  </si>
  <si>
    <t>Основное мероприятие "Подготовка карты (плана) границ населённых пунктов Краснозвездинского  муниципального образования"</t>
  </si>
  <si>
    <t>Основное мероприятие "Подготовка карты (плана) границ населённых пунктов Урусовского  муниципального образования"</t>
  </si>
  <si>
    <t>Основное мероприятие "Подготовка карты (плана) границ населённых пунктов Шило-Голицынского  муниципального образования"</t>
  </si>
  <si>
    <t>Основное мероприятие "Подготовка карты (плана) границ населённых пунктов Салтыковского  муниципального образования"</t>
  </si>
  <si>
    <t>Основное мероприятие "Обеспечение надлежащего осуществления полномочий по решению вопросов местного значения"</t>
  </si>
  <si>
    <t>Муниципальная программа "Развитие малого и среднего предпринимательства в Ртищевском муниципальном районе на 2016 -2018 годы"</t>
  </si>
  <si>
    <t>Жилищное хозяйство,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</si>
  <si>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годы", подпрограмма "Градостроительное планирование развития территорий поселений Ртищевского муниципального района на 2014 - 2020 годы", из них:</t>
  </si>
  <si>
    <t xml:space="preserve">Муниципальная программа "Обеспечение населения доступным жильем и развитие жилищно-коммунальной инфраструктуры на 2014-2020 годы", подпрограмма "Модернизация  объектов коммунальной инфраструктуры", из них: </t>
  </si>
  <si>
    <t>Основное мероприятие "Техническое обслуживание систем газораспределения и газопотребления"</t>
  </si>
  <si>
    <t>Основное мероприятие "Приобретение водоразборных колонок для организации водоснабжения в Ртищевском районе Саратовской области"</t>
  </si>
  <si>
    <t>Основное мероприятие "Приобретение погружного электронасосного агрегата для Макаровского МО (с. Васильевка)"</t>
  </si>
  <si>
    <t>Основное мероприятие "Приобретение погружного электронасосного агрегата для Краснозвездинского МО (с. Владыкино)"</t>
  </si>
  <si>
    <t>Основное мероприятие "Приобретение погружного электронасосного агрегата для Урусовского МО (п. Центральная усадьба совхоза "Выдвиженец")"</t>
  </si>
  <si>
    <t>Основное мероприятие "Капитальный ремонт артезианской скважины глубиной 100 м, комплекса водозабора и подачи воды, расположенной по адресу: Саратовская область, Ртищевский район, с. Шило -  Голицыно, Северо - Восточная часть"</t>
  </si>
  <si>
    <t>Основное мероприятие "Выполнение работ по устройству шахтного колодца в п. имени Максима Горького Ртищевского района Саратовской области"</t>
  </si>
  <si>
    <t xml:space="preserve">Реализация мероприятий по обеспечению жильем молодых семей </t>
  </si>
  <si>
    <t>Муниципальная программа  "Развитие транспортной системы в Ртищевском муниципальном районе на 2017-2020 годы", подпрограммы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 и  "Ремонт автомобильных дорог и искусственных сооружений на них в границах городских и сельских поселений", из них:</t>
  </si>
  <si>
    <t>Муниципальная программа  "Развитие транспортной системы в Ртищевском муниципальном районе на 2017-2020 годы", 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годы", из них:</t>
  </si>
  <si>
    <t>Основное мероприятие "Нанесение пешеходной дорожной разметки на улично-дорожную сеть"</t>
  </si>
  <si>
    <t>Основное мероприятие 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(средства областного и  муниципального дорожных фондов)"</t>
  </si>
  <si>
    <t>Основное мероприятие "Обустройство улично-дорожной сети дорожными знаками"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</si>
  <si>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</si>
  <si>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Охрана семьи и детства  (компенсация части родительской платы, опека несовершеннолетних)</t>
  </si>
  <si>
    <t>Капитальный ремонт, ремонт и содержание автомобильных дорог общего пользования местного значения (средства областного и муниципального дорожных фондов)</t>
  </si>
  <si>
    <t xml:space="preserve">Реализация основного мероприятия за счет средств муниципального дорожного фонда </t>
  </si>
  <si>
    <t xml:space="preserve">Приложение № 1
к распоряжению администрации Ртищевского  муниципального района 
 от 8 апреля 2019 года № 254-р
</t>
  </si>
  <si>
    <t>Верно: ведущий специалист отдела делопроизводства                                       Н.В. Петрина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</si>
</sst>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2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49" fontId="1" fillId="24" borderId="0" xfId="0" applyNumberFormat="1" applyFont="1" applyFill="1" applyAlignment="1">
      <alignment horizontal="left"/>
    </xf>
    <xf numFmtId="0" fontId="1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185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9" fontId="1" fillId="24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4" fillId="24" borderId="10" xfId="0" applyNumberFormat="1" applyFont="1" applyFill="1" applyBorder="1" applyAlignment="1">
      <alignment horizontal="left" vertical="top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3" fillId="24" borderId="10" xfId="0" applyNumberFormat="1" applyFont="1" applyFill="1" applyBorder="1" applyAlignment="1">
      <alignment horizontal="left" vertical="center" wrapText="1"/>
    </xf>
    <xf numFmtId="195" fontId="3" fillId="24" borderId="10" xfId="52" applyNumberFormat="1" applyFont="1" applyFill="1" applyBorder="1" applyAlignment="1" applyProtection="1">
      <alignment wrapText="1"/>
      <protection hidden="1"/>
    </xf>
    <xf numFmtId="49" fontId="3" fillId="24" borderId="10" xfId="52" applyNumberFormat="1" applyFont="1" applyFill="1" applyBorder="1" applyAlignment="1" applyProtection="1">
      <alignment wrapText="1"/>
      <protection hidden="1"/>
    </xf>
    <xf numFmtId="0" fontId="3" fillId="0" borderId="0" xfId="0" applyFont="1" applyFill="1" applyAlignment="1">
      <alignment horizontal="left" vertical="center"/>
    </xf>
    <xf numFmtId="185" fontId="1" fillId="24" borderId="0" xfId="0" applyNumberFormat="1" applyFont="1" applyFill="1" applyAlignment="1">
      <alignment horizontal="center" vertical="center"/>
    </xf>
    <xf numFmtId="49" fontId="1" fillId="24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200" fontId="1" fillId="24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left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85" fontId="1" fillId="0" borderId="0" xfId="0" applyNumberFormat="1" applyFont="1" applyFill="1" applyBorder="1" applyAlignment="1">
      <alignment horizontal="left" vertical="top" wrapText="1"/>
    </xf>
    <xf numFmtId="9" fontId="1" fillId="0" borderId="12" xfId="0" applyNumberFormat="1" applyFont="1" applyFill="1" applyBorder="1" applyAlignment="1">
      <alignment horizontal="left" vertical="top" wrapText="1"/>
    </xf>
    <xf numFmtId="9" fontId="3" fillId="0" borderId="12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center" wrapText="1"/>
    </xf>
    <xf numFmtId="185" fontId="1" fillId="24" borderId="10" xfId="0" applyNumberFormat="1" applyFont="1" applyFill="1" applyBorder="1" applyAlignment="1">
      <alignment horizontal="center" wrapText="1"/>
    </xf>
    <xf numFmtId="184" fontId="1" fillId="24" borderId="10" xfId="0" applyNumberFormat="1" applyFont="1" applyFill="1" applyBorder="1" applyAlignment="1">
      <alignment horizontal="center" wrapText="1"/>
    </xf>
    <xf numFmtId="185" fontId="3" fillId="24" borderId="10" xfId="0" applyNumberFormat="1" applyFont="1" applyFill="1" applyBorder="1" applyAlignment="1">
      <alignment horizontal="center" wrapText="1"/>
    </xf>
    <xf numFmtId="185" fontId="1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184" fontId="3" fillId="24" borderId="10" xfId="0" applyNumberFormat="1" applyFont="1" applyFill="1" applyBorder="1" applyAlignment="1">
      <alignment horizontal="center" wrapText="1"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wrapText="1"/>
    </xf>
    <xf numFmtId="49" fontId="1" fillId="24" borderId="10" xfId="0" applyNumberFormat="1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49" fontId="4" fillId="24" borderId="10" xfId="0" applyNumberFormat="1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49" fontId="5" fillId="24" borderId="10" xfId="0" applyNumberFormat="1" applyFont="1" applyFill="1" applyBorder="1" applyAlignment="1">
      <alignment horizontal="left" wrapText="1"/>
    </xf>
    <xf numFmtId="195" fontId="1" fillId="24" borderId="10" xfId="52" applyNumberFormat="1" applyFont="1" applyFill="1" applyBorder="1" applyAlignment="1" applyProtection="1">
      <alignment wrapText="1"/>
      <protection hidden="1"/>
    </xf>
    <xf numFmtId="49" fontId="1" fillId="24" borderId="10" xfId="52" applyNumberFormat="1" applyFont="1" applyFill="1" applyBorder="1" applyAlignment="1" applyProtection="1">
      <alignment wrapText="1"/>
      <protection hidden="1"/>
    </xf>
    <xf numFmtId="49" fontId="3" fillId="2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9" fontId="1" fillId="24" borderId="10" xfId="0" applyNumberFormat="1" applyFont="1" applyFill="1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left" wrapText="1"/>
    </xf>
    <xf numFmtId="9" fontId="3" fillId="24" borderId="1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49" fontId="1" fillId="24" borderId="15" xfId="0" applyNumberFormat="1" applyFont="1" applyFill="1" applyBorder="1" applyAlignment="1">
      <alignment horizontal="left" wrapText="1"/>
    </xf>
    <xf numFmtId="0" fontId="3" fillId="24" borderId="15" xfId="0" applyFont="1" applyFill="1" applyBorder="1" applyAlignment="1">
      <alignment horizontal="left" wrapText="1"/>
    </xf>
    <xf numFmtId="49" fontId="3" fillId="24" borderId="15" xfId="0" applyNumberFormat="1" applyFont="1" applyFill="1" applyBorder="1" applyAlignment="1">
      <alignment horizontal="left" wrapText="1"/>
    </xf>
    <xf numFmtId="0" fontId="1" fillId="24" borderId="16" xfId="54" applyNumberFormat="1" applyFont="1" applyFill="1" applyBorder="1" applyAlignment="1" applyProtection="1">
      <alignment horizontal="left" wrapText="1"/>
      <protection hidden="1"/>
    </xf>
    <xf numFmtId="49" fontId="1" fillId="24" borderId="15" xfId="54" applyNumberFormat="1" applyFont="1" applyFill="1" applyBorder="1" applyAlignment="1" applyProtection="1">
      <alignment horizontal="left" wrapText="1"/>
      <protection hidden="1"/>
    </xf>
    <xf numFmtId="0" fontId="2" fillId="24" borderId="0" xfId="0" applyFont="1" applyFill="1" applyAlignment="1">
      <alignment horizontal="left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/>
    </xf>
    <xf numFmtId="2" fontId="2" fillId="24" borderId="17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/>
    </xf>
    <xf numFmtId="0" fontId="2" fillId="24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79"/>
  <sheetViews>
    <sheetView tabSelected="1" view="pageBreakPreview" zoomScaleNormal="85" zoomScaleSheetLayoutView="100" workbookViewId="0" topLeftCell="B153">
      <selection activeCell="D184" sqref="D184"/>
    </sheetView>
  </sheetViews>
  <sheetFormatPr defaultColWidth="9.140625" defaultRowHeight="12.75"/>
  <cols>
    <col min="1" max="1" width="6.57421875" style="1" hidden="1" customWidth="1"/>
    <col min="2" max="2" width="70.140625" style="1" customWidth="1"/>
    <col min="3" max="3" width="15.7109375" style="2" hidden="1" customWidth="1"/>
    <col min="4" max="4" width="18.28125" style="3" customWidth="1"/>
    <col min="5" max="5" width="17.57421875" style="3" hidden="1" customWidth="1"/>
    <col min="6" max="7" width="15.28125" style="3" customWidth="1"/>
    <col min="8" max="8" width="12.57421875" style="3" hidden="1" customWidth="1"/>
    <col min="9" max="9" width="12.57421875" style="4" customWidth="1"/>
    <col min="10" max="10" width="14.57421875" style="4" customWidth="1"/>
    <col min="11" max="11" width="7.140625" style="4" customWidth="1"/>
    <col min="12" max="12" width="17.57421875" style="4" customWidth="1"/>
    <col min="13" max="16384" width="9.140625" style="4" customWidth="1"/>
  </cols>
  <sheetData>
    <row r="1" spans="1:8" ht="81.75" customHeight="1">
      <c r="A1" s="36"/>
      <c r="B1" s="36"/>
      <c r="C1" s="37"/>
      <c r="D1" s="78" t="s">
        <v>278</v>
      </c>
      <c r="E1" s="78"/>
      <c r="F1" s="78"/>
      <c r="G1" s="78"/>
      <c r="H1" s="38"/>
    </row>
    <row r="2" spans="1:9" ht="63" customHeight="1">
      <c r="A2" s="90" t="s">
        <v>234</v>
      </c>
      <c r="B2" s="90"/>
      <c r="C2" s="90"/>
      <c r="D2" s="90"/>
      <c r="E2" s="90"/>
      <c r="F2" s="90"/>
      <c r="G2" s="90"/>
      <c r="H2" s="90"/>
      <c r="I2" s="39"/>
    </row>
    <row r="3" spans="1:9" ht="39.75" customHeight="1">
      <c r="A3" s="91"/>
      <c r="B3" s="79" t="s">
        <v>0</v>
      </c>
      <c r="C3" s="88" t="s">
        <v>78</v>
      </c>
      <c r="D3" s="81" t="s">
        <v>235</v>
      </c>
      <c r="E3" s="79" t="s">
        <v>207</v>
      </c>
      <c r="F3" s="81" t="s">
        <v>236</v>
      </c>
      <c r="G3" s="79" t="s">
        <v>237</v>
      </c>
      <c r="H3" s="83" t="s">
        <v>208</v>
      </c>
      <c r="I3" s="5"/>
    </row>
    <row r="4" spans="1:9" ht="124.5" customHeight="1">
      <c r="A4" s="91"/>
      <c r="B4" s="80"/>
      <c r="C4" s="89"/>
      <c r="D4" s="81"/>
      <c r="E4" s="80"/>
      <c r="F4" s="81"/>
      <c r="G4" s="80"/>
      <c r="H4" s="84"/>
      <c r="I4" s="5"/>
    </row>
    <row r="5" spans="1:9" ht="21" customHeight="1">
      <c r="A5" s="6"/>
      <c r="B5" s="32">
        <v>1</v>
      </c>
      <c r="C5" s="33"/>
      <c r="D5" s="34">
        <v>2</v>
      </c>
      <c r="E5" s="32"/>
      <c r="F5" s="34">
        <v>3</v>
      </c>
      <c r="G5" s="32">
        <v>4</v>
      </c>
      <c r="H5" s="35"/>
      <c r="I5" s="5"/>
    </row>
    <row r="6" spans="1:9" ht="22.5" customHeight="1">
      <c r="A6" s="6"/>
      <c r="B6" s="67" t="s">
        <v>238</v>
      </c>
      <c r="C6" s="57"/>
      <c r="D6" s="45">
        <f>D7+D9+D10+D11+D12+D13+D14+D15+D16+D17+D18+D19+D20+D21+D22+D23+D24+D26+D8</f>
        <v>184694.89999999997</v>
      </c>
      <c r="E6" s="45">
        <f>E7+E9+E10+E11+E12+E13+E14+E15+E16+E17+E18+E19+E20+E21+E22+E23+E24+E26+E8</f>
        <v>124417</v>
      </c>
      <c r="F6" s="45">
        <f>F7+F9+F10+F11+F12+F13+F14+F15+F16+F17+F18+F19+F20+F21+F22+F23+F24+F26+F8</f>
        <v>190077.5</v>
      </c>
      <c r="G6" s="46">
        <f>F6/D6</f>
        <v>1.0291431977818555</v>
      </c>
      <c r="H6" s="68">
        <f>F6/E6</f>
        <v>1.5277454045669001</v>
      </c>
      <c r="I6" s="69"/>
    </row>
    <row r="7" spans="1:9" ht="16.5">
      <c r="A7" s="6"/>
      <c r="B7" s="56" t="s">
        <v>211</v>
      </c>
      <c r="C7" s="57"/>
      <c r="D7" s="45">
        <v>120460.9</v>
      </c>
      <c r="E7" s="45">
        <v>81600</v>
      </c>
      <c r="F7" s="45">
        <v>122830</v>
      </c>
      <c r="G7" s="46">
        <f aca="true" t="shared" si="0" ref="G7:G37">F7/D7</f>
        <v>1.0196669624749608</v>
      </c>
      <c r="H7" s="68">
        <f aca="true" t="shared" si="1" ref="H7:H37">F7/E7</f>
        <v>1.5052696078431373</v>
      </c>
      <c r="I7" s="69"/>
    </row>
    <row r="8" spans="1:9" ht="45" customHeight="1">
      <c r="A8" s="6"/>
      <c r="B8" s="56" t="s">
        <v>212</v>
      </c>
      <c r="C8" s="57"/>
      <c r="D8" s="45">
        <v>124.8</v>
      </c>
      <c r="E8" s="45">
        <v>40</v>
      </c>
      <c r="F8" s="45">
        <v>124.8</v>
      </c>
      <c r="G8" s="46">
        <f t="shared" si="0"/>
        <v>1</v>
      </c>
      <c r="H8" s="68">
        <f t="shared" si="1"/>
        <v>3.12</v>
      </c>
      <c r="I8" s="69"/>
    </row>
    <row r="9" spans="1:9" ht="33">
      <c r="A9" s="6"/>
      <c r="B9" s="56" t="s">
        <v>213</v>
      </c>
      <c r="C9" s="57"/>
      <c r="D9" s="45">
        <v>12250</v>
      </c>
      <c r="E9" s="45">
        <v>8100</v>
      </c>
      <c r="F9" s="45">
        <v>12371.1</v>
      </c>
      <c r="G9" s="46">
        <f t="shared" si="0"/>
        <v>1.0098857142857143</v>
      </c>
      <c r="H9" s="68">
        <f t="shared" si="1"/>
        <v>1.5272962962962964</v>
      </c>
      <c r="I9" s="69"/>
    </row>
    <row r="10" spans="1:9" ht="16.5">
      <c r="A10" s="6"/>
      <c r="B10" s="56" t="s">
        <v>239</v>
      </c>
      <c r="C10" s="57"/>
      <c r="D10" s="45">
        <v>7165</v>
      </c>
      <c r="E10" s="45">
        <v>5800</v>
      </c>
      <c r="F10" s="45">
        <v>7278.3</v>
      </c>
      <c r="G10" s="46">
        <f t="shared" si="0"/>
        <v>1.0158129797627355</v>
      </c>
      <c r="H10" s="68">
        <f t="shared" si="1"/>
        <v>1.2548793103448277</v>
      </c>
      <c r="I10" s="69"/>
    </row>
    <row r="11" spans="1:9" ht="16.5" hidden="1">
      <c r="A11" s="6"/>
      <c r="B11" s="56" t="s">
        <v>1</v>
      </c>
      <c r="C11" s="57"/>
      <c r="D11" s="45">
        <v>0</v>
      </c>
      <c r="E11" s="45">
        <v>0</v>
      </c>
      <c r="F11" s="45">
        <v>0</v>
      </c>
      <c r="G11" s="46" t="e">
        <f t="shared" si="0"/>
        <v>#DIV/0!</v>
      </c>
      <c r="H11" s="68" t="e">
        <f t="shared" si="1"/>
        <v>#DIV/0!</v>
      </c>
      <c r="I11" s="69"/>
    </row>
    <row r="12" spans="1:9" ht="16.5">
      <c r="A12" s="6"/>
      <c r="B12" s="56" t="s">
        <v>103</v>
      </c>
      <c r="C12" s="57"/>
      <c r="D12" s="45">
        <v>20584.4</v>
      </c>
      <c r="E12" s="45">
        <v>12900</v>
      </c>
      <c r="F12" s="45">
        <v>22610.6</v>
      </c>
      <c r="G12" s="46">
        <f t="shared" si="0"/>
        <v>1.0984337653757212</v>
      </c>
      <c r="H12" s="68">
        <f t="shared" si="1"/>
        <v>1.7527596899224804</v>
      </c>
      <c r="I12" s="69"/>
    </row>
    <row r="13" spans="1:9" ht="16.5" hidden="1">
      <c r="A13" s="6"/>
      <c r="B13" s="56" t="s">
        <v>2</v>
      </c>
      <c r="C13" s="57"/>
      <c r="D13" s="45">
        <v>0</v>
      </c>
      <c r="E13" s="45">
        <v>0</v>
      </c>
      <c r="F13" s="45">
        <v>0</v>
      </c>
      <c r="G13" s="46" t="e">
        <f t="shared" si="0"/>
        <v>#DIV/0!</v>
      </c>
      <c r="H13" s="68" t="e">
        <f t="shared" si="1"/>
        <v>#DIV/0!</v>
      </c>
      <c r="I13" s="69"/>
    </row>
    <row r="14" spans="1:9" ht="16.5">
      <c r="A14" s="6"/>
      <c r="B14" s="56" t="s">
        <v>214</v>
      </c>
      <c r="C14" s="57"/>
      <c r="D14" s="45">
        <v>4800</v>
      </c>
      <c r="E14" s="45">
        <v>2600</v>
      </c>
      <c r="F14" s="45">
        <v>4897.2</v>
      </c>
      <c r="G14" s="46">
        <f t="shared" si="0"/>
        <v>1.0202499999999999</v>
      </c>
      <c r="H14" s="68">
        <f t="shared" si="1"/>
        <v>1.8835384615384614</v>
      </c>
      <c r="I14" s="69"/>
    </row>
    <row r="15" spans="1:9" ht="16.5" hidden="1">
      <c r="A15" s="6"/>
      <c r="B15" s="56" t="s">
        <v>151</v>
      </c>
      <c r="C15" s="57"/>
      <c r="D15" s="45"/>
      <c r="E15" s="45"/>
      <c r="F15" s="45"/>
      <c r="G15" s="46" t="e">
        <f t="shared" si="0"/>
        <v>#DIV/0!</v>
      </c>
      <c r="H15" s="68" t="e">
        <f t="shared" si="1"/>
        <v>#DIV/0!</v>
      </c>
      <c r="I15" s="69"/>
    </row>
    <row r="16" spans="1:9" ht="18.75" customHeight="1">
      <c r="A16" s="6"/>
      <c r="B16" s="56" t="s">
        <v>215</v>
      </c>
      <c r="C16" s="57"/>
      <c r="D16" s="45">
        <v>5800</v>
      </c>
      <c r="E16" s="45">
        <v>2850</v>
      </c>
      <c r="F16" s="45">
        <v>6480.6</v>
      </c>
      <c r="G16" s="46">
        <f t="shared" si="0"/>
        <v>1.117344827586207</v>
      </c>
      <c r="H16" s="68">
        <f t="shared" si="1"/>
        <v>2.2738947368421054</v>
      </c>
      <c r="I16" s="69"/>
    </row>
    <row r="17" spans="1:9" ht="33">
      <c r="A17" s="6"/>
      <c r="B17" s="56" t="s">
        <v>220</v>
      </c>
      <c r="C17" s="57"/>
      <c r="D17" s="45">
        <v>500</v>
      </c>
      <c r="E17" s="45">
        <v>300</v>
      </c>
      <c r="F17" s="45">
        <v>513.1</v>
      </c>
      <c r="G17" s="46">
        <f t="shared" si="0"/>
        <v>1.0262</v>
      </c>
      <c r="H17" s="68">
        <f t="shared" si="1"/>
        <v>1.7103333333333335</v>
      </c>
      <c r="I17" s="69"/>
    </row>
    <row r="18" spans="1:9" ht="16.5" hidden="1">
      <c r="A18" s="6"/>
      <c r="B18" s="56" t="s">
        <v>3</v>
      </c>
      <c r="C18" s="57"/>
      <c r="D18" s="45">
        <v>0</v>
      </c>
      <c r="E18" s="45">
        <v>0</v>
      </c>
      <c r="F18" s="45">
        <v>0</v>
      </c>
      <c r="G18" s="46" t="e">
        <f t="shared" si="0"/>
        <v>#DIV/0!</v>
      </c>
      <c r="H18" s="68" t="e">
        <f t="shared" si="1"/>
        <v>#DIV/0!</v>
      </c>
      <c r="I18" s="69"/>
    </row>
    <row r="19" spans="1:9" ht="33">
      <c r="A19" s="6"/>
      <c r="B19" s="56" t="s">
        <v>216</v>
      </c>
      <c r="C19" s="57"/>
      <c r="D19" s="45">
        <v>495.6</v>
      </c>
      <c r="E19" s="45">
        <v>0</v>
      </c>
      <c r="F19" s="45">
        <v>506.7</v>
      </c>
      <c r="G19" s="46">
        <f t="shared" si="0"/>
        <v>1.0223970944309926</v>
      </c>
      <c r="H19" s="68">
        <v>0</v>
      </c>
      <c r="I19" s="69"/>
    </row>
    <row r="20" spans="1:9" ht="18.75" customHeight="1">
      <c r="A20" s="6"/>
      <c r="B20" s="56" t="s">
        <v>217</v>
      </c>
      <c r="C20" s="57"/>
      <c r="D20" s="45">
        <v>572</v>
      </c>
      <c r="E20" s="45">
        <v>700</v>
      </c>
      <c r="F20" s="45">
        <v>571.8</v>
      </c>
      <c r="G20" s="46">
        <f t="shared" si="0"/>
        <v>0.9996503496503496</v>
      </c>
      <c r="H20" s="68">
        <f t="shared" si="1"/>
        <v>0.8168571428571428</v>
      </c>
      <c r="I20" s="69"/>
    </row>
    <row r="21" spans="1:9" ht="18" customHeight="1" hidden="1">
      <c r="A21" s="6"/>
      <c r="B21" s="56" t="s">
        <v>168</v>
      </c>
      <c r="C21" s="57"/>
      <c r="D21" s="45"/>
      <c r="E21" s="45"/>
      <c r="F21" s="45"/>
      <c r="G21" s="46" t="e">
        <f t="shared" si="0"/>
        <v>#DIV/0!</v>
      </c>
      <c r="H21" s="68" t="e">
        <f t="shared" si="1"/>
        <v>#DIV/0!</v>
      </c>
      <c r="I21" s="69"/>
    </row>
    <row r="22" spans="1:9" ht="16.5">
      <c r="A22" s="6"/>
      <c r="B22" s="56" t="s">
        <v>218</v>
      </c>
      <c r="C22" s="57"/>
      <c r="D22" s="45">
        <v>234.3</v>
      </c>
      <c r="E22" s="45">
        <v>160</v>
      </c>
      <c r="F22" s="45">
        <v>240.4</v>
      </c>
      <c r="G22" s="46">
        <f t="shared" si="0"/>
        <v>1.0260349978659837</v>
      </c>
      <c r="H22" s="68">
        <f t="shared" si="1"/>
        <v>1.5025</v>
      </c>
      <c r="I22" s="69"/>
    </row>
    <row r="23" spans="1:9" ht="33">
      <c r="A23" s="6"/>
      <c r="B23" s="56" t="s">
        <v>219</v>
      </c>
      <c r="C23" s="57"/>
      <c r="D23" s="45">
        <v>9310</v>
      </c>
      <c r="E23" s="45">
        <v>7500</v>
      </c>
      <c r="F23" s="45">
        <v>9356.7</v>
      </c>
      <c r="G23" s="46">
        <f t="shared" si="0"/>
        <v>1.005016111707841</v>
      </c>
      <c r="H23" s="68">
        <f t="shared" si="1"/>
        <v>1.24756</v>
      </c>
      <c r="I23" s="69"/>
    </row>
    <row r="24" spans="1:9" ht="16.5">
      <c r="A24" s="6"/>
      <c r="B24" s="67" t="s">
        <v>240</v>
      </c>
      <c r="C24" s="57"/>
      <c r="D24" s="45">
        <v>2422</v>
      </c>
      <c r="E24" s="45">
        <v>1867</v>
      </c>
      <c r="F24" s="45">
        <v>2320.3</v>
      </c>
      <c r="G24" s="46">
        <f t="shared" si="0"/>
        <v>0.9580099091659786</v>
      </c>
      <c r="H24" s="68">
        <f t="shared" si="1"/>
        <v>1.2427959292983397</v>
      </c>
      <c r="I24" s="69"/>
    </row>
    <row r="25" spans="1:9" s="17" customFormat="1" ht="16.5">
      <c r="A25" s="49"/>
      <c r="B25" s="58" t="s">
        <v>4</v>
      </c>
      <c r="C25" s="59"/>
      <c r="D25" s="47">
        <v>1455.9</v>
      </c>
      <c r="E25" s="47">
        <v>1074</v>
      </c>
      <c r="F25" s="47">
        <v>1312.7</v>
      </c>
      <c r="G25" s="50">
        <f t="shared" si="0"/>
        <v>0.9016415962634796</v>
      </c>
      <c r="H25" s="70">
        <f t="shared" si="1"/>
        <v>1.2222532588454376</v>
      </c>
      <c r="I25" s="71"/>
    </row>
    <row r="26" spans="1:9" ht="16.5">
      <c r="A26" s="6"/>
      <c r="B26" s="56" t="s">
        <v>5</v>
      </c>
      <c r="C26" s="57"/>
      <c r="D26" s="45">
        <v>-24.1</v>
      </c>
      <c r="E26" s="45">
        <v>0</v>
      </c>
      <c r="F26" s="45">
        <v>-24.1</v>
      </c>
      <c r="G26" s="46">
        <f t="shared" si="0"/>
        <v>1</v>
      </c>
      <c r="H26" s="68">
        <v>0</v>
      </c>
      <c r="I26" s="69"/>
    </row>
    <row r="27" spans="1:9" ht="16.5">
      <c r="A27" s="6"/>
      <c r="B27" s="56" t="s">
        <v>44</v>
      </c>
      <c r="C27" s="57"/>
      <c r="D27" s="45">
        <f>D28+D29+D30+D31+D32+D36+D33+D34+D35</f>
        <v>572705.8</v>
      </c>
      <c r="E27" s="45">
        <f>E28+E29+E30+E31+E32+E36+E33+E34+E35</f>
        <v>426137.39999999997</v>
      </c>
      <c r="F27" s="45">
        <f>F28+F29+F30+F31+F32+F36+F33+F34+F35</f>
        <v>563281</v>
      </c>
      <c r="G27" s="46">
        <f t="shared" si="0"/>
        <v>0.9835433830074708</v>
      </c>
      <c r="H27" s="68">
        <f t="shared" si="1"/>
        <v>1.321829531977245</v>
      </c>
      <c r="I27" s="69"/>
    </row>
    <row r="28" spans="1:9" s="17" customFormat="1" ht="16.5">
      <c r="A28" s="49"/>
      <c r="B28" s="58" t="s">
        <v>6</v>
      </c>
      <c r="C28" s="59"/>
      <c r="D28" s="47">
        <v>138965</v>
      </c>
      <c r="E28" s="47">
        <v>104223.8</v>
      </c>
      <c r="F28" s="47">
        <v>138965</v>
      </c>
      <c r="G28" s="50">
        <f t="shared" si="0"/>
        <v>1</v>
      </c>
      <c r="H28" s="70">
        <f t="shared" si="1"/>
        <v>1.333332693684168</v>
      </c>
      <c r="I28" s="71"/>
    </row>
    <row r="29" spans="1:9" s="17" customFormat="1" ht="16.5">
      <c r="A29" s="49"/>
      <c r="B29" s="58" t="s">
        <v>7</v>
      </c>
      <c r="C29" s="59"/>
      <c r="D29" s="47">
        <v>384910.1</v>
      </c>
      <c r="E29" s="47">
        <v>274815.6</v>
      </c>
      <c r="F29" s="47">
        <v>383995.5</v>
      </c>
      <c r="G29" s="50">
        <f t="shared" si="0"/>
        <v>0.997623860740469</v>
      </c>
      <c r="H29" s="70">
        <f t="shared" si="1"/>
        <v>1.3972842153065548</v>
      </c>
      <c r="I29" s="71"/>
    </row>
    <row r="30" spans="1:9" s="17" customFormat="1" ht="16.5">
      <c r="A30" s="49"/>
      <c r="B30" s="58" t="s">
        <v>8</v>
      </c>
      <c r="C30" s="59"/>
      <c r="D30" s="47">
        <v>42504.9</v>
      </c>
      <c r="E30" s="47">
        <v>41660.4</v>
      </c>
      <c r="F30" s="47">
        <v>37952.1</v>
      </c>
      <c r="G30" s="50">
        <f t="shared" si="0"/>
        <v>0.8928876435422739</v>
      </c>
      <c r="H30" s="70">
        <f t="shared" si="1"/>
        <v>0.910987412506841</v>
      </c>
      <c r="I30" s="71"/>
    </row>
    <row r="31" spans="1:9" s="17" customFormat="1" ht="29.25" customHeight="1" hidden="1">
      <c r="A31" s="49"/>
      <c r="B31" s="58" t="s">
        <v>90</v>
      </c>
      <c r="C31" s="59"/>
      <c r="D31" s="47">
        <v>0</v>
      </c>
      <c r="E31" s="47">
        <v>0</v>
      </c>
      <c r="F31" s="47">
        <v>0</v>
      </c>
      <c r="G31" s="50" t="e">
        <f t="shared" si="0"/>
        <v>#DIV/0!</v>
      </c>
      <c r="H31" s="70" t="e">
        <f t="shared" si="1"/>
        <v>#DIV/0!</v>
      </c>
      <c r="I31" s="71"/>
    </row>
    <row r="32" spans="1:9" s="17" customFormat="1" ht="17.25" customHeight="1">
      <c r="A32" s="49"/>
      <c r="B32" s="58" t="s">
        <v>31</v>
      </c>
      <c r="C32" s="59"/>
      <c r="D32" s="47">
        <f>5441+269.3+600</f>
        <v>6310.3</v>
      </c>
      <c r="E32" s="47">
        <v>5168.3</v>
      </c>
      <c r="F32" s="47">
        <f>1491+269.3+592.5+0.1</f>
        <v>2352.9</v>
      </c>
      <c r="G32" s="50">
        <f t="shared" si="0"/>
        <v>0.3728665832052359</v>
      </c>
      <c r="H32" s="70">
        <f t="shared" si="1"/>
        <v>0.4552560803358938</v>
      </c>
      <c r="I32" s="71"/>
    </row>
    <row r="33" spans="1:9" ht="79.5" customHeight="1" hidden="1">
      <c r="A33" s="6"/>
      <c r="B33" s="72" t="s">
        <v>201</v>
      </c>
      <c r="C33" s="73"/>
      <c r="D33" s="45">
        <f>269.3-269.3</f>
        <v>0</v>
      </c>
      <c r="E33" s="45">
        <v>269.3</v>
      </c>
      <c r="F33" s="45">
        <f>269.3-269.3</f>
        <v>0</v>
      </c>
      <c r="G33" s="46" t="e">
        <f t="shared" si="0"/>
        <v>#DIV/0!</v>
      </c>
      <c r="H33" s="68">
        <f t="shared" si="1"/>
        <v>0</v>
      </c>
      <c r="I33" s="69"/>
    </row>
    <row r="34" spans="1:9" ht="79.5" customHeight="1" hidden="1">
      <c r="A34" s="6"/>
      <c r="B34" s="72" t="s">
        <v>232</v>
      </c>
      <c r="C34" s="73"/>
      <c r="D34" s="45">
        <f>600-600</f>
        <v>0</v>
      </c>
      <c r="E34" s="45"/>
      <c r="F34" s="45">
        <f>592.5-592.5</f>
        <v>0</v>
      </c>
      <c r="G34" s="46" t="e">
        <f t="shared" si="0"/>
        <v>#DIV/0!</v>
      </c>
      <c r="H34" s="68"/>
      <c r="I34" s="69"/>
    </row>
    <row r="35" spans="1:9" s="17" customFormat="1" ht="68.25" customHeight="1">
      <c r="A35" s="49"/>
      <c r="B35" s="74" t="s">
        <v>202</v>
      </c>
      <c r="C35" s="75"/>
      <c r="D35" s="47">
        <v>15.5</v>
      </c>
      <c r="E35" s="47">
        <v>0</v>
      </c>
      <c r="F35" s="47">
        <v>15.5</v>
      </c>
      <c r="G35" s="50">
        <f t="shared" si="0"/>
        <v>1</v>
      </c>
      <c r="H35" s="70">
        <v>0</v>
      </c>
      <c r="I35" s="71"/>
    </row>
    <row r="36" spans="1:9" ht="39" customHeight="1" hidden="1" thickBot="1">
      <c r="A36" s="6"/>
      <c r="B36" s="76" t="s">
        <v>75</v>
      </c>
      <c r="C36" s="77"/>
      <c r="D36" s="45">
        <v>0</v>
      </c>
      <c r="E36" s="45">
        <v>0</v>
      </c>
      <c r="F36" s="45">
        <v>0</v>
      </c>
      <c r="G36" s="46" t="e">
        <f t="shared" si="0"/>
        <v>#DIV/0!</v>
      </c>
      <c r="H36" s="68">
        <v>0</v>
      </c>
      <c r="I36" s="69"/>
    </row>
    <row r="37" spans="1:9" ht="16.5">
      <c r="A37" s="6"/>
      <c r="B37" s="67" t="s">
        <v>241</v>
      </c>
      <c r="C37" s="57"/>
      <c r="D37" s="45">
        <f>D6+D27</f>
        <v>757400.7</v>
      </c>
      <c r="E37" s="45">
        <f>E6+E27</f>
        <v>550554.3999999999</v>
      </c>
      <c r="F37" s="45">
        <f>F6+F27</f>
        <v>753358.5</v>
      </c>
      <c r="G37" s="46">
        <f t="shared" si="0"/>
        <v>0.9946630627618909</v>
      </c>
      <c r="H37" s="68">
        <f t="shared" si="1"/>
        <v>1.3683634169484435</v>
      </c>
      <c r="I37" s="69"/>
    </row>
    <row r="38" spans="1:9" ht="16.5" hidden="1">
      <c r="A38" s="6"/>
      <c r="B38" s="9" t="s">
        <v>53</v>
      </c>
      <c r="C38" s="7"/>
      <c r="D38" s="10">
        <f>D6</f>
        <v>184694.89999999997</v>
      </c>
      <c r="E38" s="10">
        <f>E6</f>
        <v>124417</v>
      </c>
      <c r="F38" s="10">
        <f>F6</f>
        <v>190077.5</v>
      </c>
      <c r="G38" s="12">
        <f>F38/D38</f>
        <v>1.0291431977818555</v>
      </c>
      <c r="H38" s="12">
        <f>F38/E38</f>
        <v>1.5277454045669001</v>
      </c>
      <c r="I38" s="8"/>
    </row>
    <row r="39" spans="1:9" ht="16.5">
      <c r="A39" s="82"/>
      <c r="B39" s="51"/>
      <c r="C39" s="51"/>
      <c r="D39" s="51"/>
      <c r="E39" s="51"/>
      <c r="F39" s="51"/>
      <c r="G39" s="51"/>
      <c r="H39" s="52"/>
      <c r="I39" s="11"/>
    </row>
    <row r="40" spans="1:9" ht="45.75" customHeight="1">
      <c r="A40" s="53" t="s">
        <v>77</v>
      </c>
      <c r="B40" s="92" t="s">
        <v>9</v>
      </c>
      <c r="C40" s="86" t="s">
        <v>78</v>
      </c>
      <c r="D40" s="81" t="s">
        <v>235</v>
      </c>
      <c r="E40" s="79" t="s">
        <v>207</v>
      </c>
      <c r="F40" s="81" t="s">
        <v>236</v>
      </c>
      <c r="G40" s="79" t="s">
        <v>237</v>
      </c>
      <c r="H40" s="83" t="s">
        <v>208</v>
      </c>
      <c r="I40" s="5"/>
    </row>
    <row r="41" spans="1:9" ht="53.25" customHeight="1">
      <c r="A41" s="53"/>
      <c r="B41" s="93"/>
      <c r="C41" s="87"/>
      <c r="D41" s="81"/>
      <c r="E41" s="80"/>
      <c r="F41" s="81"/>
      <c r="G41" s="80"/>
      <c r="H41" s="84"/>
      <c r="I41" s="5"/>
    </row>
    <row r="42" spans="1:9" ht="17.25" customHeight="1">
      <c r="A42" s="9"/>
      <c r="B42" s="32">
        <v>1</v>
      </c>
      <c r="C42" s="33"/>
      <c r="D42" s="34">
        <v>2</v>
      </c>
      <c r="E42" s="32"/>
      <c r="F42" s="34">
        <v>3</v>
      </c>
      <c r="G42" s="32">
        <v>4</v>
      </c>
      <c r="H42" s="35"/>
      <c r="I42" s="5"/>
    </row>
    <row r="43" spans="1:9" ht="24" customHeight="1">
      <c r="A43" s="7" t="s">
        <v>33</v>
      </c>
      <c r="B43" s="56" t="s">
        <v>10</v>
      </c>
      <c r="C43" s="57"/>
      <c r="D43" s="45">
        <f>D45+D50+D51+D48+D49+D47+D44</f>
        <v>53255.1</v>
      </c>
      <c r="E43" s="45">
        <f>E45+E50+E51+E48+E49+E47+E44</f>
        <v>39786.2</v>
      </c>
      <c r="F43" s="45">
        <f>F45+F50+F51+F48+F49+F47+F44</f>
        <v>49793.200000000004</v>
      </c>
      <c r="G43" s="46">
        <f aca="true" t="shared" si="2" ref="G43:G141">F43/D43</f>
        <v>0.9349940193521373</v>
      </c>
      <c r="H43" s="12">
        <f>F43/E43</f>
        <v>1.2515193710381993</v>
      </c>
      <c r="I43" s="40"/>
    </row>
    <row r="44" spans="1:9" ht="37.5" customHeight="1">
      <c r="A44" s="7" t="s">
        <v>34</v>
      </c>
      <c r="B44" s="56" t="s">
        <v>131</v>
      </c>
      <c r="C44" s="57" t="s">
        <v>34</v>
      </c>
      <c r="D44" s="45">
        <v>1917.2</v>
      </c>
      <c r="E44" s="45">
        <v>1378.6</v>
      </c>
      <c r="F44" s="45">
        <v>1818.8</v>
      </c>
      <c r="G44" s="46">
        <f t="shared" si="2"/>
        <v>0.9486751512622574</v>
      </c>
      <c r="H44" s="12">
        <f aca="true" t="shared" si="3" ref="H44:H115">F44/E44</f>
        <v>1.3193094443638473</v>
      </c>
      <c r="I44" s="40"/>
    </row>
    <row r="45" spans="1:14" ht="51" customHeight="1">
      <c r="A45" s="7" t="s">
        <v>35</v>
      </c>
      <c r="B45" s="56" t="s">
        <v>244</v>
      </c>
      <c r="C45" s="57" t="s">
        <v>35</v>
      </c>
      <c r="D45" s="45">
        <f>D46</f>
        <v>24357.5</v>
      </c>
      <c r="E45" s="45">
        <f>E46</f>
        <v>19151.9</v>
      </c>
      <c r="F45" s="45">
        <f>F46</f>
        <v>22891.3</v>
      </c>
      <c r="G45" s="46">
        <f t="shared" si="2"/>
        <v>0.9398049881966539</v>
      </c>
      <c r="H45" s="12">
        <f t="shared" si="3"/>
        <v>1.195249557485158</v>
      </c>
      <c r="I45" s="41"/>
      <c r="J45" s="55"/>
      <c r="K45" s="55"/>
      <c r="L45" s="54"/>
      <c r="M45" s="54"/>
      <c r="N45" s="54"/>
    </row>
    <row r="46" spans="1:14" s="17" customFormat="1" ht="16.5">
      <c r="A46" s="15"/>
      <c r="B46" s="58" t="s">
        <v>243</v>
      </c>
      <c r="C46" s="59" t="s">
        <v>35</v>
      </c>
      <c r="D46" s="47">
        <v>24357.5</v>
      </c>
      <c r="E46" s="47">
        <v>19151.9</v>
      </c>
      <c r="F46" s="47">
        <v>22891.3</v>
      </c>
      <c r="G46" s="46">
        <f t="shared" si="2"/>
        <v>0.9398049881966539</v>
      </c>
      <c r="H46" s="12">
        <f t="shared" si="3"/>
        <v>1.195249557485158</v>
      </c>
      <c r="I46" s="42"/>
      <c r="J46" s="85"/>
      <c r="K46" s="85"/>
      <c r="L46" s="54"/>
      <c r="M46" s="54"/>
      <c r="N46" s="54"/>
    </row>
    <row r="47" spans="1:14" s="17" customFormat="1" ht="51" customHeight="1">
      <c r="A47" s="15" t="s">
        <v>112</v>
      </c>
      <c r="B47" s="56" t="s">
        <v>274</v>
      </c>
      <c r="C47" s="59" t="s">
        <v>161</v>
      </c>
      <c r="D47" s="47">
        <v>66.9</v>
      </c>
      <c r="E47" s="47">
        <v>66.9</v>
      </c>
      <c r="F47" s="47">
        <v>66.9</v>
      </c>
      <c r="G47" s="46">
        <f t="shared" si="2"/>
        <v>1</v>
      </c>
      <c r="H47" s="12">
        <f t="shared" si="3"/>
        <v>1</v>
      </c>
      <c r="I47" s="43"/>
      <c r="J47" s="16"/>
      <c r="K47" s="16"/>
      <c r="L47" s="14"/>
      <c r="M47" s="14"/>
      <c r="N47" s="14"/>
    </row>
    <row r="48" spans="1:14" ht="41.25" customHeight="1">
      <c r="A48" s="7" t="s">
        <v>36</v>
      </c>
      <c r="B48" s="56" t="s">
        <v>79</v>
      </c>
      <c r="C48" s="57" t="s">
        <v>36</v>
      </c>
      <c r="D48" s="45">
        <v>8304.7</v>
      </c>
      <c r="E48" s="45">
        <v>5811.2</v>
      </c>
      <c r="F48" s="45">
        <v>7803.4</v>
      </c>
      <c r="G48" s="46">
        <f t="shared" si="2"/>
        <v>0.9396365913278022</v>
      </c>
      <c r="H48" s="12">
        <f t="shared" si="3"/>
        <v>1.3428207599118942</v>
      </c>
      <c r="I48" s="8"/>
      <c r="J48" s="13"/>
      <c r="K48" s="13"/>
      <c r="L48" s="14"/>
      <c r="M48" s="14"/>
      <c r="N48" s="14"/>
    </row>
    <row r="49" spans="1:14" ht="30" customHeight="1" hidden="1">
      <c r="A49" s="7" t="s">
        <v>87</v>
      </c>
      <c r="B49" s="56" t="s">
        <v>88</v>
      </c>
      <c r="C49" s="57" t="s">
        <v>87</v>
      </c>
      <c r="D49" s="45">
        <v>0</v>
      </c>
      <c r="E49" s="45">
        <v>0</v>
      </c>
      <c r="F49" s="45">
        <v>0</v>
      </c>
      <c r="G49" s="46" t="e">
        <f t="shared" si="2"/>
        <v>#DIV/0!</v>
      </c>
      <c r="H49" s="12" t="e">
        <f t="shared" si="3"/>
        <v>#DIV/0!</v>
      </c>
      <c r="I49" s="8"/>
      <c r="J49" s="13"/>
      <c r="K49" s="13"/>
      <c r="L49" s="14"/>
      <c r="M49" s="14"/>
      <c r="N49" s="14"/>
    </row>
    <row r="50" spans="1:9" ht="17.25" customHeight="1" hidden="1">
      <c r="A50" s="7" t="s">
        <v>37</v>
      </c>
      <c r="B50" s="56" t="s">
        <v>80</v>
      </c>
      <c r="C50" s="57" t="s">
        <v>37</v>
      </c>
      <c r="D50" s="45">
        <v>0</v>
      </c>
      <c r="E50" s="45">
        <v>0</v>
      </c>
      <c r="F50" s="45">
        <v>0</v>
      </c>
      <c r="G50" s="46" t="e">
        <f t="shared" si="2"/>
        <v>#DIV/0!</v>
      </c>
      <c r="H50" s="12">
        <v>0</v>
      </c>
      <c r="I50" s="8"/>
    </row>
    <row r="51" spans="1:9" ht="21" customHeight="1">
      <c r="A51" s="18" t="s">
        <v>56</v>
      </c>
      <c r="B51" s="60" t="s">
        <v>242</v>
      </c>
      <c r="C51" s="61"/>
      <c r="D51" s="45">
        <f>D52+D53+D54+D55+D56+D57</f>
        <v>18608.8</v>
      </c>
      <c r="E51" s="45">
        <f>E52+E53+E54+E55+E56+E57</f>
        <v>13377.6</v>
      </c>
      <c r="F51" s="45">
        <f>F52+F53+F54+F55+F56+F57</f>
        <v>17212.8</v>
      </c>
      <c r="G51" s="46">
        <f t="shared" si="2"/>
        <v>0.9249817290744164</v>
      </c>
      <c r="H51" s="12">
        <f t="shared" si="3"/>
        <v>1.2866881951919626</v>
      </c>
      <c r="I51" s="8"/>
    </row>
    <row r="52" spans="1:9" s="17" customFormat="1" ht="39" customHeight="1">
      <c r="A52" s="19"/>
      <c r="B52" s="62" t="s">
        <v>95</v>
      </c>
      <c r="C52" s="63" t="s">
        <v>169</v>
      </c>
      <c r="D52" s="47">
        <v>12451.6</v>
      </c>
      <c r="E52" s="47">
        <v>8901.2</v>
      </c>
      <c r="F52" s="47">
        <v>11795.9</v>
      </c>
      <c r="G52" s="46">
        <f t="shared" si="2"/>
        <v>0.9473401008705707</v>
      </c>
      <c r="H52" s="12">
        <f t="shared" si="3"/>
        <v>1.3252033433694332</v>
      </c>
      <c r="I52" s="43"/>
    </row>
    <row r="53" spans="1:9" s="17" customFormat="1" ht="20.25" customHeight="1">
      <c r="A53" s="19"/>
      <c r="B53" s="62" t="s">
        <v>92</v>
      </c>
      <c r="C53" s="63" t="s">
        <v>93</v>
      </c>
      <c r="D53" s="47">
        <v>140.3</v>
      </c>
      <c r="E53" s="47">
        <v>140.3</v>
      </c>
      <c r="F53" s="47">
        <v>140.3</v>
      </c>
      <c r="G53" s="46">
        <f t="shared" si="2"/>
        <v>1</v>
      </c>
      <c r="H53" s="12">
        <f t="shared" si="3"/>
        <v>1</v>
      </c>
      <c r="I53" s="43"/>
    </row>
    <row r="54" spans="1:9" s="17" customFormat="1" ht="33">
      <c r="A54" s="19"/>
      <c r="B54" s="62" t="s">
        <v>91</v>
      </c>
      <c r="C54" s="63" t="s">
        <v>119</v>
      </c>
      <c r="D54" s="47">
        <v>247.1</v>
      </c>
      <c r="E54" s="47">
        <v>183.1</v>
      </c>
      <c r="F54" s="47">
        <v>141.6</v>
      </c>
      <c r="G54" s="46">
        <f t="shared" si="2"/>
        <v>0.5730473492513153</v>
      </c>
      <c r="H54" s="12">
        <f t="shared" si="3"/>
        <v>0.7733478973238668</v>
      </c>
      <c r="I54" s="43"/>
    </row>
    <row r="55" spans="1:9" s="17" customFormat="1" ht="16.5">
      <c r="A55" s="19"/>
      <c r="B55" s="62" t="s">
        <v>245</v>
      </c>
      <c r="C55" s="63" t="s">
        <v>94</v>
      </c>
      <c r="D55" s="47">
        <v>4476.5</v>
      </c>
      <c r="E55" s="47">
        <v>3059.6</v>
      </c>
      <c r="F55" s="47">
        <v>3945</v>
      </c>
      <c r="G55" s="46">
        <f t="shared" si="2"/>
        <v>0.8812688484306936</v>
      </c>
      <c r="H55" s="12">
        <f t="shared" si="3"/>
        <v>1.2893842332331025</v>
      </c>
      <c r="I55" s="43"/>
    </row>
    <row r="56" spans="1:9" s="17" customFormat="1" ht="21.75" customHeight="1">
      <c r="A56" s="19"/>
      <c r="B56" s="62" t="s">
        <v>132</v>
      </c>
      <c r="C56" s="63" t="s">
        <v>118</v>
      </c>
      <c r="D56" s="47">
        <v>963</v>
      </c>
      <c r="E56" s="47">
        <v>824</v>
      </c>
      <c r="F56" s="47">
        <v>960.9</v>
      </c>
      <c r="G56" s="46">
        <f t="shared" si="2"/>
        <v>0.9978193146417446</v>
      </c>
      <c r="H56" s="12">
        <f t="shared" si="3"/>
        <v>1.166140776699029</v>
      </c>
      <c r="I56" s="43"/>
    </row>
    <row r="57" spans="1:9" s="17" customFormat="1" ht="23.25" customHeight="1">
      <c r="A57" s="19"/>
      <c r="B57" s="62" t="s">
        <v>117</v>
      </c>
      <c r="C57" s="63" t="s">
        <v>101</v>
      </c>
      <c r="D57" s="47">
        <v>330.3</v>
      </c>
      <c r="E57" s="47">
        <v>269.4</v>
      </c>
      <c r="F57" s="47">
        <v>229.1</v>
      </c>
      <c r="G57" s="46">
        <f t="shared" si="2"/>
        <v>0.6936118679987889</v>
      </c>
      <c r="H57" s="12">
        <f t="shared" si="3"/>
        <v>0.8504083147735709</v>
      </c>
      <c r="I57" s="43"/>
    </row>
    <row r="58" spans="1:9" s="17" customFormat="1" ht="24.75" customHeight="1" hidden="1">
      <c r="A58" s="19"/>
      <c r="B58" s="62" t="s">
        <v>115</v>
      </c>
      <c r="C58" s="63"/>
      <c r="D58" s="47"/>
      <c r="E58" s="47"/>
      <c r="F58" s="47"/>
      <c r="G58" s="46" t="e">
        <f t="shared" si="2"/>
        <v>#DIV/0!</v>
      </c>
      <c r="H58" s="12" t="e">
        <f t="shared" si="3"/>
        <v>#DIV/0!</v>
      </c>
      <c r="I58" s="43"/>
    </row>
    <row r="59" spans="1:9" ht="39" customHeight="1" hidden="1">
      <c r="A59" s="7" t="s">
        <v>38</v>
      </c>
      <c r="B59" s="56" t="s">
        <v>81</v>
      </c>
      <c r="C59" s="57"/>
      <c r="D59" s="45">
        <f aca="true" t="shared" si="4" ref="D59:F60">D60</f>
        <v>0</v>
      </c>
      <c r="E59" s="45">
        <f t="shared" si="4"/>
        <v>0</v>
      </c>
      <c r="F59" s="45">
        <f t="shared" si="4"/>
        <v>0</v>
      </c>
      <c r="G59" s="46" t="e">
        <f t="shared" si="2"/>
        <v>#DIV/0!</v>
      </c>
      <c r="H59" s="12" t="e">
        <f t="shared" si="3"/>
        <v>#DIV/0!</v>
      </c>
      <c r="I59" s="8"/>
    </row>
    <row r="60" spans="1:9" ht="34.5" customHeight="1" hidden="1">
      <c r="A60" s="7" t="s">
        <v>76</v>
      </c>
      <c r="B60" s="56" t="s">
        <v>82</v>
      </c>
      <c r="C60" s="57"/>
      <c r="D60" s="45">
        <f t="shared" si="4"/>
        <v>0</v>
      </c>
      <c r="E60" s="45">
        <f t="shared" si="4"/>
        <v>0</v>
      </c>
      <c r="F60" s="45">
        <f t="shared" si="4"/>
        <v>0</v>
      </c>
      <c r="G60" s="46" t="e">
        <f t="shared" si="2"/>
        <v>#DIV/0!</v>
      </c>
      <c r="H60" s="12" t="e">
        <f t="shared" si="3"/>
        <v>#DIV/0!</v>
      </c>
      <c r="I60" s="8"/>
    </row>
    <row r="61" spans="1:9" s="17" customFormat="1" ht="84" customHeight="1" hidden="1">
      <c r="A61" s="15"/>
      <c r="B61" s="58" t="s">
        <v>149</v>
      </c>
      <c r="C61" s="59" t="s">
        <v>120</v>
      </c>
      <c r="D61" s="47">
        <f>D62+D63+D64</f>
        <v>0</v>
      </c>
      <c r="E61" s="47">
        <f>E62+E63+E64</f>
        <v>0</v>
      </c>
      <c r="F61" s="47">
        <f>F62+F63+F64</f>
        <v>0</v>
      </c>
      <c r="G61" s="46" t="e">
        <f t="shared" si="2"/>
        <v>#DIV/0!</v>
      </c>
      <c r="H61" s="12" t="e">
        <f t="shared" si="3"/>
        <v>#DIV/0!</v>
      </c>
      <c r="I61" s="43"/>
    </row>
    <row r="62" spans="1:9" s="17" customFormat="1" ht="119.25" customHeight="1" hidden="1">
      <c r="A62" s="15"/>
      <c r="B62" s="58" t="s">
        <v>134</v>
      </c>
      <c r="C62" s="59" t="s">
        <v>133</v>
      </c>
      <c r="D62" s="47">
        <v>0</v>
      </c>
      <c r="E62" s="47">
        <v>0</v>
      </c>
      <c r="F62" s="47">
        <v>0</v>
      </c>
      <c r="G62" s="46" t="e">
        <f t="shared" si="2"/>
        <v>#DIV/0!</v>
      </c>
      <c r="H62" s="12" t="e">
        <f t="shared" si="3"/>
        <v>#DIV/0!</v>
      </c>
      <c r="I62" s="43"/>
    </row>
    <row r="63" spans="1:9" s="17" customFormat="1" ht="38.25" customHeight="1" hidden="1">
      <c r="A63" s="15"/>
      <c r="B63" s="58" t="s">
        <v>136</v>
      </c>
      <c r="C63" s="59" t="s">
        <v>135</v>
      </c>
      <c r="D63" s="47">
        <v>0</v>
      </c>
      <c r="E63" s="47">
        <v>0</v>
      </c>
      <c r="F63" s="47">
        <v>0</v>
      </c>
      <c r="G63" s="46" t="e">
        <f t="shared" si="2"/>
        <v>#DIV/0!</v>
      </c>
      <c r="H63" s="12" t="e">
        <f t="shared" si="3"/>
        <v>#DIV/0!</v>
      </c>
      <c r="I63" s="43"/>
    </row>
    <row r="64" spans="1:9" s="17" customFormat="1" ht="57" customHeight="1" hidden="1">
      <c r="A64" s="15"/>
      <c r="B64" s="58" t="s">
        <v>160</v>
      </c>
      <c r="C64" s="59" t="s">
        <v>159</v>
      </c>
      <c r="D64" s="47">
        <v>0</v>
      </c>
      <c r="E64" s="47">
        <v>0</v>
      </c>
      <c r="F64" s="47">
        <v>0</v>
      </c>
      <c r="G64" s="46" t="e">
        <f t="shared" si="2"/>
        <v>#DIV/0!</v>
      </c>
      <c r="H64" s="12" t="e">
        <f t="shared" si="3"/>
        <v>#DIV/0!</v>
      </c>
      <c r="I64" s="43"/>
    </row>
    <row r="65" spans="1:9" ht="19.5" customHeight="1">
      <c r="A65" s="7" t="s">
        <v>39</v>
      </c>
      <c r="B65" s="56" t="s">
        <v>12</v>
      </c>
      <c r="C65" s="57"/>
      <c r="D65" s="45">
        <f>D68+D70+D75+D92</f>
        <v>34709.600000000006</v>
      </c>
      <c r="E65" s="45">
        <f>E68+E70+E75+E92</f>
        <v>30477.2</v>
      </c>
      <c r="F65" s="45">
        <f>F68+F70+F75+F92</f>
        <v>29620.500000000004</v>
      </c>
      <c r="G65" s="46">
        <f t="shared" si="2"/>
        <v>0.853380620923318</v>
      </c>
      <c r="H65" s="12">
        <f t="shared" si="3"/>
        <v>0.9718904623784338</v>
      </c>
      <c r="I65" s="8"/>
    </row>
    <row r="66" spans="1:9" ht="33" customHeight="1" hidden="1">
      <c r="A66" s="7" t="s">
        <v>98</v>
      </c>
      <c r="B66" s="56" t="s">
        <v>99</v>
      </c>
      <c r="C66" s="57" t="s">
        <v>100</v>
      </c>
      <c r="D66" s="45">
        <v>0</v>
      </c>
      <c r="E66" s="45">
        <v>0</v>
      </c>
      <c r="F66" s="45">
        <v>0</v>
      </c>
      <c r="G66" s="46" t="e">
        <f t="shared" si="2"/>
        <v>#DIV/0!</v>
      </c>
      <c r="H66" s="12" t="e">
        <f t="shared" si="3"/>
        <v>#DIV/0!</v>
      </c>
      <c r="I66" s="8"/>
    </row>
    <row r="67" spans="1:9" ht="33" customHeight="1" hidden="1">
      <c r="A67" s="7" t="s">
        <v>98</v>
      </c>
      <c r="B67" s="56" t="s">
        <v>105</v>
      </c>
      <c r="C67" s="57" t="s">
        <v>104</v>
      </c>
      <c r="D67" s="45">
        <v>0</v>
      </c>
      <c r="E67" s="45">
        <v>0</v>
      </c>
      <c r="F67" s="45">
        <v>0</v>
      </c>
      <c r="G67" s="46" t="e">
        <f t="shared" si="2"/>
        <v>#DIV/0!</v>
      </c>
      <c r="H67" s="12" t="e">
        <f t="shared" si="3"/>
        <v>#DIV/0!</v>
      </c>
      <c r="I67" s="8"/>
    </row>
    <row r="68" spans="1:9" ht="21.75" customHeight="1" hidden="1">
      <c r="A68" s="7" t="s">
        <v>113</v>
      </c>
      <c r="B68" s="56" t="s">
        <v>150</v>
      </c>
      <c r="C68" s="57"/>
      <c r="D68" s="45">
        <f>D69</f>
        <v>0</v>
      </c>
      <c r="E68" s="45">
        <f>E69</f>
        <v>99</v>
      </c>
      <c r="F68" s="45">
        <f>F69</f>
        <v>0</v>
      </c>
      <c r="G68" s="46" t="e">
        <f t="shared" si="2"/>
        <v>#DIV/0!</v>
      </c>
      <c r="H68" s="12">
        <f t="shared" si="3"/>
        <v>0</v>
      </c>
      <c r="I68" s="8"/>
    </row>
    <row r="69" spans="1:9" ht="39" customHeight="1" hidden="1">
      <c r="A69" s="7"/>
      <c r="B69" s="58" t="s">
        <v>122</v>
      </c>
      <c r="C69" s="59" t="s">
        <v>121</v>
      </c>
      <c r="D69" s="47">
        <v>0</v>
      </c>
      <c r="E69" s="47">
        <v>99</v>
      </c>
      <c r="F69" s="47">
        <v>0</v>
      </c>
      <c r="G69" s="46" t="e">
        <f t="shared" si="2"/>
        <v>#DIV/0!</v>
      </c>
      <c r="H69" s="12">
        <f t="shared" si="3"/>
        <v>0</v>
      </c>
      <c r="I69" s="8"/>
    </row>
    <row r="70" spans="1:9" ht="27.75" customHeight="1">
      <c r="A70" s="7" t="s">
        <v>137</v>
      </c>
      <c r="B70" s="56" t="s">
        <v>248</v>
      </c>
      <c r="C70" s="57"/>
      <c r="D70" s="45">
        <f>D71+D72+D73</f>
        <v>200</v>
      </c>
      <c r="E70" s="45">
        <f>E71+E72+E73</f>
        <v>200</v>
      </c>
      <c r="F70" s="45">
        <f>F71+F72+F73</f>
        <v>113.7</v>
      </c>
      <c r="G70" s="46">
        <f t="shared" si="2"/>
        <v>0.5685</v>
      </c>
      <c r="H70" s="12">
        <f t="shared" si="3"/>
        <v>0.5685</v>
      </c>
      <c r="I70" s="8"/>
    </row>
    <row r="71" spans="1:9" ht="39" customHeight="1" hidden="1">
      <c r="A71" s="7"/>
      <c r="B71" s="58" t="s">
        <v>138</v>
      </c>
      <c r="C71" s="59" t="s">
        <v>165</v>
      </c>
      <c r="D71" s="47">
        <v>0</v>
      </c>
      <c r="E71" s="47">
        <v>0</v>
      </c>
      <c r="F71" s="47">
        <v>0</v>
      </c>
      <c r="G71" s="46" t="e">
        <f t="shared" si="2"/>
        <v>#DIV/0!</v>
      </c>
      <c r="H71" s="12" t="e">
        <f t="shared" si="3"/>
        <v>#DIV/0!</v>
      </c>
      <c r="I71" s="8"/>
    </row>
    <row r="72" spans="1:9" ht="52.5" customHeight="1" hidden="1">
      <c r="A72" s="7"/>
      <c r="B72" s="58" t="s">
        <v>139</v>
      </c>
      <c r="C72" s="59" t="s">
        <v>140</v>
      </c>
      <c r="D72" s="47">
        <v>0</v>
      </c>
      <c r="E72" s="47">
        <v>0</v>
      </c>
      <c r="F72" s="47">
        <v>0</v>
      </c>
      <c r="G72" s="46" t="e">
        <f t="shared" si="2"/>
        <v>#DIV/0!</v>
      </c>
      <c r="H72" s="12" t="e">
        <f t="shared" si="3"/>
        <v>#DIV/0!</v>
      </c>
      <c r="I72" s="8"/>
    </row>
    <row r="73" spans="1:9" ht="65.25" customHeight="1">
      <c r="A73" s="7"/>
      <c r="B73" s="64" t="s">
        <v>249</v>
      </c>
      <c r="C73" s="65" t="s">
        <v>170</v>
      </c>
      <c r="D73" s="45">
        <f>D74</f>
        <v>200</v>
      </c>
      <c r="E73" s="45">
        <f>E74</f>
        <v>200</v>
      </c>
      <c r="F73" s="45">
        <f>F74</f>
        <v>113.7</v>
      </c>
      <c r="G73" s="46">
        <f t="shared" si="2"/>
        <v>0.5685</v>
      </c>
      <c r="H73" s="12">
        <f t="shared" si="3"/>
        <v>0.5685</v>
      </c>
      <c r="I73" s="8"/>
    </row>
    <row r="74" spans="1:9" ht="72" customHeight="1">
      <c r="A74" s="7"/>
      <c r="B74" s="24" t="s">
        <v>171</v>
      </c>
      <c r="C74" s="25" t="s">
        <v>172</v>
      </c>
      <c r="D74" s="47">
        <v>200</v>
      </c>
      <c r="E74" s="47">
        <v>200</v>
      </c>
      <c r="F74" s="47">
        <v>113.7</v>
      </c>
      <c r="G74" s="46">
        <f t="shared" si="2"/>
        <v>0.5685</v>
      </c>
      <c r="H74" s="12">
        <f t="shared" si="3"/>
        <v>0.5685</v>
      </c>
      <c r="I74" s="8"/>
    </row>
    <row r="75" spans="1:9" ht="22.5" customHeight="1">
      <c r="A75" s="7" t="s">
        <v>54</v>
      </c>
      <c r="B75" s="56" t="s">
        <v>250</v>
      </c>
      <c r="C75" s="57"/>
      <c r="D75" s="45">
        <f>D76+D91+D88</f>
        <v>32932.200000000004</v>
      </c>
      <c r="E75" s="45">
        <f>E76+E91+E88</f>
        <v>29156.600000000002</v>
      </c>
      <c r="F75" s="45">
        <f>F76+F91+F88</f>
        <v>28000.600000000002</v>
      </c>
      <c r="G75" s="46">
        <f t="shared" si="2"/>
        <v>0.8502499073854768</v>
      </c>
      <c r="H75" s="12">
        <f t="shared" si="3"/>
        <v>0.9603520300720935</v>
      </c>
      <c r="I75" s="8"/>
    </row>
    <row r="76" spans="1:9" ht="120.75" customHeight="1">
      <c r="A76" s="7"/>
      <c r="B76" s="56" t="s">
        <v>269</v>
      </c>
      <c r="C76" s="57"/>
      <c r="D76" s="45">
        <f>D77+D78+D79+D80+D81+D82+D83+D84+D86+D87</f>
        <v>32621.100000000006</v>
      </c>
      <c r="E76" s="45">
        <f>E77+E78+E79+E80+E81+E82+E83+E84+E86+E87</f>
        <v>28956.600000000002</v>
      </c>
      <c r="F76" s="45">
        <f>F77+F78+F79+F80+F81+F82+F83+F84+F86+F87</f>
        <v>27701.7</v>
      </c>
      <c r="G76" s="46">
        <f t="shared" si="2"/>
        <v>0.8491957659306398</v>
      </c>
      <c r="H76" s="12"/>
      <c r="I76" s="8"/>
    </row>
    <row r="77" spans="1:9" ht="72" customHeight="1">
      <c r="A77" s="20"/>
      <c r="B77" s="58" t="s">
        <v>193</v>
      </c>
      <c r="C77" s="59" t="s">
        <v>191</v>
      </c>
      <c r="D77" s="47">
        <v>15426.5</v>
      </c>
      <c r="E77" s="47">
        <v>14626.5</v>
      </c>
      <c r="F77" s="47">
        <v>14417.5</v>
      </c>
      <c r="G77" s="46">
        <f t="shared" si="2"/>
        <v>0.9345930703659288</v>
      </c>
      <c r="H77" s="12">
        <f t="shared" si="3"/>
        <v>0.9857108672614775</v>
      </c>
      <c r="I77" s="8"/>
    </row>
    <row r="78" spans="1:9" s="22" customFormat="1" ht="34.5" customHeight="1">
      <c r="A78" s="20"/>
      <c r="B78" s="24" t="s">
        <v>194</v>
      </c>
      <c r="C78" s="25" t="s">
        <v>123</v>
      </c>
      <c r="D78" s="47">
        <v>1875.9</v>
      </c>
      <c r="E78" s="47">
        <v>1875.9</v>
      </c>
      <c r="F78" s="47">
        <v>1743.6</v>
      </c>
      <c r="G78" s="46">
        <f t="shared" si="2"/>
        <v>0.9294738525507755</v>
      </c>
      <c r="H78" s="12">
        <f t="shared" si="3"/>
        <v>0.9294738525507755</v>
      </c>
      <c r="I78" s="21"/>
    </row>
    <row r="79" spans="1:9" s="22" customFormat="1" ht="35.25" customHeight="1">
      <c r="A79" s="20"/>
      <c r="B79" s="24" t="s">
        <v>277</v>
      </c>
      <c r="C79" s="25" t="s">
        <v>164</v>
      </c>
      <c r="D79" s="47">
        <v>74.5</v>
      </c>
      <c r="E79" s="47">
        <v>0</v>
      </c>
      <c r="F79" s="47">
        <v>0</v>
      </c>
      <c r="G79" s="46">
        <f t="shared" si="2"/>
        <v>0</v>
      </c>
      <c r="H79" s="12" t="e">
        <f t="shared" si="3"/>
        <v>#DIV/0!</v>
      </c>
      <c r="I79" s="21"/>
    </row>
    <row r="80" spans="1:9" s="22" customFormat="1" ht="52.5" customHeight="1">
      <c r="A80" s="20"/>
      <c r="B80" s="24" t="s">
        <v>276</v>
      </c>
      <c r="C80" s="25" t="s">
        <v>152</v>
      </c>
      <c r="D80" s="47">
        <f>9262.2+92.6</f>
        <v>9354.800000000001</v>
      </c>
      <c r="E80" s="47">
        <v>9262.2</v>
      </c>
      <c r="F80" s="47">
        <f>7401.8+74</f>
        <v>7475.8</v>
      </c>
      <c r="G80" s="46">
        <f t="shared" si="2"/>
        <v>0.7991405481677855</v>
      </c>
      <c r="H80" s="12">
        <f t="shared" si="3"/>
        <v>0.8071300554943749</v>
      </c>
      <c r="I80" s="21"/>
    </row>
    <row r="81" spans="1:9" s="22" customFormat="1" ht="87.75" customHeight="1" hidden="1">
      <c r="A81" s="20"/>
      <c r="B81" s="24" t="s">
        <v>154</v>
      </c>
      <c r="C81" s="25" t="s">
        <v>153</v>
      </c>
      <c r="D81" s="47">
        <f>92.6-92.6</f>
        <v>0</v>
      </c>
      <c r="E81" s="47">
        <v>92.6</v>
      </c>
      <c r="F81" s="47">
        <f>74-74</f>
        <v>0</v>
      </c>
      <c r="G81" s="46" t="e">
        <f t="shared" si="2"/>
        <v>#DIV/0!</v>
      </c>
      <c r="H81" s="12">
        <f t="shared" si="3"/>
        <v>0</v>
      </c>
      <c r="I81" s="21"/>
    </row>
    <row r="82" spans="1:9" s="22" customFormat="1" ht="32.25" customHeight="1">
      <c r="A82" s="20"/>
      <c r="B82" s="24" t="s">
        <v>190</v>
      </c>
      <c r="C82" s="25" t="s">
        <v>155</v>
      </c>
      <c r="D82" s="47">
        <v>489.4</v>
      </c>
      <c r="E82" s="47">
        <v>489.4</v>
      </c>
      <c r="F82" s="47">
        <v>489.4</v>
      </c>
      <c r="G82" s="46">
        <f t="shared" si="2"/>
        <v>1</v>
      </c>
      <c r="H82" s="12">
        <f t="shared" si="3"/>
        <v>1</v>
      </c>
      <c r="I82" s="21"/>
    </row>
    <row r="83" spans="1:9" s="22" customFormat="1" ht="46.5" customHeight="1">
      <c r="A83" s="20"/>
      <c r="B83" s="24" t="s">
        <v>192</v>
      </c>
      <c r="C83" s="25" t="s">
        <v>226</v>
      </c>
      <c r="D83" s="47">
        <v>3200</v>
      </c>
      <c r="E83" s="47">
        <v>1600</v>
      </c>
      <c r="F83" s="47">
        <v>1599.8</v>
      </c>
      <c r="G83" s="46">
        <f t="shared" si="2"/>
        <v>0.4999375</v>
      </c>
      <c r="H83" s="12">
        <f t="shared" si="3"/>
        <v>0.999875</v>
      </c>
      <c r="I83" s="21"/>
    </row>
    <row r="84" spans="1:9" s="22" customFormat="1" ht="30.75" customHeight="1">
      <c r="A84" s="20"/>
      <c r="B84" s="24" t="s">
        <v>195</v>
      </c>
      <c r="C84" s="25" t="s">
        <v>200</v>
      </c>
      <c r="D84" s="47">
        <v>500</v>
      </c>
      <c r="E84" s="47">
        <v>500</v>
      </c>
      <c r="F84" s="47">
        <f>316.6-0.1</f>
        <v>316.5</v>
      </c>
      <c r="G84" s="46">
        <f t="shared" si="2"/>
        <v>0.633</v>
      </c>
      <c r="H84" s="12">
        <f t="shared" si="3"/>
        <v>0.633</v>
      </c>
      <c r="I84" s="21"/>
    </row>
    <row r="85" spans="1:9" s="26" customFormat="1" ht="33" customHeight="1" hidden="1">
      <c r="A85" s="23"/>
      <c r="B85" s="24" t="s">
        <v>115</v>
      </c>
      <c r="C85" s="25" t="s">
        <v>116</v>
      </c>
      <c r="D85" s="47">
        <v>0</v>
      </c>
      <c r="E85" s="47">
        <v>2011.7</v>
      </c>
      <c r="F85" s="47">
        <v>0</v>
      </c>
      <c r="G85" s="46" t="e">
        <f t="shared" si="2"/>
        <v>#DIV/0!</v>
      </c>
      <c r="H85" s="12">
        <f t="shared" si="3"/>
        <v>0</v>
      </c>
      <c r="I85" s="44"/>
    </row>
    <row r="86" spans="1:9" s="26" customFormat="1" ht="104.25" customHeight="1">
      <c r="A86" s="23"/>
      <c r="B86" s="24" t="s">
        <v>272</v>
      </c>
      <c r="C86" s="25" t="s">
        <v>221</v>
      </c>
      <c r="D86" s="47">
        <f>200+1500</f>
        <v>1700</v>
      </c>
      <c r="E86" s="47">
        <v>60</v>
      </c>
      <c r="F86" s="47">
        <f>195.2+1463.9</f>
        <v>1659.1000000000001</v>
      </c>
      <c r="G86" s="46">
        <f t="shared" si="2"/>
        <v>0.9759411764705883</v>
      </c>
      <c r="H86" s="12">
        <f t="shared" si="3"/>
        <v>27.651666666666667</v>
      </c>
      <c r="I86" s="44"/>
    </row>
    <row r="87" spans="1:9" s="26" customFormat="1" ht="117" customHeight="1" hidden="1">
      <c r="A87" s="23"/>
      <c r="B87" s="24" t="s">
        <v>223</v>
      </c>
      <c r="C87" s="25" t="s">
        <v>222</v>
      </c>
      <c r="D87" s="47">
        <f>1500-1500</f>
        <v>0</v>
      </c>
      <c r="E87" s="47">
        <v>450</v>
      </c>
      <c r="F87" s="47">
        <f>1463.9-1463.9</f>
        <v>0</v>
      </c>
      <c r="G87" s="46" t="e">
        <f t="shared" si="2"/>
        <v>#DIV/0!</v>
      </c>
      <c r="H87" s="12">
        <f t="shared" si="3"/>
        <v>0</v>
      </c>
      <c r="I87" s="44"/>
    </row>
    <row r="88" spans="1:9" s="26" customFormat="1" ht="87.75" customHeight="1">
      <c r="A88" s="23"/>
      <c r="B88" s="56" t="s">
        <v>270</v>
      </c>
      <c r="C88" s="57" t="s">
        <v>120</v>
      </c>
      <c r="D88" s="45">
        <f>D89+D90</f>
        <v>200</v>
      </c>
      <c r="E88" s="45">
        <f>E89+E90</f>
        <v>200</v>
      </c>
      <c r="F88" s="45">
        <f>F89+F90</f>
        <v>199.9</v>
      </c>
      <c r="G88" s="46">
        <f t="shared" si="2"/>
        <v>0.9995</v>
      </c>
      <c r="H88" s="12">
        <f t="shared" si="3"/>
        <v>0.9995</v>
      </c>
      <c r="I88" s="44"/>
    </row>
    <row r="89" spans="1:9" s="26" customFormat="1" ht="38.25" customHeight="1">
      <c r="A89" s="23"/>
      <c r="B89" s="58" t="s">
        <v>273</v>
      </c>
      <c r="C89" s="59" t="s">
        <v>133</v>
      </c>
      <c r="D89" s="47">
        <v>100</v>
      </c>
      <c r="E89" s="47">
        <v>100</v>
      </c>
      <c r="F89" s="47">
        <v>100</v>
      </c>
      <c r="G89" s="46">
        <f t="shared" si="2"/>
        <v>1</v>
      </c>
      <c r="H89" s="12">
        <f t="shared" si="3"/>
        <v>1</v>
      </c>
      <c r="I89" s="44"/>
    </row>
    <row r="90" spans="1:9" s="26" customFormat="1" ht="33.75" customHeight="1">
      <c r="A90" s="23"/>
      <c r="B90" s="58" t="s">
        <v>271</v>
      </c>
      <c r="C90" s="59" t="s">
        <v>135</v>
      </c>
      <c r="D90" s="47">
        <v>100</v>
      </c>
      <c r="E90" s="47">
        <v>100</v>
      </c>
      <c r="F90" s="47">
        <v>99.9</v>
      </c>
      <c r="G90" s="46">
        <f t="shared" si="2"/>
        <v>0.9990000000000001</v>
      </c>
      <c r="H90" s="12">
        <f t="shared" si="3"/>
        <v>0.9990000000000001</v>
      </c>
      <c r="I90" s="44"/>
    </row>
    <row r="91" spans="1:9" s="26" customFormat="1" ht="21" customHeight="1">
      <c r="A91" s="23"/>
      <c r="B91" s="24" t="s">
        <v>225</v>
      </c>
      <c r="C91" s="25" t="s">
        <v>224</v>
      </c>
      <c r="D91" s="47">
        <v>111.1</v>
      </c>
      <c r="E91" s="47"/>
      <c r="F91" s="47">
        <v>99</v>
      </c>
      <c r="G91" s="46">
        <f>F91/D91</f>
        <v>0.8910891089108911</v>
      </c>
      <c r="H91" s="12"/>
      <c r="I91" s="44"/>
    </row>
    <row r="92" spans="1:9" s="22" customFormat="1" ht="21" customHeight="1">
      <c r="A92" s="20" t="s">
        <v>40</v>
      </c>
      <c r="B92" s="64" t="s">
        <v>89</v>
      </c>
      <c r="C92" s="65"/>
      <c r="D92" s="45">
        <f>D93+D94+D103</f>
        <v>1577.4</v>
      </c>
      <c r="E92" s="45">
        <f>E93+E94+E103</f>
        <v>1021.6</v>
      </c>
      <c r="F92" s="45">
        <f>F93+F94+F103</f>
        <v>1506.1999999999998</v>
      </c>
      <c r="G92" s="46">
        <f t="shared" si="2"/>
        <v>0.9548624318498794</v>
      </c>
      <c r="H92" s="12">
        <f t="shared" si="3"/>
        <v>1.4743539545810491</v>
      </c>
      <c r="I92" s="21"/>
    </row>
    <row r="93" spans="1:9" s="22" customFormat="1" ht="24.75" customHeight="1">
      <c r="A93" s="20"/>
      <c r="B93" s="56" t="s">
        <v>55</v>
      </c>
      <c r="C93" s="57" t="s">
        <v>124</v>
      </c>
      <c r="D93" s="45">
        <v>70</v>
      </c>
      <c r="E93" s="45">
        <v>70</v>
      </c>
      <c r="F93" s="45">
        <v>55.1</v>
      </c>
      <c r="G93" s="46">
        <f t="shared" si="2"/>
        <v>0.7871428571428571</v>
      </c>
      <c r="H93" s="12">
        <f t="shared" si="3"/>
        <v>0.7871428571428571</v>
      </c>
      <c r="I93" s="21"/>
    </row>
    <row r="94" spans="1:9" s="22" customFormat="1" ht="48.75" customHeight="1">
      <c r="A94" s="20"/>
      <c r="B94" s="56" t="s">
        <v>233</v>
      </c>
      <c r="C94" s="57" t="s">
        <v>175</v>
      </c>
      <c r="D94" s="45">
        <f>D95+D96+D97+D98+D99+D101+D102</f>
        <v>1492.4</v>
      </c>
      <c r="E94" s="45">
        <f>E95+E96+E97+E98+E99+E101+E102</f>
        <v>944.1</v>
      </c>
      <c r="F94" s="45">
        <f>F95+F96+F97+F98+F99+F101+F102</f>
        <v>1451.1</v>
      </c>
      <c r="G94" s="46">
        <f t="shared" si="2"/>
        <v>0.9723264540337709</v>
      </c>
      <c r="H94" s="12">
        <f t="shared" si="3"/>
        <v>1.537019383539879</v>
      </c>
      <c r="I94" s="21"/>
    </row>
    <row r="95" spans="1:9" s="26" customFormat="1" ht="48.75" customHeight="1">
      <c r="A95" s="23"/>
      <c r="B95" s="58" t="s">
        <v>252</v>
      </c>
      <c r="C95" s="59" t="s">
        <v>227</v>
      </c>
      <c r="D95" s="47">
        <v>99</v>
      </c>
      <c r="E95" s="47"/>
      <c r="F95" s="47">
        <v>99</v>
      </c>
      <c r="G95" s="46">
        <f t="shared" si="2"/>
        <v>1</v>
      </c>
      <c r="H95" s="12"/>
      <c r="I95" s="44"/>
    </row>
    <row r="96" spans="1:9" s="26" customFormat="1" ht="37.5" customHeight="1">
      <c r="A96" s="23"/>
      <c r="B96" s="58" t="s">
        <v>253</v>
      </c>
      <c r="C96" s="59" t="s">
        <v>228</v>
      </c>
      <c r="D96" s="47">
        <v>49.5</v>
      </c>
      <c r="E96" s="47"/>
      <c r="F96" s="47">
        <v>49.5</v>
      </c>
      <c r="G96" s="46">
        <f t="shared" si="2"/>
        <v>1</v>
      </c>
      <c r="H96" s="12"/>
      <c r="I96" s="44"/>
    </row>
    <row r="97" spans="1:9" s="26" customFormat="1" ht="52.5" customHeight="1">
      <c r="A97" s="23"/>
      <c r="B97" s="58" t="s">
        <v>254</v>
      </c>
      <c r="C97" s="59" t="s">
        <v>229</v>
      </c>
      <c r="D97" s="47">
        <v>99</v>
      </c>
      <c r="E97" s="47"/>
      <c r="F97" s="47">
        <v>99</v>
      </c>
      <c r="G97" s="46">
        <f t="shared" si="2"/>
        <v>1</v>
      </c>
      <c r="H97" s="12"/>
      <c r="I97" s="44"/>
    </row>
    <row r="98" spans="1:9" s="26" customFormat="1" ht="51" customHeight="1">
      <c r="A98" s="23"/>
      <c r="B98" s="58" t="s">
        <v>255</v>
      </c>
      <c r="C98" s="59" t="s">
        <v>230</v>
      </c>
      <c r="D98" s="47">
        <v>49.5</v>
      </c>
      <c r="E98" s="47"/>
      <c r="F98" s="47">
        <v>49.5</v>
      </c>
      <c r="G98" s="46">
        <f t="shared" si="2"/>
        <v>1</v>
      </c>
      <c r="H98" s="12"/>
      <c r="I98" s="44"/>
    </row>
    <row r="99" spans="1:9" s="26" customFormat="1" ht="45.75" customHeight="1">
      <c r="A99" s="23"/>
      <c r="B99" s="58" t="s">
        <v>256</v>
      </c>
      <c r="C99" s="59" t="s">
        <v>231</v>
      </c>
      <c r="D99" s="47">
        <v>600</v>
      </c>
      <c r="E99" s="47"/>
      <c r="F99" s="47">
        <f>592.5+0.3</f>
        <v>592.8</v>
      </c>
      <c r="G99" s="46">
        <f t="shared" si="2"/>
        <v>0.9879999999999999</v>
      </c>
      <c r="H99" s="12"/>
      <c r="I99" s="44"/>
    </row>
    <row r="100" spans="1:9" s="26" customFormat="1" ht="68.25" customHeight="1" hidden="1">
      <c r="A100" s="23"/>
      <c r="B100" s="58"/>
      <c r="C100" s="59"/>
      <c r="D100" s="47"/>
      <c r="E100" s="47"/>
      <c r="F100" s="47"/>
      <c r="G100" s="46" t="e">
        <f t="shared" si="2"/>
        <v>#DIV/0!</v>
      </c>
      <c r="H100" s="12"/>
      <c r="I100" s="44"/>
    </row>
    <row r="101" spans="1:9" s="26" customFormat="1" ht="48" customHeight="1">
      <c r="A101" s="23"/>
      <c r="B101" s="58" t="s">
        <v>173</v>
      </c>
      <c r="C101" s="59" t="s">
        <v>174</v>
      </c>
      <c r="D101" s="47">
        <v>239.5</v>
      </c>
      <c r="E101" s="47">
        <v>444.1</v>
      </c>
      <c r="F101" s="47">
        <v>230.6</v>
      </c>
      <c r="G101" s="46">
        <f t="shared" si="2"/>
        <v>0.962839248434238</v>
      </c>
      <c r="H101" s="12">
        <f t="shared" si="3"/>
        <v>0.5192524206259851</v>
      </c>
      <c r="I101" s="44"/>
    </row>
    <row r="102" spans="1:9" s="26" customFormat="1" ht="41.25" customHeight="1">
      <c r="A102" s="23"/>
      <c r="B102" s="58" t="s">
        <v>251</v>
      </c>
      <c r="C102" s="59" t="s">
        <v>209</v>
      </c>
      <c r="D102" s="47">
        <v>355.9</v>
      </c>
      <c r="E102" s="47">
        <v>500</v>
      </c>
      <c r="F102" s="47">
        <v>330.7</v>
      </c>
      <c r="G102" s="46">
        <f t="shared" si="2"/>
        <v>0.9291935937060972</v>
      </c>
      <c r="H102" s="12">
        <f t="shared" si="3"/>
        <v>0.6614</v>
      </c>
      <c r="I102" s="44"/>
    </row>
    <row r="103" spans="1:9" s="22" customFormat="1" ht="50.25" customHeight="1">
      <c r="A103" s="20"/>
      <c r="B103" s="56" t="s">
        <v>257</v>
      </c>
      <c r="C103" s="57" t="s">
        <v>141</v>
      </c>
      <c r="D103" s="45">
        <v>15</v>
      </c>
      <c r="E103" s="45">
        <v>7.5</v>
      </c>
      <c r="F103" s="45">
        <v>0</v>
      </c>
      <c r="G103" s="46">
        <f t="shared" si="2"/>
        <v>0</v>
      </c>
      <c r="H103" s="12">
        <f t="shared" si="3"/>
        <v>0</v>
      </c>
      <c r="I103" s="21"/>
    </row>
    <row r="104" spans="1:9" ht="20.25" customHeight="1">
      <c r="A104" s="7" t="s">
        <v>41</v>
      </c>
      <c r="B104" s="56" t="s">
        <v>13</v>
      </c>
      <c r="C104" s="57"/>
      <c r="D104" s="45">
        <f>D105+D116</f>
        <v>7617.200000000002</v>
      </c>
      <c r="E104" s="45">
        <f>E105+E116</f>
        <v>4321.400000000001</v>
      </c>
      <c r="F104" s="45">
        <f>F105+F116</f>
        <v>1557.3</v>
      </c>
      <c r="G104" s="46">
        <f t="shared" si="2"/>
        <v>0.20444520296171817</v>
      </c>
      <c r="H104" s="12">
        <f t="shared" si="3"/>
        <v>0.3603693247558661</v>
      </c>
      <c r="I104" s="8"/>
    </row>
    <row r="105" spans="1:9" ht="18.75" customHeight="1">
      <c r="A105" s="7" t="s">
        <v>42</v>
      </c>
      <c r="B105" s="56" t="s">
        <v>258</v>
      </c>
      <c r="C105" s="57"/>
      <c r="D105" s="45">
        <f>D107+D106+D108</f>
        <v>400</v>
      </c>
      <c r="E105" s="45">
        <f>E107+E106+E108</f>
        <v>980.3</v>
      </c>
      <c r="F105" s="45">
        <f>F107+F106+F108</f>
        <v>280</v>
      </c>
      <c r="G105" s="46">
        <f t="shared" si="2"/>
        <v>0.7</v>
      </c>
      <c r="H105" s="12">
        <f t="shared" si="3"/>
        <v>0.28562684892379886</v>
      </c>
      <c r="I105" s="8"/>
    </row>
    <row r="106" spans="1:9" ht="34.5" customHeight="1" hidden="1">
      <c r="A106" s="7"/>
      <c r="B106" s="58" t="s">
        <v>157</v>
      </c>
      <c r="C106" s="59" t="s">
        <v>156</v>
      </c>
      <c r="D106" s="47">
        <v>0</v>
      </c>
      <c r="E106" s="47">
        <v>0</v>
      </c>
      <c r="F106" s="47">
        <v>0</v>
      </c>
      <c r="G106" s="46" t="e">
        <f t="shared" si="2"/>
        <v>#DIV/0!</v>
      </c>
      <c r="H106" s="12" t="e">
        <f t="shared" si="3"/>
        <v>#DIV/0!</v>
      </c>
      <c r="I106" s="8"/>
    </row>
    <row r="107" spans="1:9" ht="30.75" customHeight="1" hidden="1">
      <c r="A107" s="7"/>
      <c r="B107" s="58" t="s">
        <v>83</v>
      </c>
      <c r="C107" s="59" t="s">
        <v>142</v>
      </c>
      <c r="D107" s="47">
        <v>0</v>
      </c>
      <c r="E107" s="47">
        <v>700.3</v>
      </c>
      <c r="F107" s="47">
        <v>0</v>
      </c>
      <c r="G107" s="46" t="e">
        <f t="shared" si="2"/>
        <v>#DIV/0!</v>
      </c>
      <c r="H107" s="12">
        <f t="shared" si="3"/>
        <v>0</v>
      </c>
      <c r="I107" s="8"/>
    </row>
    <row r="108" spans="1:9" ht="91.5" customHeight="1">
      <c r="A108" s="7"/>
      <c r="B108" s="56" t="s">
        <v>259</v>
      </c>
      <c r="C108" s="57" t="s">
        <v>175</v>
      </c>
      <c r="D108" s="45">
        <f>D109+D110+D111+D112+D113+D114+D115</f>
        <v>400</v>
      </c>
      <c r="E108" s="45">
        <f>E109+E110+E111+E112+E113+E114+E115</f>
        <v>280</v>
      </c>
      <c r="F108" s="45">
        <f>F109+F110+F111+F112+F113+F114+F115</f>
        <v>280</v>
      </c>
      <c r="G108" s="46">
        <f t="shared" si="2"/>
        <v>0.7</v>
      </c>
      <c r="H108" s="12">
        <f t="shared" si="3"/>
        <v>1</v>
      </c>
      <c r="I108" s="8"/>
    </row>
    <row r="109" spans="1:9" ht="36.75" customHeight="1">
      <c r="A109" s="7"/>
      <c r="B109" s="58" t="s">
        <v>176</v>
      </c>
      <c r="C109" s="59" t="s">
        <v>177</v>
      </c>
      <c r="D109" s="47">
        <v>100</v>
      </c>
      <c r="E109" s="47">
        <v>70</v>
      </c>
      <c r="F109" s="47">
        <v>70</v>
      </c>
      <c r="G109" s="46">
        <f t="shared" si="2"/>
        <v>0.7</v>
      </c>
      <c r="H109" s="12">
        <f t="shared" si="3"/>
        <v>1</v>
      </c>
      <c r="I109" s="8"/>
    </row>
    <row r="110" spans="1:9" ht="54.75" customHeight="1">
      <c r="A110" s="7"/>
      <c r="B110" s="58" t="s">
        <v>178</v>
      </c>
      <c r="C110" s="59" t="s">
        <v>179</v>
      </c>
      <c r="D110" s="47">
        <v>50</v>
      </c>
      <c r="E110" s="47">
        <v>35</v>
      </c>
      <c r="F110" s="47">
        <v>35</v>
      </c>
      <c r="G110" s="46">
        <f t="shared" si="2"/>
        <v>0.7</v>
      </c>
      <c r="H110" s="12">
        <f t="shared" si="3"/>
        <v>1</v>
      </c>
      <c r="I110" s="8"/>
    </row>
    <row r="111" spans="1:9" ht="48.75" customHeight="1">
      <c r="A111" s="7"/>
      <c r="B111" s="58" t="s">
        <v>180</v>
      </c>
      <c r="C111" s="59" t="s">
        <v>185</v>
      </c>
      <c r="D111" s="47">
        <v>50</v>
      </c>
      <c r="E111" s="47">
        <v>35</v>
      </c>
      <c r="F111" s="47">
        <v>35</v>
      </c>
      <c r="G111" s="46">
        <f t="shared" si="2"/>
        <v>0.7</v>
      </c>
      <c r="H111" s="12">
        <f t="shared" si="3"/>
        <v>1</v>
      </c>
      <c r="I111" s="8"/>
    </row>
    <row r="112" spans="1:9" ht="49.5" customHeight="1">
      <c r="A112" s="7"/>
      <c r="B112" s="58" t="s">
        <v>181</v>
      </c>
      <c r="C112" s="59" t="s">
        <v>186</v>
      </c>
      <c r="D112" s="47">
        <v>50</v>
      </c>
      <c r="E112" s="47">
        <v>35</v>
      </c>
      <c r="F112" s="47">
        <v>35</v>
      </c>
      <c r="G112" s="46">
        <f t="shared" si="2"/>
        <v>0.7</v>
      </c>
      <c r="H112" s="12">
        <f t="shared" si="3"/>
        <v>1</v>
      </c>
      <c r="I112" s="8"/>
    </row>
    <row r="113" spans="1:9" ht="54.75" customHeight="1">
      <c r="A113" s="7"/>
      <c r="B113" s="58" t="s">
        <v>182</v>
      </c>
      <c r="C113" s="59" t="s">
        <v>187</v>
      </c>
      <c r="D113" s="47">
        <v>50</v>
      </c>
      <c r="E113" s="47">
        <v>35</v>
      </c>
      <c r="F113" s="47">
        <v>35</v>
      </c>
      <c r="G113" s="46">
        <f t="shared" si="2"/>
        <v>0.7</v>
      </c>
      <c r="H113" s="12">
        <f t="shared" si="3"/>
        <v>1</v>
      </c>
      <c r="I113" s="8"/>
    </row>
    <row r="114" spans="1:9" ht="57.75" customHeight="1">
      <c r="A114" s="7"/>
      <c r="B114" s="58" t="s">
        <v>183</v>
      </c>
      <c r="C114" s="59" t="s">
        <v>188</v>
      </c>
      <c r="D114" s="47">
        <v>50</v>
      </c>
      <c r="E114" s="47">
        <v>35</v>
      </c>
      <c r="F114" s="47">
        <v>35</v>
      </c>
      <c r="G114" s="46">
        <f t="shared" si="2"/>
        <v>0.7</v>
      </c>
      <c r="H114" s="12">
        <f t="shared" si="3"/>
        <v>1</v>
      </c>
      <c r="I114" s="8"/>
    </row>
    <row r="115" spans="1:9" ht="64.5" customHeight="1">
      <c r="A115" s="7"/>
      <c r="B115" s="58" t="s">
        <v>184</v>
      </c>
      <c r="C115" s="59" t="s">
        <v>189</v>
      </c>
      <c r="D115" s="47">
        <v>50</v>
      </c>
      <c r="E115" s="47">
        <v>35</v>
      </c>
      <c r="F115" s="47">
        <v>35</v>
      </c>
      <c r="G115" s="46">
        <f t="shared" si="2"/>
        <v>0.7</v>
      </c>
      <c r="H115" s="12">
        <f t="shared" si="3"/>
        <v>1</v>
      </c>
      <c r="I115" s="8"/>
    </row>
    <row r="116" spans="1:9" ht="16.5">
      <c r="A116" s="7" t="s">
        <v>43</v>
      </c>
      <c r="B116" s="56" t="s">
        <v>102</v>
      </c>
      <c r="C116" s="57"/>
      <c r="D116" s="45">
        <f>D117</f>
        <v>7217.200000000002</v>
      </c>
      <c r="E116" s="45">
        <f>E117</f>
        <v>3341.1000000000004</v>
      </c>
      <c r="F116" s="45">
        <f>F117</f>
        <v>1277.3</v>
      </c>
      <c r="G116" s="46">
        <f t="shared" si="2"/>
        <v>0.17697999224075814</v>
      </c>
      <c r="H116" s="12">
        <f aca="true" t="shared" si="5" ref="H116:H159">F116/E116</f>
        <v>0.382299242764359</v>
      </c>
      <c r="I116" s="8"/>
    </row>
    <row r="117" spans="1:9" ht="70.5" customHeight="1">
      <c r="A117" s="7"/>
      <c r="B117" s="56" t="s">
        <v>260</v>
      </c>
      <c r="C117" s="57"/>
      <c r="D117" s="45">
        <f>D118+D120+D121+D122+D123+D124+D119+D125</f>
        <v>7217.200000000002</v>
      </c>
      <c r="E117" s="45">
        <f>E118+E120+E121+E122+E123+E124+E119+E125</f>
        <v>3341.1000000000004</v>
      </c>
      <c r="F117" s="45">
        <f>F118+F120+F121+F122+F123+F124+F119+F125</f>
        <v>1277.3</v>
      </c>
      <c r="G117" s="46">
        <f t="shared" si="2"/>
        <v>0.17697999224075814</v>
      </c>
      <c r="H117" s="12">
        <f t="shared" si="5"/>
        <v>0.382299242764359</v>
      </c>
      <c r="I117" s="8"/>
    </row>
    <row r="118" spans="1:9" s="17" customFormat="1" ht="27" customHeight="1">
      <c r="A118" s="15"/>
      <c r="B118" s="58" t="s">
        <v>143</v>
      </c>
      <c r="C118" s="66" t="s">
        <v>144</v>
      </c>
      <c r="D118" s="47">
        <v>5257.1</v>
      </c>
      <c r="E118" s="47">
        <v>1804.2</v>
      </c>
      <c r="F118" s="47">
        <v>0</v>
      </c>
      <c r="G118" s="46">
        <f t="shared" si="2"/>
        <v>0</v>
      </c>
      <c r="H118" s="12">
        <f t="shared" si="5"/>
        <v>0</v>
      </c>
      <c r="I118" s="43"/>
    </row>
    <row r="119" spans="1:9" s="17" customFormat="1" ht="39" customHeight="1">
      <c r="A119" s="15"/>
      <c r="B119" s="58" t="s">
        <v>261</v>
      </c>
      <c r="C119" s="66" t="s">
        <v>158</v>
      </c>
      <c r="D119" s="47">
        <v>90.3</v>
      </c>
      <c r="E119" s="47">
        <v>90.3</v>
      </c>
      <c r="F119" s="47">
        <v>86.6</v>
      </c>
      <c r="G119" s="46">
        <f t="shared" si="2"/>
        <v>0.9590254706533776</v>
      </c>
      <c r="H119" s="12">
        <f t="shared" si="5"/>
        <v>0.9590254706533776</v>
      </c>
      <c r="I119" s="43"/>
    </row>
    <row r="120" spans="1:9" s="17" customFormat="1" ht="51" customHeight="1">
      <c r="A120" s="15"/>
      <c r="B120" s="58" t="s">
        <v>262</v>
      </c>
      <c r="C120" s="66" t="s">
        <v>196</v>
      </c>
      <c r="D120" s="47">
        <v>291.5</v>
      </c>
      <c r="E120" s="47">
        <v>291.5</v>
      </c>
      <c r="F120" s="47">
        <v>227</v>
      </c>
      <c r="G120" s="46">
        <f t="shared" si="2"/>
        <v>0.7787307032590052</v>
      </c>
      <c r="H120" s="12">
        <f t="shared" si="5"/>
        <v>0.7787307032590052</v>
      </c>
      <c r="I120" s="43"/>
    </row>
    <row r="121" spans="1:9" s="17" customFormat="1" ht="50.25" customHeight="1">
      <c r="A121" s="15"/>
      <c r="B121" s="58" t="s">
        <v>263</v>
      </c>
      <c r="C121" s="66" t="s">
        <v>203</v>
      </c>
      <c r="D121" s="47">
        <v>56.5</v>
      </c>
      <c r="E121" s="47">
        <v>56.5</v>
      </c>
      <c r="F121" s="47">
        <v>44.6</v>
      </c>
      <c r="G121" s="46">
        <f t="shared" si="2"/>
        <v>0.7893805309734514</v>
      </c>
      <c r="H121" s="12">
        <f t="shared" si="5"/>
        <v>0.7893805309734514</v>
      </c>
      <c r="I121" s="43"/>
    </row>
    <row r="122" spans="1:9" s="17" customFormat="1" ht="50.25" customHeight="1">
      <c r="A122" s="15"/>
      <c r="B122" s="58" t="s">
        <v>264</v>
      </c>
      <c r="C122" s="66" t="s">
        <v>204</v>
      </c>
      <c r="D122" s="47">
        <v>63.8</v>
      </c>
      <c r="E122" s="47">
        <v>63.8</v>
      </c>
      <c r="F122" s="47">
        <v>50.4</v>
      </c>
      <c r="G122" s="46">
        <f t="shared" si="2"/>
        <v>0.7899686520376176</v>
      </c>
      <c r="H122" s="12">
        <f t="shared" si="5"/>
        <v>0.7899686520376176</v>
      </c>
      <c r="I122" s="43"/>
    </row>
    <row r="123" spans="1:9" s="17" customFormat="1" ht="51" customHeight="1">
      <c r="A123" s="15"/>
      <c r="B123" s="58" t="s">
        <v>265</v>
      </c>
      <c r="C123" s="66" t="s">
        <v>205</v>
      </c>
      <c r="D123" s="47">
        <v>105.1</v>
      </c>
      <c r="E123" s="47">
        <v>105.1</v>
      </c>
      <c r="F123" s="47">
        <f>83-0.1</f>
        <v>82.9</v>
      </c>
      <c r="G123" s="46">
        <f t="shared" si="2"/>
        <v>0.7887725975261657</v>
      </c>
      <c r="H123" s="12">
        <f t="shared" si="5"/>
        <v>0.7887725975261657</v>
      </c>
      <c r="I123" s="43"/>
    </row>
    <row r="124" spans="1:9" s="17" customFormat="1" ht="69" customHeight="1">
      <c r="A124" s="15"/>
      <c r="B124" s="58" t="s">
        <v>266</v>
      </c>
      <c r="C124" s="66" t="s">
        <v>206</v>
      </c>
      <c r="D124" s="47">
        <v>1196.4</v>
      </c>
      <c r="E124" s="47">
        <v>773.2</v>
      </c>
      <c r="F124" s="47">
        <v>629.4</v>
      </c>
      <c r="G124" s="46">
        <f t="shared" si="2"/>
        <v>0.5260782347041123</v>
      </c>
      <c r="H124" s="12">
        <f t="shared" si="5"/>
        <v>0.8140196585618209</v>
      </c>
      <c r="I124" s="43"/>
    </row>
    <row r="125" spans="1:9" s="17" customFormat="1" ht="63" customHeight="1">
      <c r="A125" s="15"/>
      <c r="B125" s="58" t="s">
        <v>267</v>
      </c>
      <c r="C125" s="66" t="s">
        <v>210</v>
      </c>
      <c r="D125" s="47">
        <v>156.5</v>
      </c>
      <c r="E125" s="47">
        <v>156.5</v>
      </c>
      <c r="F125" s="47">
        <v>156.4</v>
      </c>
      <c r="G125" s="46">
        <f t="shared" si="2"/>
        <v>0.9993610223642173</v>
      </c>
      <c r="H125" s="12">
        <f t="shared" si="5"/>
        <v>0.9993610223642173</v>
      </c>
      <c r="I125" s="43"/>
    </row>
    <row r="126" spans="1:9" ht="22.5" customHeight="1">
      <c r="A126" s="7" t="s">
        <v>14</v>
      </c>
      <c r="B126" s="56" t="s">
        <v>15</v>
      </c>
      <c r="C126" s="57"/>
      <c r="D126" s="45">
        <f>D127+D128+D130+D131+D129</f>
        <v>538629.8</v>
      </c>
      <c r="E126" s="45">
        <f>E127+E128+E130+E131+E129</f>
        <v>405736.8</v>
      </c>
      <c r="F126" s="45">
        <f>F127+F128+F130+F131+F129</f>
        <v>533990.4</v>
      </c>
      <c r="G126" s="46">
        <f t="shared" si="2"/>
        <v>0.9913866629733445</v>
      </c>
      <c r="H126" s="12">
        <f t="shared" si="5"/>
        <v>1.3161004868180555</v>
      </c>
      <c r="I126" s="8"/>
    </row>
    <row r="127" spans="1:9" ht="20.25" customHeight="1">
      <c r="A127" s="7" t="s">
        <v>16</v>
      </c>
      <c r="B127" s="56" t="s">
        <v>72</v>
      </c>
      <c r="C127" s="57" t="s">
        <v>16</v>
      </c>
      <c r="D127" s="45">
        <v>172261.1</v>
      </c>
      <c r="E127" s="45">
        <v>123563.4</v>
      </c>
      <c r="F127" s="45">
        <f>171110.4+0.1</f>
        <v>171110.5</v>
      </c>
      <c r="G127" s="46">
        <f t="shared" si="2"/>
        <v>0.9933206045938404</v>
      </c>
      <c r="H127" s="12">
        <f t="shared" si="5"/>
        <v>1.3847992204811457</v>
      </c>
      <c r="I127" s="8"/>
    </row>
    <row r="128" spans="1:9" ht="20.25" customHeight="1">
      <c r="A128" s="7" t="s">
        <v>17</v>
      </c>
      <c r="B128" s="56" t="s">
        <v>73</v>
      </c>
      <c r="C128" s="57" t="s">
        <v>17</v>
      </c>
      <c r="D128" s="45">
        <v>303360.8</v>
      </c>
      <c r="E128" s="45">
        <v>233825.1</v>
      </c>
      <c r="F128" s="45">
        <v>302985.7</v>
      </c>
      <c r="G128" s="46">
        <f t="shared" si="2"/>
        <v>0.998763518556122</v>
      </c>
      <c r="H128" s="12">
        <f t="shared" si="5"/>
        <v>1.2957791956466607</v>
      </c>
      <c r="I128" s="8"/>
    </row>
    <row r="129" spans="1:9" ht="20.25" customHeight="1">
      <c r="A129" s="7" t="s">
        <v>145</v>
      </c>
      <c r="B129" s="56" t="s">
        <v>146</v>
      </c>
      <c r="C129" s="57" t="s">
        <v>145</v>
      </c>
      <c r="D129" s="45">
        <v>32043.6</v>
      </c>
      <c r="E129" s="45">
        <v>23065</v>
      </c>
      <c r="F129" s="45">
        <f>30266.3+0.1</f>
        <v>30266.399999999998</v>
      </c>
      <c r="G129" s="46">
        <f t="shared" si="2"/>
        <v>0.9445380668838707</v>
      </c>
      <c r="H129" s="12">
        <f t="shared" si="5"/>
        <v>1.3122219813570344</v>
      </c>
      <c r="I129" s="8"/>
    </row>
    <row r="130" spans="1:9" ht="20.25" customHeight="1">
      <c r="A130" s="7" t="s">
        <v>18</v>
      </c>
      <c r="B130" s="56" t="s">
        <v>114</v>
      </c>
      <c r="C130" s="57" t="s">
        <v>18</v>
      </c>
      <c r="D130" s="45">
        <v>4146.4</v>
      </c>
      <c r="E130" s="45">
        <v>4179.1</v>
      </c>
      <c r="F130" s="45">
        <f>4027.9-0.1</f>
        <v>4027.8</v>
      </c>
      <c r="G130" s="46">
        <f t="shared" si="2"/>
        <v>0.9713968743970675</v>
      </c>
      <c r="H130" s="12">
        <f t="shared" si="5"/>
        <v>0.9637960326386064</v>
      </c>
      <c r="I130" s="8"/>
    </row>
    <row r="131" spans="1:9" ht="20.25" customHeight="1">
      <c r="A131" s="7" t="s">
        <v>19</v>
      </c>
      <c r="B131" s="56" t="s">
        <v>148</v>
      </c>
      <c r="C131" s="57" t="s">
        <v>19</v>
      </c>
      <c r="D131" s="45">
        <v>26817.9</v>
      </c>
      <c r="E131" s="45">
        <v>21104.2</v>
      </c>
      <c r="F131" s="45">
        <f>25599.9+0.1</f>
        <v>25600</v>
      </c>
      <c r="G131" s="46">
        <f t="shared" si="2"/>
        <v>0.9545863024323306</v>
      </c>
      <c r="H131" s="12">
        <f t="shared" si="5"/>
        <v>1.2130286862330721</v>
      </c>
      <c r="I131" s="8"/>
    </row>
    <row r="132" spans="1:9" ht="20.25" customHeight="1">
      <c r="A132" s="7" t="s">
        <v>20</v>
      </c>
      <c r="B132" s="56" t="s">
        <v>74</v>
      </c>
      <c r="C132" s="57"/>
      <c r="D132" s="45">
        <f>D133++D134</f>
        <v>96297.6</v>
      </c>
      <c r="E132" s="45">
        <f>E133++E134</f>
        <v>78813</v>
      </c>
      <c r="F132" s="45">
        <f>F133++F134</f>
        <v>93672.5</v>
      </c>
      <c r="G132" s="46">
        <f t="shared" si="2"/>
        <v>0.9727397152161632</v>
      </c>
      <c r="H132" s="12">
        <f t="shared" si="5"/>
        <v>1.1885412305076575</v>
      </c>
      <c r="I132" s="8"/>
    </row>
    <row r="133" spans="1:9" ht="20.25" customHeight="1">
      <c r="A133" s="7" t="s">
        <v>21</v>
      </c>
      <c r="B133" s="56" t="s">
        <v>22</v>
      </c>
      <c r="C133" s="57" t="s">
        <v>21</v>
      </c>
      <c r="D133" s="45">
        <v>74300.6</v>
      </c>
      <c r="E133" s="45">
        <v>62125.2</v>
      </c>
      <c r="F133" s="45">
        <f>72242.6-0.1</f>
        <v>72242.5</v>
      </c>
      <c r="G133" s="46">
        <f t="shared" si="2"/>
        <v>0.9723003582743611</v>
      </c>
      <c r="H133" s="12">
        <f t="shared" si="5"/>
        <v>1.1628533992647108</v>
      </c>
      <c r="I133" s="8"/>
    </row>
    <row r="134" spans="1:9" ht="20.25" customHeight="1">
      <c r="A134" s="7" t="s">
        <v>23</v>
      </c>
      <c r="B134" s="56" t="s">
        <v>162</v>
      </c>
      <c r="C134" s="57" t="s">
        <v>23</v>
      </c>
      <c r="D134" s="45">
        <v>21997</v>
      </c>
      <c r="E134" s="45">
        <v>16687.8</v>
      </c>
      <c r="F134" s="45">
        <v>21430</v>
      </c>
      <c r="G134" s="46">
        <f t="shared" si="2"/>
        <v>0.9742237577851525</v>
      </c>
      <c r="H134" s="12">
        <f t="shared" si="5"/>
        <v>1.2841716703220316</v>
      </c>
      <c r="I134" s="8"/>
    </row>
    <row r="135" spans="1:9" ht="20.25" customHeight="1">
      <c r="A135" s="20" t="s">
        <v>24</v>
      </c>
      <c r="B135" s="56" t="s">
        <v>25</v>
      </c>
      <c r="C135" s="57"/>
      <c r="D135" s="45">
        <f>D136+D138+D141+D142+D145+D143+D144+D137+D139+D140</f>
        <v>24112.4</v>
      </c>
      <c r="E135" s="45">
        <f>E136+E138+E141+E142+E145+E143+E144+E137+E139+E140</f>
        <v>19012.8</v>
      </c>
      <c r="F135" s="45">
        <f>F136+F138+F141+F142+F145+F143+F144+F137+F139+F140</f>
        <v>22961.8</v>
      </c>
      <c r="G135" s="46">
        <f t="shared" si="2"/>
        <v>0.9522818135067433</v>
      </c>
      <c r="H135" s="12">
        <f t="shared" si="5"/>
        <v>1.2077021795842802</v>
      </c>
      <c r="I135" s="8"/>
    </row>
    <row r="136" spans="1:9" ht="24" customHeight="1">
      <c r="A136" s="20" t="s">
        <v>26</v>
      </c>
      <c r="B136" s="56" t="s">
        <v>96</v>
      </c>
      <c r="C136" s="57" t="s">
        <v>26</v>
      </c>
      <c r="D136" s="45">
        <v>1703</v>
      </c>
      <c r="E136" s="45">
        <v>1365.4</v>
      </c>
      <c r="F136" s="45">
        <v>1689.4</v>
      </c>
      <c r="G136" s="46">
        <f t="shared" si="2"/>
        <v>0.9920140927774516</v>
      </c>
      <c r="H136" s="12">
        <f t="shared" si="5"/>
        <v>1.2372931009228065</v>
      </c>
      <c r="I136" s="8"/>
    </row>
    <row r="137" spans="1:9" ht="18" customHeight="1">
      <c r="A137" s="20" t="s">
        <v>27</v>
      </c>
      <c r="B137" s="56" t="s">
        <v>147</v>
      </c>
      <c r="C137" s="57" t="s">
        <v>27</v>
      </c>
      <c r="D137" s="45">
        <v>14850.5</v>
      </c>
      <c r="E137" s="45">
        <v>11379.5</v>
      </c>
      <c r="F137" s="45">
        <f>13957.1-0.2</f>
        <v>13956.9</v>
      </c>
      <c r="G137" s="46">
        <f t="shared" si="2"/>
        <v>0.9398269418538097</v>
      </c>
      <c r="H137" s="12">
        <f t="shared" si="5"/>
        <v>1.2264950129619052</v>
      </c>
      <c r="I137" s="8"/>
    </row>
    <row r="138" spans="1:9" ht="22.5" customHeight="1">
      <c r="A138" s="20" t="s">
        <v>27</v>
      </c>
      <c r="B138" s="56" t="s">
        <v>268</v>
      </c>
      <c r="C138" s="57" t="s">
        <v>197</v>
      </c>
      <c r="D138" s="45">
        <f>3.5+452.2+279.5</f>
        <v>735.2</v>
      </c>
      <c r="E138" s="45">
        <v>3.5</v>
      </c>
      <c r="F138" s="45">
        <f>2.4+313.3+193.6</f>
        <v>509.29999999999995</v>
      </c>
      <c r="G138" s="46">
        <f t="shared" si="2"/>
        <v>0.6927366702937975</v>
      </c>
      <c r="H138" s="12">
        <f t="shared" si="5"/>
        <v>145.5142857142857</v>
      </c>
      <c r="I138" s="8"/>
    </row>
    <row r="139" spans="1:9" ht="51" customHeight="1" hidden="1">
      <c r="A139" s="20" t="s">
        <v>27</v>
      </c>
      <c r="B139" s="56" t="s">
        <v>247</v>
      </c>
      <c r="C139" s="57" t="s">
        <v>198</v>
      </c>
      <c r="D139" s="45">
        <f>452.2-452.2</f>
        <v>0</v>
      </c>
      <c r="E139" s="45">
        <v>452.2</v>
      </c>
      <c r="F139" s="45">
        <f>313.3-313.3</f>
        <v>0</v>
      </c>
      <c r="G139" s="46" t="e">
        <f t="shared" si="2"/>
        <v>#DIV/0!</v>
      </c>
      <c r="H139" s="12">
        <f t="shared" si="5"/>
        <v>0</v>
      </c>
      <c r="I139" s="8"/>
    </row>
    <row r="140" spans="1:9" ht="71.25" customHeight="1" hidden="1">
      <c r="A140" s="20" t="s">
        <v>27</v>
      </c>
      <c r="B140" s="56" t="s">
        <v>246</v>
      </c>
      <c r="C140" s="57" t="s">
        <v>199</v>
      </c>
      <c r="D140" s="45">
        <f>279.5-279.5</f>
        <v>0</v>
      </c>
      <c r="E140" s="45">
        <v>279.5</v>
      </c>
      <c r="F140" s="45">
        <f>193.6-193.6</f>
        <v>0</v>
      </c>
      <c r="G140" s="46" t="e">
        <f t="shared" si="2"/>
        <v>#DIV/0!</v>
      </c>
      <c r="H140" s="12">
        <f t="shared" si="5"/>
        <v>0</v>
      </c>
      <c r="I140" s="8"/>
    </row>
    <row r="141" spans="1:9" ht="22.5" customHeight="1" hidden="1">
      <c r="A141" s="7" t="s">
        <v>27</v>
      </c>
      <c r="B141" s="56" t="s">
        <v>106</v>
      </c>
      <c r="C141" s="57" t="s">
        <v>107</v>
      </c>
      <c r="D141" s="45">
        <v>0</v>
      </c>
      <c r="E141" s="45">
        <v>0</v>
      </c>
      <c r="F141" s="45">
        <v>0</v>
      </c>
      <c r="G141" s="46" t="e">
        <f t="shared" si="2"/>
        <v>#DIV/0!</v>
      </c>
      <c r="H141" s="12" t="e">
        <f t="shared" si="5"/>
        <v>#DIV/0!</v>
      </c>
      <c r="I141" s="8"/>
    </row>
    <row r="142" spans="1:9" ht="35.25" customHeight="1" hidden="1">
      <c r="A142" s="7" t="s">
        <v>27</v>
      </c>
      <c r="B142" s="56" t="s">
        <v>84</v>
      </c>
      <c r="C142" s="57" t="s">
        <v>85</v>
      </c>
      <c r="D142" s="45">
        <v>0</v>
      </c>
      <c r="E142" s="45">
        <v>0</v>
      </c>
      <c r="F142" s="45">
        <v>0</v>
      </c>
      <c r="G142" s="46" t="e">
        <f aca="true" t="shared" si="6" ref="G142:G159">F142/D142</f>
        <v>#DIV/0!</v>
      </c>
      <c r="H142" s="12" t="e">
        <f t="shared" si="5"/>
        <v>#DIV/0!</v>
      </c>
      <c r="I142" s="8"/>
    </row>
    <row r="143" spans="1:9" ht="30.75" customHeight="1" hidden="1">
      <c r="A143" s="7" t="s">
        <v>27</v>
      </c>
      <c r="B143" s="56" t="s">
        <v>108</v>
      </c>
      <c r="C143" s="57" t="s">
        <v>109</v>
      </c>
      <c r="D143" s="45">
        <v>0</v>
      </c>
      <c r="E143" s="45">
        <v>0</v>
      </c>
      <c r="F143" s="45">
        <v>0</v>
      </c>
      <c r="G143" s="46" t="e">
        <f t="shared" si="6"/>
        <v>#DIV/0!</v>
      </c>
      <c r="H143" s="12" t="e">
        <f t="shared" si="5"/>
        <v>#DIV/0!</v>
      </c>
      <c r="I143" s="8"/>
    </row>
    <row r="144" spans="1:9" ht="44.25" customHeight="1" hidden="1">
      <c r="A144" s="7" t="s">
        <v>27</v>
      </c>
      <c r="B144" s="56" t="s">
        <v>111</v>
      </c>
      <c r="C144" s="57" t="s">
        <v>110</v>
      </c>
      <c r="D144" s="45">
        <v>0</v>
      </c>
      <c r="E144" s="45">
        <v>0</v>
      </c>
      <c r="F144" s="45">
        <v>0</v>
      </c>
      <c r="G144" s="46" t="e">
        <f t="shared" si="6"/>
        <v>#DIV/0!</v>
      </c>
      <c r="H144" s="12" t="e">
        <f t="shared" si="5"/>
        <v>#DIV/0!</v>
      </c>
      <c r="I144" s="8"/>
    </row>
    <row r="145" spans="1:9" ht="38.25" customHeight="1">
      <c r="A145" s="7" t="s">
        <v>28</v>
      </c>
      <c r="B145" s="56" t="s">
        <v>275</v>
      </c>
      <c r="C145" s="57" t="s">
        <v>125</v>
      </c>
      <c r="D145" s="45">
        <v>6823.7</v>
      </c>
      <c r="E145" s="45">
        <v>5532.7</v>
      </c>
      <c r="F145" s="45">
        <v>6806.2</v>
      </c>
      <c r="G145" s="46">
        <f t="shared" si="6"/>
        <v>0.9974354089423626</v>
      </c>
      <c r="H145" s="12">
        <f t="shared" si="5"/>
        <v>1.2301769479639235</v>
      </c>
      <c r="I145" s="8"/>
    </row>
    <row r="146" spans="1:9" ht="26.25" customHeight="1">
      <c r="A146" s="7" t="s">
        <v>29</v>
      </c>
      <c r="B146" s="56" t="s">
        <v>57</v>
      </c>
      <c r="C146" s="57"/>
      <c r="D146" s="45">
        <f>D147+D148</f>
        <v>4146.8</v>
      </c>
      <c r="E146" s="45">
        <f>E147+E148</f>
        <v>4688.2</v>
      </c>
      <c r="F146" s="45">
        <f>F147+F148</f>
        <v>4084.7</v>
      </c>
      <c r="G146" s="46">
        <f t="shared" si="6"/>
        <v>0.9850245972798302</v>
      </c>
      <c r="H146" s="12">
        <f t="shared" si="5"/>
        <v>0.871272556631543</v>
      </c>
      <c r="I146" s="8"/>
    </row>
    <row r="147" spans="1:9" ht="23.25" customHeight="1">
      <c r="A147" s="7" t="s">
        <v>30</v>
      </c>
      <c r="B147" s="56" t="s">
        <v>58</v>
      </c>
      <c r="C147" s="57" t="s">
        <v>30</v>
      </c>
      <c r="D147" s="45">
        <v>3230.8</v>
      </c>
      <c r="E147" s="45">
        <v>3993.2</v>
      </c>
      <c r="F147" s="45">
        <v>3230.7</v>
      </c>
      <c r="G147" s="46">
        <f t="shared" si="6"/>
        <v>0.9999690479138292</v>
      </c>
      <c r="H147" s="12">
        <f t="shared" si="5"/>
        <v>0.8090503856556145</v>
      </c>
      <c r="I147" s="8"/>
    </row>
    <row r="148" spans="1:9" ht="22.5" customHeight="1">
      <c r="A148" s="7" t="s">
        <v>59</v>
      </c>
      <c r="B148" s="56" t="s">
        <v>60</v>
      </c>
      <c r="C148" s="57" t="s">
        <v>59</v>
      </c>
      <c r="D148" s="45">
        <v>916</v>
      </c>
      <c r="E148" s="45">
        <v>695</v>
      </c>
      <c r="F148" s="45">
        <v>854</v>
      </c>
      <c r="G148" s="46">
        <f t="shared" si="6"/>
        <v>0.9323144104803494</v>
      </c>
      <c r="H148" s="12">
        <f t="shared" si="5"/>
        <v>1.2287769784172662</v>
      </c>
      <c r="I148" s="8"/>
    </row>
    <row r="149" spans="1:9" ht="26.25" customHeight="1" hidden="1">
      <c r="A149" s="7"/>
      <c r="B149" s="58" t="s">
        <v>11</v>
      </c>
      <c r="C149" s="57"/>
      <c r="D149" s="45">
        <v>0</v>
      </c>
      <c r="E149" s="45">
        <v>0</v>
      </c>
      <c r="F149" s="45">
        <v>0</v>
      </c>
      <c r="G149" s="46" t="e">
        <f t="shared" si="6"/>
        <v>#DIV/0!</v>
      </c>
      <c r="H149" s="12" t="e">
        <f t="shared" si="5"/>
        <v>#DIV/0!</v>
      </c>
      <c r="I149" s="8"/>
    </row>
    <row r="150" spans="1:9" ht="27" customHeight="1">
      <c r="A150" s="7" t="s">
        <v>61</v>
      </c>
      <c r="B150" s="56" t="s">
        <v>62</v>
      </c>
      <c r="C150" s="57"/>
      <c r="D150" s="45">
        <f>D151</f>
        <v>866.3</v>
      </c>
      <c r="E150" s="45">
        <f>E151</f>
        <v>666.3</v>
      </c>
      <c r="F150" s="45">
        <f>F151</f>
        <v>837.1</v>
      </c>
      <c r="G150" s="46">
        <f t="shared" si="6"/>
        <v>0.9662934318365463</v>
      </c>
      <c r="H150" s="12">
        <f t="shared" si="5"/>
        <v>1.2563409875431488</v>
      </c>
      <c r="I150" s="8"/>
    </row>
    <row r="151" spans="1:9" ht="17.25" customHeight="1">
      <c r="A151" s="7" t="s">
        <v>63</v>
      </c>
      <c r="B151" s="56" t="s">
        <v>64</v>
      </c>
      <c r="C151" s="57" t="s">
        <v>63</v>
      </c>
      <c r="D151" s="45">
        <v>866.3</v>
      </c>
      <c r="E151" s="45">
        <v>666.3</v>
      </c>
      <c r="F151" s="45">
        <v>837.1</v>
      </c>
      <c r="G151" s="46">
        <f t="shared" si="6"/>
        <v>0.9662934318365463</v>
      </c>
      <c r="H151" s="12">
        <f t="shared" si="5"/>
        <v>1.2563409875431488</v>
      </c>
      <c r="I151" s="8"/>
    </row>
    <row r="152" spans="1:9" ht="37.5" customHeight="1">
      <c r="A152" s="7" t="s">
        <v>65</v>
      </c>
      <c r="B152" s="56" t="s">
        <v>66</v>
      </c>
      <c r="C152" s="57"/>
      <c r="D152" s="45">
        <f>D153</f>
        <v>240</v>
      </c>
      <c r="E152" s="45">
        <f>E153</f>
        <v>245</v>
      </c>
      <c r="F152" s="45">
        <f>F153</f>
        <v>231.5</v>
      </c>
      <c r="G152" s="46">
        <f t="shared" si="6"/>
        <v>0.9645833333333333</v>
      </c>
      <c r="H152" s="12">
        <f t="shared" si="5"/>
        <v>0.9448979591836735</v>
      </c>
      <c r="I152" s="8"/>
    </row>
    <row r="153" spans="1:9" ht="30.75" customHeight="1">
      <c r="A153" s="7" t="s">
        <v>67</v>
      </c>
      <c r="B153" s="56" t="s">
        <v>86</v>
      </c>
      <c r="C153" s="57" t="s">
        <v>67</v>
      </c>
      <c r="D153" s="45">
        <v>240</v>
      </c>
      <c r="E153" s="45">
        <v>245</v>
      </c>
      <c r="F153" s="45">
        <v>231.5</v>
      </c>
      <c r="G153" s="46">
        <f t="shared" si="6"/>
        <v>0.9645833333333333</v>
      </c>
      <c r="H153" s="12">
        <f t="shared" si="5"/>
        <v>0.9448979591836735</v>
      </c>
      <c r="I153" s="8"/>
    </row>
    <row r="154" spans="1:9" ht="26.25" customHeight="1">
      <c r="A154" s="7" t="s">
        <v>68</v>
      </c>
      <c r="B154" s="56" t="s">
        <v>71</v>
      </c>
      <c r="C154" s="57"/>
      <c r="D154" s="45">
        <f>D155+D157+D156</f>
        <v>2475.8</v>
      </c>
      <c r="E154" s="45">
        <f>E155+E157+E156</f>
        <v>1856.7</v>
      </c>
      <c r="F154" s="45">
        <f>F155+F157+F156</f>
        <v>2475.8</v>
      </c>
      <c r="G154" s="46">
        <f t="shared" si="6"/>
        <v>1</v>
      </c>
      <c r="H154" s="12">
        <f t="shared" si="5"/>
        <v>1.3334410513276242</v>
      </c>
      <c r="I154" s="8"/>
    </row>
    <row r="155" spans="1:9" ht="50.25" customHeight="1">
      <c r="A155" s="7" t="s">
        <v>69</v>
      </c>
      <c r="B155" s="56" t="s">
        <v>126</v>
      </c>
      <c r="C155" s="57" t="s">
        <v>127</v>
      </c>
      <c r="D155" s="45">
        <v>2475.8</v>
      </c>
      <c r="E155" s="45">
        <v>1856.7</v>
      </c>
      <c r="F155" s="45">
        <v>2475.8</v>
      </c>
      <c r="G155" s="46">
        <f t="shared" si="6"/>
        <v>1</v>
      </c>
      <c r="H155" s="12">
        <f t="shared" si="5"/>
        <v>1.3334410513276242</v>
      </c>
      <c r="I155" s="8"/>
    </row>
    <row r="156" spans="1:9" ht="36" customHeight="1" hidden="1">
      <c r="A156" s="7" t="s">
        <v>69</v>
      </c>
      <c r="B156" s="56" t="s">
        <v>128</v>
      </c>
      <c r="C156" s="57" t="s">
        <v>129</v>
      </c>
      <c r="D156" s="45">
        <v>0</v>
      </c>
      <c r="E156" s="45">
        <v>0</v>
      </c>
      <c r="F156" s="45">
        <v>0</v>
      </c>
      <c r="G156" s="46" t="e">
        <f t="shared" si="6"/>
        <v>#DIV/0!</v>
      </c>
      <c r="H156" s="12" t="e">
        <f t="shared" si="5"/>
        <v>#DIV/0!</v>
      </c>
      <c r="I156" s="8"/>
    </row>
    <row r="157" spans="1:9" ht="30.75" customHeight="1" hidden="1">
      <c r="A157" s="7" t="s">
        <v>70</v>
      </c>
      <c r="B157" s="56" t="s">
        <v>97</v>
      </c>
      <c r="C157" s="57" t="s">
        <v>130</v>
      </c>
      <c r="D157" s="45">
        <v>0</v>
      </c>
      <c r="E157" s="45">
        <v>0</v>
      </c>
      <c r="F157" s="45">
        <v>0</v>
      </c>
      <c r="G157" s="46" t="e">
        <f t="shared" si="6"/>
        <v>#DIV/0!</v>
      </c>
      <c r="H157" s="12" t="e">
        <f t="shared" si="5"/>
        <v>#DIV/0!</v>
      </c>
      <c r="I157" s="8"/>
    </row>
    <row r="158" spans="1:9" ht="20.25" customHeight="1">
      <c r="A158" s="20"/>
      <c r="B158" s="56" t="s">
        <v>32</v>
      </c>
      <c r="C158" s="57"/>
      <c r="D158" s="45">
        <f>D43+D59+D65+D104+D126+D132+D135+D146+D150+D152+D154</f>
        <v>762350.6000000002</v>
      </c>
      <c r="E158" s="45">
        <f>E43+E59+E65+E104+E126+E132+E135+E146+E150+E152+E154</f>
        <v>585603.6</v>
      </c>
      <c r="F158" s="45">
        <f>F43+F59+F65+F104+F126+F132+F135+F146+F150+F152+F154</f>
        <v>739224.8</v>
      </c>
      <c r="G158" s="46">
        <f t="shared" si="6"/>
        <v>0.9696651383234955</v>
      </c>
      <c r="H158" s="12">
        <f t="shared" si="5"/>
        <v>1.262329671470599</v>
      </c>
      <c r="I158" s="8"/>
    </row>
    <row r="159" spans="1:9" ht="19.5" customHeight="1">
      <c r="A159" s="6"/>
      <c r="B159" s="56" t="s">
        <v>45</v>
      </c>
      <c r="C159" s="57"/>
      <c r="D159" s="48">
        <f>D154</f>
        <v>2475.8</v>
      </c>
      <c r="E159" s="48">
        <f>E154</f>
        <v>1856.7</v>
      </c>
      <c r="F159" s="48">
        <f>F154</f>
        <v>2475.8</v>
      </c>
      <c r="G159" s="46">
        <f t="shared" si="6"/>
        <v>1</v>
      </c>
      <c r="H159" s="12">
        <f t="shared" si="5"/>
        <v>1.3334410513276242</v>
      </c>
      <c r="I159" s="8"/>
    </row>
    <row r="160" spans="4:7" ht="16.5">
      <c r="D160" s="27"/>
      <c r="E160" s="27"/>
      <c r="F160" s="27"/>
      <c r="G160" s="27"/>
    </row>
    <row r="161" spans="4:7" ht="16.5">
      <c r="D161" s="27"/>
      <c r="E161" s="27"/>
      <c r="F161" s="27"/>
      <c r="G161" s="27"/>
    </row>
    <row r="162" spans="2:7" ht="16.5">
      <c r="B162" s="1" t="s">
        <v>163</v>
      </c>
      <c r="D162" s="27"/>
      <c r="E162" s="27"/>
      <c r="F162" s="27">
        <v>9449.6</v>
      </c>
      <c r="G162" s="27"/>
    </row>
    <row r="163" spans="2:7" ht="16.5" hidden="1">
      <c r="B163" s="2" t="s">
        <v>166</v>
      </c>
      <c r="D163" s="27"/>
      <c r="E163" s="27"/>
      <c r="F163" s="27">
        <v>0</v>
      </c>
      <c r="G163" s="27"/>
    </row>
    <row r="164" spans="2:7" ht="16.5" hidden="1">
      <c r="B164" s="1" t="s">
        <v>46</v>
      </c>
      <c r="D164" s="27"/>
      <c r="E164" s="27"/>
      <c r="F164" s="27"/>
      <c r="G164" s="27"/>
    </row>
    <row r="165" spans="2:9" ht="16.5" hidden="1">
      <c r="B165" s="1" t="s">
        <v>47</v>
      </c>
      <c r="D165" s="27"/>
      <c r="E165" s="27"/>
      <c r="F165" s="27"/>
      <c r="G165" s="27"/>
      <c r="H165" s="28"/>
      <c r="I165" s="29"/>
    </row>
    <row r="166" spans="4:7" ht="16.5" hidden="1">
      <c r="D166" s="27"/>
      <c r="E166" s="27"/>
      <c r="F166" s="27"/>
      <c r="G166" s="27"/>
    </row>
    <row r="167" spans="2:7" ht="16.5" hidden="1">
      <c r="B167" s="1" t="s">
        <v>48</v>
      </c>
      <c r="D167" s="27"/>
      <c r="E167" s="27"/>
      <c r="F167" s="27"/>
      <c r="G167" s="27"/>
    </row>
    <row r="168" spans="2:9" ht="16.5" hidden="1">
      <c r="B168" s="1" t="s">
        <v>49</v>
      </c>
      <c r="D168" s="27"/>
      <c r="E168" s="27"/>
      <c r="F168" s="27">
        <v>0</v>
      </c>
      <c r="G168" s="27"/>
      <c r="H168" s="28"/>
      <c r="I168" s="29"/>
    </row>
    <row r="169" spans="4:7" ht="16.5" hidden="1">
      <c r="D169" s="27"/>
      <c r="E169" s="27"/>
      <c r="F169" s="27"/>
      <c r="G169" s="27"/>
    </row>
    <row r="170" spans="2:7" ht="16.5" hidden="1">
      <c r="B170" s="1" t="s">
        <v>50</v>
      </c>
      <c r="D170" s="27"/>
      <c r="E170" s="27"/>
      <c r="F170" s="27"/>
      <c r="G170" s="27"/>
    </row>
    <row r="171" spans="2:7" ht="16.5" hidden="1">
      <c r="B171" s="1" t="s">
        <v>51</v>
      </c>
      <c r="D171" s="27"/>
      <c r="E171" s="27"/>
      <c r="F171" s="27"/>
      <c r="G171" s="27"/>
    </row>
    <row r="172" spans="4:7" ht="16.5" hidden="1">
      <c r="D172" s="27"/>
      <c r="E172" s="27"/>
      <c r="F172" s="27"/>
      <c r="G172" s="27"/>
    </row>
    <row r="173" spans="2:7" ht="16.5">
      <c r="B173" s="2" t="s">
        <v>167</v>
      </c>
      <c r="D173" s="27"/>
      <c r="E173" s="27"/>
      <c r="F173" s="27">
        <v>4500</v>
      </c>
      <c r="G173" s="27"/>
    </row>
    <row r="174" spans="4:8" ht="16.5" hidden="1">
      <c r="D174" s="27"/>
      <c r="E174" s="27"/>
      <c r="F174" s="27"/>
      <c r="G174" s="27"/>
      <c r="H174" s="30"/>
    </row>
    <row r="175" spans="2:7" ht="16.5" hidden="1">
      <c r="B175" s="2"/>
      <c r="D175" s="27"/>
      <c r="E175" s="27"/>
      <c r="F175" s="27"/>
      <c r="G175" s="27"/>
    </row>
    <row r="176" spans="4:7" ht="16.5" hidden="1">
      <c r="D176" s="27"/>
      <c r="E176" s="27"/>
      <c r="F176" s="27"/>
      <c r="G176" s="27"/>
    </row>
    <row r="177" spans="2:9" ht="16.5">
      <c r="B177" s="1" t="s">
        <v>52</v>
      </c>
      <c r="D177" s="27"/>
      <c r="E177" s="27"/>
      <c r="F177" s="27">
        <f>F162+F37+F165+F168-F158-F171-F173+F163</f>
        <v>19083.29999999993</v>
      </c>
      <c r="G177" s="27"/>
      <c r="H177" s="27"/>
      <c r="I177" s="31"/>
    </row>
    <row r="178" spans="4:7" ht="16.5">
      <c r="D178" s="27"/>
      <c r="E178" s="27"/>
      <c r="F178" s="27"/>
      <c r="G178" s="27"/>
    </row>
    <row r="179" spans="2:7" ht="16.5">
      <c r="B179" s="95" t="s">
        <v>279</v>
      </c>
      <c r="C179" s="94"/>
      <c r="D179" s="94"/>
      <c r="E179" s="94"/>
      <c r="F179" s="94"/>
      <c r="G179" s="94"/>
    </row>
  </sheetData>
  <sheetProtection/>
  <mergeCells count="23">
    <mergeCell ref="B40:B41"/>
    <mergeCell ref="B3:B4"/>
    <mergeCell ref="B179:G179"/>
    <mergeCell ref="D3:D4"/>
    <mergeCell ref="A2:H2"/>
    <mergeCell ref="F3:F4"/>
    <mergeCell ref="A3:A4"/>
    <mergeCell ref="L45:N46"/>
    <mergeCell ref="F40:F41"/>
    <mergeCell ref="J45:K45"/>
    <mergeCell ref="H3:H4"/>
    <mergeCell ref="J46:K46"/>
    <mergeCell ref="H40:H41"/>
    <mergeCell ref="D1:G1"/>
    <mergeCell ref="E40:E41"/>
    <mergeCell ref="D40:D41"/>
    <mergeCell ref="G40:G41"/>
    <mergeCell ref="A39:H39"/>
    <mergeCell ref="A40:A41"/>
    <mergeCell ref="G3:G4"/>
    <mergeCell ref="E3:E4"/>
    <mergeCell ref="C40:C41"/>
    <mergeCell ref="C3:C4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2019-04-09T04:14:19Z</cp:lastPrinted>
  <dcterms:created xsi:type="dcterms:W3CDTF">1996-10-08T23:32:33Z</dcterms:created>
  <dcterms:modified xsi:type="dcterms:W3CDTF">2019-04-09T04:14:26Z</dcterms:modified>
  <cp:category/>
  <cp:version/>
  <cp:contentType/>
  <cp:contentStatus/>
</cp:coreProperties>
</file>