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680" activeTab="2"/>
  </bookViews>
  <sheets>
    <sheet name="Т3" sheetId="1" r:id="rId1"/>
    <sheet name="Т2" sheetId="2" r:id="rId2"/>
    <sheet name="Табл 1" sheetId="3" r:id="rId3"/>
  </sheets>
  <definedNames>
    <definedName name="_xlnm.Print_Titles" localSheetId="0">'Т3'!$7:$7</definedName>
  </definedNames>
  <calcPr fullCalcOnLoad="1"/>
</workbook>
</file>

<file path=xl/sharedStrings.xml><?xml version="1.0" encoding="utf-8"?>
<sst xmlns="http://schemas.openxmlformats.org/spreadsheetml/2006/main" count="107" uniqueCount="69">
  <si>
    <t xml:space="preserve"> </t>
  </si>
  <si>
    <t>Возврат за счет фин-ния</t>
  </si>
  <si>
    <t>Возврат расхода</t>
  </si>
  <si>
    <t>За счет фин-ния</t>
  </si>
  <si>
    <t>Расход</t>
  </si>
  <si>
    <t>КФСР</t>
  </si>
  <si>
    <t xml:space="preserve">  Исполнение росписи по расходам в разрезе классификации</t>
  </si>
  <si>
    <t>0102</t>
  </si>
  <si>
    <t>0107</t>
  </si>
  <si>
    <t>0408</t>
  </si>
  <si>
    <t>0703</t>
  </si>
  <si>
    <t>Плановые назначения по состоянию на 30.06.2016 года (БА)</t>
  </si>
  <si>
    <t>Исполнено по состоянию на 30.06.2016 года (за 1 полугодие 2016 года)</t>
  </si>
  <si>
    <t>Плановые назначения по состоянию на 30.06.2017 года (БА)</t>
  </si>
  <si>
    <t>Исполнено по состоянию на 30.06.2017 года (за 1 полугодие 2017 года)</t>
  </si>
  <si>
    <t>Процент исполнения от годовых плановых назначений</t>
  </si>
  <si>
    <t>Итоговая сумма плановых назначений  по состоянию на 30.06.2016 года (за 1 полугодие 2016 года)</t>
  </si>
  <si>
    <t>Итоговая сумма исполнения  по состоянию на 30.06.2016 года (за 1 полугодие 2016 года)</t>
  </si>
  <si>
    <t>Удельный вес плана в структуре расходов за 1 полугодие 2016 года</t>
  </si>
  <si>
    <t>Удельный вес исполнения в структуре расходов за 1 полугодие 2016 года</t>
  </si>
  <si>
    <t>Отклонение  плановых назначений</t>
  </si>
  <si>
    <t>Отклонение  исполнения</t>
  </si>
  <si>
    <t>Рост (снижение)  плановых назначений</t>
  </si>
  <si>
    <t>Рост (снижение)  исполнения</t>
  </si>
  <si>
    <t>Итоговая сумма плановых назначений  по состоянию на 30.06.2017 года (за 1 полугодие 2017 года)</t>
  </si>
  <si>
    <t>Итоговая сумма исполнения  по состоянию на 30.06.2017 года (за 1 полугодие  2017 года)</t>
  </si>
  <si>
    <t>Удельный вес плана в структуре расходов за 1 полугодие 2017 года</t>
  </si>
  <si>
    <t>Удельный вес в структуре расходов за 1 полугодие  2017 года</t>
  </si>
  <si>
    <t xml:space="preserve">     на 30.06.2016 и на 30.06.2017</t>
  </si>
  <si>
    <t>Отклонение  удельного веса в структуре расходов (по исполнению)</t>
  </si>
  <si>
    <t>Рост  (снижение)   удельного веса в структуре расходов (по исполнению)</t>
  </si>
  <si>
    <t>ФСР</t>
  </si>
  <si>
    <t>Уточненные плановые назначения</t>
  </si>
  <si>
    <t>Исполнено</t>
  </si>
  <si>
    <t>Удельный вес в структуре расходов</t>
  </si>
  <si>
    <t>Рост (снижение), %</t>
  </si>
  <si>
    <t>Причины</t>
  </si>
  <si>
    <t>0100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</si>
  <si>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</si>
  <si>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</si>
  <si>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</si>
  <si>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</si>
  <si>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</si>
  <si>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</si>
  <si>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</si>
  <si>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</si>
  <si>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</si>
  <si>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</si>
  <si>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</si>
  <si>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Итого:</t>
  </si>
  <si>
    <t>по итогам 1 полугодия 2016 года, %</t>
  </si>
  <si>
    <t>по итогам 1 полугодия  2017 года, %</t>
  </si>
  <si>
    <t>9=5/2</t>
  </si>
  <si>
    <t>8=5-2</t>
  </si>
  <si>
    <t xml:space="preserve">Общегосударственные расходы, в том числе: расходы на обеспечение деятельности и содержание аппарата управления, двух муниципальных казенных учреждений,  резервные средства местных администраций. Рост на 20,6 % связан с тем что, в аналогичном периоде прошлого года уточненные бюджетные назначения на обеспечение деятельности и содержание аппарата управления  предусмотрены только   на 8 месяцев. </t>
  </si>
  <si>
    <t xml:space="preserve">Субвенции федерального бюджета на осуществление первичного воинского учета на территориях, где отсутствуют военные комиссариаты. Снижение расходов не значительно.  </t>
  </si>
  <si>
    <t xml:space="preserve"> Предусмотрены расходы на реализацию муниципальных программ: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 и «Развитие транспортной системы в Ртищевском муниципальном районе на 2017-2020 годы». Рост расходов на 20,4 % связан с выделением дополнительных ассигнований на выполнение проекта организации дорожного движения (дислокации дорожных знаков), на приобретение и установку дорожных знаков</t>
  </si>
  <si>
    <t xml:space="preserve">По данному разделу предусмотрены расходы в сфере сельского хозяйства, транспорта и дорожного хозяйства, а также  других вопросов в области национальной экономики. Снижение расходов на национальную экономику в 2017 году составило 28,6 %.  Так в 2016 году за счет средств федерального бюджета были предусмотрены средства на реализацию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в сумме 30,0 млн. рублей. Кроме того, в 2016 году были предусмотрены средства на проведение   Всероссийской сельскохозяйственной переписи в сумме 1,1 млн. рублей.  </t>
  </si>
  <si>
    <t>По данному разделу предусмотрены расходы на жилищно – коммунальное  хозяйство и благоустройство. По отрасли ЖКХ расходы выросли на 16,3 %. За счет предусмотренных в текущем году бюджетных ассигнований источником финансового обеспечения которых стали субсидия бюджету МО город Ртищево на поддержку обустройства мест массового отдыха населения (городских парков), а также средств местного бюджета предусмотренных на проведение капитального ремонта муниципального жилищного фонда.</t>
  </si>
  <si>
    <t xml:space="preserve">По данному разделу предусмотрены средства на обеспечение мероприятий  в области охраны окружающей среды. Рост расходов связан с реализацией мероприятий, предусмотренных ГРБС в данной сфере. </t>
  </si>
  <si>
    <t xml:space="preserve"> По данному разделу предусмотрены расходы на доплаты к пенсии муниципальным служащим, субсидии гражданам за ЖКУ, льготы медицинским работникам, а также на компенсацию части родительской платы. Рост расходов не значителен.</t>
  </si>
  <si>
    <t>По данному разделу предусмотрены расходы на обеспечение функционирования муниципального бюджетного учреждения ФОК «Юность». Рост расходов не значителен.</t>
  </si>
  <si>
    <t>По данному разделу предусмотрены средства на возмещение МУП «Редакция газеты Перекрёсток России» части затрат за опубликование муниципальных правовых актов, иной официальной информации. Рост расходов не значителен.</t>
  </si>
  <si>
    <t xml:space="preserve">По данному разделу предусмотрены средства на обслуживание долговых обязательств </t>
  </si>
  <si>
    <t>По данному разделу предусмотрены расходы на дошкольное, общее и дополнительное образование, молодёжную политику и оздоровление детей, а также другие вопросы в области образования. Рост расходов в основном связан с выделением в 2017 году бюджетных ассигнований источником финансового обеспечения которых являются субсидии на обеспечение повышения оплаты труда отдельным категориям работников бюджетной сферы, а также межбюджетные трансферты на обеспечение надлежащего осуществления полномочий по решению вопросов местного значения (на погашение задолженности за потребление ТЭР и по начислениям на выплаты по заработной плате)</t>
  </si>
  <si>
    <t>По данному разделу предусмотрены расходы на развитие библиотечной системы, культурно – досуговой   деятельности, а также на другие вопросы в области культуры, кинематографии. Рост расходов связан, с выделением дополнительных средств на: -  обеспечение развития и укрепления материально-технической базы муниципальных домов культуры за счет средств федерального бюджета и софинансирования местного бюджет;                           - на обеспечение повышения оплаты труда отдельным категориям работников бюджетной сферы;                            - на обеспечение надлежащего осуществления полномочий по решению вопросов местного значения (на погашение задолженности за потребление ТЭР)</t>
  </si>
  <si>
    <t>по состоянию на 30.06.2017 года, тыс. рублей</t>
  </si>
  <si>
    <t>по состоянию на 30.06.2016 года, тыс. рублей</t>
  </si>
  <si>
    <t>Отклонение, тыс.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</si>
</sst>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0"/>
    <numFmt numFmtId="166" formatCode="#,##0.00_ ;[Red]\-#,##0.00\ "/>
    <numFmt numFmtId="167" formatCode="#,##0.0"/>
    <numFmt numFmtId="168" formatCode="0.0%"/>
  </numFmts>
  <fonts count="48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Border="1" applyProtection="1">
      <alignment/>
      <protection hidden="1"/>
    </xf>
    <xf numFmtId="164" fontId="3" fillId="0" borderId="10" xfId="53" applyNumberFormat="1" applyFont="1" applyFill="1" applyBorder="1" applyAlignment="1" applyProtection="1">
      <alignment/>
      <protection hidden="1"/>
    </xf>
    <xf numFmtId="164" fontId="3" fillId="0" borderId="11" xfId="53" applyNumberFormat="1" applyFont="1" applyFill="1" applyBorder="1" applyAlignment="1" applyProtection="1">
      <alignment/>
      <protection hidden="1"/>
    </xf>
    <xf numFmtId="164" fontId="3" fillId="0" borderId="12" xfId="53" applyNumberFormat="1" applyFont="1" applyFill="1" applyBorder="1" applyAlignment="1" applyProtection="1">
      <alignment/>
      <protection hidden="1"/>
    </xf>
    <xf numFmtId="164" fontId="3" fillId="0" borderId="13" xfId="53" applyNumberFormat="1" applyFont="1" applyFill="1" applyBorder="1" applyAlignment="1" applyProtection="1">
      <alignment/>
      <protection hidden="1"/>
    </xf>
    <xf numFmtId="0" fontId="2" fillId="0" borderId="14" xfId="53" applyNumberFormat="1" applyFont="1" applyFill="1" applyBorder="1" applyAlignment="1" applyProtection="1">
      <alignment/>
      <protection hidden="1"/>
    </xf>
    <xf numFmtId="165" fontId="4" fillId="0" borderId="15" xfId="53" applyNumberFormat="1" applyFont="1" applyFill="1" applyBorder="1" applyAlignment="1" applyProtection="1">
      <alignment wrapText="1"/>
      <protection hidden="1"/>
    </xf>
    <xf numFmtId="0" fontId="2" fillId="0" borderId="16" xfId="53" applyBorder="1" applyProtection="1">
      <alignment/>
      <protection hidden="1"/>
    </xf>
    <xf numFmtId="164" fontId="4" fillId="0" borderId="17" xfId="53" applyNumberFormat="1" applyFont="1" applyFill="1" applyBorder="1" applyAlignment="1" applyProtection="1">
      <alignment/>
      <protection hidden="1"/>
    </xf>
    <xf numFmtId="164" fontId="4" fillId="0" borderId="17" xfId="53" applyNumberFormat="1" applyFont="1" applyFill="1" applyBorder="1" applyAlignment="1" applyProtection="1">
      <alignment wrapText="1"/>
      <protection hidden="1"/>
    </xf>
    <xf numFmtId="165" fontId="4" fillId="0" borderId="18" xfId="53" applyNumberFormat="1" applyFont="1" applyFill="1" applyBorder="1" applyAlignment="1" applyProtection="1">
      <alignment wrapText="1"/>
      <protection hidden="1"/>
    </xf>
    <xf numFmtId="0" fontId="2" fillId="0" borderId="14" xfId="53" applyNumberFormat="1" applyFont="1" applyFill="1" applyBorder="1" applyAlignment="1" applyProtection="1">
      <alignment horizontal="centerContinuous" vertical="center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3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3" applyNumberFormat="1" applyFont="1" applyFill="1" applyBorder="1" applyAlignment="1" applyProtection="1">
      <alignment horizontal="center" vertical="center" wrapText="1"/>
      <protection hidden="1"/>
    </xf>
    <xf numFmtId="165" fontId="4" fillId="0" borderId="22" xfId="53" applyNumberFormat="1" applyFont="1" applyFill="1" applyBorder="1" applyAlignment="1" applyProtection="1">
      <alignment wrapText="1"/>
      <protection hidden="1"/>
    </xf>
    <xf numFmtId="164" fontId="4" fillId="0" borderId="23" xfId="53" applyNumberFormat="1" applyFont="1" applyFill="1" applyBorder="1" applyAlignment="1" applyProtection="1">
      <alignment wrapText="1"/>
      <protection hidden="1"/>
    </xf>
    <xf numFmtId="164" fontId="4" fillId="0" borderId="23" xfId="53" applyNumberFormat="1" applyFont="1" applyFill="1" applyBorder="1" applyAlignment="1" applyProtection="1">
      <alignment/>
      <protection hidden="1"/>
    </xf>
    <xf numFmtId="49" fontId="3" fillId="0" borderId="17" xfId="53" applyNumberFormat="1" applyFont="1" applyFill="1" applyBorder="1" applyAlignment="1" applyProtection="1">
      <alignment horizontal="centerContinuous" vertical="center" wrapText="1"/>
      <protection hidden="1"/>
    </xf>
    <xf numFmtId="4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164" fontId="4" fillId="0" borderId="17" xfId="64" applyNumberFormat="1" applyFont="1" applyFill="1" applyBorder="1" applyAlignment="1" applyProtection="1">
      <alignment/>
      <protection hidden="1"/>
    </xf>
    <xf numFmtId="164" fontId="4" fillId="0" borderId="24" xfId="53" applyNumberFormat="1" applyFont="1" applyFill="1" applyBorder="1" applyAlignment="1" applyProtection="1">
      <alignment/>
      <protection hidden="1"/>
    </xf>
    <xf numFmtId="164" fontId="4" fillId="0" borderId="25" xfId="53" applyNumberFormat="1" applyFont="1" applyFill="1" applyBorder="1" applyAlignment="1" applyProtection="1">
      <alignment/>
      <protection hidden="1"/>
    </xf>
    <xf numFmtId="164" fontId="4" fillId="0" borderId="17" xfId="75" applyNumberFormat="1" applyFont="1" applyFill="1" applyBorder="1" applyAlignment="1" applyProtection="1">
      <alignment/>
      <protection hidden="1"/>
    </xf>
    <xf numFmtId="164" fontId="4" fillId="0" borderId="17" xfId="76" applyNumberFormat="1" applyFont="1" applyFill="1" applyBorder="1" applyAlignment="1" applyProtection="1">
      <alignment/>
      <protection hidden="1"/>
    </xf>
    <xf numFmtId="164" fontId="4" fillId="0" borderId="17" xfId="77" applyNumberFormat="1" applyFont="1" applyFill="1" applyBorder="1" applyAlignment="1" applyProtection="1">
      <alignment/>
      <protection hidden="1"/>
    </xf>
    <xf numFmtId="49" fontId="4" fillId="0" borderId="18" xfId="53" applyNumberFormat="1" applyFont="1" applyFill="1" applyBorder="1" applyAlignment="1" applyProtection="1">
      <alignment wrapText="1"/>
      <protection hidden="1"/>
    </xf>
    <xf numFmtId="0" fontId="2" fillId="0" borderId="17" xfId="53" applyNumberFormat="1" applyBorder="1" applyProtection="1">
      <alignment/>
      <protection hidden="1"/>
    </xf>
    <xf numFmtId="164" fontId="4" fillId="0" borderId="17" xfId="78" applyNumberFormat="1" applyFont="1" applyFill="1" applyBorder="1" applyAlignment="1" applyProtection="1">
      <alignment/>
      <protection hidden="1"/>
    </xf>
    <xf numFmtId="164" fontId="4" fillId="0" borderId="17" xfId="79" applyNumberFormat="1" applyFont="1" applyFill="1" applyBorder="1" applyAlignment="1" applyProtection="1">
      <alignment/>
      <protection hidden="1"/>
    </xf>
    <xf numFmtId="164" fontId="4" fillId="0" borderId="17" xfId="80" applyNumberFormat="1" applyFont="1" applyFill="1" applyBorder="1" applyAlignment="1" applyProtection="1">
      <alignment/>
      <protection hidden="1"/>
    </xf>
    <xf numFmtId="164" fontId="4" fillId="0" borderId="17" xfId="81" applyNumberFormat="1" applyFont="1" applyFill="1" applyBorder="1" applyAlignment="1" applyProtection="1">
      <alignment/>
      <protection hidden="1"/>
    </xf>
    <xf numFmtId="164" fontId="4" fillId="0" borderId="17" xfId="54" applyNumberFormat="1" applyFont="1" applyFill="1" applyBorder="1" applyAlignment="1" applyProtection="1">
      <alignment/>
      <protection hidden="1"/>
    </xf>
    <xf numFmtId="164" fontId="4" fillId="0" borderId="17" xfId="55" applyNumberFormat="1" applyFont="1" applyFill="1" applyBorder="1" applyAlignment="1" applyProtection="1">
      <alignment/>
      <protection hidden="1"/>
    </xf>
    <xf numFmtId="164" fontId="4" fillId="0" borderId="17" xfId="56" applyNumberFormat="1" applyFont="1" applyFill="1" applyBorder="1" applyAlignment="1" applyProtection="1">
      <alignment/>
      <protection hidden="1"/>
    </xf>
    <xf numFmtId="164" fontId="4" fillId="0" borderId="17" xfId="57" applyNumberFormat="1" applyFont="1" applyFill="1" applyBorder="1" applyAlignment="1" applyProtection="1">
      <alignment/>
      <protection hidden="1"/>
    </xf>
    <xf numFmtId="164" fontId="4" fillId="0" borderId="17" xfId="58" applyNumberFormat="1" applyFont="1" applyFill="1" applyBorder="1" applyAlignment="1" applyProtection="1">
      <alignment/>
      <protection hidden="1"/>
    </xf>
    <xf numFmtId="164" fontId="4" fillId="0" borderId="17" xfId="59" applyNumberFormat="1" applyFont="1" applyFill="1" applyBorder="1" applyAlignment="1" applyProtection="1">
      <alignment/>
      <protection hidden="1"/>
    </xf>
    <xf numFmtId="164" fontId="4" fillId="0" borderId="17" xfId="60" applyNumberFormat="1" applyFont="1" applyFill="1" applyBorder="1" applyAlignment="1" applyProtection="1">
      <alignment/>
      <protection hidden="1"/>
    </xf>
    <xf numFmtId="166" fontId="2" fillId="0" borderId="17" xfId="53" applyNumberFormat="1" applyBorder="1" applyProtection="1">
      <alignment/>
      <protection hidden="1"/>
    </xf>
    <xf numFmtId="164" fontId="4" fillId="33" borderId="25" xfId="53" applyNumberFormat="1" applyFont="1" applyFill="1" applyBorder="1" applyAlignment="1" applyProtection="1">
      <alignment/>
      <protection hidden="1"/>
    </xf>
    <xf numFmtId="0" fontId="2" fillId="33" borderId="0" xfId="53" applyFill="1">
      <alignment/>
      <protection/>
    </xf>
    <xf numFmtId="0" fontId="2" fillId="33" borderId="0" xfId="53" applyFill="1" applyBorder="1" applyProtection="1">
      <alignment/>
      <protection hidden="1"/>
    </xf>
    <xf numFmtId="165" fontId="4" fillId="33" borderId="14" xfId="53" applyNumberFormat="1" applyFont="1" applyFill="1" applyBorder="1" applyAlignment="1" applyProtection="1">
      <alignment wrapText="1"/>
      <protection hidden="1"/>
    </xf>
    <xf numFmtId="164" fontId="4" fillId="33" borderId="13" xfId="53" applyNumberFormat="1" applyFont="1" applyFill="1" applyBorder="1" applyAlignment="1" applyProtection="1">
      <alignment wrapText="1"/>
      <protection hidden="1"/>
    </xf>
    <xf numFmtId="0" fontId="2" fillId="33" borderId="0" xfId="53" applyFill="1" applyProtection="1">
      <alignment/>
      <protection hidden="1"/>
    </xf>
    <xf numFmtId="166" fontId="2" fillId="33" borderId="0" xfId="53" applyNumberFormat="1" applyFill="1" applyProtection="1">
      <alignment/>
      <protection hidden="1"/>
    </xf>
    <xf numFmtId="0" fontId="5" fillId="33" borderId="16" xfId="53" applyFont="1" applyFill="1" applyBorder="1" applyProtection="1">
      <alignment/>
      <protection hidden="1"/>
    </xf>
    <xf numFmtId="165" fontId="3" fillId="33" borderId="18" xfId="53" applyNumberFormat="1" applyFont="1" applyFill="1" applyBorder="1" applyAlignment="1" applyProtection="1">
      <alignment wrapText="1"/>
      <protection hidden="1"/>
    </xf>
    <xf numFmtId="164" fontId="3" fillId="33" borderId="17" xfId="53" applyNumberFormat="1" applyFont="1" applyFill="1" applyBorder="1" applyAlignment="1" applyProtection="1">
      <alignment wrapText="1"/>
      <protection hidden="1"/>
    </xf>
    <xf numFmtId="0" fontId="5" fillId="33" borderId="0" xfId="53" applyFont="1" applyFill="1">
      <alignment/>
      <protection/>
    </xf>
    <xf numFmtId="164" fontId="3" fillId="33" borderId="17" xfId="53" applyNumberFormat="1" applyFont="1" applyFill="1" applyBorder="1" applyAlignment="1" applyProtection="1">
      <alignment/>
      <protection hidden="1"/>
    </xf>
    <xf numFmtId="164" fontId="3" fillId="33" borderId="25" xfId="53" applyNumberFormat="1" applyFont="1" applyFill="1" applyBorder="1" applyAlignment="1" applyProtection="1">
      <alignment/>
      <protection hidden="1"/>
    </xf>
    <xf numFmtId="164" fontId="3" fillId="33" borderId="17" xfId="79" applyNumberFormat="1" applyFont="1" applyFill="1" applyBorder="1" applyAlignment="1" applyProtection="1">
      <alignment/>
      <protection hidden="1"/>
    </xf>
    <xf numFmtId="164" fontId="3" fillId="33" borderId="17" xfId="80" applyNumberFormat="1" applyFont="1" applyFill="1" applyBorder="1" applyAlignment="1" applyProtection="1">
      <alignment/>
      <protection hidden="1"/>
    </xf>
    <xf numFmtId="164" fontId="3" fillId="33" borderId="17" xfId="56" applyNumberFormat="1" applyFont="1" applyFill="1" applyBorder="1" applyAlignment="1" applyProtection="1">
      <alignment/>
      <protection hidden="1"/>
    </xf>
    <xf numFmtId="164" fontId="3" fillId="33" borderId="17" xfId="61" applyNumberFormat="1" applyFont="1" applyFill="1" applyBorder="1" applyAlignment="1" applyProtection="1">
      <alignment/>
      <protection hidden="1"/>
    </xf>
    <xf numFmtId="164" fontId="3" fillId="33" borderId="17" xfId="62" applyNumberFormat="1" applyFont="1" applyFill="1" applyBorder="1" applyAlignment="1" applyProtection="1">
      <alignment/>
      <protection hidden="1"/>
    </xf>
    <xf numFmtId="0" fontId="3" fillId="0" borderId="17" xfId="6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65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66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67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68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69" applyNumberFormat="1" applyFont="1" applyFill="1" applyBorder="1" applyAlignment="1" applyProtection="1">
      <alignment horizontal="center" vertical="center" wrapText="1"/>
      <protection hidden="1"/>
    </xf>
    <xf numFmtId="164" fontId="3" fillId="33" borderId="13" xfId="53" applyNumberFormat="1" applyFont="1" applyFill="1" applyBorder="1" applyAlignment="1" applyProtection="1">
      <alignment/>
      <protection hidden="1"/>
    </xf>
    <xf numFmtId="0" fontId="3" fillId="0" borderId="17" xfId="7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7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72" applyNumberFormat="1" applyFont="1" applyFill="1" applyBorder="1" applyAlignment="1" applyProtection="1">
      <alignment horizontal="center" vertical="center" wrapText="1"/>
      <protection hidden="1"/>
    </xf>
    <xf numFmtId="10" fontId="4" fillId="0" borderId="24" xfId="53" applyNumberFormat="1" applyFont="1" applyFill="1" applyBorder="1" applyAlignment="1" applyProtection="1">
      <alignment/>
      <protection hidden="1"/>
    </xf>
    <xf numFmtId="1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10" fontId="3" fillId="33" borderId="17" xfId="53" applyNumberFormat="1" applyFont="1" applyFill="1" applyBorder="1" applyAlignment="1" applyProtection="1">
      <alignment horizontal="center" vertical="center" wrapText="1"/>
      <protection hidden="1"/>
    </xf>
    <xf numFmtId="10" fontId="4" fillId="33" borderId="24" xfId="53" applyNumberFormat="1" applyFont="1" applyFill="1" applyBorder="1" applyAlignment="1" applyProtection="1">
      <alignment/>
      <protection hidden="1"/>
    </xf>
    <xf numFmtId="10" fontId="4" fillId="33" borderId="17" xfId="53" applyNumberFormat="1" applyFont="1" applyFill="1" applyBorder="1" applyAlignment="1" applyProtection="1">
      <alignment/>
      <protection hidden="1"/>
    </xf>
    <xf numFmtId="164" fontId="4" fillId="0" borderId="26" xfId="64" applyNumberFormat="1" applyFont="1" applyFill="1" applyBorder="1" applyAlignment="1" applyProtection="1">
      <alignment/>
      <protection hidden="1"/>
    </xf>
    <xf numFmtId="164" fontId="4" fillId="0" borderId="26" xfId="75" applyNumberFormat="1" applyFont="1" applyFill="1" applyBorder="1" applyAlignment="1" applyProtection="1">
      <alignment/>
      <protection hidden="1"/>
    </xf>
    <xf numFmtId="164" fontId="4" fillId="0" borderId="26" xfId="76" applyNumberFormat="1" applyFont="1" applyFill="1" applyBorder="1" applyAlignment="1" applyProtection="1">
      <alignment/>
      <protection hidden="1"/>
    </xf>
    <xf numFmtId="164" fontId="4" fillId="0" borderId="26" xfId="77" applyNumberFormat="1" applyFont="1" applyFill="1" applyBorder="1" applyAlignment="1" applyProtection="1">
      <alignment/>
      <protection hidden="1"/>
    </xf>
    <xf numFmtId="164" fontId="4" fillId="0" borderId="26" xfId="78" applyNumberFormat="1" applyFont="1" applyFill="1" applyBorder="1" applyAlignment="1" applyProtection="1">
      <alignment/>
      <protection hidden="1"/>
    </xf>
    <xf numFmtId="164" fontId="4" fillId="0" borderId="26" xfId="79" applyNumberFormat="1" applyFont="1" applyFill="1" applyBorder="1" applyAlignment="1" applyProtection="1">
      <alignment/>
      <protection hidden="1"/>
    </xf>
    <xf numFmtId="164" fontId="3" fillId="33" borderId="26" xfId="53" applyNumberFormat="1" applyFont="1" applyFill="1" applyBorder="1" applyAlignment="1" applyProtection="1">
      <alignment wrapText="1"/>
      <protection hidden="1"/>
    </xf>
    <xf numFmtId="164" fontId="3" fillId="33" borderId="26" xfId="79" applyNumberFormat="1" applyFont="1" applyFill="1" applyBorder="1" applyAlignment="1" applyProtection="1">
      <alignment/>
      <protection hidden="1"/>
    </xf>
    <xf numFmtId="164" fontId="3" fillId="33" borderId="26" xfId="80" applyNumberFormat="1" applyFont="1" applyFill="1" applyBorder="1" applyAlignment="1" applyProtection="1">
      <alignment/>
      <protection hidden="1"/>
    </xf>
    <xf numFmtId="164" fontId="4" fillId="0" borderId="26" xfId="80" applyNumberFormat="1" applyFont="1" applyFill="1" applyBorder="1" applyAlignment="1" applyProtection="1">
      <alignment/>
      <protection hidden="1"/>
    </xf>
    <xf numFmtId="164" fontId="4" fillId="0" borderId="26" xfId="81" applyNumberFormat="1" applyFont="1" applyFill="1" applyBorder="1" applyAlignment="1" applyProtection="1">
      <alignment/>
      <protection hidden="1"/>
    </xf>
    <xf numFmtId="164" fontId="4" fillId="0" borderId="26" xfId="54" applyNumberFormat="1" applyFont="1" applyFill="1" applyBorder="1" applyAlignment="1" applyProtection="1">
      <alignment/>
      <protection hidden="1"/>
    </xf>
    <xf numFmtId="164" fontId="4" fillId="0" borderId="26" xfId="55" applyNumberFormat="1" applyFont="1" applyFill="1" applyBorder="1" applyAlignment="1" applyProtection="1">
      <alignment/>
      <protection hidden="1"/>
    </xf>
    <xf numFmtId="164" fontId="3" fillId="33" borderId="26" xfId="56" applyNumberFormat="1" applyFont="1" applyFill="1" applyBorder="1" applyAlignment="1" applyProtection="1">
      <alignment/>
      <protection hidden="1"/>
    </xf>
    <xf numFmtId="164" fontId="4" fillId="0" borderId="26" xfId="56" applyNumberFormat="1" applyFont="1" applyFill="1" applyBorder="1" applyAlignment="1" applyProtection="1">
      <alignment/>
      <protection hidden="1"/>
    </xf>
    <xf numFmtId="164" fontId="4" fillId="0" borderId="26" xfId="57" applyNumberFormat="1" applyFont="1" applyFill="1" applyBorder="1" applyAlignment="1" applyProtection="1">
      <alignment/>
      <protection hidden="1"/>
    </xf>
    <xf numFmtId="164" fontId="4" fillId="0" borderId="26" xfId="58" applyNumberFormat="1" applyFont="1" applyFill="1" applyBorder="1" applyAlignment="1" applyProtection="1">
      <alignment/>
      <protection hidden="1"/>
    </xf>
    <xf numFmtId="164" fontId="4" fillId="0" borderId="26" xfId="59" applyNumberFormat="1" applyFont="1" applyFill="1" applyBorder="1" applyAlignment="1" applyProtection="1">
      <alignment/>
      <protection hidden="1"/>
    </xf>
    <xf numFmtId="164" fontId="4" fillId="0" borderId="26" xfId="60" applyNumberFormat="1" applyFont="1" applyFill="1" applyBorder="1" applyAlignment="1" applyProtection="1">
      <alignment/>
      <protection hidden="1"/>
    </xf>
    <xf numFmtId="164" fontId="3" fillId="33" borderId="26" xfId="61" applyNumberFormat="1" applyFont="1" applyFill="1" applyBorder="1" applyAlignment="1" applyProtection="1">
      <alignment/>
      <protection hidden="1"/>
    </xf>
    <xf numFmtId="164" fontId="3" fillId="33" borderId="26" xfId="62" applyNumberFormat="1" applyFont="1" applyFill="1" applyBorder="1" applyAlignment="1" applyProtection="1">
      <alignment/>
      <protection hidden="1"/>
    </xf>
    <xf numFmtId="0" fontId="2" fillId="0" borderId="26" xfId="53" applyNumberFormat="1" applyBorder="1">
      <alignment/>
      <protection/>
    </xf>
    <xf numFmtId="164" fontId="4" fillId="33" borderId="14" xfId="53" applyNumberFormat="1" applyFont="1" applyFill="1" applyBorder="1" applyAlignment="1" applyProtection="1">
      <alignment wrapText="1"/>
      <protection hidden="1"/>
    </xf>
    <xf numFmtId="166" fontId="2" fillId="0" borderId="26" xfId="53" applyNumberFormat="1" applyBorder="1" applyProtection="1">
      <alignment/>
      <protection hidden="1"/>
    </xf>
    <xf numFmtId="10" fontId="2" fillId="0" borderId="17" xfId="53" applyNumberFormat="1" applyBorder="1">
      <alignment/>
      <protection/>
    </xf>
    <xf numFmtId="0" fontId="3" fillId="0" borderId="21" xfId="7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73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73" applyNumberFormat="1" applyFont="1" applyFill="1" applyBorder="1" applyAlignment="1" applyProtection="1">
      <alignment horizontal="center" vertical="center" wrapText="1"/>
      <protection hidden="1"/>
    </xf>
    <xf numFmtId="4" fontId="2" fillId="0" borderId="17" xfId="53" applyNumberFormat="1" applyBorder="1">
      <alignment/>
      <protection/>
    </xf>
    <xf numFmtId="166" fontId="2" fillId="0" borderId="17" xfId="53" applyNumberFormat="1" applyBorder="1">
      <alignment/>
      <protection/>
    </xf>
    <xf numFmtId="10" fontId="2" fillId="33" borderId="17" xfId="53" applyNumberFormat="1" applyFill="1" applyBorder="1">
      <alignment/>
      <protection/>
    </xf>
    <xf numFmtId="4" fontId="2" fillId="33" borderId="17" xfId="53" applyNumberFormat="1" applyFill="1" applyBorder="1">
      <alignment/>
      <protection/>
    </xf>
    <xf numFmtId="166" fontId="2" fillId="33" borderId="17" xfId="53" applyNumberFormat="1" applyFill="1" applyBorder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Font="1" applyProtection="1">
      <alignment/>
      <protection hidden="1"/>
    </xf>
    <xf numFmtId="0" fontId="6" fillId="0" borderId="0" xfId="53" applyFont="1">
      <alignment/>
      <protection/>
    </xf>
    <xf numFmtId="0" fontId="7" fillId="0" borderId="0" xfId="53" applyNumberFormat="1" applyFont="1" applyFill="1" applyAlignment="1" applyProtection="1">
      <alignment/>
      <protection hidden="1"/>
    </xf>
    <xf numFmtId="0" fontId="6" fillId="0" borderId="14" xfId="53" applyNumberFormat="1" applyFont="1" applyFill="1" applyBorder="1" applyAlignment="1" applyProtection="1">
      <alignment horizontal="centerContinuous" vertical="center"/>
      <protection hidden="1"/>
    </xf>
    <xf numFmtId="0" fontId="6" fillId="0" borderId="16" xfId="53" applyFont="1" applyBorder="1" applyProtection="1">
      <alignment/>
      <protection hidden="1"/>
    </xf>
    <xf numFmtId="0" fontId="7" fillId="0" borderId="20" xfId="53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17" xfId="63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65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68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69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70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71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72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66" applyNumberFormat="1" applyFont="1" applyFill="1" applyBorder="1" applyAlignment="1" applyProtection="1">
      <alignment horizontal="center" vertical="center" wrapText="1"/>
      <protection hidden="1"/>
    </xf>
    <xf numFmtId="0" fontId="7" fillId="0" borderId="26" xfId="67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73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73" applyNumberFormat="1" applyFont="1" applyFill="1" applyBorder="1" applyAlignment="1" applyProtection="1">
      <alignment horizontal="center" vertical="center" wrapText="1"/>
      <protection hidden="1"/>
    </xf>
    <xf numFmtId="0" fontId="7" fillId="0" borderId="26" xfId="7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Protection="1">
      <alignment/>
      <protection hidden="1"/>
    </xf>
    <xf numFmtId="49" fontId="7" fillId="0" borderId="17" xfId="53" applyNumberFormat="1" applyFont="1" applyFill="1" applyBorder="1" applyAlignment="1" applyProtection="1">
      <alignment horizontal="centerContinuous" vertical="center" wrapText="1"/>
      <protection hidden="1"/>
    </xf>
    <xf numFmtId="4" fontId="7" fillId="0" borderId="17" xfId="53" applyNumberFormat="1" applyFont="1" applyFill="1" applyBorder="1" applyAlignment="1" applyProtection="1">
      <alignment horizontal="center" vertical="center" wrapText="1"/>
      <protection hidden="1"/>
    </xf>
    <xf numFmtId="10" fontId="7" fillId="0" borderId="17" xfId="53" applyNumberFormat="1" applyFont="1" applyFill="1" applyBorder="1" applyAlignment="1" applyProtection="1">
      <alignment horizontal="center" vertical="center" wrapText="1"/>
      <protection hidden="1"/>
    </xf>
    <xf numFmtId="164" fontId="7" fillId="0" borderId="13" xfId="53" applyNumberFormat="1" applyFont="1" applyFill="1" applyBorder="1" applyAlignment="1" applyProtection="1">
      <alignment/>
      <protection hidden="1"/>
    </xf>
    <xf numFmtId="164" fontId="6" fillId="0" borderId="25" xfId="53" applyNumberFormat="1" applyFont="1" applyFill="1" applyBorder="1" applyAlignment="1" applyProtection="1">
      <alignment/>
      <protection hidden="1"/>
    </xf>
    <xf numFmtId="10" fontId="6" fillId="0" borderId="24" xfId="53" applyNumberFormat="1" applyFont="1" applyFill="1" applyBorder="1" applyAlignment="1" applyProtection="1">
      <alignment/>
      <protection hidden="1"/>
    </xf>
    <xf numFmtId="164" fontId="6" fillId="0" borderId="17" xfId="64" applyNumberFormat="1" applyFont="1" applyFill="1" applyBorder="1" applyAlignment="1" applyProtection="1">
      <alignment/>
      <protection hidden="1"/>
    </xf>
    <xf numFmtId="164" fontId="6" fillId="0" borderId="26" xfId="64" applyNumberFormat="1" applyFont="1" applyFill="1" applyBorder="1" applyAlignment="1" applyProtection="1">
      <alignment/>
      <protection hidden="1"/>
    </xf>
    <xf numFmtId="10" fontId="6" fillId="0" borderId="17" xfId="53" applyNumberFormat="1" applyFont="1" applyBorder="1">
      <alignment/>
      <protection/>
    </xf>
    <xf numFmtId="4" fontId="6" fillId="0" borderId="17" xfId="53" applyNumberFormat="1" applyFont="1" applyBorder="1">
      <alignment/>
      <protection/>
    </xf>
    <xf numFmtId="166" fontId="6" fillId="0" borderId="17" xfId="53" applyNumberFormat="1" applyFont="1" applyBorder="1">
      <alignment/>
      <protection/>
    </xf>
    <xf numFmtId="165" fontId="6" fillId="0" borderId="22" xfId="53" applyNumberFormat="1" applyFont="1" applyFill="1" applyBorder="1" applyAlignment="1" applyProtection="1">
      <alignment wrapText="1"/>
      <protection hidden="1"/>
    </xf>
    <xf numFmtId="164" fontId="6" fillId="0" borderId="23" xfId="53" applyNumberFormat="1" applyFont="1" applyFill="1" applyBorder="1" applyAlignment="1" applyProtection="1">
      <alignment wrapText="1"/>
      <protection hidden="1"/>
    </xf>
    <xf numFmtId="164" fontId="6" fillId="0" borderId="23" xfId="53" applyNumberFormat="1" applyFont="1" applyFill="1" applyBorder="1" applyAlignment="1" applyProtection="1">
      <alignment/>
      <protection hidden="1"/>
    </xf>
    <xf numFmtId="164" fontId="6" fillId="0" borderId="24" xfId="53" applyNumberFormat="1" applyFont="1" applyFill="1" applyBorder="1" applyAlignment="1" applyProtection="1">
      <alignment/>
      <protection hidden="1"/>
    </xf>
    <xf numFmtId="164" fontId="6" fillId="0" borderId="17" xfId="75" applyNumberFormat="1" applyFont="1" applyFill="1" applyBorder="1" applyAlignment="1" applyProtection="1">
      <alignment/>
      <protection hidden="1"/>
    </xf>
    <xf numFmtId="164" fontId="6" fillId="0" borderId="26" xfId="75" applyNumberFormat="1" applyFont="1" applyFill="1" applyBorder="1" applyAlignment="1" applyProtection="1">
      <alignment/>
      <protection hidden="1"/>
    </xf>
    <xf numFmtId="165" fontId="6" fillId="0" borderId="18" xfId="53" applyNumberFormat="1" applyFont="1" applyFill="1" applyBorder="1" applyAlignment="1" applyProtection="1">
      <alignment wrapText="1"/>
      <protection hidden="1"/>
    </xf>
    <xf numFmtId="164" fontId="6" fillId="0" borderId="17" xfId="53" applyNumberFormat="1" applyFont="1" applyFill="1" applyBorder="1" applyAlignment="1" applyProtection="1">
      <alignment wrapText="1"/>
      <protection hidden="1"/>
    </xf>
    <xf numFmtId="164" fontId="6" fillId="0" borderId="17" xfId="53" applyNumberFormat="1" applyFont="1" applyFill="1" applyBorder="1" applyAlignment="1" applyProtection="1">
      <alignment/>
      <protection hidden="1"/>
    </xf>
    <xf numFmtId="164" fontId="6" fillId="0" borderId="17" xfId="76" applyNumberFormat="1" applyFont="1" applyFill="1" applyBorder="1" applyAlignment="1" applyProtection="1">
      <alignment/>
      <protection hidden="1"/>
    </xf>
    <xf numFmtId="164" fontId="6" fillId="0" borderId="26" xfId="76" applyNumberFormat="1" applyFont="1" applyFill="1" applyBorder="1" applyAlignment="1" applyProtection="1">
      <alignment/>
      <protection hidden="1"/>
    </xf>
    <xf numFmtId="164" fontId="6" fillId="0" borderId="17" xfId="77" applyNumberFormat="1" applyFont="1" applyFill="1" applyBorder="1" applyAlignment="1" applyProtection="1">
      <alignment/>
      <protection hidden="1"/>
    </xf>
    <xf numFmtId="164" fontId="6" fillId="0" borderId="26" xfId="77" applyNumberFormat="1" applyFont="1" applyFill="1" applyBorder="1" applyAlignment="1" applyProtection="1">
      <alignment/>
      <protection hidden="1"/>
    </xf>
    <xf numFmtId="49" fontId="6" fillId="0" borderId="18" xfId="53" applyNumberFormat="1" applyFont="1" applyFill="1" applyBorder="1" applyAlignment="1" applyProtection="1">
      <alignment wrapText="1"/>
      <protection hidden="1"/>
    </xf>
    <xf numFmtId="164" fontId="6" fillId="0" borderId="17" xfId="78" applyNumberFormat="1" applyFont="1" applyFill="1" applyBorder="1" applyAlignment="1" applyProtection="1">
      <alignment/>
      <protection hidden="1"/>
    </xf>
    <xf numFmtId="164" fontId="6" fillId="0" borderId="26" xfId="78" applyNumberFormat="1" applyFont="1" applyFill="1" applyBorder="1" applyAlignment="1" applyProtection="1">
      <alignment/>
      <protection hidden="1"/>
    </xf>
    <xf numFmtId="164" fontId="6" fillId="0" borderId="17" xfId="79" applyNumberFormat="1" applyFont="1" applyFill="1" applyBorder="1" applyAlignment="1" applyProtection="1">
      <alignment/>
      <protection hidden="1"/>
    </xf>
    <xf numFmtId="164" fontId="6" fillId="0" borderId="26" xfId="79" applyNumberFormat="1" applyFont="1" applyFill="1" applyBorder="1" applyAlignment="1" applyProtection="1">
      <alignment/>
      <protection hidden="1"/>
    </xf>
    <xf numFmtId="0" fontId="7" fillId="33" borderId="16" xfId="53" applyFont="1" applyFill="1" applyBorder="1" applyProtection="1">
      <alignment/>
      <protection hidden="1"/>
    </xf>
    <xf numFmtId="165" fontId="7" fillId="33" borderId="18" xfId="53" applyNumberFormat="1" applyFont="1" applyFill="1" applyBorder="1" applyAlignment="1" applyProtection="1">
      <alignment wrapText="1"/>
      <protection hidden="1"/>
    </xf>
    <xf numFmtId="164" fontId="7" fillId="33" borderId="17" xfId="53" applyNumberFormat="1" applyFont="1" applyFill="1" applyBorder="1" applyAlignment="1" applyProtection="1">
      <alignment wrapText="1"/>
      <protection hidden="1"/>
    </xf>
    <xf numFmtId="10" fontId="7" fillId="33" borderId="17" xfId="53" applyNumberFormat="1" applyFont="1" applyFill="1" applyBorder="1" applyAlignment="1" applyProtection="1">
      <alignment horizontal="center" vertical="center" wrapText="1"/>
      <protection hidden="1"/>
    </xf>
    <xf numFmtId="164" fontId="7" fillId="33" borderId="13" xfId="53" applyNumberFormat="1" applyFont="1" applyFill="1" applyBorder="1" applyAlignment="1" applyProtection="1">
      <alignment/>
      <protection hidden="1"/>
    </xf>
    <xf numFmtId="164" fontId="6" fillId="33" borderId="25" xfId="53" applyNumberFormat="1" applyFont="1" applyFill="1" applyBorder="1" applyAlignment="1" applyProtection="1">
      <alignment/>
      <protection hidden="1"/>
    </xf>
    <xf numFmtId="10" fontId="6" fillId="33" borderId="24" xfId="53" applyNumberFormat="1" applyFont="1" applyFill="1" applyBorder="1" applyAlignment="1" applyProtection="1">
      <alignment/>
      <protection hidden="1"/>
    </xf>
    <xf numFmtId="164" fontId="7" fillId="33" borderId="26" xfId="53" applyNumberFormat="1" applyFont="1" applyFill="1" applyBorder="1" applyAlignment="1" applyProtection="1">
      <alignment wrapText="1"/>
      <protection hidden="1"/>
    </xf>
    <xf numFmtId="10" fontId="6" fillId="33" borderId="17" xfId="53" applyNumberFormat="1" applyFont="1" applyFill="1" applyBorder="1">
      <alignment/>
      <protection/>
    </xf>
    <xf numFmtId="4" fontId="6" fillId="33" borderId="17" xfId="53" applyNumberFormat="1" applyFont="1" applyFill="1" applyBorder="1">
      <alignment/>
      <protection/>
    </xf>
    <xf numFmtId="166" fontId="6" fillId="33" borderId="17" xfId="53" applyNumberFormat="1" applyFont="1" applyFill="1" applyBorder="1">
      <alignment/>
      <protection/>
    </xf>
    <xf numFmtId="0" fontId="7" fillId="33" borderId="0" xfId="53" applyFont="1" applyFill="1">
      <alignment/>
      <protection/>
    </xf>
    <xf numFmtId="164" fontId="7" fillId="33" borderId="17" xfId="53" applyNumberFormat="1" applyFont="1" applyFill="1" applyBorder="1" applyAlignment="1" applyProtection="1">
      <alignment/>
      <protection hidden="1"/>
    </xf>
    <xf numFmtId="164" fontId="7" fillId="33" borderId="25" xfId="53" applyNumberFormat="1" applyFont="1" applyFill="1" applyBorder="1" applyAlignment="1" applyProtection="1">
      <alignment/>
      <protection hidden="1"/>
    </xf>
    <xf numFmtId="164" fontId="7" fillId="33" borderId="17" xfId="79" applyNumberFormat="1" applyFont="1" applyFill="1" applyBorder="1" applyAlignment="1" applyProtection="1">
      <alignment/>
      <protection hidden="1"/>
    </xf>
    <xf numFmtId="164" fontId="7" fillId="33" borderId="26" xfId="79" applyNumberFormat="1" applyFont="1" applyFill="1" applyBorder="1" applyAlignment="1" applyProtection="1">
      <alignment/>
      <protection hidden="1"/>
    </xf>
    <xf numFmtId="164" fontId="7" fillId="33" borderId="17" xfId="80" applyNumberFormat="1" applyFont="1" applyFill="1" applyBorder="1" applyAlignment="1" applyProtection="1">
      <alignment/>
      <protection hidden="1"/>
    </xf>
    <xf numFmtId="164" fontId="7" fillId="33" borderId="26" xfId="80" applyNumberFormat="1" applyFont="1" applyFill="1" applyBorder="1" applyAlignment="1" applyProtection="1">
      <alignment/>
      <protection hidden="1"/>
    </xf>
    <xf numFmtId="164" fontId="6" fillId="0" borderId="17" xfId="80" applyNumberFormat="1" applyFont="1" applyFill="1" applyBorder="1" applyAlignment="1" applyProtection="1">
      <alignment/>
      <protection hidden="1"/>
    </xf>
    <xf numFmtId="164" fontId="6" fillId="0" borderId="26" xfId="80" applyNumberFormat="1" applyFont="1" applyFill="1" applyBorder="1" applyAlignment="1" applyProtection="1">
      <alignment/>
      <protection hidden="1"/>
    </xf>
    <xf numFmtId="164" fontId="6" fillId="0" borderId="17" xfId="81" applyNumberFormat="1" applyFont="1" applyFill="1" applyBorder="1" applyAlignment="1" applyProtection="1">
      <alignment/>
      <protection hidden="1"/>
    </xf>
    <xf numFmtId="164" fontId="6" fillId="0" borderId="26" xfId="81" applyNumberFormat="1" applyFont="1" applyFill="1" applyBorder="1" applyAlignment="1" applyProtection="1">
      <alignment/>
      <protection hidden="1"/>
    </xf>
    <xf numFmtId="164" fontId="6" fillId="0" borderId="17" xfId="54" applyNumberFormat="1" applyFont="1" applyFill="1" applyBorder="1" applyAlignment="1" applyProtection="1">
      <alignment/>
      <protection hidden="1"/>
    </xf>
    <xf numFmtId="164" fontId="6" fillId="0" borderId="26" xfId="54" applyNumberFormat="1" applyFont="1" applyFill="1" applyBorder="1" applyAlignment="1" applyProtection="1">
      <alignment/>
      <protection hidden="1"/>
    </xf>
    <xf numFmtId="164" fontId="6" fillId="0" borderId="17" xfId="55" applyNumberFormat="1" applyFont="1" applyFill="1" applyBorder="1" applyAlignment="1" applyProtection="1">
      <alignment/>
      <protection hidden="1"/>
    </xf>
    <xf numFmtId="164" fontId="6" fillId="0" borderId="26" xfId="55" applyNumberFormat="1" applyFont="1" applyFill="1" applyBorder="1" applyAlignment="1" applyProtection="1">
      <alignment/>
      <protection hidden="1"/>
    </xf>
    <xf numFmtId="164" fontId="7" fillId="33" borderId="17" xfId="56" applyNumberFormat="1" applyFont="1" applyFill="1" applyBorder="1" applyAlignment="1" applyProtection="1">
      <alignment/>
      <protection hidden="1"/>
    </xf>
    <xf numFmtId="164" fontId="7" fillId="33" borderId="26" xfId="56" applyNumberFormat="1" applyFont="1" applyFill="1" applyBorder="1" applyAlignment="1" applyProtection="1">
      <alignment/>
      <protection hidden="1"/>
    </xf>
    <xf numFmtId="164" fontId="6" fillId="0" borderId="17" xfId="56" applyNumberFormat="1" applyFont="1" applyFill="1" applyBorder="1" applyAlignment="1" applyProtection="1">
      <alignment/>
      <protection hidden="1"/>
    </xf>
    <xf numFmtId="164" fontId="6" fillId="0" borderId="26" xfId="56" applyNumberFormat="1" applyFont="1" applyFill="1" applyBorder="1" applyAlignment="1" applyProtection="1">
      <alignment/>
      <protection hidden="1"/>
    </xf>
    <xf numFmtId="164" fontId="6" fillId="0" borderId="17" xfId="57" applyNumberFormat="1" applyFont="1" applyFill="1" applyBorder="1" applyAlignment="1" applyProtection="1">
      <alignment/>
      <protection hidden="1"/>
    </xf>
    <xf numFmtId="164" fontId="6" fillId="0" borderId="26" xfId="57" applyNumberFormat="1" applyFont="1" applyFill="1" applyBorder="1" applyAlignment="1" applyProtection="1">
      <alignment/>
      <protection hidden="1"/>
    </xf>
    <xf numFmtId="164" fontId="6" fillId="0" borderId="17" xfId="58" applyNumberFormat="1" applyFont="1" applyFill="1" applyBorder="1" applyAlignment="1" applyProtection="1">
      <alignment/>
      <protection hidden="1"/>
    </xf>
    <xf numFmtId="164" fontId="6" fillId="0" borderId="26" xfId="58" applyNumberFormat="1" applyFont="1" applyFill="1" applyBorder="1" applyAlignment="1" applyProtection="1">
      <alignment/>
      <protection hidden="1"/>
    </xf>
    <xf numFmtId="164" fontId="6" fillId="0" borderId="17" xfId="59" applyNumberFormat="1" applyFont="1" applyFill="1" applyBorder="1" applyAlignment="1" applyProtection="1">
      <alignment/>
      <protection hidden="1"/>
    </xf>
    <xf numFmtId="164" fontId="6" fillId="0" borderId="26" xfId="59" applyNumberFormat="1" applyFont="1" applyFill="1" applyBorder="1" applyAlignment="1" applyProtection="1">
      <alignment/>
      <protection hidden="1"/>
    </xf>
    <xf numFmtId="164" fontId="6" fillId="0" borderId="17" xfId="60" applyNumberFormat="1" applyFont="1" applyFill="1" applyBorder="1" applyAlignment="1" applyProtection="1">
      <alignment/>
      <protection hidden="1"/>
    </xf>
    <xf numFmtId="164" fontId="6" fillId="0" borderId="26" xfId="60" applyNumberFormat="1" applyFont="1" applyFill="1" applyBorder="1" applyAlignment="1" applyProtection="1">
      <alignment/>
      <protection hidden="1"/>
    </xf>
    <xf numFmtId="164" fontId="7" fillId="33" borderId="17" xfId="61" applyNumberFormat="1" applyFont="1" applyFill="1" applyBorder="1" applyAlignment="1" applyProtection="1">
      <alignment/>
      <protection hidden="1"/>
    </xf>
    <xf numFmtId="164" fontId="7" fillId="33" borderId="26" xfId="61" applyNumberFormat="1" applyFont="1" applyFill="1" applyBorder="1" applyAlignment="1" applyProtection="1">
      <alignment/>
      <protection hidden="1"/>
    </xf>
    <xf numFmtId="164" fontId="7" fillId="33" borderId="17" xfId="62" applyNumberFormat="1" applyFont="1" applyFill="1" applyBorder="1" applyAlignment="1" applyProtection="1">
      <alignment/>
      <protection hidden="1"/>
    </xf>
    <xf numFmtId="164" fontId="7" fillId="33" borderId="26" xfId="62" applyNumberFormat="1" applyFont="1" applyFill="1" applyBorder="1" applyAlignment="1" applyProtection="1">
      <alignment/>
      <protection hidden="1"/>
    </xf>
    <xf numFmtId="0" fontId="6" fillId="0" borderId="17" xfId="53" applyNumberFormat="1" applyFont="1" applyBorder="1" applyProtection="1">
      <alignment/>
      <protection hidden="1"/>
    </xf>
    <xf numFmtId="0" fontId="6" fillId="0" borderId="26" xfId="53" applyNumberFormat="1" applyFont="1" applyBorder="1">
      <alignment/>
      <protection/>
    </xf>
    <xf numFmtId="165" fontId="6" fillId="0" borderId="15" xfId="53" applyNumberFormat="1" applyFont="1" applyFill="1" applyBorder="1" applyAlignment="1" applyProtection="1">
      <alignment wrapText="1"/>
      <protection hidden="1"/>
    </xf>
    <xf numFmtId="0" fontId="6" fillId="33" borderId="0" xfId="53" applyFont="1" applyFill="1" applyBorder="1" applyProtection="1">
      <alignment/>
      <protection hidden="1"/>
    </xf>
    <xf numFmtId="165" fontId="6" fillId="33" borderId="14" xfId="53" applyNumberFormat="1" applyFont="1" applyFill="1" applyBorder="1" applyAlignment="1" applyProtection="1">
      <alignment wrapText="1"/>
      <protection hidden="1"/>
    </xf>
    <xf numFmtId="164" fontId="6" fillId="33" borderId="13" xfId="53" applyNumberFormat="1" applyFont="1" applyFill="1" applyBorder="1" applyAlignment="1" applyProtection="1">
      <alignment wrapText="1"/>
      <protection hidden="1"/>
    </xf>
    <xf numFmtId="10" fontId="6" fillId="33" borderId="17" xfId="53" applyNumberFormat="1" applyFont="1" applyFill="1" applyBorder="1" applyAlignment="1" applyProtection="1">
      <alignment/>
      <protection hidden="1"/>
    </xf>
    <xf numFmtId="164" fontId="6" fillId="33" borderId="14" xfId="53" applyNumberFormat="1" applyFont="1" applyFill="1" applyBorder="1" applyAlignment="1" applyProtection="1">
      <alignment wrapText="1"/>
      <protection hidden="1"/>
    </xf>
    <xf numFmtId="0" fontId="6" fillId="33" borderId="0" xfId="53" applyFont="1" applyFill="1">
      <alignment/>
      <protection/>
    </xf>
    <xf numFmtId="0" fontId="6" fillId="0" borderId="14" xfId="53" applyNumberFormat="1" applyFont="1" applyFill="1" applyBorder="1" applyAlignment="1" applyProtection="1">
      <alignment/>
      <protection hidden="1"/>
    </xf>
    <xf numFmtId="164" fontId="7" fillId="0" borderId="12" xfId="53" applyNumberFormat="1" applyFont="1" applyFill="1" applyBorder="1" applyAlignment="1" applyProtection="1">
      <alignment/>
      <protection hidden="1"/>
    </xf>
    <xf numFmtId="164" fontId="7" fillId="0" borderId="10" xfId="53" applyNumberFormat="1" applyFont="1" applyFill="1" applyBorder="1" applyAlignment="1" applyProtection="1">
      <alignment/>
      <protection hidden="1"/>
    </xf>
    <xf numFmtId="164" fontId="7" fillId="0" borderId="11" xfId="53" applyNumberFormat="1" applyFont="1" applyFill="1" applyBorder="1" applyAlignment="1" applyProtection="1">
      <alignment/>
      <protection hidden="1"/>
    </xf>
    <xf numFmtId="166" fontId="6" fillId="0" borderId="17" xfId="53" applyNumberFormat="1" applyFont="1" applyBorder="1" applyProtection="1">
      <alignment/>
      <protection hidden="1"/>
    </xf>
    <xf numFmtId="166" fontId="6" fillId="0" borderId="26" xfId="53" applyNumberFormat="1" applyFont="1" applyBorder="1" applyProtection="1">
      <alignment/>
      <protection hidden="1"/>
    </xf>
    <xf numFmtId="0" fontId="6" fillId="33" borderId="0" xfId="53" applyFont="1" applyFill="1" applyProtection="1">
      <alignment/>
      <protection hidden="1"/>
    </xf>
    <xf numFmtId="166" fontId="6" fillId="33" borderId="0" xfId="53" applyNumberFormat="1" applyFont="1" applyFill="1" applyProtection="1">
      <alignment/>
      <protection hidden="1"/>
    </xf>
    <xf numFmtId="164" fontId="4" fillId="34" borderId="17" xfId="53" applyNumberFormat="1" applyFont="1" applyFill="1" applyBorder="1" applyAlignment="1" applyProtection="1">
      <alignment wrapText="1"/>
      <protection hidden="1"/>
    </xf>
    <xf numFmtId="164" fontId="4" fillId="34" borderId="25" xfId="53" applyNumberFormat="1" applyFont="1" applyFill="1" applyBorder="1" applyAlignment="1" applyProtection="1">
      <alignment/>
      <protection hidden="1"/>
    </xf>
    <xf numFmtId="164" fontId="4" fillId="34" borderId="17" xfId="53" applyNumberFormat="1" applyFont="1" applyFill="1" applyBorder="1" applyAlignment="1" applyProtection="1">
      <alignment/>
      <protection hidden="1"/>
    </xf>
    <xf numFmtId="164" fontId="4" fillId="34" borderId="27" xfId="53" applyNumberFormat="1" applyFont="1" applyFill="1" applyBorder="1" applyAlignment="1" applyProtection="1">
      <alignment wrapText="1"/>
      <protection hidden="1"/>
    </xf>
    <xf numFmtId="164" fontId="4" fillId="34" borderId="27" xfId="53" applyNumberFormat="1" applyFont="1" applyFill="1" applyBorder="1" applyAlignment="1" applyProtection="1">
      <alignment/>
      <protection hidden="1"/>
    </xf>
    <xf numFmtId="10" fontId="3" fillId="34" borderId="17" xfId="53" applyNumberFormat="1" applyFont="1" applyFill="1" applyBorder="1" applyAlignment="1" applyProtection="1">
      <alignment horizontal="center" vertical="center" wrapText="1"/>
      <protection hidden="1"/>
    </xf>
    <xf numFmtId="164" fontId="3" fillId="34" borderId="13" xfId="53" applyNumberFormat="1" applyFont="1" applyFill="1" applyBorder="1" applyAlignment="1" applyProtection="1">
      <alignment/>
      <protection hidden="1"/>
    </xf>
    <xf numFmtId="164" fontId="6" fillId="34" borderId="17" xfId="53" applyNumberFormat="1" applyFont="1" applyFill="1" applyBorder="1" applyAlignment="1" applyProtection="1">
      <alignment wrapText="1"/>
      <protection hidden="1"/>
    </xf>
    <xf numFmtId="164" fontId="6" fillId="34" borderId="25" xfId="53" applyNumberFormat="1" applyFont="1" applyFill="1" applyBorder="1" applyAlignment="1" applyProtection="1">
      <alignment/>
      <protection hidden="1"/>
    </xf>
    <xf numFmtId="164" fontId="7" fillId="34" borderId="13" xfId="53" applyNumberFormat="1" applyFont="1" applyFill="1" applyBorder="1" applyAlignment="1" applyProtection="1">
      <alignment/>
      <protection hidden="1"/>
    </xf>
    <xf numFmtId="164" fontId="6" fillId="34" borderId="17" xfId="53" applyNumberFormat="1" applyFont="1" applyFill="1" applyBorder="1" applyAlignment="1" applyProtection="1">
      <alignment/>
      <protection hidden="1"/>
    </xf>
    <xf numFmtId="10" fontId="7" fillId="34" borderId="17" xfId="53" applyNumberFormat="1" applyFont="1" applyFill="1" applyBorder="1" applyAlignment="1" applyProtection="1">
      <alignment horizontal="center" vertical="center" wrapText="1"/>
      <protection hidden="1"/>
    </xf>
    <xf numFmtId="164" fontId="6" fillId="34" borderId="27" xfId="53" applyNumberFormat="1" applyFont="1" applyFill="1" applyBorder="1" applyAlignment="1" applyProtection="1">
      <alignment wrapText="1"/>
      <protection hidden="1"/>
    </xf>
    <xf numFmtId="164" fontId="6" fillId="34" borderId="27" xfId="53" applyNumberFormat="1" applyFont="1" applyFill="1" applyBorder="1" applyAlignment="1" applyProtection="1">
      <alignment/>
      <protection hidden="1"/>
    </xf>
    <xf numFmtId="10" fontId="46" fillId="0" borderId="17" xfId="0" applyNumberFormat="1" applyFont="1" applyFill="1" applyBorder="1" applyAlignment="1">
      <alignment wrapText="1"/>
    </xf>
    <xf numFmtId="4" fontId="46" fillId="0" borderId="17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46" fillId="0" borderId="17" xfId="0" applyFont="1" applyFill="1" applyBorder="1" applyAlignment="1">
      <alignment wrapText="1"/>
    </xf>
    <xf numFmtId="167" fontId="46" fillId="0" borderId="17" xfId="0" applyNumberFormat="1" applyFont="1" applyFill="1" applyBorder="1" applyAlignment="1">
      <alignment wrapText="1"/>
    </xf>
    <xf numFmtId="49" fontId="46" fillId="0" borderId="17" xfId="0" applyNumberFormat="1" applyFont="1" applyFill="1" applyBorder="1" applyAlignment="1">
      <alignment wrapText="1"/>
    </xf>
    <xf numFmtId="0" fontId="47" fillId="0" borderId="17" xfId="0" applyFont="1" applyFill="1" applyBorder="1" applyAlignment="1">
      <alignment horizontal="center" wrapText="1"/>
    </xf>
    <xf numFmtId="0" fontId="47" fillId="0" borderId="23" xfId="0" applyFont="1" applyFill="1" applyBorder="1" applyAlignment="1">
      <alignment horizontal="center" wrapText="1"/>
    </xf>
    <xf numFmtId="0" fontId="47" fillId="0" borderId="28" xfId="0" applyFont="1" applyFill="1" applyBorder="1" applyAlignment="1">
      <alignment horizontal="center" wrapText="1"/>
    </xf>
    <xf numFmtId="49" fontId="47" fillId="0" borderId="17" xfId="0" applyNumberFormat="1" applyFont="1" applyFill="1" applyBorder="1" applyAlignment="1">
      <alignment wrapText="1"/>
    </xf>
    <xf numFmtId="167" fontId="47" fillId="0" borderId="17" xfId="0" applyNumberFormat="1" applyFont="1" applyFill="1" applyBorder="1" applyAlignment="1">
      <alignment wrapText="1"/>
    </xf>
    <xf numFmtId="10" fontId="47" fillId="0" borderId="17" xfId="0" applyNumberFormat="1" applyFont="1" applyFill="1" applyBorder="1" applyAlignment="1">
      <alignment wrapText="1"/>
    </xf>
    <xf numFmtId="168" fontId="47" fillId="0" borderId="17" xfId="0" applyNumberFormat="1" applyFont="1" applyFill="1" applyBorder="1" applyAlignment="1">
      <alignment wrapText="1"/>
    </xf>
    <xf numFmtId="0" fontId="47" fillId="0" borderId="17" xfId="0" applyFont="1" applyFill="1" applyBorder="1" applyAlignment="1">
      <alignment wrapText="1"/>
    </xf>
    <xf numFmtId="0" fontId="47" fillId="0" borderId="17" xfId="0" applyFont="1" applyFill="1" applyBorder="1" applyAlignment="1">
      <alignment horizontal="center" wrapText="1"/>
    </xf>
    <xf numFmtId="0" fontId="47" fillId="0" borderId="26" xfId="0" applyFont="1" applyFill="1" applyBorder="1" applyAlignment="1">
      <alignment horizontal="center" wrapText="1"/>
    </xf>
    <xf numFmtId="0" fontId="47" fillId="0" borderId="28" xfId="0" applyFont="1" applyFill="1" applyBorder="1" applyAlignment="1">
      <alignment horizontal="center" wrapText="1"/>
    </xf>
    <xf numFmtId="0" fontId="47" fillId="0" borderId="29" xfId="0" applyFont="1" applyFill="1" applyBorder="1" applyAlignment="1">
      <alignment horizontal="center" wrapText="1"/>
    </xf>
    <xf numFmtId="0" fontId="47" fillId="0" borderId="23" xfId="0" applyFont="1" applyFill="1" applyBorder="1" applyAlignment="1">
      <alignment horizont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19" xfId="63"/>
    <cellStyle name="Обычный 2 2" xfId="64"/>
    <cellStyle name="Обычный 2 20" xfId="65"/>
    <cellStyle name="Обычный 2 21" xfId="66"/>
    <cellStyle name="Обычный 2 22" xfId="67"/>
    <cellStyle name="Обычный 2 23" xfId="68"/>
    <cellStyle name="Обычный 2 24" xfId="69"/>
    <cellStyle name="Обычный 2 25" xfId="70"/>
    <cellStyle name="Обычный 2 26" xfId="71"/>
    <cellStyle name="Обычный 2 27" xfId="72"/>
    <cellStyle name="Обычный 2 28" xfId="73"/>
    <cellStyle name="Обычный 2 29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2 8" xfId="80"/>
    <cellStyle name="Обычный 2 9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34">
      <selection activeCell="Q1" sqref="Q1:R16384"/>
    </sheetView>
  </sheetViews>
  <sheetFormatPr defaultColWidth="9.00390625" defaultRowHeight="12.75"/>
  <cols>
    <col min="1" max="1" width="3.25390625" style="1" customWidth="1"/>
    <col min="2" max="2" width="6.00390625" style="1" customWidth="1"/>
    <col min="3" max="3" width="15.375" style="1" customWidth="1"/>
    <col min="4" max="4" width="13.25390625" style="1" hidden="1" customWidth="1"/>
    <col min="5" max="7" width="12.00390625" style="1" hidden="1" customWidth="1"/>
    <col min="8" max="8" width="15.625" style="1" customWidth="1"/>
    <col min="9" max="9" width="11.25390625" style="1" customWidth="1"/>
    <col min="10" max="10" width="13.25390625" style="1" hidden="1" customWidth="1"/>
    <col min="11" max="11" width="12.375" style="1" hidden="1" customWidth="1"/>
    <col min="12" max="12" width="9.125" style="1" customWidth="1"/>
    <col min="13" max="13" width="7.75390625" style="1" customWidth="1"/>
    <col min="14" max="14" width="15.375" style="1" customWidth="1"/>
    <col min="15" max="15" width="14.875" style="1" customWidth="1"/>
    <col min="16" max="16" width="10.375" style="1" customWidth="1"/>
    <col min="17" max="17" width="15.625" style="1" hidden="1" customWidth="1"/>
    <col min="18" max="18" width="16.00390625" style="1" hidden="1" customWidth="1"/>
    <col min="19" max="19" width="9.25390625" style="1" customWidth="1"/>
    <col min="20" max="20" width="9.125" style="1" customWidth="1"/>
    <col min="21" max="21" width="14.625" style="1" customWidth="1"/>
    <col min="22" max="22" width="14.125" style="1" customWidth="1"/>
    <col min="23" max="244" width="9.125" style="1" customWidth="1"/>
    <col min="245" max="249" width="9.25390625" style="1" customWidth="1"/>
    <col min="250" max="16384" width="9.125" style="1" customWidth="1"/>
  </cols>
  <sheetData>
    <row r="1" spans="1:14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 customHeight="1">
      <c r="A4" s="15" t="s">
        <v>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" customHeight="1">
      <c r="A5" s="111" t="s">
        <v>28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 customHeight="1" thickBot="1">
      <c r="A6" s="2"/>
      <c r="B6" s="1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6" ht="127.5" customHeight="1" thickBot="1">
      <c r="A7" s="10"/>
      <c r="B7" s="17" t="s">
        <v>5</v>
      </c>
      <c r="C7" s="63" t="s">
        <v>11</v>
      </c>
      <c r="D7" s="16" t="s">
        <v>4</v>
      </c>
      <c r="E7" s="18" t="s">
        <v>3</v>
      </c>
      <c r="F7" s="16" t="s">
        <v>2</v>
      </c>
      <c r="G7" s="19" t="s">
        <v>1</v>
      </c>
      <c r="H7" s="64" t="s">
        <v>12</v>
      </c>
      <c r="I7" s="67" t="s">
        <v>15</v>
      </c>
      <c r="J7" s="68" t="s">
        <v>16</v>
      </c>
      <c r="K7" s="70" t="s">
        <v>17</v>
      </c>
      <c r="L7" s="71" t="s">
        <v>18</v>
      </c>
      <c r="M7" s="72" t="s">
        <v>19</v>
      </c>
      <c r="N7" s="65" t="s">
        <v>13</v>
      </c>
      <c r="O7" s="66" t="s">
        <v>14</v>
      </c>
      <c r="P7" s="104" t="s">
        <v>15</v>
      </c>
      <c r="Q7" s="104" t="s">
        <v>24</v>
      </c>
      <c r="R7" s="104" t="s">
        <v>25</v>
      </c>
      <c r="S7" s="104" t="s">
        <v>26</v>
      </c>
      <c r="T7" s="104" t="s">
        <v>27</v>
      </c>
      <c r="U7" s="103" t="s">
        <v>20</v>
      </c>
      <c r="V7" s="105" t="s">
        <v>21</v>
      </c>
      <c r="W7" s="105" t="s">
        <v>29</v>
      </c>
      <c r="X7" s="104" t="s">
        <v>22</v>
      </c>
      <c r="Y7" s="104" t="s">
        <v>23</v>
      </c>
      <c r="Z7" s="104" t="s">
        <v>30</v>
      </c>
    </row>
    <row r="8" spans="1:26" ht="34.5" customHeight="1" thickBot="1">
      <c r="A8" s="3"/>
      <c r="B8" s="23" t="s">
        <v>7</v>
      </c>
      <c r="C8" s="24">
        <v>0</v>
      </c>
      <c r="D8" s="24"/>
      <c r="E8" s="24"/>
      <c r="F8" s="24"/>
      <c r="G8" s="24"/>
      <c r="H8" s="24">
        <v>0</v>
      </c>
      <c r="I8" s="74" t="e">
        <f>H8/C8</f>
        <v>#DIV/0!</v>
      </c>
      <c r="J8" s="7">
        <v>727364774.5</v>
      </c>
      <c r="K8" s="27">
        <v>350304567.22</v>
      </c>
      <c r="L8" s="73">
        <f>C8/J8</f>
        <v>0</v>
      </c>
      <c r="M8" s="73">
        <f>H8/K8</f>
        <v>0</v>
      </c>
      <c r="N8" s="25">
        <v>1755000</v>
      </c>
      <c r="O8" s="78">
        <v>558139.15</v>
      </c>
      <c r="P8" s="102">
        <f>O8/N8</f>
        <v>0.3180280056980057</v>
      </c>
      <c r="Q8" s="106">
        <v>767988776.42</v>
      </c>
      <c r="R8" s="106">
        <v>375465005.59</v>
      </c>
      <c r="S8" s="102">
        <f>N8/Q8</f>
        <v>0.0022851896458447986</v>
      </c>
      <c r="T8" s="102">
        <f>O8/R8</f>
        <v>0.0014865277500973725</v>
      </c>
      <c r="U8" s="107">
        <f>N8-C8</f>
        <v>1755000</v>
      </c>
      <c r="V8" s="107">
        <f>O8-H8</f>
        <v>558139.15</v>
      </c>
      <c r="W8" s="102">
        <f>T8-M8</f>
        <v>0.0014865277500973725</v>
      </c>
      <c r="X8" s="102" t="e">
        <f>N8/C8</f>
        <v>#DIV/0!</v>
      </c>
      <c r="Y8" s="102" t="e">
        <f>O8/H8</f>
        <v>#DIV/0!</v>
      </c>
      <c r="Z8" s="102" t="e">
        <f>T8/M8</f>
        <v>#DIV/0!</v>
      </c>
    </row>
    <row r="9" spans="1:26" ht="12.75" customHeight="1" thickBot="1">
      <c r="A9" s="10"/>
      <c r="B9" s="20">
        <v>103</v>
      </c>
      <c r="C9" s="21">
        <v>1668000</v>
      </c>
      <c r="D9" s="22">
        <v>870556.27</v>
      </c>
      <c r="E9" s="22">
        <v>0</v>
      </c>
      <c r="F9" s="22">
        <v>1414.01</v>
      </c>
      <c r="G9" s="22">
        <v>0</v>
      </c>
      <c r="H9" s="26">
        <f>D9+E9-F9-G9</f>
        <v>869142.26</v>
      </c>
      <c r="I9" s="74">
        <f aca="true" t="shared" si="0" ref="I9:I52">H9/C9</f>
        <v>0.5210685011990408</v>
      </c>
      <c r="J9" s="7">
        <v>727364774.5</v>
      </c>
      <c r="K9" s="27">
        <v>350304567.22</v>
      </c>
      <c r="L9" s="73">
        <f aca="true" t="shared" si="1" ref="L9:L52">C9/J9</f>
        <v>0.002293209760050045</v>
      </c>
      <c r="M9" s="73">
        <f aca="true" t="shared" si="2" ref="M9:M52">H9/K9</f>
        <v>0.0024811045625167567</v>
      </c>
      <c r="N9" s="28">
        <v>979000</v>
      </c>
      <c r="O9" s="79">
        <v>567435.95</v>
      </c>
      <c r="P9" s="102">
        <f aca="true" t="shared" si="3" ref="P9:P52">O9/N9</f>
        <v>0.5796077119509704</v>
      </c>
      <c r="Q9" s="106">
        <v>767988776.42</v>
      </c>
      <c r="R9" s="106">
        <v>375465005.59</v>
      </c>
      <c r="S9" s="102">
        <f aca="true" t="shared" si="4" ref="S9:S52">N9/Q9</f>
        <v>0.0012747582126963293</v>
      </c>
      <c r="T9" s="102">
        <f aca="true" t="shared" si="5" ref="T9:T52">O9/R9</f>
        <v>0.0015112885130488785</v>
      </c>
      <c r="U9" s="107">
        <f aca="true" t="shared" si="6" ref="U9:U52">N9-C9</f>
        <v>-689000</v>
      </c>
      <c r="V9" s="107">
        <f aca="true" t="shared" si="7" ref="V9:V52">O9-H9</f>
        <v>-301706.31000000006</v>
      </c>
      <c r="W9" s="102">
        <f aca="true" t="shared" si="8" ref="W9:W52">T9-M9</f>
        <v>-0.0009698160494678782</v>
      </c>
      <c r="X9" s="102">
        <f aca="true" t="shared" si="9" ref="X9:X52">N9/C9</f>
        <v>0.5869304556354916</v>
      </c>
      <c r="Y9" s="102">
        <f aca="true" t="shared" si="10" ref="Y9:Y52">O9/H9</f>
        <v>0.6528688985851406</v>
      </c>
      <c r="Z9" s="102">
        <f aca="true" t="shared" si="11" ref="Z9:Z52">T9/M9</f>
        <v>0.6091192349893846</v>
      </c>
    </row>
    <row r="10" spans="1:26" ht="12.75" customHeight="1" thickBot="1">
      <c r="A10" s="10"/>
      <c r="B10" s="13">
        <v>104</v>
      </c>
      <c r="C10" s="12">
        <v>34362155.05</v>
      </c>
      <c r="D10" s="11">
        <v>18496904.04</v>
      </c>
      <c r="E10" s="11">
        <v>0</v>
      </c>
      <c r="F10" s="11">
        <v>123096.06</v>
      </c>
      <c r="G10" s="11">
        <v>0</v>
      </c>
      <c r="H10" s="27">
        <f aca="true" t="shared" si="12" ref="H10:H48">D10+E10-F10-G10</f>
        <v>18373807.98</v>
      </c>
      <c r="I10" s="74">
        <f t="shared" si="0"/>
        <v>0.5347105835843088</v>
      </c>
      <c r="J10" s="7">
        <v>727364774.5</v>
      </c>
      <c r="K10" s="27">
        <v>350304567.22</v>
      </c>
      <c r="L10" s="73">
        <f t="shared" si="1"/>
        <v>0.04724198401499576</v>
      </c>
      <c r="M10" s="73">
        <f t="shared" si="2"/>
        <v>0.05245095182690207</v>
      </c>
      <c r="N10" s="28">
        <v>39429334.22</v>
      </c>
      <c r="O10" s="79">
        <v>17214905.84</v>
      </c>
      <c r="P10" s="102">
        <f t="shared" si="3"/>
        <v>0.43660148416272193</v>
      </c>
      <c r="Q10" s="106">
        <v>767988776.42</v>
      </c>
      <c r="R10" s="106">
        <v>375465005.59</v>
      </c>
      <c r="S10" s="102">
        <f t="shared" si="4"/>
        <v>0.05134102923196467</v>
      </c>
      <c r="T10" s="102">
        <f t="shared" si="5"/>
        <v>0.04584956143369143</v>
      </c>
      <c r="U10" s="107">
        <f t="shared" si="6"/>
        <v>5067179.170000002</v>
      </c>
      <c r="V10" s="107">
        <f t="shared" si="7"/>
        <v>-1158902.1400000006</v>
      </c>
      <c r="W10" s="102">
        <f t="shared" si="8"/>
        <v>-0.006601390393210643</v>
      </c>
      <c r="X10" s="102">
        <f t="shared" si="9"/>
        <v>1.147463951624303</v>
      </c>
      <c r="Y10" s="102">
        <f t="shared" si="10"/>
        <v>0.9369264040822962</v>
      </c>
      <c r="Z10" s="102">
        <f t="shared" si="11"/>
        <v>0.874141647324219</v>
      </c>
    </row>
    <row r="11" spans="1:26" ht="12.75" customHeight="1" thickBot="1">
      <c r="A11" s="10"/>
      <c r="B11" s="13">
        <v>105</v>
      </c>
      <c r="C11" s="12">
        <v>0</v>
      </c>
      <c r="D11" s="11"/>
      <c r="E11" s="11"/>
      <c r="F11" s="11"/>
      <c r="G11" s="11"/>
      <c r="H11" s="27">
        <v>0</v>
      </c>
      <c r="I11" s="74" t="e">
        <f t="shared" si="0"/>
        <v>#DIV/0!</v>
      </c>
      <c r="J11" s="7">
        <v>727364774.5</v>
      </c>
      <c r="K11" s="27">
        <v>350304567.22</v>
      </c>
      <c r="L11" s="73">
        <f t="shared" si="1"/>
        <v>0</v>
      </c>
      <c r="M11" s="73">
        <f t="shared" si="2"/>
        <v>0</v>
      </c>
      <c r="N11" s="29">
        <v>17100</v>
      </c>
      <c r="O11" s="80">
        <v>0</v>
      </c>
      <c r="P11" s="102">
        <f t="shared" si="3"/>
        <v>0</v>
      </c>
      <c r="Q11" s="106">
        <v>767988776.42</v>
      </c>
      <c r="R11" s="106">
        <v>375465005.59</v>
      </c>
      <c r="S11" s="102">
        <f t="shared" si="4"/>
        <v>2.226595039541086E-05</v>
      </c>
      <c r="T11" s="102">
        <f t="shared" si="5"/>
        <v>0</v>
      </c>
      <c r="U11" s="107">
        <f t="shared" si="6"/>
        <v>17100</v>
      </c>
      <c r="V11" s="107">
        <f t="shared" si="7"/>
        <v>0</v>
      </c>
      <c r="W11" s="102">
        <f t="shared" si="8"/>
        <v>0</v>
      </c>
      <c r="X11" s="102" t="e">
        <f t="shared" si="9"/>
        <v>#DIV/0!</v>
      </c>
      <c r="Y11" s="102" t="e">
        <f t="shared" si="10"/>
        <v>#DIV/0!</v>
      </c>
      <c r="Z11" s="102" t="e">
        <f t="shared" si="11"/>
        <v>#DIV/0!</v>
      </c>
    </row>
    <row r="12" spans="1:26" ht="12.75" customHeight="1" thickBot="1">
      <c r="A12" s="10"/>
      <c r="B12" s="13">
        <v>106</v>
      </c>
      <c r="C12" s="222">
        <f>6705400-90700</f>
        <v>6614700</v>
      </c>
      <c r="D12" s="11">
        <v>3522833.87</v>
      </c>
      <c r="E12" s="11">
        <v>0</v>
      </c>
      <c r="F12" s="11">
        <v>131394.96</v>
      </c>
      <c r="G12" s="11">
        <v>0</v>
      </c>
      <c r="H12" s="223">
        <f t="shared" si="12"/>
        <v>3391438.91</v>
      </c>
      <c r="I12" s="74">
        <f t="shared" si="0"/>
        <v>0.5127124298910004</v>
      </c>
      <c r="J12" s="228">
        <v>727364774.5</v>
      </c>
      <c r="K12" s="223">
        <v>350304567.22</v>
      </c>
      <c r="L12" s="73">
        <f t="shared" si="1"/>
        <v>0.00909406151067328</v>
      </c>
      <c r="M12" s="73">
        <f t="shared" si="2"/>
        <v>0.009681400779082883</v>
      </c>
      <c r="N12" s="30">
        <v>7181300</v>
      </c>
      <c r="O12" s="81">
        <v>3015649.99</v>
      </c>
      <c r="P12" s="102">
        <f t="shared" si="3"/>
        <v>0.4199309303329481</v>
      </c>
      <c r="Q12" s="106">
        <v>767988776.42</v>
      </c>
      <c r="R12" s="106">
        <v>375465005.59</v>
      </c>
      <c r="S12" s="102">
        <f t="shared" si="4"/>
        <v>0.009350787694418947</v>
      </c>
      <c r="T12" s="102">
        <f t="shared" si="5"/>
        <v>0.008031773787443264</v>
      </c>
      <c r="U12" s="107">
        <f t="shared" si="6"/>
        <v>566600</v>
      </c>
      <c r="V12" s="107">
        <f t="shared" si="7"/>
        <v>-375788.9199999999</v>
      </c>
      <c r="W12" s="102">
        <f t="shared" si="8"/>
        <v>-0.001649626991639619</v>
      </c>
      <c r="X12" s="102">
        <f t="shared" si="9"/>
        <v>1.0856577017854174</v>
      </c>
      <c r="Y12" s="102">
        <f t="shared" si="10"/>
        <v>0.8891948432590225</v>
      </c>
      <c r="Z12" s="102">
        <f t="shared" si="11"/>
        <v>0.8296086455584284</v>
      </c>
    </row>
    <row r="13" spans="1:26" ht="12.75" customHeight="1" thickBot="1">
      <c r="A13" s="10"/>
      <c r="B13" s="31" t="s">
        <v>8</v>
      </c>
      <c r="C13" s="12">
        <v>0</v>
      </c>
      <c r="D13" s="11"/>
      <c r="E13" s="11"/>
      <c r="F13" s="11"/>
      <c r="G13" s="11"/>
      <c r="H13" s="27">
        <v>0</v>
      </c>
      <c r="I13" s="74" t="e">
        <f t="shared" si="0"/>
        <v>#DIV/0!</v>
      </c>
      <c r="J13" s="7">
        <v>727364774.5</v>
      </c>
      <c r="K13" s="27">
        <v>350304567.22</v>
      </c>
      <c r="L13" s="73">
        <f t="shared" si="1"/>
        <v>0</v>
      </c>
      <c r="M13" s="73">
        <f t="shared" si="2"/>
        <v>0</v>
      </c>
      <c r="N13" s="33">
        <v>280000</v>
      </c>
      <c r="O13" s="82">
        <v>252717.49</v>
      </c>
      <c r="P13" s="102">
        <f t="shared" si="3"/>
        <v>0.9025624642857143</v>
      </c>
      <c r="Q13" s="106">
        <v>767988776.42</v>
      </c>
      <c r="R13" s="106">
        <v>375465005.59</v>
      </c>
      <c r="S13" s="102">
        <f t="shared" si="4"/>
        <v>0.000364588661445324</v>
      </c>
      <c r="T13" s="102">
        <f t="shared" si="5"/>
        <v>0.0006730786790712588</v>
      </c>
      <c r="U13" s="107">
        <f t="shared" si="6"/>
        <v>280000</v>
      </c>
      <c r="V13" s="107">
        <f t="shared" si="7"/>
        <v>252717.49</v>
      </c>
      <c r="W13" s="102">
        <f t="shared" si="8"/>
        <v>0.0006730786790712588</v>
      </c>
      <c r="X13" s="102" t="e">
        <f t="shared" si="9"/>
        <v>#DIV/0!</v>
      </c>
      <c r="Y13" s="102" t="e">
        <f t="shared" si="10"/>
        <v>#DIV/0!</v>
      </c>
      <c r="Z13" s="102" t="e">
        <f t="shared" si="11"/>
        <v>#DIV/0!</v>
      </c>
    </row>
    <row r="14" spans="1:26" ht="12.75" customHeight="1" thickBot="1">
      <c r="A14" s="10"/>
      <c r="B14" s="13">
        <v>111</v>
      </c>
      <c r="C14" s="12">
        <v>490000</v>
      </c>
      <c r="D14" s="11">
        <v>0</v>
      </c>
      <c r="E14" s="11">
        <v>0</v>
      </c>
      <c r="F14" s="11">
        <v>0</v>
      </c>
      <c r="G14" s="11">
        <v>0</v>
      </c>
      <c r="H14" s="27">
        <f t="shared" si="12"/>
        <v>0</v>
      </c>
      <c r="I14" s="74">
        <f t="shared" si="0"/>
        <v>0</v>
      </c>
      <c r="J14" s="7">
        <v>727364774.5</v>
      </c>
      <c r="K14" s="27">
        <v>350304567.22</v>
      </c>
      <c r="L14" s="73">
        <f t="shared" si="1"/>
        <v>0.0006736647376645816</v>
      </c>
      <c r="M14" s="73">
        <f t="shared" si="2"/>
        <v>0</v>
      </c>
      <c r="N14" s="34">
        <v>610000</v>
      </c>
      <c r="O14" s="83">
        <v>0</v>
      </c>
      <c r="P14" s="102">
        <f t="shared" si="3"/>
        <v>0</v>
      </c>
      <c r="Q14" s="106">
        <v>767988776.42</v>
      </c>
      <c r="R14" s="106">
        <v>375465005.59</v>
      </c>
      <c r="S14" s="102">
        <f t="shared" si="4"/>
        <v>0.0007942824410058845</v>
      </c>
      <c r="T14" s="102">
        <f t="shared" si="5"/>
        <v>0</v>
      </c>
      <c r="U14" s="107">
        <f t="shared" si="6"/>
        <v>120000</v>
      </c>
      <c r="V14" s="107">
        <f t="shared" si="7"/>
        <v>0</v>
      </c>
      <c r="W14" s="102">
        <f t="shared" si="8"/>
        <v>0</v>
      </c>
      <c r="X14" s="102">
        <f t="shared" si="9"/>
        <v>1.2448979591836735</v>
      </c>
      <c r="Y14" s="102" t="e">
        <f t="shared" si="10"/>
        <v>#DIV/0!</v>
      </c>
      <c r="Z14" s="102" t="e">
        <f t="shared" si="11"/>
        <v>#DIV/0!</v>
      </c>
    </row>
    <row r="15" spans="1:26" ht="12.75" customHeight="1" thickBot="1">
      <c r="A15" s="10"/>
      <c r="B15" s="13">
        <v>113</v>
      </c>
      <c r="C15" s="12">
        <v>12932235.26</v>
      </c>
      <c r="D15" s="11">
        <v>7736690.94</v>
      </c>
      <c r="E15" s="11">
        <v>0</v>
      </c>
      <c r="F15" s="11">
        <v>51225.45</v>
      </c>
      <c r="G15" s="11">
        <v>0</v>
      </c>
      <c r="H15" s="27">
        <f t="shared" si="12"/>
        <v>7685465.49</v>
      </c>
      <c r="I15" s="74">
        <f t="shared" si="0"/>
        <v>0.5942874789613131</v>
      </c>
      <c r="J15" s="7">
        <v>727364774.5</v>
      </c>
      <c r="K15" s="27">
        <v>350304567.22</v>
      </c>
      <c r="L15" s="73">
        <f t="shared" si="1"/>
        <v>0.017779573211927656</v>
      </c>
      <c r="M15" s="73">
        <f t="shared" si="2"/>
        <v>0.02193938135317926</v>
      </c>
      <c r="N15" s="34">
        <v>17383868.84</v>
      </c>
      <c r="O15" s="83">
        <v>8527933.99</v>
      </c>
      <c r="P15" s="102">
        <f t="shared" si="3"/>
        <v>0.4905659418217286</v>
      </c>
      <c r="Q15" s="106">
        <v>767988776.42</v>
      </c>
      <c r="R15" s="106">
        <v>375465005.59</v>
      </c>
      <c r="S15" s="102">
        <f t="shared" si="4"/>
        <v>0.022635576682559562</v>
      </c>
      <c r="T15" s="102">
        <f t="shared" si="5"/>
        <v>0.022712992856949037</v>
      </c>
      <c r="U15" s="107">
        <f t="shared" si="6"/>
        <v>4451633.58</v>
      </c>
      <c r="V15" s="107">
        <f t="shared" si="7"/>
        <v>842468.5</v>
      </c>
      <c r="W15" s="102">
        <f t="shared" si="8"/>
        <v>0.0007736115037697763</v>
      </c>
      <c r="X15" s="102">
        <f t="shared" si="9"/>
        <v>1.3442276984991997</v>
      </c>
      <c r="Y15" s="102">
        <f t="shared" si="10"/>
        <v>1.1096184090730983</v>
      </c>
      <c r="Z15" s="102">
        <f t="shared" si="11"/>
        <v>1.0352613180525108</v>
      </c>
    </row>
    <row r="16" spans="1:26" s="55" customFormat="1" ht="12.75" customHeight="1" thickBot="1">
      <c r="A16" s="52"/>
      <c r="B16" s="53">
        <v>100</v>
      </c>
      <c r="C16" s="54">
        <f>SUM(C8:C15)</f>
        <v>56067090.309999995</v>
      </c>
      <c r="D16" s="54">
        <f aca="true" t="shared" si="13" ref="D16:O16">SUM(D8:D15)</f>
        <v>30626985.12</v>
      </c>
      <c r="E16" s="54">
        <f t="shared" si="13"/>
        <v>0</v>
      </c>
      <c r="F16" s="54">
        <f t="shared" si="13"/>
        <v>307130.48</v>
      </c>
      <c r="G16" s="54">
        <f t="shared" si="13"/>
        <v>0</v>
      </c>
      <c r="H16" s="54">
        <f t="shared" si="13"/>
        <v>30319854.64</v>
      </c>
      <c r="I16" s="75">
        <f t="shared" si="0"/>
        <v>0.5407781012419013</v>
      </c>
      <c r="J16" s="69">
        <v>727364774.5</v>
      </c>
      <c r="K16" s="45">
        <v>350304567.22</v>
      </c>
      <c r="L16" s="76">
        <f t="shared" si="1"/>
        <v>0.07708249323531133</v>
      </c>
      <c r="M16" s="76">
        <f t="shared" si="2"/>
        <v>0.08655283852168097</v>
      </c>
      <c r="N16" s="54">
        <f t="shared" si="13"/>
        <v>67635603.06</v>
      </c>
      <c r="O16" s="84">
        <f t="shared" si="13"/>
        <v>30136782.409999996</v>
      </c>
      <c r="P16" s="108">
        <f t="shared" si="3"/>
        <v>0.4455757182096159</v>
      </c>
      <c r="Q16" s="109">
        <v>767988776.42</v>
      </c>
      <c r="R16" s="109">
        <v>375465005.59</v>
      </c>
      <c r="S16" s="108">
        <f t="shared" si="4"/>
        <v>0.08806847852033094</v>
      </c>
      <c r="T16" s="108">
        <f t="shared" si="5"/>
        <v>0.08026522302030123</v>
      </c>
      <c r="U16" s="110">
        <f t="shared" si="6"/>
        <v>11568512.750000007</v>
      </c>
      <c r="V16" s="110">
        <f t="shared" si="7"/>
        <v>-183072.23000000417</v>
      </c>
      <c r="W16" s="108">
        <f t="shared" si="8"/>
        <v>-0.00628761550137974</v>
      </c>
      <c r="X16" s="108">
        <f t="shared" si="9"/>
        <v>1.2063333889102619</v>
      </c>
      <c r="Y16" s="108">
        <f t="shared" si="10"/>
        <v>0.993961968743792</v>
      </c>
      <c r="Z16" s="108">
        <f t="shared" si="11"/>
        <v>0.9273551785386596</v>
      </c>
    </row>
    <row r="17" spans="1:26" s="55" customFormat="1" ht="12.75" customHeight="1" thickBot="1">
      <c r="A17" s="52"/>
      <c r="B17" s="53">
        <v>203</v>
      </c>
      <c r="C17" s="54">
        <v>960000</v>
      </c>
      <c r="D17" s="56">
        <v>0</v>
      </c>
      <c r="E17" s="56">
        <v>477439.55</v>
      </c>
      <c r="F17" s="56">
        <v>0</v>
      </c>
      <c r="G17" s="56">
        <v>0</v>
      </c>
      <c r="H17" s="57">
        <f t="shared" si="12"/>
        <v>477439.55</v>
      </c>
      <c r="I17" s="75">
        <f t="shared" si="0"/>
        <v>0.4973328645833333</v>
      </c>
      <c r="J17" s="69">
        <v>727364774.5</v>
      </c>
      <c r="K17" s="45">
        <v>350304567.22</v>
      </c>
      <c r="L17" s="76">
        <f t="shared" si="1"/>
        <v>0.0013198329554244862</v>
      </c>
      <c r="M17" s="76">
        <f t="shared" si="2"/>
        <v>0.0013629269917573071</v>
      </c>
      <c r="N17" s="58">
        <v>923400</v>
      </c>
      <c r="O17" s="85">
        <v>427519.55</v>
      </c>
      <c r="P17" s="108">
        <f t="shared" si="3"/>
        <v>0.46298413471951483</v>
      </c>
      <c r="Q17" s="109">
        <v>767988776.42</v>
      </c>
      <c r="R17" s="109">
        <v>375465005.59</v>
      </c>
      <c r="S17" s="108">
        <f t="shared" si="4"/>
        <v>0.0012023613213521865</v>
      </c>
      <c r="T17" s="108">
        <f t="shared" si="5"/>
        <v>0.0011386402025088925</v>
      </c>
      <c r="U17" s="110">
        <f t="shared" si="6"/>
        <v>-36600</v>
      </c>
      <c r="V17" s="110">
        <f t="shared" si="7"/>
        <v>-49920</v>
      </c>
      <c r="W17" s="108">
        <f t="shared" si="8"/>
        <v>-0.00022428678924841464</v>
      </c>
      <c r="X17" s="108">
        <f t="shared" si="9"/>
        <v>0.961875</v>
      </c>
      <c r="Y17" s="108">
        <f t="shared" si="10"/>
        <v>0.8954422607008573</v>
      </c>
      <c r="Z17" s="108">
        <f t="shared" si="11"/>
        <v>0.8354374147662689</v>
      </c>
    </row>
    <row r="18" spans="1:26" s="55" customFormat="1" ht="12.75" customHeight="1" thickBot="1">
      <c r="A18" s="52"/>
      <c r="B18" s="53">
        <v>314</v>
      </c>
      <c r="C18" s="54">
        <v>830000</v>
      </c>
      <c r="D18" s="56">
        <v>375050</v>
      </c>
      <c r="E18" s="56">
        <v>0</v>
      </c>
      <c r="F18" s="56">
        <v>0</v>
      </c>
      <c r="G18" s="56">
        <v>0</v>
      </c>
      <c r="H18" s="57">
        <f t="shared" si="12"/>
        <v>375050</v>
      </c>
      <c r="I18" s="75">
        <f t="shared" si="0"/>
        <v>0.4518674698795181</v>
      </c>
      <c r="J18" s="69">
        <v>727364774.5</v>
      </c>
      <c r="K18" s="45">
        <v>350304567.22</v>
      </c>
      <c r="L18" s="76">
        <f t="shared" si="1"/>
        <v>0.0011411055760440871</v>
      </c>
      <c r="M18" s="76">
        <f t="shared" si="2"/>
        <v>0.0010706397663506888</v>
      </c>
      <c r="N18" s="59">
        <v>1000000</v>
      </c>
      <c r="O18" s="86">
        <v>540477</v>
      </c>
      <c r="P18" s="108">
        <f t="shared" si="3"/>
        <v>0.540477</v>
      </c>
      <c r="Q18" s="109">
        <v>767988776.42</v>
      </c>
      <c r="R18" s="109">
        <v>375465005.59</v>
      </c>
      <c r="S18" s="108">
        <f t="shared" si="4"/>
        <v>0.0013021023623047286</v>
      </c>
      <c r="T18" s="108">
        <f t="shared" si="5"/>
        <v>0.0014394870146438887</v>
      </c>
      <c r="U18" s="110">
        <f t="shared" si="6"/>
        <v>170000</v>
      </c>
      <c r="V18" s="110">
        <f t="shared" si="7"/>
        <v>165427</v>
      </c>
      <c r="W18" s="108">
        <f t="shared" si="8"/>
        <v>0.00036884724829319986</v>
      </c>
      <c r="X18" s="108">
        <f t="shared" si="9"/>
        <v>1.2048192771084338</v>
      </c>
      <c r="Y18" s="108">
        <f t="shared" si="10"/>
        <v>1.4410798560191975</v>
      </c>
      <c r="Z18" s="108">
        <f t="shared" si="11"/>
        <v>1.3445110670140976</v>
      </c>
    </row>
    <row r="19" spans="1:26" ht="12.75" customHeight="1" thickBot="1">
      <c r="A19" s="10"/>
      <c r="B19" s="13">
        <v>405</v>
      </c>
      <c r="C19" s="12">
        <v>1524800</v>
      </c>
      <c r="D19" s="11">
        <v>0</v>
      </c>
      <c r="E19" s="11">
        <v>0</v>
      </c>
      <c r="F19" s="11">
        <v>0</v>
      </c>
      <c r="G19" s="11">
        <v>0</v>
      </c>
      <c r="H19" s="27">
        <f t="shared" si="12"/>
        <v>0</v>
      </c>
      <c r="I19" s="74">
        <f t="shared" si="0"/>
        <v>0</v>
      </c>
      <c r="J19" s="7">
        <v>727364774.5</v>
      </c>
      <c r="K19" s="27">
        <v>350304567.22</v>
      </c>
      <c r="L19" s="73">
        <f t="shared" si="1"/>
        <v>0.002096334677532559</v>
      </c>
      <c r="M19" s="73">
        <f t="shared" si="2"/>
        <v>0</v>
      </c>
      <c r="N19" s="35">
        <v>44600</v>
      </c>
      <c r="O19" s="87">
        <v>0</v>
      </c>
      <c r="P19" s="102">
        <f t="shared" si="3"/>
        <v>0</v>
      </c>
      <c r="Q19" s="106">
        <v>767988776.42</v>
      </c>
      <c r="R19" s="106">
        <v>375465005.59</v>
      </c>
      <c r="S19" s="102">
        <f t="shared" si="4"/>
        <v>5.8073765358790895E-05</v>
      </c>
      <c r="T19" s="102">
        <f t="shared" si="5"/>
        <v>0</v>
      </c>
      <c r="U19" s="107">
        <f t="shared" si="6"/>
        <v>-1480200</v>
      </c>
      <c r="V19" s="107">
        <f t="shared" si="7"/>
        <v>0</v>
      </c>
      <c r="W19" s="102">
        <f t="shared" si="8"/>
        <v>0</v>
      </c>
      <c r="X19" s="102">
        <f t="shared" si="9"/>
        <v>0.029249737670514166</v>
      </c>
      <c r="Y19" s="102" t="e">
        <f t="shared" si="10"/>
        <v>#DIV/0!</v>
      </c>
      <c r="Z19" s="102" t="e">
        <f t="shared" si="11"/>
        <v>#DIV/0!</v>
      </c>
    </row>
    <row r="20" spans="1:26" ht="12.75" customHeight="1" thickBot="1">
      <c r="A20" s="10"/>
      <c r="B20" s="31" t="s">
        <v>9</v>
      </c>
      <c r="C20" s="12">
        <v>0</v>
      </c>
      <c r="D20" s="11"/>
      <c r="E20" s="11"/>
      <c r="F20" s="11"/>
      <c r="G20" s="11"/>
      <c r="H20" s="27">
        <v>0</v>
      </c>
      <c r="I20" s="74" t="e">
        <f t="shared" si="0"/>
        <v>#DIV/0!</v>
      </c>
      <c r="J20" s="7">
        <v>727364774.5</v>
      </c>
      <c r="K20" s="27">
        <v>350304567.22</v>
      </c>
      <c r="L20" s="73">
        <f t="shared" si="1"/>
        <v>0</v>
      </c>
      <c r="M20" s="73">
        <f t="shared" si="2"/>
        <v>0</v>
      </c>
      <c r="N20" s="36">
        <v>600000</v>
      </c>
      <c r="O20" s="88">
        <v>0</v>
      </c>
      <c r="P20" s="102">
        <f t="shared" si="3"/>
        <v>0</v>
      </c>
      <c r="Q20" s="106">
        <v>767988776.42</v>
      </c>
      <c r="R20" s="106">
        <v>375465005.59</v>
      </c>
      <c r="S20" s="102">
        <f t="shared" si="4"/>
        <v>0.0007812614173828372</v>
      </c>
      <c r="T20" s="102">
        <f t="shared" si="5"/>
        <v>0</v>
      </c>
      <c r="U20" s="107">
        <f t="shared" si="6"/>
        <v>600000</v>
      </c>
      <c r="V20" s="107">
        <f t="shared" si="7"/>
        <v>0</v>
      </c>
      <c r="W20" s="102">
        <f t="shared" si="8"/>
        <v>0</v>
      </c>
      <c r="X20" s="102" t="e">
        <f t="shared" si="9"/>
        <v>#DIV/0!</v>
      </c>
      <c r="Y20" s="102" t="e">
        <f t="shared" si="10"/>
        <v>#DIV/0!</v>
      </c>
      <c r="Z20" s="102" t="e">
        <f t="shared" si="11"/>
        <v>#DIV/0!</v>
      </c>
    </row>
    <row r="21" spans="1:26" ht="12.75" customHeight="1" thickBot="1">
      <c r="A21" s="10"/>
      <c r="B21" s="13">
        <v>409</v>
      </c>
      <c r="C21" s="12">
        <v>70736800</v>
      </c>
      <c r="D21" s="11">
        <v>6112739.53</v>
      </c>
      <c r="E21" s="11">
        <v>0</v>
      </c>
      <c r="F21" s="11">
        <v>0</v>
      </c>
      <c r="G21" s="11">
        <v>0</v>
      </c>
      <c r="H21" s="27">
        <f t="shared" si="12"/>
        <v>6112739.53</v>
      </c>
      <c r="I21" s="74">
        <f t="shared" si="0"/>
        <v>0.08641526800760001</v>
      </c>
      <c r="J21" s="7">
        <v>727364774.5</v>
      </c>
      <c r="K21" s="27">
        <v>350304567.22</v>
      </c>
      <c r="L21" s="73">
        <f t="shared" si="1"/>
        <v>0.09725079145965708</v>
      </c>
      <c r="M21" s="73">
        <f t="shared" si="2"/>
        <v>0.017449785421042047</v>
      </c>
      <c r="N21" s="37">
        <v>50448400</v>
      </c>
      <c r="O21" s="89">
        <v>12750443.59</v>
      </c>
      <c r="P21" s="102">
        <f t="shared" si="3"/>
        <v>0.25274227904155533</v>
      </c>
      <c r="Q21" s="106">
        <v>767988776.42</v>
      </c>
      <c r="R21" s="106">
        <v>375465005.59</v>
      </c>
      <c r="S21" s="102">
        <f t="shared" si="4"/>
        <v>0.06568898081449387</v>
      </c>
      <c r="T21" s="102">
        <f t="shared" si="5"/>
        <v>0.033959073149744404</v>
      </c>
      <c r="U21" s="107">
        <f t="shared" si="6"/>
        <v>-20288400</v>
      </c>
      <c r="V21" s="107">
        <f t="shared" si="7"/>
        <v>6637704.06</v>
      </c>
      <c r="W21" s="102">
        <f t="shared" si="8"/>
        <v>0.016509287728702356</v>
      </c>
      <c r="X21" s="102">
        <f t="shared" si="9"/>
        <v>0.7131846507051492</v>
      </c>
      <c r="Y21" s="102">
        <f t="shared" si="10"/>
        <v>2.085880402301388</v>
      </c>
      <c r="Z21" s="102">
        <f t="shared" si="11"/>
        <v>1.9461026213419461</v>
      </c>
    </row>
    <row r="22" spans="1:26" ht="12.75" customHeight="1" thickBot="1">
      <c r="A22" s="10"/>
      <c r="B22" s="13">
        <v>412</v>
      </c>
      <c r="C22" s="12">
        <v>146283.71</v>
      </c>
      <c r="D22" s="11">
        <v>146283.71</v>
      </c>
      <c r="E22" s="11">
        <v>0</v>
      </c>
      <c r="F22" s="11">
        <v>0</v>
      </c>
      <c r="G22" s="11">
        <v>0</v>
      </c>
      <c r="H22" s="27">
        <f t="shared" si="12"/>
        <v>146283.71</v>
      </c>
      <c r="I22" s="74">
        <f t="shared" si="0"/>
        <v>1</v>
      </c>
      <c r="J22" s="7">
        <v>727364774.5</v>
      </c>
      <c r="K22" s="27">
        <v>350304567.22</v>
      </c>
      <c r="L22" s="73">
        <f t="shared" si="1"/>
        <v>0.0002011146471872484</v>
      </c>
      <c r="M22" s="73">
        <f t="shared" si="2"/>
        <v>0.00041759007357768807</v>
      </c>
      <c r="N22" s="37">
        <v>547000</v>
      </c>
      <c r="O22" s="89">
        <v>5000</v>
      </c>
      <c r="P22" s="102">
        <f t="shared" si="3"/>
        <v>0.009140767824497258</v>
      </c>
      <c r="Q22" s="106">
        <v>767988776.42</v>
      </c>
      <c r="R22" s="106">
        <v>375465005.59</v>
      </c>
      <c r="S22" s="102">
        <f t="shared" si="4"/>
        <v>0.0007122499921806865</v>
      </c>
      <c r="T22" s="102">
        <f t="shared" si="5"/>
        <v>1.331682027767961E-05</v>
      </c>
      <c r="U22" s="107">
        <f t="shared" si="6"/>
        <v>400716.29000000004</v>
      </c>
      <c r="V22" s="107">
        <f t="shared" si="7"/>
        <v>-141283.71</v>
      </c>
      <c r="W22" s="102">
        <f t="shared" si="8"/>
        <v>-0.00040427325330000843</v>
      </c>
      <c r="X22" s="102">
        <f t="shared" si="9"/>
        <v>3.7393090454159252</v>
      </c>
      <c r="Y22" s="102">
        <f t="shared" si="10"/>
        <v>0.03418015580818944</v>
      </c>
      <c r="Z22" s="102">
        <f t="shared" si="11"/>
        <v>0.031889695469981424</v>
      </c>
    </row>
    <row r="23" spans="1:26" s="55" customFormat="1" ht="12.75" customHeight="1" thickBot="1">
      <c r="A23" s="52"/>
      <c r="B23" s="53">
        <v>400</v>
      </c>
      <c r="C23" s="54">
        <f>SUM(C19:C22)</f>
        <v>72407883.71</v>
      </c>
      <c r="D23" s="54">
        <f aca="true" t="shared" si="14" ref="D23:O23">SUM(D19:D22)</f>
        <v>6259023.24</v>
      </c>
      <c r="E23" s="54">
        <f t="shared" si="14"/>
        <v>0</v>
      </c>
      <c r="F23" s="54">
        <f t="shared" si="14"/>
        <v>0</v>
      </c>
      <c r="G23" s="54">
        <f t="shared" si="14"/>
        <v>0</v>
      </c>
      <c r="H23" s="54">
        <f t="shared" si="14"/>
        <v>6259023.24</v>
      </c>
      <c r="I23" s="75">
        <f t="shared" si="0"/>
        <v>0.08644118456862991</v>
      </c>
      <c r="J23" s="69">
        <v>727364774.5</v>
      </c>
      <c r="K23" s="45">
        <v>350304567.22</v>
      </c>
      <c r="L23" s="76">
        <f t="shared" si="1"/>
        <v>0.09954824078437688</v>
      </c>
      <c r="M23" s="76">
        <f t="shared" si="2"/>
        <v>0.017867375494619735</v>
      </c>
      <c r="N23" s="54">
        <f t="shared" si="14"/>
        <v>51640000</v>
      </c>
      <c r="O23" s="84">
        <f t="shared" si="14"/>
        <v>12755443.59</v>
      </c>
      <c r="P23" s="108">
        <f t="shared" si="3"/>
        <v>0.2470070408597986</v>
      </c>
      <c r="Q23" s="109">
        <v>767988776.42</v>
      </c>
      <c r="R23" s="109">
        <v>375465005.59</v>
      </c>
      <c r="S23" s="108">
        <f t="shared" si="4"/>
        <v>0.06724056598941619</v>
      </c>
      <c r="T23" s="108">
        <f t="shared" si="5"/>
        <v>0.03397238997002208</v>
      </c>
      <c r="U23" s="110">
        <f t="shared" si="6"/>
        <v>-20767883.709999993</v>
      </c>
      <c r="V23" s="110">
        <f t="shared" si="7"/>
        <v>6496420.35</v>
      </c>
      <c r="W23" s="108">
        <f t="shared" si="8"/>
        <v>0.016105014475402347</v>
      </c>
      <c r="X23" s="108">
        <f t="shared" si="9"/>
        <v>0.7131820093903419</v>
      </c>
      <c r="Y23" s="108">
        <f t="shared" si="10"/>
        <v>2.0379287791236895</v>
      </c>
      <c r="Z23" s="108">
        <f t="shared" si="11"/>
        <v>1.901364303909767</v>
      </c>
    </row>
    <row r="24" spans="1:26" ht="12.75" customHeight="1" thickBot="1">
      <c r="A24" s="10"/>
      <c r="B24" s="13">
        <v>501</v>
      </c>
      <c r="C24" s="12">
        <v>2618110</v>
      </c>
      <c r="D24" s="11">
        <v>212646</v>
      </c>
      <c r="E24" s="11">
        <v>0</v>
      </c>
      <c r="F24" s="11">
        <v>0</v>
      </c>
      <c r="G24" s="11">
        <v>0</v>
      </c>
      <c r="H24" s="27">
        <f t="shared" si="12"/>
        <v>212646</v>
      </c>
      <c r="I24" s="74">
        <f t="shared" si="0"/>
        <v>0.08122118627559576</v>
      </c>
      <c r="J24" s="7">
        <v>727364774.5</v>
      </c>
      <c r="K24" s="27">
        <v>350304567.22</v>
      </c>
      <c r="L24" s="73">
        <f t="shared" si="1"/>
        <v>0.0035994456863816682</v>
      </c>
      <c r="M24" s="73">
        <f t="shared" si="2"/>
        <v>0.0006070317657789856</v>
      </c>
      <c r="N24" s="38">
        <v>4563591.44</v>
      </c>
      <c r="O24" s="90">
        <v>619533.67</v>
      </c>
      <c r="P24" s="102">
        <f t="shared" si="3"/>
        <v>0.1357557261962083</v>
      </c>
      <c r="Q24" s="106">
        <v>767988776.42</v>
      </c>
      <c r="R24" s="106">
        <v>375465005.59</v>
      </c>
      <c r="S24" s="102">
        <f t="shared" si="4"/>
        <v>0.0059422631946176386</v>
      </c>
      <c r="T24" s="102">
        <f t="shared" si="5"/>
        <v>0.0016500437078722538</v>
      </c>
      <c r="U24" s="107">
        <f t="shared" si="6"/>
        <v>1945481.4400000004</v>
      </c>
      <c r="V24" s="107">
        <f t="shared" si="7"/>
        <v>406887.67000000004</v>
      </c>
      <c r="W24" s="102">
        <f t="shared" si="8"/>
        <v>0.0010430119420932681</v>
      </c>
      <c r="X24" s="102">
        <f t="shared" si="9"/>
        <v>1.7430862110453726</v>
      </c>
      <c r="Y24" s="102">
        <f t="shared" si="10"/>
        <v>2.913450852590691</v>
      </c>
      <c r="Z24" s="102">
        <f t="shared" si="11"/>
        <v>2.7182164112199336</v>
      </c>
    </row>
    <row r="25" spans="1:26" ht="12.75" customHeight="1" thickBot="1">
      <c r="A25" s="10"/>
      <c r="B25" s="13">
        <v>502</v>
      </c>
      <c r="C25" s="222">
        <f>17232190.33-7130000</f>
        <v>10102190.329999998</v>
      </c>
      <c r="D25" s="11">
        <v>10248156.42</v>
      </c>
      <c r="E25" s="11">
        <v>0</v>
      </c>
      <c r="F25" s="11">
        <v>50000</v>
      </c>
      <c r="G25" s="11">
        <v>0</v>
      </c>
      <c r="H25" s="223">
        <f>(D25+E25-F25-G25)-5450000</f>
        <v>4748156.42</v>
      </c>
      <c r="I25" s="74">
        <f t="shared" si="0"/>
        <v>0.4700125680566148</v>
      </c>
      <c r="J25" s="228">
        <v>727364774.5</v>
      </c>
      <c r="K25" s="223">
        <v>350304567.22</v>
      </c>
      <c r="L25" s="73">
        <f t="shared" si="1"/>
        <v>0.013888753874483921</v>
      </c>
      <c r="M25" s="73">
        <f t="shared" si="2"/>
        <v>0.01355436629810778</v>
      </c>
      <c r="N25" s="38">
        <v>11248772</v>
      </c>
      <c r="O25" s="90">
        <v>2600640.04</v>
      </c>
      <c r="P25" s="102">
        <f t="shared" si="3"/>
        <v>0.23119323958206284</v>
      </c>
      <c r="Q25" s="106">
        <v>767988776.42</v>
      </c>
      <c r="R25" s="106">
        <v>375465005.59</v>
      </c>
      <c r="S25" s="102">
        <f t="shared" si="4"/>
        <v>0.014647052594227286</v>
      </c>
      <c r="T25" s="102">
        <f t="shared" si="5"/>
        <v>0.006926451203923503</v>
      </c>
      <c r="U25" s="107">
        <f t="shared" si="6"/>
        <v>1146581.6700000018</v>
      </c>
      <c r="V25" s="107">
        <f t="shared" si="7"/>
        <v>-2147516.38</v>
      </c>
      <c r="W25" s="102">
        <f t="shared" si="8"/>
        <v>-0.0066279150941842765</v>
      </c>
      <c r="X25" s="102">
        <f t="shared" si="9"/>
        <v>1.1134983238827971</v>
      </c>
      <c r="Y25" s="102">
        <f t="shared" si="10"/>
        <v>0.5477157469045639</v>
      </c>
      <c r="Z25" s="102">
        <f t="shared" si="11"/>
        <v>0.5110125439719341</v>
      </c>
    </row>
    <row r="26" spans="1:26" ht="12.75" customHeight="1" thickBot="1">
      <c r="A26" s="10"/>
      <c r="B26" s="13">
        <v>503</v>
      </c>
      <c r="C26" s="12">
        <v>26214633.37</v>
      </c>
      <c r="D26" s="11">
        <v>12802997.05</v>
      </c>
      <c r="E26" s="11">
        <v>0</v>
      </c>
      <c r="F26" s="11">
        <v>19555.49</v>
      </c>
      <c r="G26" s="11">
        <v>0</v>
      </c>
      <c r="H26" s="27">
        <f t="shared" si="12"/>
        <v>12783441.56</v>
      </c>
      <c r="I26" s="74">
        <f t="shared" si="0"/>
        <v>0.4876452544489658</v>
      </c>
      <c r="J26" s="7">
        <v>727364774.5</v>
      </c>
      <c r="K26" s="27">
        <v>350304567.22</v>
      </c>
      <c r="L26" s="73">
        <f t="shared" si="1"/>
        <v>0.03604055941260048</v>
      </c>
      <c r="M26" s="73">
        <f t="shared" si="2"/>
        <v>0.03649236337809915</v>
      </c>
      <c r="N26" s="38">
        <v>29485104.5</v>
      </c>
      <c r="O26" s="90">
        <v>11585733.64</v>
      </c>
      <c r="P26" s="102">
        <f t="shared" si="3"/>
        <v>0.3929351391649299</v>
      </c>
      <c r="Q26" s="106">
        <v>767988776.42</v>
      </c>
      <c r="R26" s="106">
        <v>375465005.59</v>
      </c>
      <c r="S26" s="102">
        <f t="shared" si="4"/>
        <v>0.03839262422225179</v>
      </c>
      <c r="T26" s="102">
        <f t="shared" si="5"/>
        <v>0.030857026533789363</v>
      </c>
      <c r="U26" s="107">
        <f t="shared" si="6"/>
        <v>3270471.129999999</v>
      </c>
      <c r="V26" s="107">
        <f t="shared" si="7"/>
        <v>-1197707.92</v>
      </c>
      <c r="W26" s="102">
        <f t="shared" si="8"/>
        <v>-0.0056353368443097865</v>
      </c>
      <c r="X26" s="102">
        <f t="shared" si="9"/>
        <v>1.124757462133448</v>
      </c>
      <c r="Y26" s="102">
        <f t="shared" si="10"/>
        <v>0.906307865970328</v>
      </c>
      <c r="Z26" s="102">
        <f t="shared" si="11"/>
        <v>0.8455749005368113</v>
      </c>
    </row>
    <row r="27" spans="1:26" s="55" customFormat="1" ht="12.75" customHeight="1" thickBot="1">
      <c r="A27" s="52"/>
      <c r="B27" s="53">
        <v>500</v>
      </c>
      <c r="C27" s="54">
        <f>SUM(C24:C26)</f>
        <v>38934933.7</v>
      </c>
      <c r="D27" s="54">
        <f aca="true" t="shared" si="15" ref="D27:O27">SUM(D24:D26)</f>
        <v>23263799.47</v>
      </c>
      <c r="E27" s="54">
        <f t="shared" si="15"/>
        <v>0</v>
      </c>
      <c r="F27" s="54">
        <f t="shared" si="15"/>
        <v>69555.49</v>
      </c>
      <c r="G27" s="54">
        <f t="shared" si="15"/>
        <v>0</v>
      </c>
      <c r="H27" s="54">
        <f t="shared" si="15"/>
        <v>17744243.98</v>
      </c>
      <c r="I27" s="75">
        <f t="shared" si="0"/>
        <v>0.4557409578945809</v>
      </c>
      <c r="J27" s="69">
        <v>727364774.5</v>
      </c>
      <c r="K27" s="45">
        <v>350304567.22</v>
      </c>
      <c r="L27" s="76">
        <f t="shared" si="1"/>
        <v>0.053528758973466074</v>
      </c>
      <c r="M27" s="76">
        <f t="shared" si="2"/>
        <v>0.05065376144198591</v>
      </c>
      <c r="N27" s="54">
        <f t="shared" si="15"/>
        <v>45297467.94</v>
      </c>
      <c r="O27" s="84">
        <f t="shared" si="15"/>
        <v>14805907.350000001</v>
      </c>
      <c r="P27" s="108">
        <f t="shared" si="3"/>
        <v>0.3268594917846528</v>
      </c>
      <c r="Q27" s="109">
        <v>767988776.42</v>
      </c>
      <c r="R27" s="109">
        <v>375465005.59</v>
      </c>
      <c r="S27" s="108">
        <f t="shared" si="4"/>
        <v>0.058981940011096703</v>
      </c>
      <c r="T27" s="108">
        <f t="shared" si="5"/>
        <v>0.039433521445585124</v>
      </c>
      <c r="U27" s="110">
        <f t="shared" si="6"/>
        <v>6362534.239999995</v>
      </c>
      <c r="V27" s="110">
        <f t="shared" si="7"/>
        <v>-2938336.629999999</v>
      </c>
      <c r="W27" s="108">
        <f t="shared" si="8"/>
        <v>-0.011220239996400788</v>
      </c>
      <c r="X27" s="108">
        <f t="shared" si="9"/>
        <v>1.163414538959392</v>
      </c>
      <c r="Y27" s="108">
        <f t="shared" si="10"/>
        <v>0.8344062089479904</v>
      </c>
      <c r="Z27" s="108">
        <f t="shared" si="11"/>
        <v>0.77849147472984</v>
      </c>
    </row>
    <row r="28" spans="1:26" s="55" customFormat="1" ht="12.75" customHeight="1" thickBot="1">
      <c r="A28" s="52"/>
      <c r="B28" s="53">
        <v>605</v>
      </c>
      <c r="C28" s="54">
        <v>3192.28</v>
      </c>
      <c r="D28" s="56">
        <v>3192.28</v>
      </c>
      <c r="E28" s="56">
        <v>0</v>
      </c>
      <c r="F28" s="56">
        <v>0</v>
      </c>
      <c r="G28" s="56">
        <v>0</v>
      </c>
      <c r="H28" s="57">
        <f t="shared" si="12"/>
        <v>3192.28</v>
      </c>
      <c r="I28" s="75">
        <f t="shared" si="0"/>
        <v>1</v>
      </c>
      <c r="J28" s="69">
        <v>727364774.5</v>
      </c>
      <c r="K28" s="45">
        <v>350304567.22</v>
      </c>
      <c r="L28" s="76">
        <f t="shared" si="1"/>
        <v>4.388829528065082E-06</v>
      </c>
      <c r="M28" s="76">
        <f t="shared" si="2"/>
        <v>9.112870052862223E-06</v>
      </c>
      <c r="N28" s="60">
        <v>9375.74</v>
      </c>
      <c r="O28" s="91">
        <v>9294.58</v>
      </c>
      <c r="P28" s="108">
        <f t="shared" si="3"/>
        <v>0.9913436166105289</v>
      </c>
      <c r="Q28" s="109">
        <v>767988776.42</v>
      </c>
      <c r="R28" s="109">
        <v>375465005.59</v>
      </c>
      <c r="S28" s="108">
        <f t="shared" si="4"/>
        <v>1.2208173202354937E-05</v>
      </c>
      <c r="T28" s="108">
        <f t="shared" si="5"/>
        <v>2.475485028330307E-05</v>
      </c>
      <c r="U28" s="110">
        <f t="shared" si="6"/>
        <v>6183.459999999999</v>
      </c>
      <c r="V28" s="110">
        <f t="shared" si="7"/>
        <v>6102.299999999999</v>
      </c>
      <c r="W28" s="108">
        <f t="shared" si="8"/>
        <v>1.5641980230440845E-05</v>
      </c>
      <c r="X28" s="108">
        <f t="shared" si="9"/>
        <v>2.9370042728081494</v>
      </c>
      <c r="Y28" s="108">
        <f t="shared" si="10"/>
        <v>2.911580437806207</v>
      </c>
      <c r="Z28" s="108">
        <f t="shared" si="11"/>
        <v>2.7164713355621615</v>
      </c>
    </row>
    <row r="29" spans="1:26" ht="12.75" customHeight="1" thickBot="1">
      <c r="A29" s="10"/>
      <c r="B29" s="13">
        <v>701</v>
      </c>
      <c r="C29" s="12">
        <v>128060852.94</v>
      </c>
      <c r="D29" s="11">
        <v>64455095.71</v>
      </c>
      <c r="E29" s="11">
        <v>0</v>
      </c>
      <c r="F29" s="11">
        <v>515142.3</v>
      </c>
      <c r="G29" s="11">
        <v>0</v>
      </c>
      <c r="H29" s="27">
        <f t="shared" si="12"/>
        <v>63939953.410000004</v>
      </c>
      <c r="I29" s="74">
        <f t="shared" si="0"/>
        <v>0.49929351509127945</v>
      </c>
      <c r="J29" s="7">
        <v>727364774.5</v>
      </c>
      <c r="K29" s="27">
        <v>350304567.22</v>
      </c>
      <c r="L29" s="73">
        <f t="shared" si="1"/>
        <v>0.1760613895937299</v>
      </c>
      <c r="M29" s="73">
        <f t="shared" si="2"/>
        <v>0.18252674784523754</v>
      </c>
      <c r="N29" s="39">
        <v>128136559.85</v>
      </c>
      <c r="O29" s="92">
        <v>64214954.98</v>
      </c>
      <c r="P29" s="102">
        <f t="shared" si="3"/>
        <v>0.5011446776405711</v>
      </c>
      <c r="Q29" s="106">
        <v>767988776.42</v>
      </c>
      <c r="R29" s="106">
        <v>375465005.59</v>
      </c>
      <c r="S29" s="102">
        <f t="shared" si="4"/>
        <v>0.16684691727828624</v>
      </c>
      <c r="T29" s="102">
        <f t="shared" si="5"/>
        <v>0.17102780292158945</v>
      </c>
      <c r="U29" s="107">
        <f t="shared" si="6"/>
        <v>75706.90999999642</v>
      </c>
      <c r="V29" s="107">
        <f t="shared" si="7"/>
        <v>275001.56999999285</v>
      </c>
      <c r="W29" s="102">
        <f t="shared" si="8"/>
        <v>-0.011498944923648086</v>
      </c>
      <c r="X29" s="102">
        <f t="shared" si="9"/>
        <v>1.0005911791797566</v>
      </c>
      <c r="Y29" s="102">
        <f t="shared" si="10"/>
        <v>1.0043009347885603</v>
      </c>
      <c r="Z29" s="102">
        <f t="shared" si="11"/>
        <v>0.9370013159200211</v>
      </c>
    </row>
    <row r="30" spans="1:26" ht="12.75" customHeight="1" thickBot="1">
      <c r="A30" s="10"/>
      <c r="B30" s="13">
        <v>702</v>
      </c>
      <c r="C30" s="12">
        <v>298710702.96</v>
      </c>
      <c r="D30" s="11">
        <v>162195494.12</v>
      </c>
      <c r="E30" s="11">
        <v>0</v>
      </c>
      <c r="F30" s="11">
        <v>11707.31</v>
      </c>
      <c r="G30" s="11">
        <v>0</v>
      </c>
      <c r="H30" s="27">
        <f t="shared" si="12"/>
        <v>162183786.81</v>
      </c>
      <c r="I30" s="74">
        <f t="shared" si="0"/>
        <v>0.5429460183477853</v>
      </c>
      <c r="J30" s="7">
        <v>727364774.5</v>
      </c>
      <c r="K30" s="27">
        <v>350304567.22</v>
      </c>
      <c r="L30" s="73">
        <f t="shared" si="1"/>
        <v>0.4106752394839819</v>
      </c>
      <c r="M30" s="73">
        <f t="shared" si="2"/>
        <v>0.4629793670607341</v>
      </c>
      <c r="N30" s="39">
        <v>279614932.79</v>
      </c>
      <c r="O30" s="92">
        <v>154543908.04</v>
      </c>
      <c r="P30" s="102">
        <f t="shared" si="3"/>
        <v>0.5527026274954618</v>
      </c>
      <c r="Q30" s="106">
        <v>767988776.42</v>
      </c>
      <c r="R30" s="106">
        <v>375465005.59</v>
      </c>
      <c r="S30" s="102">
        <f t="shared" si="4"/>
        <v>0.36408726452153695</v>
      </c>
      <c r="T30" s="102">
        <f t="shared" si="5"/>
        <v>0.41160668967578495</v>
      </c>
      <c r="U30" s="107">
        <f t="shared" si="6"/>
        <v>-19095770.169999957</v>
      </c>
      <c r="V30" s="107">
        <f t="shared" si="7"/>
        <v>-7639878.770000011</v>
      </c>
      <c r="W30" s="102">
        <f t="shared" si="8"/>
        <v>-0.05137267738494916</v>
      </c>
      <c r="X30" s="102">
        <f t="shared" si="9"/>
        <v>0.9360726951502737</v>
      </c>
      <c r="Y30" s="102">
        <f t="shared" si="10"/>
        <v>0.9528936959712859</v>
      </c>
      <c r="Z30" s="102">
        <f t="shared" si="11"/>
        <v>0.8890389485149345</v>
      </c>
    </row>
    <row r="31" spans="1:26" ht="12.75" customHeight="1" thickBot="1">
      <c r="A31" s="10"/>
      <c r="B31" s="31" t="s">
        <v>10</v>
      </c>
      <c r="C31" s="12">
        <v>0</v>
      </c>
      <c r="D31" s="11"/>
      <c r="E31" s="11"/>
      <c r="F31" s="11"/>
      <c r="G31" s="11"/>
      <c r="H31" s="27">
        <v>0</v>
      </c>
      <c r="I31" s="74" t="e">
        <f t="shared" si="0"/>
        <v>#DIV/0!</v>
      </c>
      <c r="J31" s="7">
        <v>727364774.5</v>
      </c>
      <c r="K31" s="27">
        <v>350304567.22</v>
      </c>
      <c r="L31" s="73">
        <f t="shared" si="1"/>
        <v>0</v>
      </c>
      <c r="M31" s="73">
        <f t="shared" si="2"/>
        <v>0</v>
      </c>
      <c r="N31" s="40">
        <v>30014231.73</v>
      </c>
      <c r="O31" s="93">
        <v>16791766.77</v>
      </c>
      <c r="P31" s="102">
        <f t="shared" si="3"/>
        <v>0.55946015613707</v>
      </c>
      <c r="Q31" s="106">
        <v>767988776.42</v>
      </c>
      <c r="R31" s="106">
        <v>375465005.59</v>
      </c>
      <c r="S31" s="102">
        <f t="shared" si="4"/>
        <v>0.039081602038394544</v>
      </c>
      <c r="T31" s="102">
        <f t="shared" si="5"/>
        <v>0.04472258804416053</v>
      </c>
      <c r="U31" s="107">
        <f t="shared" si="6"/>
        <v>30014231.73</v>
      </c>
      <c r="V31" s="107">
        <f t="shared" si="7"/>
        <v>16791766.77</v>
      </c>
      <c r="W31" s="102">
        <f t="shared" si="8"/>
        <v>0.04472258804416053</v>
      </c>
      <c r="X31" s="102" t="e">
        <f t="shared" si="9"/>
        <v>#DIV/0!</v>
      </c>
      <c r="Y31" s="102" t="e">
        <f t="shared" si="10"/>
        <v>#DIV/0!</v>
      </c>
      <c r="Z31" s="102" t="e">
        <f t="shared" si="11"/>
        <v>#DIV/0!</v>
      </c>
    </row>
    <row r="32" spans="1:26" ht="12.75" customHeight="1" thickBot="1">
      <c r="A32" s="10"/>
      <c r="B32" s="13">
        <v>707</v>
      </c>
      <c r="C32" s="12">
        <v>4267633.14</v>
      </c>
      <c r="D32" s="11">
        <v>1037499</v>
      </c>
      <c r="E32" s="11">
        <v>0</v>
      </c>
      <c r="F32" s="11">
        <v>184317</v>
      </c>
      <c r="G32" s="11">
        <v>0</v>
      </c>
      <c r="H32" s="27">
        <f t="shared" si="12"/>
        <v>853182</v>
      </c>
      <c r="I32" s="74">
        <f t="shared" si="0"/>
        <v>0.19991924610464526</v>
      </c>
      <c r="J32" s="7">
        <v>727364774.5</v>
      </c>
      <c r="K32" s="27">
        <v>350304567.22</v>
      </c>
      <c r="L32" s="73">
        <f t="shared" si="1"/>
        <v>0.005867252978993417</v>
      </c>
      <c r="M32" s="73">
        <f t="shared" si="2"/>
        <v>0.0024355434665634273</v>
      </c>
      <c r="N32" s="40">
        <v>4920506.65</v>
      </c>
      <c r="O32" s="93">
        <v>2490052.66</v>
      </c>
      <c r="P32" s="102">
        <f t="shared" si="3"/>
        <v>0.5060561517582747</v>
      </c>
      <c r="Q32" s="106">
        <v>767988776.42</v>
      </c>
      <c r="R32" s="106">
        <v>375465005.59</v>
      </c>
      <c r="S32" s="102">
        <f t="shared" si="4"/>
        <v>0.006407003332701127</v>
      </c>
      <c r="T32" s="102">
        <f t="shared" si="5"/>
        <v>0.006631916751035611</v>
      </c>
      <c r="U32" s="107">
        <f t="shared" si="6"/>
        <v>652873.5100000007</v>
      </c>
      <c r="V32" s="107">
        <f t="shared" si="7"/>
        <v>1636870.6600000001</v>
      </c>
      <c r="W32" s="102">
        <f t="shared" si="8"/>
        <v>0.004196373284472183</v>
      </c>
      <c r="X32" s="102">
        <f t="shared" si="9"/>
        <v>1.1529825757234609</v>
      </c>
      <c r="Y32" s="102">
        <f t="shared" si="10"/>
        <v>2.9185480471927443</v>
      </c>
      <c r="Z32" s="102">
        <f t="shared" si="11"/>
        <v>2.722972035639053</v>
      </c>
    </row>
    <row r="33" spans="1:26" ht="12.75" customHeight="1" thickBot="1">
      <c r="A33" s="10"/>
      <c r="B33" s="13">
        <v>709</v>
      </c>
      <c r="C33" s="12">
        <v>21928510.96</v>
      </c>
      <c r="D33" s="11">
        <v>11577843.61</v>
      </c>
      <c r="E33" s="11">
        <v>0</v>
      </c>
      <c r="F33" s="11">
        <v>207753.13</v>
      </c>
      <c r="G33" s="11">
        <v>0</v>
      </c>
      <c r="H33" s="27">
        <f t="shared" si="12"/>
        <v>11370090.479999999</v>
      </c>
      <c r="I33" s="74">
        <f t="shared" si="0"/>
        <v>0.5185071845845022</v>
      </c>
      <c r="J33" s="7">
        <v>727364774.5</v>
      </c>
      <c r="K33" s="27">
        <v>350304567.22</v>
      </c>
      <c r="L33" s="73">
        <f t="shared" si="1"/>
        <v>0.030147886904578165</v>
      </c>
      <c r="M33" s="73">
        <f t="shared" si="2"/>
        <v>0.03245772834260336</v>
      </c>
      <c r="N33" s="40">
        <v>21759704.8</v>
      </c>
      <c r="O33" s="93">
        <v>12314244.44</v>
      </c>
      <c r="P33" s="102">
        <f t="shared" si="3"/>
        <v>0.5659196461157874</v>
      </c>
      <c r="Q33" s="106">
        <v>767988776.42</v>
      </c>
      <c r="R33" s="106">
        <v>375465005.59</v>
      </c>
      <c r="S33" s="102">
        <f t="shared" si="4"/>
        <v>0.028333363023133544</v>
      </c>
      <c r="T33" s="102">
        <f t="shared" si="5"/>
        <v>0.03279731601257908</v>
      </c>
      <c r="U33" s="107">
        <f t="shared" si="6"/>
        <v>-168806.16000000015</v>
      </c>
      <c r="V33" s="107">
        <f t="shared" si="7"/>
        <v>944153.9600000009</v>
      </c>
      <c r="W33" s="102">
        <f t="shared" si="8"/>
        <v>0.0003395876699757161</v>
      </c>
      <c r="X33" s="102">
        <f t="shared" si="9"/>
        <v>0.9923019779907573</v>
      </c>
      <c r="Y33" s="102">
        <f t="shared" si="10"/>
        <v>1.0830383858123882</v>
      </c>
      <c r="Z33" s="102">
        <f t="shared" si="11"/>
        <v>1.0104624595532763</v>
      </c>
    </row>
    <row r="34" spans="1:26" s="55" customFormat="1" ht="12.75" customHeight="1" thickBot="1">
      <c r="A34" s="52"/>
      <c r="B34" s="53">
        <v>700</v>
      </c>
      <c r="C34" s="54">
        <f>SUM(C29:C33)</f>
        <v>452967699.99999994</v>
      </c>
      <c r="D34" s="54">
        <f aca="true" t="shared" si="16" ref="D34:O34">SUM(D29:D33)</f>
        <v>239265932.44</v>
      </c>
      <c r="E34" s="54">
        <f t="shared" si="16"/>
        <v>0</v>
      </c>
      <c r="F34" s="54">
        <f t="shared" si="16"/>
        <v>918919.74</v>
      </c>
      <c r="G34" s="54">
        <f t="shared" si="16"/>
        <v>0</v>
      </c>
      <c r="H34" s="54">
        <f t="shared" si="16"/>
        <v>238347012.7</v>
      </c>
      <c r="I34" s="75">
        <f t="shared" si="0"/>
        <v>0.5261898645311797</v>
      </c>
      <c r="J34" s="69">
        <v>727364774.5</v>
      </c>
      <c r="K34" s="45">
        <v>350304567.22</v>
      </c>
      <c r="L34" s="76">
        <f t="shared" si="1"/>
        <v>0.6227517689612834</v>
      </c>
      <c r="M34" s="76">
        <f t="shared" si="2"/>
        <v>0.6803993867151383</v>
      </c>
      <c r="N34" s="54">
        <f t="shared" si="16"/>
        <v>464445935.82</v>
      </c>
      <c r="O34" s="84">
        <f t="shared" si="16"/>
        <v>250354926.89</v>
      </c>
      <c r="P34" s="108">
        <f t="shared" si="3"/>
        <v>0.5390399777058813</v>
      </c>
      <c r="Q34" s="109">
        <v>767988776.42</v>
      </c>
      <c r="R34" s="109">
        <v>375465005.59</v>
      </c>
      <c r="S34" s="108">
        <f t="shared" si="4"/>
        <v>0.6047561501940524</v>
      </c>
      <c r="T34" s="108">
        <f t="shared" si="5"/>
        <v>0.6667863134051496</v>
      </c>
      <c r="U34" s="110">
        <f t="shared" si="6"/>
        <v>11478235.820000052</v>
      </c>
      <c r="V34" s="110">
        <f t="shared" si="7"/>
        <v>12007914.189999998</v>
      </c>
      <c r="W34" s="108">
        <f t="shared" si="8"/>
        <v>-0.013613073309988732</v>
      </c>
      <c r="X34" s="108">
        <f t="shared" si="9"/>
        <v>1.025340075727254</v>
      </c>
      <c r="Y34" s="108">
        <f t="shared" si="10"/>
        <v>1.0503799651355983</v>
      </c>
      <c r="Z34" s="108">
        <f t="shared" si="11"/>
        <v>0.9799925256021901</v>
      </c>
    </row>
    <row r="35" spans="1:26" ht="12.75" customHeight="1" thickBot="1">
      <c r="A35" s="10"/>
      <c r="B35" s="13">
        <v>801</v>
      </c>
      <c r="C35" s="12">
        <v>54447747</v>
      </c>
      <c r="D35" s="11">
        <v>31930000.24</v>
      </c>
      <c r="E35" s="11">
        <v>0</v>
      </c>
      <c r="F35" s="11">
        <v>0</v>
      </c>
      <c r="G35" s="11">
        <v>0</v>
      </c>
      <c r="H35" s="27">
        <f t="shared" si="12"/>
        <v>31930000.24</v>
      </c>
      <c r="I35" s="74">
        <f t="shared" si="0"/>
        <v>0.5864338195664919</v>
      </c>
      <c r="J35" s="7">
        <v>727364774.5</v>
      </c>
      <c r="K35" s="27">
        <v>350304567.22</v>
      </c>
      <c r="L35" s="73">
        <f t="shared" si="1"/>
        <v>0.07485617795751531</v>
      </c>
      <c r="M35" s="73">
        <f t="shared" si="2"/>
        <v>0.09114925475678186</v>
      </c>
      <c r="N35" s="41">
        <v>72986382.66</v>
      </c>
      <c r="O35" s="94">
        <v>35349728.3</v>
      </c>
      <c r="P35" s="102">
        <f t="shared" si="3"/>
        <v>0.48433320040908573</v>
      </c>
      <c r="Q35" s="106">
        <v>767988776.42</v>
      </c>
      <c r="R35" s="106">
        <v>375465005.59</v>
      </c>
      <c r="S35" s="102">
        <f t="shared" si="4"/>
        <v>0.09503574127766287</v>
      </c>
      <c r="T35" s="102">
        <f t="shared" si="5"/>
        <v>0.09414919572718095</v>
      </c>
      <c r="U35" s="107">
        <f t="shared" si="6"/>
        <v>18538635.659999996</v>
      </c>
      <c r="V35" s="107">
        <f t="shared" si="7"/>
        <v>3419728.0599999987</v>
      </c>
      <c r="W35" s="102">
        <f t="shared" si="8"/>
        <v>0.002999940970399087</v>
      </c>
      <c r="X35" s="102">
        <f t="shared" si="9"/>
        <v>1.3404848994027245</v>
      </c>
      <c r="Y35" s="102">
        <f t="shared" si="10"/>
        <v>1.1071007840368245</v>
      </c>
      <c r="Z35" s="102">
        <f t="shared" si="11"/>
        <v>1.0329124026126597</v>
      </c>
    </row>
    <row r="36" spans="1:26" ht="12.75" customHeight="1" thickBot="1">
      <c r="A36" s="10"/>
      <c r="B36" s="13">
        <v>804</v>
      </c>
      <c r="C36" s="12">
        <v>3104000</v>
      </c>
      <c r="D36" s="11">
        <v>2126694.16</v>
      </c>
      <c r="E36" s="11">
        <v>0</v>
      </c>
      <c r="F36" s="11">
        <v>217774.79</v>
      </c>
      <c r="G36" s="11">
        <v>0</v>
      </c>
      <c r="H36" s="27">
        <f t="shared" si="12"/>
        <v>1908919.37</v>
      </c>
      <c r="I36" s="74">
        <f t="shared" si="0"/>
        <v>0.6149869104381444</v>
      </c>
      <c r="J36" s="7">
        <v>727364774.5</v>
      </c>
      <c r="K36" s="27">
        <v>350304567.22</v>
      </c>
      <c r="L36" s="73">
        <f t="shared" si="1"/>
        <v>0.004267459889205839</v>
      </c>
      <c r="M36" s="73">
        <f t="shared" si="2"/>
        <v>0.005449313393625128</v>
      </c>
      <c r="N36" s="41">
        <v>12160800</v>
      </c>
      <c r="O36" s="94">
        <v>3194243.18</v>
      </c>
      <c r="P36" s="102">
        <f t="shared" si="3"/>
        <v>0.26266719130320376</v>
      </c>
      <c r="Q36" s="106">
        <v>767988776.42</v>
      </c>
      <c r="R36" s="106">
        <v>375465005.59</v>
      </c>
      <c r="S36" s="102">
        <f t="shared" si="4"/>
        <v>0.015834606407515342</v>
      </c>
      <c r="T36" s="102">
        <f t="shared" si="5"/>
        <v>0.008507432470252761</v>
      </c>
      <c r="U36" s="107">
        <f t="shared" si="6"/>
        <v>9056800</v>
      </c>
      <c r="V36" s="107">
        <f t="shared" si="7"/>
        <v>1285323.81</v>
      </c>
      <c r="W36" s="102">
        <f t="shared" si="8"/>
        <v>0.003058119076627633</v>
      </c>
      <c r="X36" s="102">
        <f t="shared" si="9"/>
        <v>3.917783505154639</v>
      </c>
      <c r="Y36" s="102">
        <f t="shared" si="10"/>
        <v>1.6733253537052222</v>
      </c>
      <c r="Z36" s="102">
        <f t="shared" si="11"/>
        <v>1.5611934670898482</v>
      </c>
    </row>
    <row r="37" spans="1:26" s="55" customFormat="1" ht="12.75" customHeight="1" thickBot="1">
      <c r="A37" s="52"/>
      <c r="B37" s="53">
        <v>800</v>
      </c>
      <c r="C37" s="54">
        <f>SUM(C35:C36)</f>
        <v>57551747</v>
      </c>
      <c r="D37" s="54">
        <f aca="true" t="shared" si="17" ref="D37:O37">SUM(D35:D36)</f>
        <v>34056694.4</v>
      </c>
      <c r="E37" s="54">
        <f t="shared" si="17"/>
        <v>0</v>
      </c>
      <c r="F37" s="54">
        <f t="shared" si="17"/>
        <v>217774.79</v>
      </c>
      <c r="G37" s="54">
        <f t="shared" si="17"/>
        <v>0</v>
      </c>
      <c r="H37" s="54">
        <f t="shared" si="17"/>
        <v>33838919.61</v>
      </c>
      <c r="I37" s="75">
        <f t="shared" si="0"/>
        <v>0.5879738039924314</v>
      </c>
      <c r="J37" s="69">
        <v>727364774.5</v>
      </c>
      <c r="K37" s="45">
        <v>350304567.22</v>
      </c>
      <c r="L37" s="76">
        <f t="shared" si="1"/>
        <v>0.07912363784672116</v>
      </c>
      <c r="M37" s="76">
        <f t="shared" si="2"/>
        <v>0.09659856815040699</v>
      </c>
      <c r="N37" s="54">
        <f t="shared" si="17"/>
        <v>85147182.66</v>
      </c>
      <c r="O37" s="84">
        <f t="shared" si="17"/>
        <v>38543971.48</v>
      </c>
      <c r="P37" s="108">
        <f t="shared" si="3"/>
        <v>0.4526746543559683</v>
      </c>
      <c r="Q37" s="109">
        <v>767988776.42</v>
      </c>
      <c r="R37" s="109">
        <v>375465005.59</v>
      </c>
      <c r="S37" s="108">
        <f t="shared" si="4"/>
        <v>0.11087034768517823</v>
      </c>
      <c r="T37" s="108">
        <f t="shared" si="5"/>
        <v>0.10265662819743371</v>
      </c>
      <c r="U37" s="110">
        <f t="shared" si="6"/>
        <v>27595435.659999996</v>
      </c>
      <c r="V37" s="110">
        <f t="shared" si="7"/>
        <v>4705051.869999997</v>
      </c>
      <c r="W37" s="108">
        <f t="shared" si="8"/>
        <v>0.00605806004702672</v>
      </c>
      <c r="X37" s="108">
        <f t="shared" si="9"/>
        <v>1.4794891049962393</v>
      </c>
      <c r="Y37" s="108">
        <f t="shared" si="10"/>
        <v>1.1390426149601292</v>
      </c>
      <c r="Z37" s="108">
        <f t="shared" si="11"/>
        <v>1.06271376649801</v>
      </c>
    </row>
    <row r="38" spans="1:26" ht="12.75" customHeight="1" thickBot="1">
      <c r="A38" s="10"/>
      <c r="B38" s="13">
        <v>1001</v>
      </c>
      <c r="C38" s="12">
        <v>1581000</v>
      </c>
      <c r="D38" s="11">
        <v>834349.1</v>
      </c>
      <c r="E38" s="11">
        <v>0</v>
      </c>
      <c r="F38" s="11">
        <v>0</v>
      </c>
      <c r="G38" s="11">
        <v>0</v>
      </c>
      <c r="H38" s="27">
        <f t="shared" si="12"/>
        <v>834349.1</v>
      </c>
      <c r="I38" s="74">
        <f t="shared" si="0"/>
        <v>0.5277350411132194</v>
      </c>
      <c r="J38" s="7">
        <v>727364774.5</v>
      </c>
      <c r="K38" s="27">
        <v>350304567.22</v>
      </c>
      <c r="L38" s="73">
        <f t="shared" si="1"/>
        <v>0.0021735998984647007</v>
      </c>
      <c r="M38" s="73">
        <f t="shared" si="2"/>
        <v>0.002381781963681929</v>
      </c>
      <c r="N38" s="42">
        <v>1694367.4</v>
      </c>
      <c r="O38" s="95">
        <v>1093463.39</v>
      </c>
      <c r="P38" s="102">
        <f t="shared" si="3"/>
        <v>0.645351999808306</v>
      </c>
      <c r="Q38" s="106">
        <v>767988776.42</v>
      </c>
      <c r="R38" s="106">
        <v>375465005.59</v>
      </c>
      <c r="S38" s="102">
        <f t="shared" si="4"/>
        <v>0.002206239794152121</v>
      </c>
      <c r="T38" s="102">
        <f t="shared" si="5"/>
        <v>0.0029122910889704573</v>
      </c>
      <c r="U38" s="107">
        <f t="shared" si="6"/>
        <v>113367.3999999999</v>
      </c>
      <c r="V38" s="107">
        <f t="shared" si="7"/>
        <v>259114.28999999992</v>
      </c>
      <c r="W38" s="102">
        <f t="shared" si="8"/>
        <v>0.0005305091252885284</v>
      </c>
      <c r="X38" s="102">
        <f t="shared" si="9"/>
        <v>1.0717061353573687</v>
      </c>
      <c r="Y38" s="102">
        <f t="shared" si="10"/>
        <v>1.310558601908961</v>
      </c>
      <c r="Z38" s="102">
        <f t="shared" si="11"/>
        <v>1.2227362258081884</v>
      </c>
    </row>
    <row r="39" spans="1:26" ht="12.75" customHeight="1" thickBot="1">
      <c r="A39" s="10"/>
      <c r="B39" s="13">
        <v>1003</v>
      </c>
      <c r="C39" s="12">
        <v>15034127.5</v>
      </c>
      <c r="D39" s="11">
        <v>0</v>
      </c>
      <c r="E39" s="11">
        <v>7490539.83</v>
      </c>
      <c r="F39" s="11">
        <v>0</v>
      </c>
      <c r="G39" s="11">
        <v>90254.93</v>
      </c>
      <c r="H39" s="27">
        <f t="shared" si="12"/>
        <v>7400284.9</v>
      </c>
      <c r="I39" s="74">
        <f t="shared" si="0"/>
        <v>0.4922324158817996</v>
      </c>
      <c r="J39" s="7">
        <v>727364774.5</v>
      </c>
      <c r="K39" s="27">
        <v>350304567.22</v>
      </c>
      <c r="L39" s="73">
        <f t="shared" si="1"/>
        <v>0.02066930930265994</v>
      </c>
      <c r="M39" s="73">
        <f t="shared" si="2"/>
        <v>0.021125288084960756</v>
      </c>
      <c r="N39" s="42">
        <v>16406811.2</v>
      </c>
      <c r="O39" s="95">
        <v>7582784.33</v>
      </c>
      <c r="P39" s="102">
        <f t="shared" si="3"/>
        <v>0.46217294985389973</v>
      </c>
      <c r="Q39" s="106">
        <v>767988776.42</v>
      </c>
      <c r="R39" s="106">
        <v>375465005.59</v>
      </c>
      <c r="S39" s="102">
        <f t="shared" si="4"/>
        <v>0.021363347621407677</v>
      </c>
      <c r="T39" s="102">
        <f t="shared" si="5"/>
        <v>0.02019571522540304</v>
      </c>
      <c r="U39" s="107">
        <f t="shared" si="6"/>
        <v>1372683.6999999993</v>
      </c>
      <c r="V39" s="107">
        <f t="shared" si="7"/>
        <v>182499.4299999997</v>
      </c>
      <c r="W39" s="102">
        <f t="shared" si="8"/>
        <v>-0.0009295728595577167</v>
      </c>
      <c r="X39" s="102">
        <f t="shared" si="9"/>
        <v>1.0913045136806243</v>
      </c>
      <c r="Y39" s="102">
        <f t="shared" si="10"/>
        <v>1.0246611356814113</v>
      </c>
      <c r="Z39" s="102">
        <f t="shared" si="11"/>
        <v>0.9559971511006524</v>
      </c>
    </row>
    <row r="40" spans="1:26" ht="12.75" customHeight="1" thickBot="1">
      <c r="A40" s="10"/>
      <c r="B40" s="13">
        <v>1004</v>
      </c>
      <c r="C40" s="12">
        <v>3457700</v>
      </c>
      <c r="D40" s="11">
        <v>2459637.65</v>
      </c>
      <c r="E40" s="11">
        <v>0</v>
      </c>
      <c r="F40" s="11">
        <v>16650.13</v>
      </c>
      <c r="G40" s="11">
        <v>0</v>
      </c>
      <c r="H40" s="27">
        <f t="shared" si="12"/>
        <v>2442987.52</v>
      </c>
      <c r="I40" s="74">
        <f t="shared" si="0"/>
        <v>0.7065354194985106</v>
      </c>
      <c r="J40" s="7">
        <v>727364774.5</v>
      </c>
      <c r="K40" s="27">
        <v>350304567.22</v>
      </c>
      <c r="L40" s="73">
        <f t="shared" si="1"/>
        <v>0.004753735843720048</v>
      </c>
      <c r="M40" s="73">
        <f t="shared" si="2"/>
        <v>0.006973895714199304</v>
      </c>
      <c r="N40" s="42">
        <v>3622900</v>
      </c>
      <c r="O40" s="95">
        <v>2959438.23</v>
      </c>
      <c r="P40" s="102">
        <f t="shared" si="3"/>
        <v>0.8168699743299567</v>
      </c>
      <c r="Q40" s="106">
        <v>767988776.42</v>
      </c>
      <c r="R40" s="106">
        <v>375465005.59</v>
      </c>
      <c r="S40" s="102">
        <f t="shared" si="4"/>
        <v>0.004717386648393801</v>
      </c>
      <c r="T40" s="102">
        <f t="shared" si="5"/>
        <v>0.00788206140636085</v>
      </c>
      <c r="U40" s="107">
        <f t="shared" si="6"/>
        <v>165200</v>
      </c>
      <c r="V40" s="107">
        <f t="shared" si="7"/>
        <v>516450.70999999996</v>
      </c>
      <c r="W40" s="102">
        <f t="shared" si="8"/>
        <v>0.0009081656921615467</v>
      </c>
      <c r="X40" s="102">
        <f t="shared" si="9"/>
        <v>1.0477774242993898</v>
      </c>
      <c r="Y40" s="102">
        <f t="shared" si="10"/>
        <v>1.211401288697537</v>
      </c>
      <c r="Z40" s="102">
        <f t="shared" si="11"/>
        <v>1.1302235836868715</v>
      </c>
    </row>
    <row r="41" spans="1:26" s="55" customFormat="1" ht="12.75" customHeight="1" thickBot="1">
      <c r="A41" s="52"/>
      <c r="B41" s="53">
        <v>1000</v>
      </c>
      <c r="C41" s="54">
        <f>SUM(C38:C40)</f>
        <v>20072827.5</v>
      </c>
      <c r="D41" s="54">
        <f aca="true" t="shared" si="18" ref="D41:O41">SUM(D38:D40)</f>
        <v>3293986.75</v>
      </c>
      <c r="E41" s="54">
        <f t="shared" si="18"/>
        <v>7490539.83</v>
      </c>
      <c r="F41" s="54">
        <f t="shared" si="18"/>
        <v>16650.13</v>
      </c>
      <c r="G41" s="54">
        <f t="shared" si="18"/>
        <v>90254.93</v>
      </c>
      <c r="H41" s="54">
        <f t="shared" si="18"/>
        <v>10677621.52</v>
      </c>
      <c r="I41" s="75">
        <f t="shared" si="0"/>
        <v>0.5319440681687719</v>
      </c>
      <c r="J41" s="69">
        <v>727364774.5</v>
      </c>
      <c r="K41" s="45">
        <v>350304567.22</v>
      </c>
      <c r="L41" s="76">
        <f t="shared" si="1"/>
        <v>0.02759664504484469</v>
      </c>
      <c r="M41" s="76">
        <f t="shared" si="2"/>
        <v>0.030480965762841986</v>
      </c>
      <c r="N41" s="54">
        <f t="shared" si="18"/>
        <v>21724078.599999998</v>
      </c>
      <c r="O41" s="84">
        <f t="shared" si="18"/>
        <v>11635685.950000001</v>
      </c>
      <c r="P41" s="108">
        <f t="shared" si="3"/>
        <v>0.5356124033725418</v>
      </c>
      <c r="Q41" s="109">
        <v>767988776.42</v>
      </c>
      <c r="R41" s="109">
        <v>375465005.59</v>
      </c>
      <c r="S41" s="108">
        <f t="shared" si="4"/>
        <v>0.0282869740639536</v>
      </c>
      <c r="T41" s="108">
        <f t="shared" si="5"/>
        <v>0.03099006772073435</v>
      </c>
      <c r="U41" s="110">
        <f t="shared" si="6"/>
        <v>1651251.0999999978</v>
      </c>
      <c r="V41" s="110">
        <f t="shared" si="7"/>
        <v>958064.4300000016</v>
      </c>
      <c r="W41" s="108">
        <f t="shared" si="8"/>
        <v>0.000509101957892364</v>
      </c>
      <c r="X41" s="108">
        <f t="shared" si="9"/>
        <v>1.0822630045518</v>
      </c>
      <c r="Y41" s="108">
        <f t="shared" si="10"/>
        <v>1.0897263897400253</v>
      </c>
      <c r="Z41" s="108">
        <f t="shared" si="11"/>
        <v>1.0167022909265226</v>
      </c>
    </row>
    <row r="42" spans="1:26" ht="12.75" customHeight="1" thickBot="1">
      <c r="A42" s="10"/>
      <c r="B42" s="13">
        <v>1101</v>
      </c>
      <c r="C42" s="12">
        <v>25747400</v>
      </c>
      <c r="D42" s="11">
        <v>11164476.84</v>
      </c>
      <c r="E42" s="11">
        <v>0</v>
      </c>
      <c r="F42" s="11">
        <v>0</v>
      </c>
      <c r="G42" s="11">
        <v>0</v>
      </c>
      <c r="H42" s="27">
        <f t="shared" si="12"/>
        <v>11164476.84</v>
      </c>
      <c r="I42" s="74">
        <f t="shared" si="0"/>
        <v>0.43361569867248734</v>
      </c>
      <c r="J42" s="7">
        <v>727364774.5</v>
      </c>
      <c r="K42" s="27">
        <v>350304567.22</v>
      </c>
      <c r="L42" s="73">
        <f t="shared" si="1"/>
        <v>0.03539819482968377</v>
      </c>
      <c r="M42" s="73">
        <f t="shared" si="2"/>
        <v>0.031870771564872086</v>
      </c>
      <c r="N42" s="43">
        <v>26978000</v>
      </c>
      <c r="O42" s="96">
        <v>15241830.68</v>
      </c>
      <c r="P42" s="102">
        <f t="shared" si="3"/>
        <v>0.5649725954481429</v>
      </c>
      <c r="Q42" s="106">
        <v>767988776.42</v>
      </c>
      <c r="R42" s="106">
        <v>375465005.59</v>
      </c>
      <c r="S42" s="102">
        <f t="shared" si="4"/>
        <v>0.03512811753025697</v>
      </c>
      <c r="T42" s="102">
        <f t="shared" si="5"/>
        <v>0.04059454397367664</v>
      </c>
      <c r="U42" s="107">
        <f t="shared" si="6"/>
        <v>1230600</v>
      </c>
      <c r="V42" s="107">
        <f t="shared" si="7"/>
        <v>4077353.84</v>
      </c>
      <c r="W42" s="102">
        <f t="shared" si="8"/>
        <v>0.008723772408804557</v>
      </c>
      <c r="X42" s="102">
        <f t="shared" si="9"/>
        <v>1.04779511717688</v>
      </c>
      <c r="Y42" s="102">
        <f t="shared" si="10"/>
        <v>1.365207783439676</v>
      </c>
      <c r="Z42" s="102">
        <f t="shared" si="11"/>
        <v>1.2737232887835037</v>
      </c>
    </row>
    <row r="43" spans="1:26" ht="12.75" customHeight="1" thickBot="1">
      <c r="A43" s="10"/>
      <c r="B43" s="13">
        <v>1105</v>
      </c>
      <c r="C43" s="12">
        <v>580000</v>
      </c>
      <c r="D43" s="11">
        <v>299903.23</v>
      </c>
      <c r="E43" s="11">
        <v>0</v>
      </c>
      <c r="F43" s="11">
        <v>0</v>
      </c>
      <c r="G43" s="11">
        <v>0</v>
      </c>
      <c r="H43" s="27">
        <f t="shared" si="12"/>
        <v>299903.23</v>
      </c>
      <c r="I43" s="74">
        <f t="shared" si="0"/>
        <v>0.5170745344827586</v>
      </c>
      <c r="J43" s="7">
        <v>727364774.5</v>
      </c>
      <c r="K43" s="27">
        <v>350304567.22</v>
      </c>
      <c r="L43" s="73">
        <f t="shared" si="1"/>
        <v>0.0007973990772356271</v>
      </c>
      <c r="M43" s="73">
        <f t="shared" si="2"/>
        <v>0.0008561213814025246</v>
      </c>
      <c r="N43" s="43">
        <v>596100</v>
      </c>
      <c r="O43" s="96">
        <v>383290.06</v>
      </c>
      <c r="P43" s="102">
        <f t="shared" si="3"/>
        <v>0.6429962422412346</v>
      </c>
      <c r="Q43" s="106">
        <v>767988776.42</v>
      </c>
      <c r="R43" s="106">
        <v>375465005.59</v>
      </c>
      <c r="S43" s="102">
        <f t="shared" si="4"/>
        <v>0.0007761832181698487</v>
      </c>
      <c r="T43" s="102">
        <f t="shared" si="5"/>
        <v>0.0010208409686482069</v>
      </c>
      <c r="U43" s="107">
        <f t="shared" si="6"/>
        <v>16100</v>
      </c>
      <c r="V43" s="107">
        <f t="shared" si="7"/>
        <v>83386.83000000002</v>
      </c>
      <c r="W43" s="102">
        <f t="shared" si="8"/>
        <v>0.00016471958724568222</v>
      </c>
      <c r="X43" s="102">
        <f t="shared" si="9"/>
        <v>1.0277586206896552</v>
      </c>
      <c r="Y43" s="102">
        <f t="shared" si="10"/>
        <v>1.2780457883031138</v>
      </c>
      <c r="Z43" s="102">
        <f t="shared" si="11"/>
        <v>1.1924021415933257</v>
      </c>
    </row>
    <row r="44" spans="1:26" s="55" customFormat="1" ht="12.75" customHeight="1" thickBot="1">
      <c r="A44" s="52"/>
      <c r="B44" s="53">
        <v>1100</v>
      </c>
      <c r="C44" s="54">
        <f>SUM(C42:C43)</f>
        <v>26327400</v>
      </c>
      <c r="D44" s="54">
        <f aca="true" t="shared" si="19" ref="D44:O44">SUM(D42:D43)</f>
        <v>11464380.07</v>
      </c>
      <c r="E44" s="54">
        <f t="shared" si="19"/>
        <v>0</v>
      </c>
      <c r="F44" s="54">
        <f t="shared" si="19"/>
        <v>0</v>
      </c>
      <c r="G44" s="54">
        <f t="shared" si="19"/>
        <v>0</v>
      </c>
      <c r="H44" s="54">
        <f t="shared" si="19"/>
        <v>11464380.07</v>
      </c>
      <c r="I44" s="75">
        <f t="shared" si="0"/>
        <v>0.4354543202139216</v>
      </c>
      <c r="J44" s="69">
        <v>727364774.5</v>
      </c>
      <c r="K44" s="45">
        <v>350304567.22</v>
      </c>
      <c r="L44" s="76">
        <f t="shared" si="1"/>
        <v>0.0361955939069194</v>
      </c>
      <c r="M44" s="76">
        <f t="shared" si="2"/>
        <v>0.032726892946274615</v>
      </c>
      <c r="N44" s="54">
        <f t="shared" si="19"/>
        <v>27574100</v>
      </c>
      <c r="O44" s="84">
        <f t="shared" si="19"/>
        <v>15625120.74</v>
      </c>
      <c r="P44" s="108">
        <f t="shared" si="3"/>
        <v>0.5666593194338165</v>
      </c>
      <c r="Q44" s="109">
        <v>767988776.42</v>
      </c>
      <c r="R44" s="109">
        <v>375465005.59</v>
      </c>
      <c r="S44" s="108">
        <f t="shared" si="4"/>
        <v>0.035904300748426814</v>
      </c>
      <c r="T44" s="108">
        <f t="shared" si="5"/>
        <v>0.04161538494232485</v>
      </c>
      <c r="U44" s="110">
        <f t="shared" si="6"/>
        <v>1246700</v>
      </c>
      <c r="V44" s="110">
        <f t="shared" si="7"/>
        <v>4160740.67</v>
      </c>
      <c r="W44" s="108">
        <f t="shared" si="8"/>
        <v>0.008888491996050234</v>
      </c>
      <c r="X44" s="108">
        <f t="shared" si="9"/>
        <v>1.0473537075442314</v>
      </c>
      <c r="Y44" s="108">
        <f t="shared" si="10"/>
        <v>1.36292766330103</v>
      </c>
      <c r="Z44" s="108">
        <f t="shared" si="11"/>
        <v>1.2715959627038789</v>
      </c>
    </row>
    <row r="45" spans="1:26" s="55" customFormat="1" ht="12.75" customHeight="1" thickBot="1">
      <c r="A45" s="52"/>
      <c r="B45" s="53">
        <v>1202</v>
      </c>
      <c r="C45" s="54">
        <v>390000</v>
      </c>
      <c r="D45" s="56">
        <v>234810.56</v>
      </c>
      <c r="E45" s="56">
        <v>0</v>
      </c>
      <c r="F45" s="56">
        <v>0</v>
      </c>
      <c r="G45" s="56">
        <v>0</v>
      </c>
      <c r="H45" s="57">
        <f t="shared" si="12"/>
        <v>234810.56</v>
      </c>
      <c r="I45" s="75">
        <f t="shared" si="0"/>
        <v>0.602078358974359</v>
      </c>
      <c r="J45" s="69">
        <v>727364774.5</v>
      </c>
      <c r="K45" s="45">
        <v>350304567.22</v>
      </c>
      <c r="L45" s="76">
        <f t="shared" si="1"/>
        <v>0.0005361821381411975</v>
      </c>
      <c r="M45" s="76">
        <f t="shared" si="2"/>
        <v>0.000670304021050725</v>
      </c>
      <c r="N45" s="61">
        <v>391632.6</v>
      </c>
      <c r="O45" s="97">
        <v>296060.88</v>
      </c>
      <c r="P45" s="108">
        <f t="shared" si="3"/>
        <v>0.7559658720954283</v>
      </c>
      <c r="Q45" s="109">
        <v>767988776.42</v>
      </c>
      <c r="R45" s="109">
        <v>375465005.59</v>
      </c>
      <c r="S45" s="108">
        <f t="shared" si="4"/>
        <v>0.0005099457336155428</v>
      </c>
      <c r="T45" s="108">
        <f t="shared" si="5"/>
        <v>0.000788517906042334</v>
      </c>
      <c r="U45" s="110">
        <f t="shared" si="6"/>
        <v>1632.5999999999767</v>
      </c>
      <c r="V45" s="110">
        <f t="shared" si="7"/>
        <v>61250.32000000001</v>
      </c>
      <c r="W45" s="108">
        <f t="shared" si="8"/>
        <v>0.00011821388499160901</v>
      </c>
      <c r="X45" s="108">
        <f t="shared" si="9"/>
        <v>1.0041861538461538</v>
      </c>
      <c r="Y45" s="108">
        <f t="shared" si="10"/>
        <v>1.2608499379244273</v>
      </c>
      <c r="Z45" s="108">
        <f t="shared" si="11"/>
        <v>1.1763586093461063</v>
      </c>
    </row>
    <row r="46" spans="1:26" s="55" customFormat="1" ht="12.75" customHeight="1" thickBot="1">
      <c r="A46" s="52"/>
      <c r="B46" s="53">
        <v>1301</v>
      </c>
      <c r="C46" s="54">
        <v>852000</v>
      </c>
      <c r="D46" s="56">
        <v>563019.07</v>
      </c>
      <c r="E46" s="56">
        <v>0</v>
      </c>
      <c r="F46" s="56">
        <v>0</v>
      </c>
      <c r="G46" s="56">
        <v>0</v>
      </c>
      <c r="H46" s="57">
        <f t="shared" si="12"/>
        <v>563019.07</v>
      </c>
      <c r="I46" s="75">
        <f t="shared" si="0"/>
        <v>0.6608205046948357</v>
      </c>
      <c r="J46" s="69">
        <v>727364774.5</v>
      </c>
      <c r="K46" s="45">
        <v>350304567.22</v>
      </c>
      <c r="L46" s="76">
        <f t="shared" si="1"/>
        <v>0.0011713517479392315</v>
      </c>
      <c r="M46" s="76">
        <f t="shared" si="2"/>
        <v>0.001607227317839707</v>
      </c>
      <c r="N46" s="62">
        <v>2200000</v>
      </c>
      <c r="O46" s="98">
        <v>333815.17</v>
      </c>
      <c r="P46" s="108">
        <f t="shared" si="3"/>
        <v>0.15173416818181817</v>
      </c>
      <c r="Q46" s="109">
        <v>767988776.42</v>
      </c>
      <c r="R46" s="109">
        <v>375465005.59</v>
      </c>
      <c r="S46" s="108">
        <f t="shared" si="4"/>
        <v>0.002864625197070403</v>
      </c>
      <c r="T46" s="108">
        <f t="shared" si="5"/>
        <v>0.0008890713249706132</v>
      </c>
      <c r="U46" s="110">
        <f t="shared" si="6"/>
        <v>1348000</v>
      </c>
      <c r="V46" s="110">
        <f t="shared" si="7"/>
        <v>-229203.89999999997</v>
      </c>
      <c r="W46" s="108">
        <f t="shared" si="8"/>
        <v>-0.0007181559928690937</v>
      </c>
      <c r="X46" s="108">
        <f t="shared" si="9"/>
        <v>2.5821596244131455</v>
      </c>
      <c r="Y46" s="108">
        <f t="shared" si="10"/>
        <v>0.5929020663545198</v>
      </c>
      <c r="Z46" s="108">
        <f t="shared" si="11"/>
        <v>0.5531708645704357</v>
      </c>
    </row>
    <row r="47" spans="1:26" ht="12.75" customHeight="1" thickBot="1">
      <c r="A47" s="10"/>
      <c r="B47" s="13">
        <v>1401</v>
      </c>
      <c r="C47" s="222"/>
      <c r="D47" s="224">
        <v>1080000</v>
      </c>
      <c r="E47" s="224">
        <v>0</v>
      </c>
      <c r="F47" s="224">
        <v>0</v>
      </c>
      <c r="G47" s="224">
        <v>0</v>
      </c>
      <c r="H47" s="223">
        <f>(D47+E47-F47-G47)-1080000</f>
        <v>0</v>
      </c>
      <c r="I47" s="227" t="e">
        <f t="shared" si="0"/>
        <v>#DIV/0!</v>
      </c>
      <c r="J47" s="228">
        <v>727364774.5</v>
      </c>
      <c r="K47" s="223">
        <v>350304567.22</v>
      </c>
      <c r="L47" s="73">
        <f t="shared" si="1"/>
        <v>0</v>
      </c>
      <c r="M47" s="73">
        <f t="shared" si="2"/>
        <v>0</v>
      </c>
      <c r="N47" s="32">
        <v>0</v>
      </c>
      <c r="O47" s="99">
        <v>0</v>
      </c>
      <c r="P47" s="102" t="e">
        <f t="shared" si="3"/>
        <v>#DIV/0!</v>
      </c>
      <c r="Q47" s="106">
        <v>767988776.42</v>
      </c>
      <c r="R47" s="106">
        <v>375465005.59</v>
      </c>
      <c r="S47" s="102">
        <f t="shared" si="4"/>
        <v>0</v>
      </c>
      <c r="T47" s="102">
        <f t="shared" si="5"/>
        <v>0</v>
      </c>
      <c r="U47" s="107">
        <f t="shared" si="6"/>
        <v>0</v>
      </c>
      <c r="V47" s="107">
        <f t="shared" si="7"/>
        <v>0</v>
      </c>
      <c r="W47" s="102">
        <f t="shared" si="8"/>
        <v>0</v>
      </c>
      <c r="X47" s="102" t="e">
        <f t="shared" si="9"/>
        <v>#DIV/0!</v>
      </c>
      <c r="Y47" s="102" t="e">
        <f t="shared" si="10"/>
        <v>#DIV/0!</v>
      </c>
      <c r="Z47" s="102" t="e">
        <f t="shared" si="11"/>
        <v>#DIV/0!</v>
      </c>
    </row>
    <row r="48" spans="1:26" ht="12.75" customHeight="1" thickBot="1">
      <c r="A48" s="10"/>
      <c r="B48" s="9">
        <v>1403</v>
      </c>
      <c r="C48" s="225"/>
      <c r="D48" s="226">
        <v>0</v>
      </c>
      <c r="E48" s="226">
        <v>0</v>
      </c>
      <c r="F48" s="226">
        <v>0</v>
      </c>
      <c r="G48" s="226">
        <v>0</v>
      </c>
      <c r="H48" s="223">
        <f t="shared" si="12"/>
        <v>0</v>
      </c>
      <c r="I48" s="227" t="e">
        <f t="shared" si="0"/>
        <v>#DIV/0!</v>
      </c>
      <c r="J48" s="228">
        <v>727364774.5</v>
      </c>
      <c r="K48" s="223">
        <v>350304567.22</v>
      </c>
      <c r="L48" s="73">
        <f t="shared" si="1"/>
        <v>0</v>
      </c>
      <c r="M48" s="73">
        <f t="shared" si="2"/>
        <v>0</v>
      </c>
      <c r="N48" s="32">
        <v>0</v>
      </c>
      <c r="O48" s="99">
        <v>0</v>
      </c>
      <c r="P48" s="102" t="e">
        <f t="shared" si="3"/>
        <v>#DIV/0!</v>
      </c>
      <c r="Q48" s="106">
        <v>767988776.42</v>
      </c>
      <c r="R48" s="106">
        <v>375465005.59</v>
      </c>
      <c r="S48" s="102">
        <f t="shared" si="4"/>
        <v>0</v>
      </c>
      <c r="T48" s="102">
        <f t="shared" si="5"/>
        <v>0</v>
      </c>
      <c r="U48" s="107">
        <f t="shared" si="6"/>
        <v>0</v>
      </c>
      <c r="V48" s="107">
        <f t="shared" si="7"/>
        <v>0</v>
      </c>
      <c r="W48" s="102">
        <f t="shared" si="8"/>
        <v>0</v>
      </c>
      <c r="X48" s="102" t="e">
        <f t="shared" si="9"/>
        <v>#DIV/0!</v>
      </c>
      <c r="Y48" s="102" t="e">
        <f t="shared" si="10"/>
        <v>#DIV/0!</v>
      </c>
      <c r="Z48" s="102" t="e">
        <f t="shared" si="11"/>
        <v>#DIV/0!</v>
      </c>
    </row>
    <row r="49" spans="1:26" s="46" customFormat="1" ht="12.75" customHeight="1" thickBot="1">
      <c r="A49" s="47"/>
      <c r="B49" s="48">
        <v>1400</v>
      </c>
      <c r="C49" s="49">
        <f>SUM(C47:C48)</f>
        <v>0</v>
      </c>
      <c r="D49" s="49">
        <f aca="true" t="shared" si="20" ref="D49:O49">SUM(D47:D48)</f>
        <v>1080000</v>
      </c>
      <c r="E49" s="49">
        <f t="shared" si="20"/>
        <v>0</v>
      </c>
      <c r="F49" s="49">
        <f t="shared" si="20"/>
        <v>0</v>
      </c>
      <c r="G49" s="49">
        <f t="shared" si="20"/>
        <v>0</v>
      </c>
      <c r="H49" s="49">
        <f t="shared" si="20"/>
        <v>0</v>
      </c>
      <c r="I49" s="75" t="e">
        <f t="shared" si="0"/>
        <v>#DIV/0!</v>
      </c>
      <c r="J49" s="69">
        <v>727364774.5</v>
      </c>
      <c r="K49" s="45">
        <v>350304567.22</v>
      </c>
      <c r="L49" s="76">
        <f t="shared" si="1"/>
        <v>0</v>
      </c>
      <c r="M49" s="77">
        <f t="shared" si="2"/>
        <v>0</v>
      </c>
      <c r="N49" s="49">
        <f t="shared" si="20"/>
        <v>0</v>
      </c>
      <c r="O49" s="100">
        <f t="shared" si="20"/>
        <v>0</v>
      </c>
      <c r="P49" s="108" t="e">
        <f t="shared" si="3"/>
        <v>#DIV/0!</v>
      </c>
      <c r="Q49" s="109">
        <v>767988776.42</v>
      </c>
      <c r="R49" s="109">
        <v>375465005.59</v>
      </c>
      <c r="S49" s="108">
        <f t="shared" si="4"/>
        <v>0</v>
      </c>
      <c r="T49" s="108">
        <f t="shared" si="5"/>
        <v>0</v>
      </c>
      <c r="U49" s="110">
        <f t="shared" si="6"/>
        <v>0</v>
      </c>
      <c r="V49" s="110">
        <f t="shared" si="7"/>
        <v>0</v>
      </c>
      <c r="W49" s="108">
        <f t="shared" si="8"/>
        <v>0</v>
      </c>
      <c r="X49" s="108" t="e">
        <f t="shared" si="9"/>
        <v>#DIV/0!</v>
      </c>
      <c r="Y49" s="108" t="e">
        <f t="shared" si="10"/>
        <v>#DIV/0!</v>
      </c>
      <c r="Z49" s="108" t="e">
        <f t="shared" si="11"/>
        <v>#DIV/0!</v>
      </c>
    </row>
    <row r="50" spans="1:26" ht="12.75" customHeight="1" thickBot="1">
      <c r="A50" s="2"/>
      <c r="B50" s="8"/>
      <c r="C50" s="7">
        <v>727364774.5</v>
      </c>
      <c r="D50" s="6">
        <v>350486873.40000004</v>
      </c>
      <c r="E50" s="4">
        <v>7967979.38</v>
      </c>
      <c r="F50" s="5">
        <v>1530030.63</v>
      </c>
      <c r="G50" s="4">
        <v>90254.93</v>
      </c>
      <c r="H50" s="27">
        <v>350304567.22</v>
      </c>
      <c r="I50" s="74">
        <f t="shared" si="0"/>
        <v>0.48160782526319607</v>
      </c>
      <c r="J50" s="7">
        <v>727364774.5</v>
      </c>
      <c r="K50" s="27">
        <v>350304567.22</v>
      </c>
      <c r="L50" s="73">
        <f t="shared" si="1"/>
        <v>1</v>
      </c>
      <c r="M50" s="73">
        <f t="shared" si="2"/>
        <v>1</v>
      </c>
      <c r="N50" s="44">
        <f>N8+N9+N10+N11+N12+N13+N14+N15+N17+N18+N19+N20+N21+N22+N24+N25+N26+N28+N29+N30+N31+N32+N33+N35+N36+N38+N39+N40+N42+N43+N45+N46+N47+N48</f>
        <v>767988776.4200001</v>
      </c>
      <c r="O50" s="101">
        <f>O8+O9+O10+O11+O12+O13+O14+O15+O17+O18+O19+O20+O21+O22+O24+O25+O26+O28+O29+O30+O31+O32+O33+O35+O36+O38+O39+O40+O42+O43+O45+O46+O47+O48</f>
        <v>375465005.59000003</v>
      </c>
      <c r="P50" s="102">
        <f t="shared" si="3"/>
        <v>0.4888938707414971</v>
      </c>
      <c r="Q50" s="106">
        <v>767988776.42</v>
      </c>
      <c r="R50" s="106">
        <v>375465005.59</v>
      </c>
      <c r="S50" s="102">
        <f t="shared" si="4"/>
        <v>1.0000000000000002</v>
      </c>
      <c r="T50" s="102">
        <f t="shared" si="5"/>
        <v>1.0000000000000002</v>
      </c>
      <c r="U50" s="107">
        <f t="shared" si="6"/>
        <v>40624001.92000008</v>
      </c>
      <c r="V50" s="107">
        <f t="shared" si="7"/>
        <v>25160438.370000005</v>
      </c>
      <c r="W50" s="102">
        <f t="shared" si="8"/>
        <v>0</v>
      </c>
      <c r="X50" s="102">
        <f t="shared" si="9"/>
        <v>1.0558509338700455</v>
      </c>
      <c r="Y50" s="102">
        <f t="shared" si="10"/>
        <v>1.071824465691875</v>
      </c>
      <c r="Z50" s="102">
        <f t="shared" si="11"/>
        <v>1.0000000000000002</v>
      </c>
    </row>
    <row r="51" spans="1:26" ht="12.75" customHeight="1" thickBot="1">
      <c r="A51" s="2" t="s">
        <v>0</v>
      </c>
      <c r="B51" s="3"/>
      <c r="C51" s="2"/>
      <c r="D51" s="2"/>
      <c r="E51" s="2"/>
      <c r="F51" s="2"/>
      <c r="G51" s="2"/>
      <c r="H51" s="2"/>
      <c r="I51" s="74" t="e">
        <f t="shared" si="0"/>
        <v>#DIV/0!</v>
      </c>
      <c r="J51" s="7">
        <v>727364774.5</v>
      </c>
      <c r="K51" s="27">
        <v>350304567.22</v>
      </c>
      <c r="L51" s="73">
        <f t="shared" si="1"/>
        <v>0</v>
      </c>
      <c r="M51" s="73">
        <f t="shared" si="2"/>
        <v>0</v>
      </c>
      <c r="N51" s="2"/>
      <c r="P51" s="102" t="e">
        <f t="shared" si="3"/>
        <v>#DIV/0!</v>
      </c>
      <c r="Q51" s="106">
        <v>767988776.42</v>
      </c>
      <c r="R51" s="106">
        <v>375465005.59</v>
      </c>
      <c r="S51" s="102">
        <f t="shared" si="4"/>
        <v>0</v>
      </c>
      <c r="T51" s="102">
        <f t="shared" si="5"/>
        <v>0</v>
      </c>
      <c r="U51" s="107">
        <f t="shared" si="6"/>
        <v>0</v>
      </c>
      <c r="V51" s="107">
        <f t="shared" si="7"/>
        <v>0</v>
      </c>
      <c r="W51" s="102">
        <f t="shared" si="8"/>
        <v>0</v>
      </c>
      <c r="X51" s="102" t="e">
        <f t="shared" si="9"/>
        <v>#DIV/0!</v>
      </c>
      <c r="Y51" s="102" t="e">
        <f t="shared" si="10"/>
        <v>#DIV/0!</v>
      </c>
      <c r="Z51" s="102" t="e">
        <f t="shared" si="11"/>
        <v>#DIV/0!</v>
      </c>
    </row>
    <row r="52" spans="1:26" s="46" customFormat="1" ht="12.75" customHeight="1" thickBot="1">
      <c r="A52" s="50" t="s">
        <v>0</v>
      </c>
      <c r="B52" s="50"/>
      <c r="C52" s="51">
        <f>C16+C17+C18+C23+C27+C28+C34+C37+C41+C44+C45+C46+C49</f>
        <v>727364774.4999999</v>
      </c>
      <c r="D52" s="51">
        <f aca="true" t="shared" si="21" ref="D52:O52">D16+D17+D18+D23+D27+D28+D34+D37+D41+D44+D45+D46+D49</f>
        <v>350486873.4</v>
      </c>
      <c r="E52" s="51">
        <f t="shared" si="21"/>
        <v>7967979.38</v>
      </c>
      <c r="F52" s="51">
        <f t="shared" si="21"/>
        <v>1530030.63</v>
      </c>
      <c r="G52" s="51">
        <f t="shared" si="21"/>
        <v>90254.93</v>
      </c>
      <c r="H52" s="51">
        <f t="shared" si="21"/>
        <v>350304567.21999997</v>
      </c>
      <c r="I52" s="75">
        <f t="shared" si="0"/>
        <v>0.48160782526319607</v>
      </c>
      <c r="J52" s="69">
        <v>727364774.5</v>
      </c>
      <c r="K52" s="45">
        <v>350304567.22</v>
      </c>
      <c r="L52" s="76">
        <f t="shared" si="1"/>
        <v>0.9999999999999999</v>
      </c>
      <c r="M52" s="76">
        <f t="shared" si="2"/>
        <v>0.9999999999999998</v>
      </c>
      <c r="N52" s="51">
        <f t="shared" si="21"/>
        <v>767988776.42</v>
      </c>
      <c r="O52" s="51">
        <f t="shared" si="21"/>
        <v>375465005.59000003</v>
      </c>
      <c r="P52" s="108">
        <f t="shared" si="3"/>
        <v>0.48889387074149715</v>
      </c>
      <c r="Q52" s="109">
        <v>767988776.42</v>
      </c>
      <c r="R52" s="109">
        <v>375465005.59</v>
      </c>
      <c r="S52" s="108">
        <f t="shared" si="4"/>
        <v>1</v>
      </c>
      <c r="T52" s="108">
        <f t="shared" si="5"/>
        <v>1.0000000000000002</v>
      </c>
      <c r="U52" s="110">
        <f t="shared" si="6"/>
        <v>40624001.92000008</v>
      </c>
      <c r="V52" s="110">
        <f t="shared" si="7"/>
        <v>25160438.370000064</v>
      </c>
      <c r="W52" s="108">
        <f t="shared" si="8"/>
        <v>0</v>
      </c>
      <c r="X52" s="108">
        <f t="shared" si="9"/>
        <v>1.0558509338700455</v>
      </c>
      <c r="Y52" s="108">
        <f t="shared" si="10"/>
        <v>1.0718244656918752</v>
      </c>
      <c r="Z52" s="108">
        <f t="shared" si="11"/>
        <v>1.0000000000000004</v>
      </c>
    </row>
  </sheetData>
  <sheetProtection/>
  <printOptions/>
  <pageMargins left="0.590551181102362" right="0.196850393700787" top="0.606299197579932" bottom="0.393700787401575" header="0" footer="0"/>
  <pageSetup fitToHeight="0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zoomScalePageLayoutView="0" workbookViewId="0" topLeftCell="A7">
      <selection activeCell="C21" sqref="C21"/>
    </sheetView>
  </sheetViews>
  <sheetFormatPr defaultColWidth="9.00390625" defaultRowHeight="24.75" customHeight="1"/>
  <cols>
    <col min="1" max="1" width="3.25390625" style="113" customWidth="1"/>
    <col min="2" max="2" width="8.625" style="113" customWidth="1"/>
    <col min="3" max="3" width="18.125" style="113" customWidth="1"/>
    <col min="4" max="4" width="13.25390625" style="113" hidden="1" customWidth="1"/>
    <col min="5" max="7" width="12.00390625" style="113" hidden="1" customWidth="1"/>
    <col min="8" max="8" width="18.125" style="113" customWidth="1"/>
    <col min="9" max="9" width="14.75390625" style="113" customWidth="1"/>
    <col min="10" max="10" width="13.25390625" style="113" hidden="1" customWidth="1"/>
    <col min="11" max="11" width="12.375" style="113" hidden="1" customWidth="1"/>
    <col min="12" max="12" width="12.125" style="113" customWidth="1"/>
    <col min="13" max="13" width="11.875" style="113" customWidth="1"/>
    <col min="14" max="14" width="21.25390625" style="113" customWidth="1"/>
    <col min="15" max="15" width="19.00390625" style="113" customWidth="1"/>
    <col min="16" max="16" width="10.375" style="113" customWidth="1"/>
    <col min="17" max="17" width="15.625" style="113" hidden="1" customWidth="1"/>
    <col min="18" max="18" width="16.00390625" style="113" hidden="1" customWidth="1"/>
    <col min="19" max="19" width="13.25390625" style="113" customWidth="1"/>
    <col min="20" max="20" width="12.75390625" style="113" customWidth="1"/>
    <col min="21" max="21" width="19.25390625" style="113" customWidth="1"/>
    <col min="22" max="22" width="18.625" style="113" customWidth="1"/>
    <col min="23" max="23" width="9.125" style="113" customWidth="1"/>
    <col min="24" max="24" width="13.25390625" style="113" customWidth="1"/>
    <col min="25" max="25" width="12.00390625" style="113" customWidth="1"/>
    <col min="26" max="26" width="11.375" style="113" customWidth="1"/>
    <col min="27" max="244" width="9.125" style="113" customWidth="1"/>
    <col min="245" max="16384" width="9.125" style="113" customWidth="1"/>
  </cols>
  <sheetData>
    <row r="1" spans="1:14" ht="24.75" customHeight="1" hidden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4.75" customHeight="1" hidden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4.75" customHeight="1" hidden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24.75" customHeight="1">
      <c r="A4" s="114" t="s">
        <v>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24.75" customHeight="1">
      <c r="A5" s="114" t="s">
        <v>28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24.75" customHeight="1" thickBot="1">
      <c r="A6" s="112"/>
      <c r="B6" s="115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26" ht="180" customHeight="1" thickBot="1">
      <c r="A7" s="116"/>
      <c r="B7" s="117" t="s">
        <v>5</v>
      </c>
      <c r="C7" s="118" t="s">
        <v>11</v>
      </c>
      <c r="D7" s="119" t="s">
        <v>4</v>
      </c>
      <c r="E7" s="120" t="s">
        <v>3</v>
      </c>
      <c r="F7" s="119" t="s">
        <v>2</v>
      </c>
      <c r="G7" s="121" t="s">
        <v>1</v>
      </c>
      <c r="H7" s="122" t="s">
        <v>12</v>
      </c>
      <c r="I7" s="123" t="s">
        <v>15</v>
      </c>
      <c r="J7" s="124" t="s">
        <v>16</v>
      </c>
      <c r="K7" s="125" t="s">
        <v>17</v>
      </c>
      <c r="L7" s="126" t="s">
        <v>18</v>
      </c>
      <c r="M7" s="127" t="s">
        <v>19</v>
      </c>
      <c r="N7" s="128" t="s">
        <v>13</v>
      </c>
      <c r="O7" s="129" t="s">
        <v>14</v>
      </c>
      <c r="P7" s="130" t="s">
        <v>15</v>
      </c>
      <c r="Q7" s="130" t="s">
        <v>24</v>
      </c>
      <c r="R7" s="130" t="s">
        <v>25</v>
      </c>
      <c r="S7" s="130" t="s">
        <v>26</v>
      </c>
      <c r="T7" s="130" t="s">
        <v>27</v>
      </c>
      <c r="U7" s="131" t="s">
        <v>20</v>
      </c>
      <c r="V7" s="132" t="s">
        <v>21</v>
      </c>
      <c r="W7" s="132" t="s">
        <v>29</v>
      </c>
      <c r="X7" s="130" t="s">
        <v>22</v>
      </c>
      <c r="Y7" s="130" t="s">
        <v>23</v>
      </c>
      <c r="Z7" s="130" t="s">
        <v>30</v>
      </c>
    </row>
    <row r="8" spans="1:26" ht="24.75" customHeight="1" thickBot="1">
      <c r="A8" s="133"/>
      <c r="B8" s="134" t="s">
        <v>7</v>
      </c>
      <c r="C8" s="135">
        <v>0</v>
      </c>
      <c r="D8" s="135"/>
      <c r="E8" s="135"/>
      <c r="F8" s="135"/>
      <c r="G8" s="135"/>
      <c r="H8" s="135">
        <v>0</v>
      </c>
      <c r="I8" s="136" t="e">
        <f>H8/C8</f>
        <v>#DIV/0!</v>
      </c>
      <c r="J8" s="137">
        <v>727364774.5</v>
      </c>
      <c r="K8" s="138">
        <v>350304567.22</v>
      </c>
      <c r="L8" s="139">
        <f>C8/J8</f>
        <v>0</v>
      </c>
      <c r="M8" s="139">
        <f>H8/K8</f>
        <v>0</v>
      </c>
      <c r="N8" s="140">
        <v>1755000</v>
      </c>
      <c r="O8" s="141">
        <v>558139.15</v>
      </c>
      <c r="P8" s="142">
        <f>O8/N8</f>
        <v>0.3180280056980057</v>
      </c>
      <c r="Q8" s="143">
        <v>767988776.42</v>
      </c>
      <c r="R8" s="143">
        <v>375465005.59</v>
      </c>
      <c r="S8" s="142">
        <f>N8/Q8</f>
        <v>0.0022851896458447986</v>
      </c>
      <c r="T8" s="142">
        <f>O8/R8</f>
        <v>0.0014865277500973725</v>
      </c>
      <c r="U8" s="144">
        <f>N8-C8</f>
        <v>1755000</v>
      </c>
      <c r="V8" s="144">
        <f>O8-H8</f>
        <v>558139.15</v>
      </c>
      <c r="W8" s="142">
        <f>T8-M8</f>
        <v>0.0014865277500973725</v>
      </c>
      <c r="X8" s="142" t="e">
        <f>N8/C8</f>
        <v>#DIV/0!</v>
      </c>
      <c r="Y8" s="142" t="e">
        <f>O8/H8</f>
        <v>#DIV/0!</v>
      </c>
      <c r="Z8" s="142" t="e">
        <f>T8/M8</f>
        <v>#DIV/0!</v>
      </c>
    </row>
    <row r="9" spans="1:26" ht="24.75" customHeight="1" thickBot="1">
      <c r="A9" s="116"/>
      <c r="B9" s="145">
        <v>103</v>
      </c>
      <c r="C9" s="146">
        <v>1668000</v>
      </c>
      <c r="D9" s="147">
        <v>870556.27</v>
      </c>
      <c r="E9" s="147">
        <v>0</v>
      </c>
      <c r="F9" s="147">
        <v>1414.01</v>
      </c>
      <c r="G9" s="147">
        <v>0</v>
      </c>
      <c r="H9" s="148">
        <f>D9+E9-F9-G9</f>
        <v>869142.26</v>
      </c>
      <c r="I9" s="136">
        <f aca="true" t="shared" si="0" ref="I9:I52">H9/C9</f>
        <v>0.5210685011990408</v>
      </c>
      <c r="J9" s="137">
        <v>727364774.5</v>
      </c>
      <c r="K9" s="138">
        <v>350304567.22</v>
      </c>
      <c r="L9" s="139">
        <f aca="true" t="shared" si="1" ref="L9:L52">C9/J9</f>
        <v>0.002293209760050045</v>
      </c>
      <c r="M9" s="139">
        <f aca="true" t="shared" si="2" ref="M9:M52">H9/K9</f>
        <v>0.0024811045625167567</v>
      </c>
      <c r="N9" s="149">
        <v>979000</v>
      </c>
      <c r="O9" s="150">
        <v>567435.95</v>
      </c>
      <c r="P9" s="142">
        <f aca="true" t="shared" si="3" ref="P9:P52">O9/N9</f>
        <v>0.5796077119509704</v>
      </c>
      <c r="Q9" s="143">
        <v>767988776.42</v>
      </c>
      <c r="R9" s="143">
        <v>375465005.59</v>
      </c>
      <c r="S9" s="142">
        <f aca="true" t="shared" si="4" ref="S9:T52">N9/Q9</f>
        <v>0.0012747582126963293</v>
      </c>
      <c r="T9" s="142">
        <f t="shared" si="4"/>
        <v>0.0015112885130488785</v>
      </c>
      <c r="U9" s="144">
        <f aca="true" t="shared" si="5" ref="U9:U52">N9-C9</f>
        <v>-689000</v>
      </c>
      <c r="V9" s="144">
        <f aca="true" t="shared" si="6" ref="V9:V52">O9-H9</f>
        <v>-301706.31000000006</v>
      </c>
      <c r="W9" s="142">
        <f aca="true" t="shared" si="7" ref="W9:W52">T9-M9</f>
        <v>-0.0009698160494678782</v>
      </c>
      <c r="X9" s="142">
        <f aca="true" t="shared" si="8" ref="X9:X52">N9/C9</f>
        <v>0.5869304556354916</v>
      </c>
      <c r="Y9" s="142">
        <f aca="true" t="shared" si="9" ref="Y9:Y52">O9/H9</f>
        <v>0.6528688985851406</v>
      </c>
      <c r="Z9" s="142">
        <f aca="true" t="shared" si="10" ref="Z9:Z52">T9/M9</f>
        <v>0.6091192349893846</v>
      </c>
    </row>
    <row r="10" spans="1:26" ht="24.75" customHeight="1" thickBot="1">
      <c r="A10" s="116"/>
      <c r="B10" s="151">
        <v>104</v>
      </c>
      <c r="C10" s="152">
        <v>34362155.05</v>
      </c>
      <c r="D10" s="153">
        <v>18496904.04</v>
      </c>
      <c r="E10" s="153">
        <v>0</v>
      </c>
      <c r="F10" s="153">
        <v>123096.06</v>
      </c>
      <c r="G10" s="153">
        <v>0</v>
      </c>
      <c r="H10" s="138">
        <f aca="true" t="shared" si="11" ref="H10:H48">D10+E10-F10-G10</f>
        <v>18373807.98</v>
      </c>
      <c r="I10" s="136">
        <f t="shared" si="0"/>
        <v>0.5347105835843088</v>
      </c>
      <c r="J10" s="137">
        <v>727364774.5</v>
      </c>
      <c r="K10" s="138">
        <v>350304567.22</v>
      </c>
      <c r="L10" s="139">
        <f t="shared" si="1"/>
        <v>0.04724198401499576</v>
      </c>
      <c r="M10" s="139">
        <f t="shared" si="2"/>
        <v>0.05245095182690207</v>
      </c>
      <c r="N10" s="149">
        <v>39429334.22</v>
      </c>
      <c r="O10" s="150">
        <v>17214905.84</v>
      </c>
      <c r="P10" s="142">
        <f t="shared" si="3"/>
        <v>0.43660148416272193</v>
      </c>
      <c r="Q10" s="143">
        <v>767988776.42</v>
      </c>
      <c r="R10" s="143">
        <v>375465005.59</v>
      </c>
      <c r="S10" s="142">
        <f t="shared" si="4"/>
        <v>0.05134102923196467</v>
      </c>
      <c r="T10" s="142">
        <f t="shared" si="4"/>
        <v>0.04584956143369143</v>
      </c>
      <c r="U10" s="144">
        <f t="shared" si="5"/>
        <v>5067179.170000002</v>
      </c>
      <c r="V10" s="144">
        <f t="shared" si="6"/>
        <v>-1158902.1400000006</v>
      </c>
      <c r="W10" s="142">
        <f t="shared" si="7"/>
        <v>-0.006601390393210643</v>
      </c>
      <c r="X10" s="142">
        <f t="shared" si="8"/>
        <v>1.147463951624303</v>
      </c>
      <c r="Y10" s="142">
        <f t="shared" si="9"/>
        <v>0.9369264040822962</v>
      </c>
      <c r="Z10" s="142">
        <f t="shared" si="10"/>
        <v>0.874141647324219</v>
      </c>
    </row>
    <row r="11" spans="1:26" ht="24.75" customHeight="1" thickBot="1">
      <c r="A11" s="116"/>
      <c r="B11" s="151">
        <v>105</v>
      </c>
      <c r="C11" s="152">
        <v>0</v>
      </c>
      <c r="D11" s="153"/>
      <c r="E11" s="153"/>
      <c r="F11" s="153"/>
      <c r="G11" s="153"/>
      <c r="H11" s="138">
        <v>0</v>
      </c>
      <c r="I11" s="136" t="e">
        <f t="shared" si="0"/>
        <v>#DIV/0!</v>
      </c>
      <c r="J11" s="137">
        <v>727364774.5</v>
      </c>
      <c r="K11" s="138">
        <v>350304567.22</v>
      </c>
      <c r="L11" s="139">
        <f t="shared" si="1"/>
        <v>0</v>
      </c>
      <c r="M11" s="139">
        <f t="shared" si="2"/>
        <v>0</v>
      </c>
      <c r="N11" s="154">
        <v>17100</v>
      </c>
      <c r="O11" s="155">
        <v>0</v>
      </c>
      <c r="P11" s="142">
        <f t="shared" si="3"/>
        <v>0</v>
      </c>
      <c r="Q11" s="143">
        <v>767988776.42</v>
      </c>
      <c r="R11" s="143">
        <v>375465005.59</v>
      </c>
      <c r="S11" s="142">
        <f t="shared" si="4"/>
        <v>2.226595039541086E-05</v>
      </c>
      <c r="T11" s="142">
        <f t="shared" si="4"/>
        <v>0</v>
      </c>
      <c r="U11" s="144">
        <f t="shared" si="5"/>
        <v>17100</v>
      </c>
      <c r="V11" s="144">
        <f t="shared" si="6"/>
        <v>0</v>
      </c>
      <c r="W11" s="142">
        <f t="shared" si="7"/>
        <v>0</v>
      </c>
      <c r="X11" s="142" t="e">
        <f t="shared" si="8"/>
        <v>#DIV/0!</v>
      </c>
      <c r="Y11" s="142" t="e">
        <f t="shared" si="9"/>
        <v>#DIV/0!</v>
      </c>
      <c r="Z11" s="142" t="e">
        <f t="shared" si="10"/>
        <v>#DIV/0!</v>
      </c>
    </row>
    <row r="12" spans="1:26" ht="24.75" customHeight="1" thickBot="1">
      <c r="A12" s="116"/>
      <c r="B12" s="151">
        <v>106</v>
      </c>
      <c r="C12" s="229">
        <f>6705400-90700</f>
        <v>6614700</v>
      </c>
      <c r="D12" s="153">
        <v>3522833.87</v>
      </c>
      <c r="E12" s="153">
        <v>0</v>
      </c>
      <c r="F12" s="153">
        <v>131394.96</v>
      </c>
      <c r="G12" s="153">
        <v>0</v>
      </c>
      <c r="H12" s="230">
        <f t="shared" si="11"/>
        <v>3391438.91</v>
      </c>
      <c r="I12" s="136">
        <f t="shared" si="0"/>
        <v>0.5127124298910004</v>
      </c>
      <c r="J12" s="231">
        <v>727364774.5</v>
      </c>
      <c r="K12" s="230">
        <v>350304567.22</v>
      </c>
      <c r="L12" s="139">
        <f t="shared" si="1"/>
        <v>0.00909406151067328</v>
      </c>
      <c r="M12" s="139">
        <f t="shared" si="2"/>
        <v>0.009681400779082883</v>
      </c>
      <c r="N12" s="156">
        <v>7181300</v>
      </c>
      <c r="O12" s="157">
        <v>3015649.99</v>
      </c>
      <c r="P12" s="142">
        <f t="shared" si="3"/>
        <v>0.4199309303329481</v>
      </c>
      <c r="Q12" s="143">
        <v>767988776.42</v>
      </c>
      <c r="R12" s="143">
        <v>375465005.59</v>
      </c>
      <c r="S12" s="142">
        <f t="shared" si="4"/>
        <v>0.009350787694418947</v>
      </c>
      <c r="T12" s="142">
        <f t="shared" si="4"/>
        <v>0.008031773787443264</v>
      </c>
      <c r="U12" s="144">
        <f t="shared" si="5"/>
        <v>566600</v>
      </c>
      <c r="V12" s="144">
        <f t="shared" si="6"/>
        <v>-375788.9199999999</v>
      </c>
      <c r="W12" s="142">
        <f t="shared" si="7"/>
        <v>-0.001649626991639619</v>
      </c>
      <c r="X12" s="142">
        <f t="shared" si="8"/>
        <v>1.0856577017854174</v>
      </c>
      <c r="Y12" s="142">
        <f t="shared" si="9"/>
        <v>0.8891948432590225</v>
      </c>
      <c r="Z12" s="142">
        <f t="shared" si="10"/>
        <v>0.8296086455584284</v>
      </c>
    </row>
    <row r="13" spans="1:26" ht="24.75" customHeight="1" thickBot="1">
      <c r="A13" s="116"/>
      <c r="B13" s="158" t="s">
        <v>8</v>
      </c>
      <c r="C13" s="152">
        <v>0</v>
      </c>
      <c r="D13" s="153"/>
      <c r="E13" s="153"/>
      <c r="F13" s="153"/>
      <c r="G13" s="153"/>
      <c r="H13" s="138">
        <v>0</v>
      </c>
      <c r="I13" s="136" t="e">
        <f t="shared" si="0"/>
        <v>#DIV/0!</v>
      </c>
      <c r="J13" s="137">
        <v>727364774.5</v>
      </c>
      <c r="K13" s="138">
        <v>350304567.22</v>
      </c>
      <c r="L13" s="139">
        <f t="shared" si="1"/>
        <v>0</v>
      </c>
      <c r="M13" s="139">
        <f t="shared" si="2"/>
        <v>0</v>
      </c>
      <c r="N13" s="159">
        <v>280000</v>
      </c>
      <c r="O13" s="160">
        <v>252717.49</v>
      </c>
      <c r="P13" s="142">
        <f t="shared" si="3"/>
        <v>0.9025624642857143</v>
      </c>
      <c r="Q13" s="143">
        <v>767988776.42</v>
      </c>
      <c r="R13" s="143">
        <v>375465005.59</v>
      </c>
      <c r="S13" s="142">
        <f t="shared" si="4"/>
        <v>0.000364588661445324</v>
      </c>
      <c r="T13" s="142">
        <f t="shared" si="4"/>
        <v>0.0006730786790712588</v>
      </c>
      <c r="U13" s="144">
        <f t="shared" si="5"/>
        <v>280000</v>
      </c>
      <c r="V13" s="144">
        <f t="shared" si="6"/>
        <v>252717.49</v>
      </c>
      <c r="W13" s="142">
        <f t="shared" si="7"/>
        <v>0.0006730786790712588</v>
      </c>
      <c r="X13" s="142" t="e">
        <f t="shared" si="8"/>
        <v>#DIV/0!</v>
      </c>
      <c r="Y13" s="142" t="e">
        <f t="shared" si="9"/>
        <v>#DIV/0!</v>
      </c>
      <c r="Z13" s="142" t="e">
        <f t="shared" si="10"/>
        <v>#DIV/0!</v>
      </c>
    </row>
    <row r="14" spans="1:26" ht="24.75" customHeight="1" thickBot="1">
      <c r="A14" s="116"/>
      <c r="B14" s="151">
        <v>111</v>
      </c>
      <c r="C14" s="152">
        <v>490000</v>
      </c>
      <c r="D14" s="153">
        <v>0</v>
      </c>
      <c r="E14" s="153">
        <v>0</v>
      </c>
      <c r="F14" s="153">
        <v>0</v>
      </c>
      <c r="G14" s="153">
        <v>0</v>
      </c>
      <c r="H14" s="138">
        <f t="shared" si="11"/>
        <v>0</v>
      </c>
      <c r="I14" s="136">
        <f t="shared" si="0"/>
        <v>0</v>
      </c>
      <c r="J14" s="137">
        <v>727364774.5</v>
      </c>
      <c r="K14" s="138">
        <v>350304567.22</v>
      </c>
      <c r="L14" s="139">
        <f t="shared" si="1"/>
        <v>0.0006736647376645816</v>
      </c>
      <c r="M14" s="139">
        <f t="shared" si="2"/>
        <v>0</v>
      </c>
      <c r="N14" s="161">
        <v>610000</v>
      </c>
      <c r="O14" s="162">
        <v>0</v>
      </c>
      <c r="P14" s="142">
        <f t="shared" si="3"/>
        <v>0</v>
      </c>
      <c r="Q14" s="143">
        <v>767988776.42</v>
      </c>
      <c r="R14" s="143">
        <v>375465005.59</v>
      </c>
      <c r="S14" s="142">
        <f t="shared" si="4"/>
        <v>0.0007942824410058845</v>
      </c>
      <c r="T14" s="142">
        <f t="shared" si="4"/>
        <v>0</v>
      </c>
      <c r="U14" s="144">
        <f t="shared" si="5"/>
        <v>120000</v>
      </c>
      <c r="V14" s="144">
        <f t="shared" si="6"/>
        <v>0</v>
      </c>
      <c r="W14" s="142">
        <f t="shared" si="7"/>
        <v>0</v>
      </c>
      <c r="X14" s="142">
        <f t="shared" si="8"/>
        <v>1.2448979591836735</v>
      </c>
      <c r="Y14" s="142" t="e">
        <f t="shared" si="9"/>
        <v>#DIV/0!</v>
      </c>
      <c r="Z14" s="142" t="e">
        <f t="shared" si="10"/>
        <v>#DIV/0!</v>
      </c>
    </row>
    <row r="15" spans="1:26" ht="24.75" customHeight="1" thickBot="1">
      <c r="A15" s="116"/>
      <c r="B15" s="151">
        <v>113</v>
      </c>
      <c r="C15" s="152">
        <v>12932235.26</v>
      </c>
      <c r="D15" s="153">
        <v>7736690.94</v>
      </c>
      <c r="E15" s="153">
        <v>0</v>
      </c>
      <c r="F15" s="153">
        <v>51225.45</v>
      </c>
      <c r="G15" s="153">
        <v>0</v>
      </c>
      <c r="H15" s="138">
        <f t="shared" si="11"/>
        <v>7685465.49</v>
      </c>
      <c r="I15" s="136">
        <f t="shared" si="0"/>
        <v>0.5942874789613131</v>
      </c>
      <c r="J15" s="137">
        <v>727364774.5</v>
      </c>
      <c r="K15" s="138">
        <v>350304567.22</v>
      </c>
      <c r="L15" s="139">
        <f t="shared" si="1"/>
        <v>0.017779573211927656</v>
      </c>
      <c r="M15" s="139">
        <f t="shared" si="2"/>
        <v>0.02193938135317926</v>
      </c>
      <c r="N15" s="161">
        <v>17383868.84</v>
      </c>
      <c r="O15" s="162">
        <v>8527933.99</v>
      </c>
      <c r="P15" s="142">
        <f t="shared" si="3"/>
        <v>0.4905659418217286</v>
      </c>
      <c r="Q15" s="143">
        <v>767988776.42</v>
      </c>
      <c r="R15" s="143">
        <v>375465005.59</v>
      </c>
      <c r="S15" s="142">
        <f t="shared" si="4"/>
        <v>0.022635576682559562</v>
      </c>
      <c r="T15" s="142">
        <f t="shared" si="4"/>
        <v>0.022712992856949037</v>
      </c>
      <c r="U15" s="144">
        <f t="shared" si="5"/>
        <v>4451633.58</v>
      </c>
      <c r="V15" s="144">
        <f t="shared" si="6"/>
        <v>842468.5</v>
      </c>
      <c r="W15" s="142">
        <f t="shared" si="7"/>
        <v>0.0007736115037697763</v>
      </c>
      <c r="X15" s="142">
        <f t="shared" si="8"/>
        <v>1.3442276984991997</v>
      </c>
      <c r="Y15" s="142">
        <f t="shared" si="9"/>
        <v>1.1096184090730983</v>
      </c>
      <c r="Z15" s="142">
        <f t="shared" si="10"/>
        <v>1.0352613180525108</v>
      </c>
    </row>
    <row r="16" spans="1:26" s="174" customFormat="1" ht="24.75" customHeight="1" thickBot="1">
      <c r="A16" s="163"/>
      <c r="B16" s="164">
        <v>100</v>
      </c>
      <c r="C16" s="165">
        <f>SUM(C8:C15)</f>
        <v>56067090.309999995</v>
      </c>
      <c r="D16" s="165">
        <f aca="true" t="shared" si="12" ref="D16:O16">SUM(D8:D15)</f>
        <v>30626985.12</v>
      </c>
      <c r="E16" s="165">
        <f t="shared" si="12"/>
        <v>0</v>
      </c>
      <c r="F16" s="165">
        <f t="shared" si="12"/>
        <v>307130.48</v>
      </c>
      <c r="G16" s="165">
        <f t="shared" si="12"/>
        <v>0</v>
      </c>
      <c r="H16" s="165">
        <f t="shared" si="12"/>
        <v>30319854.64</v>
      </c>
      <c r="I16" s="166">
        <f t="shared" si="0"/>
        <v>0.5407781012419013</v>
      </c>
      <c r="J16" s="167">
        <v>727364774.5</v>
      </c>
      <c r="K16" s="168">
        <v>350304567.22</v>
      </c>
      <c r="L16" s="169">
        <f t="shared" si="1"/>
        <v>0.07708249323531133</v>
      </c>
      <c r="M16" s="169">
        <f t="shared" si="2"/>
        <v>0.08655283852168097</v>
      </c>
      <c r="N16" s="165">
        <f t="shared" si="12"/>
        <v>67635603.06</v>
      </c>
      <c r="O16" s="170">
        <f t="shared" si="12"/>
        <v>30136782.409999996</v>
      </c>
      <c r="P16" s="171">
        <f t="shared" si="3"/>
        <v>0.4455757182096159</v>
      </c>
      <c r="Q16" s="172">
        <v>767988776.42</v>
      </c>
      <c r="R16" s="172">
        <v>375465005.59</v>
      </c>
      <c r="S16" s="171">
        <f t="shared" si="4"/>
        <v>0.08806847852033094</v>
      </c>
      <c r="T16" s="171">
        <f t="shared" si="4"/>
        <v>0.08026522302030123</v>
      </c>
      <c r="U16" s="173">
        <f t="shared" si="5"/>
        <v>11568512.750000007</v>
      </c>
      <c r="V16" s="173">
        <f t="shared" si="6"/>
        <v>-183072.23000000417</v>
      </c>
      <c r="W16" s="171">
        <f t="shared" si="7"/>
        <v>-0.00628761550137974</v>
      </c>
      <c r="X16" s="171">
        <f t="shared" si="8"/>
        <v>1.2063333889102619</v>
      </c>
      <c r="Y16" s="171">
        <f t="shared" si="9"/>
        <v>0.993961968743792</v>
      </c>
      <c r="Z16" s="171">
        <f t="shared" si="10"/>
        <v>0.9273551785386596</v>
      </c>
    </row>
    <row r="17" spans="1:26" s="174" customFormat="1" ht="24.75" customHeight="1" thickBot="1">
      <c r="A17" s="163"/>
      <c r="B17" s="164">
        <v>203</v>
      </c>
      <c r="C17" s="165">
        <v>960000</v>
      </c>
      <c r="D17" s="175">
        <v>0</v>
      </c>
      <c r="E17" s="175">
        <v>477439.55</v>
      </c>
      <c r="F17" s="175">
        <v>0</v>
      </c>
      <c r="G17" s="175">
        <v>0</v>
      </c>
      <c r="H17" s="176">
        <f t="shared" si="11"/>
        <v>477439.55</v>
      </c>
      <c r="I17" s="166">
        <f t="shared" si="0"/>
        <v>0.4973328645833333</v>
      </c>
      <c r="J17" s="167">
        <v>727364774.5</v>
      </c>
      <c r="K17" s="168">
        <v>350304567.22</v>
      </c>
      <c r="L17" s="169">
        <f t="shared" si="1"/>
        <v>0.0013198329554244862</v>
      </c>
      <c r="M17" s="169">
        <f t="shared" si="2"/>
        <v>0.0013629269917573071</v>
      </c>
      <c r="N17" s="177">
        <v>923400</v>
      </c>
      <c r="O17" s="178">
        <v>427519.55</v>
      </c>
      <c r="P17" s="171">
        <f t="shared" si="3"/>
        <v>0.46298413471951483</v>
      </c>
      <c r="Q17" s="172">
        <v>767988776.42</v>
      </c>
      <c r="R17" s="172">
        <v>375465005.59</v>
      </c>
      <c r="S17" s="171">
        <f t="shared" si="4"/>
        <v>0.0012023613213521865</v>
      </c>
      <c r="T17" s="171">
        <f t="shared" si="4"/>
        <v>0.0011386402025088925</v>
      </c>
      <c r="U17" s="173">
        <f t="shared" si="5"/>
        <v>-36600</v>
      </c>
      <c r="V17" s="173">
        <f t="shared" si="6"/>
        <v>-49920</v>
      </c>
      <c r="W17" s="171">
        <f t="shared" si="7"/>
        <v>-0.00022428678924841464</v>
      </c>
      <c r="X17" s="171">
        <f t="shared" si="8"/>
        <v>0.961875</v>
      </c>
      <c r="Y17" s="171">
        <f t="shared" si="9"/>
        <v>0.8954422607008573</v>
      </c>
      <c r="Z17" s="171">
        <f t="shared" si="10"/>
        <v>0.8354374147662689</v>
      </c>
    </row>
    <row r="18" spans="1:26" s="174" customFormat="1" ht="24.75" customHeight="1" thickBot="1">
      <c r="A18" s="163"/>
      <c r="B18" s="164">
        <v>314</v>
      </c>
      <c r="C18" s="165">
        <v>830000</v>
      </c>
      <c r="D18" s="175">
        <v>375050</v>
      </c>
      <c r="E18" s="175">
        <v>0</v>
      </c>
      <c r="F18" s="175">
        <v>0</v>
      </c>
      <c r="G18" s="175">
        <v>0</v>
      </c>
      <c r="H18" s="176">
        <f t="shared" si="11"/>
        <v>375050</v>
      </c>
      <c r="I18" s="166">
        <f t="shared" si="0"/>
        <v>0.4518674698795181</v>
      </c>
      <c r="J18" s="167">
        <v>727364774.5</v>
      </c>
      <c r="K18" s="168">
        <v>350304567.22</v>
      </c>
      <c r="L18" s="169">
        <f t="shared" si="1"/>
        <v>0.0011411055760440871</v>
      </c>
      <c r="M18" s="169">
        <f t="shared" si="2"/>
        <v>0.0010706397663506888</v>
      </c>
      <c r="N18" s="179">
        <v>1000000</v>
      </c>
      <c r="O18" s="180">
        <v>540477</v>
      </c>
      <c r="P18" s="171">
        <f t="shared" si="3"/>
        <v>0.540477</v>
      </c>
      <c r="Q18" s="172">
        <v>767988776.42</v>
      </c>
      <c r="R18" s="172">
        <v>375465005.59</v>
      </c>
      <c r="S18" s="171">
        <f t="shared" si="4"/>
        <v>0.0013021023623047286</v>
      </c>
      <c r="T18" s="171">
        <f t="shared" si="4"/>
        <v>0.0014394870146438887</v>
      </c>
      <c r="U18" s="173">
        <f t="shared" si="5"/>
        <v>170000</v>
      </c>
      <c r="V18" s="173">
        <f t="shared" si="6"/>
        <v>165427</v>
      </c>
      <c r="W18" s="171">
        <f t="shared" si="7"/>
        <v>0.00036884724829319986</v>
      </c>
      <c r="X18" s="171">
        <f t="shared" si="8"/>
        <v>1.2048192771084338</v>
      </c>
      <c r="Y18" s="171">
        <f t="shared" si="9"/>
        <v>1.4410798560191975</v>
      </c>
      <c r="Z18" s="171">
        <f t="shared" si="10"/>
        <v>1.3445110670140976</v>
      </c>
    </row>
    <row r="19" spans="1:26" ht="24.75" customHeight="1" thickBot="1">
      <c r="A19" s="116"/>
      <c r="B19" s="151">
        <v>405</v>
      </c>
      <c r="C19" s="152">
        <v>1524800</v>
      </c>
      <c r="D19" s="153">
        <v>0</v>
      </c>
      <c r="E19" s="153">
        <v>0</v>
      </c>
      <c r="F19" s="153">
        <v>0</v>
      </c>
      <c r="G19" s="153">
        <v>0</v>
      </c>
      <c r="H19" s="138">
        <f t="shared" si="11"/>
        <v>0</v>
      </c>
      <c r="I19" s="136">
        <f t="shared" si="0"/>
        <v>0</v>
      </c>
      <c r="J19" s="137">
        <v>727364774.5</v>
      </c>
      <c r="K19" s="138">
        <v>350304567.22</v>
      </c>
      <c r="L19" s="139">
        <f t="shared" si="1"/>
        <v>0.002096334677532559</v>
      </c>
      <c r="M19" s="139">
        <f t="shared" si="2"/>
        <v>0</v>
      </c>
      <c r="N19" s="181">
        <v>44600</v>
      </c>
      <c r="O19" s="182">
        <v>0</v>
      </c>
      <c r="P19" s="142">
        <f t="shared" si="3"/>
        <v>0</v>
      </c>
      <c r="Q19" s="143">
        <v>767988776.42</v>
      </c>
      <c r="R19" s="143">
        <v>375465005.59</v>
      </c>
      <c r="S19" s="142">
        <f t="shared" si="4"/>
        <v>5.8073765358790895E-05</v>
      </c>
      <c r="T19" s="142">
        <f t="shared" si="4"/>
        <v>0</v>
      </c>
      <c r="U19" s="144">
        <f t="shared" si="5"/>
        <v>-1480200</v>
      </c>
      <c r="V19" s="144">
        <f t="shared" si="6"/>
        <v>0</v>
      </c>
      <c r="W19" s="142">
        <f t="shared" si="7"/>
        <v>0</v>
      </c>
      <c r="X19" s="142">
        <f t="shared" si="8"/>
        <v>0.029249737670514166</v>
      </c>
      <c r="Y19" s="142" t="e">
        <f t="shared" si="9"/>
        <v>#DIV/0!</v>
      </c>
      <c r="Z19" s="142" t="e">
        <f t="shared" si="10"/>
        <v>#DIV/0!</v>
      </c>
    </row>
    <row r="20" spans="1:26" ht="24.75" customHeight="1" thickBot="1">
      <c r="A20" s="116"/>
      <c r="B20" s="158" t="s">
        <v>9</v>
      </c>
      <c r="C20" s="152">
        <v>0</v>
      </c>
      <c r="D20" s="153"/>
      <c r="E20" s="153"/>
      <c r="F20" s="153"/>
      <c r="G20" s="153"/>
      <c r="H20" s="138">
        <v>0</v>
      </c>
      <c r="I20" s="136" t="e">
        <f t="shared" si="0"/>
        <v>#DIV/0!</v>
      </c>
      <c r="J20" s="137">
        <v>727364774.5</v>
      </c>
      <c r="K20" s="138">
        <v>350304567.22</v>
      </c>
      <c r="L20" s="139">
        <f t="shared" si="1"/>
        <v>0</v>
      </c>
      <c r="M20" s="139">
        <f t="shared" si="2"/>
        <v>0</v>
      </c>
      <c r="N20" s="183">
        <v>600000</v>
      </c>
      <c r="O20" s="184">
        <v>0</v>
      </c>
      <c r="P20" s="142">
        <f t="shared" si="3"/>
        <v>0</v>
      </c>
      <c r="Q20" s="143">
        <v>767988776.42</v>
      </c>
      <c r="R20" s="143">
        <v>375465005.59</v>
      </c>
      <c r="S20" s="142">
        <f t="shared" si="4"/>
        <v>0.0007812614173828372</v>
      </c>
      <c r="T20" s="142">
        <f t="shared" si="4"/>
        <v>0</v>
      </c>
      <c r="U20" s="144">
        <f t="shared" si="5"/>
        <v>600000</v>
      </c>
      <c r="V20" s="144">
        <f t="shared" si="6"/>
        <v>0</v>
      </c>
      <c r="W20" s="142">
        <f t="shared" si="7"/>
        <v>0</v>
      </c>
      <c r="X20" s="142" t="e">
        <f t="shared" si="8"/>
        <v>#DIV/0!</v>
      </c>
      <c r="Y20" s="142" t="e">
        <f t="shared" si="9"/>
        <v>#DIV/0!</v>
      </c>
      <c r="Z20" s="142" t="e">
        <f t="shared" si="10"/>
        <v>#DIV/0!</v>
      </c>
    </row>
    <row r="21" spans="1:26" ht="24.75" customHeight="1" thickBot="1">
      <c r="A21" s="116"/>
      <c r="B21" s="151">
        <v>409</v>
      </c>
      <c r="C21" s="152">
        <v>70736800</v>
      </c>
      <c r="D21" s="153">
        <v>6112739.53</v>
      </c>
      <c r="E21" s="153">
        <v>0</v>
      </c>
      <c r="F21" s="153">
        <v>0</v>
      </c>
      <c r="G21" s="153">
        <v>0</v>
      </c>
      <c r="H21" s="138">
        <f t="shared" si="11"/>
        <v>6112739.53</v>
      </c>
      <c r="I21" s="136">
        <f t="shared" si="0"/>
        <v>0.08641526800760001</v>
      </c>
      <c r="J21" s="137">
        <v>727364774.5</v>
      </c>
      <c r="K21" s="138">
        <v>350304567.22</v>
      </c>
      <c r="L21" s="139">
        <f t="shared" si="1"/>
        <v>0.09725079145965708</v>
      </c>
      <c r="M21" s="139">
        <f t="shared" si="2"/>
        <v>0.017449785421042047</v>
      </c>
      <c r="N21" s="185">
        <v>50448400</v>
      </c>
      <c r="O21" s="186">
        <v>12750443.59</v>
      </c>
      <c r="P21" s="142">
        <f t="shared" si="3"/>
        <v>0.25274227904155533</v>
      </c>
      <c r="Q21" s="143">
        <v>767988776.42</v>
      </c>
      <c r="R21" s="143">
        <v>375465005.59</v>
      </c>
      <c r="S21" s="142">
        <f t="shared" si="4"/>
        <v>0.06568898081449387</v>
      </c>
      <c r="T21" s="142">
        <f t="shared" si="4"/>
        <v>0.033959073149744404</v>
      </c>
      <c r="U21" s="144">
        <f t="shared" si="5"/>
        <v>-20288400</v>
      </c>
      <c r="V21" s="144">
        <f t="shared" si="6"/>
        <v>6637704.06</v>
      </c>
      <c r="W21" s="142">
        <f t="shared" si="7"/>
        <v>0.016509287728702356</v>
      </c>
      <c r="X21" s="142">
        <f t="shared" si="8"/>
        <v>0.7131846507051492</v>
      </c>
      <c r="Y21" s="142">
        <f t="shared" si="9"/>
        <v>2.085880402301388</v>
      </c>
      <c r="Z21" s="142">
        <f t="shared" si="10"/>
        <v>1.9461026213419461</v>
      </c>
    </row>
    <row r="22" spans="1:26" ht="24.75" customHeight="1" thickBot="1">
      <c r="A22" s="116"/>
      <c r="B22" s="151">
        <v>412</v>
      </c>
      <c r="C22" s="152">
        <v>146283.71</v>
      </c>
      <c r="D22" s="153">
        <v>146283.71</v>
      </c>
      <c r="E22" s="153">
        <v>0</v>
      </c>
      <c r="F22" s="153">
        <v>0</v>
      </c>
      <c r="G22" s="153">
        <v>0</v>
      </c>
      <c r="H22" s="138">
        <f t="shared" si="11"/>
        <v>146283.71</v>
      </c>
      <c r="I22" s="136">
        <f t="shared" si="0"/>
        <v>1</v>
      </c>
      <c r="J22" s="137">
        <v>727364774.5</v>
      </c>
      <c r="K22" s="138">
        <v>350304567.22</v>
      </c>
      <c r="L22" s="139">
        <f t="shared" si="1"/>
        <v>0.0002011146471872484</v>
      </c>
      <c r="M22" s="139">
        <f t="shared" si="2"/>
        <v>0.00041759007357768807</v>
      </c>
      <c r="N22" s="185">
        <v>547000</v>
      </c>
      <c r="O22" s="186">
        <v>5000</v>
      </c>
      <c r="P22" s="142">
        <f t="shared" si="3"/>
        <v>0.009140767824497258</v>
      </c>
      <c r="Q22" s="143">
        <v>767988776.42</v>
      </c>
      <c r="R22" s="143">
        <v>375465005.59</v>
      </c>
      <c r="S22" s="142">
        <f t="shared" si="4"/>
        <v>0.0007122499921806865</v>
      </c>
      <c r="T22" s="142">
        <f t="shared" si="4"/>
        <v>1.331682027767961E-05</v>
      </c>
      <c r="U22" s="144">
        <f t="shared" si="5"/>
        <v>400716.29000000004</v>
      </c>
      <c r="V22" s="144">
        <f t="shared" si="6"/>
        <v>-141283.71</v>
      </c>
      <c r="W22" s="142">
        <f t="shared" si="7"/>
        <v>-0.00040427325330000843</v>
      </c>
      <c r="X22" s="142">
        <f t="shared" si="8"/>
        <v>3.7393090454159252</v>
      </c>
      <c r="Y22" s="142">
        <f t="shared" si="9"/>
        <v>0.03418015580818944</v>
      </c>
      <c r="Z22" s="142">
        <f t="shared" si="10"/>
        <v>0.031889695469981424</v>
      </c>
    </row>
    <row r="23" spans="1:26" s="174" customFormat="1" ht="24.75" customHeight="1" thickBot="1">
      <c r="A23" s="163"/>
      <c r="B23" s="164">
        <v>400</v>
      </c>
      <c r="C23" s="165">
        <f>SUM(C19:C22)</f>
        <v>72407883.71</v>
      </c>
      <c r="D23" s="165">
        <f aca="true" t="shared" si="13" ref="D23:O23">SUM(D19:D22)</f>
        <v>6259023.24</v>
      </c>
      <c r="E23" s="165">
        <f t="shared" si="13"/>
        <v>0</v>
      </c>
      <c r="F23" s="165">
        <f t="shared" si="13"/>
        <v>0</v>
      </c>
      <c r="G23" s="165">
        <f t="shared" si="13"/>
        <v>0</v>
      </c>
      <c r="H23" s="165">
        <f t="shared" si="13"/>
        <v>6259023.24</v>
      </c>
      <c r="I23" s="166">
        <f t="shared" si="0"/>
        <v>0.08644118456862991</v>
      </c>
      <c r="J23" s="167">
        <v>727364774.5</v>
      </c>
      <c r="K23" s="168">
        <v>350304567.22</v>
      </c>
      <c r="L23" s="169">
        <f t="shared" si="1"/>
        <v>0.09954824078437688</v>
      </c>
      <c r="M23" s="169">
        <f t="shared" si="2"/>
        <v>0.017867375494619735</v>
      </c>
      <c r="N23" s="165">
        <f t="shared" si="13"/>
        <v>51640000</v>
      </c>
      <c r="O23" s="170">
        <f t="shared" si="13"/>
        <v>12755443.59</v>
      </c>
      <c r="P23" s="171">
        <f t="shared" si="3"/>
        <v>0.2470070408597986</v>
      </c>
      <c r="Q23" s="172">
        <v>767988776.42</v>
      </c>
      <c r="R23" s="172">
        <v>375465005.59</v>
      </c>
      <c r="S23" s="171">
        <f t="shared" si="4"/>
        <v>0.06724056598941619</v>
      </c>
      <c r="T23" s="171">
        <f t="shared" si="4"/>
        <v>0.03397238997002208</v>
      </c>
      <c r="U23" s="173">
        <f t="shared" si="5"/>
        <v>-20767883.709999993</v>
      </c>
      <c r="V23" s="173">
        <f t="shared" si="6"/>
        <v>6496420.35</v>
      </c>
      <c r="W23" s="171">
        <f t="shared" si="7"/>
        <v>0.016105014475402347</v>
      </c>
      <c r="X23" s="171">
        <f t="shared" si="8"/>
        <v>0.7131820093903419</v>
      </c>
      <c r="Y23" s="171">
        <f t="shared" si="9"/>
        <v>2.0379287791236895</v>
      </c>
      <c r="Z23" s="171">
        <f t="shared" si="10"/>
        <v>1.901364303909767</v>
      </c>
    </row>
    <row r="24" spans="1:26" ht="24.75" customHeight="1" thickBot="1">
      <c r="A24" s="116"/>
      <c r="B24" s="151">
        <v>501</v>
      </c>
      <c r="C24" s="152">
        <v>2618110</v>
      </c>
      <c r="D24" s="153">
        <v>212646</v>
      </c>
      <c r="E24" s="153">
        <v>0</v>
      </c>
      <c r="F24" s="153">
        <v>0</v>
      </c>
      <c r="G24" s="153">
        <v>0</v>
      </c>
      <c r="H24" s="138">
        <f t="shared" si="11"/>
        <v>212646</v>
      </c>
      <c r="I24" s="136">
        <f t="shared" si="0"/>
        <v>0.08122118627559576</v>
      </c>
      <c r="J24" s="137">
        <v>727364774.5</v>
      </c>
      <c r="K24" s="138">
        <v>350304567.22</v>
      </c>
      <c r="L24" s="139">
        <f t="shared" si="1"/>
        <v>0.0035994456863816682</v>
      </c>
      <c r="M24" s="139">
        <f t="shared" si="2"/>
        <v>0.0006070317657789856</v>
      </c>
      <c r="N24" s="187">
        <v>4563591.44</v>
      </c>
      <c r="O24" s="188">
        <v>619533.67</v>
      </c>
      <c r="P24" s="142">
        <f t="shared" si="3"/>
        <v>0.1357557261962083</v>
      </c>
      <c r="Q24" s="143">
        <v>767988776.42</v>
      </c>
      <c r="R24" s="143">
        <v>375465005.59</v>
      </c>
      <c r="S24" s="142">
        <f t="shared" si="4"/>
        <v>0.0059422631946176386</v>
      </c>
      <c r="T24" s="142">
        <f t="shared" si="4"/>
        <v>0.0016500437078722538</v>
      </c>
      <c r="U24" s="144">
        <f t="shared" si="5"/>
        <v>1945481.4400000004</v>
      </c>
      <c r="V24" s="144">
        <f t="shared" si="6"/>
        <v>406887.67000000004</v>
      </c>
      <c r="W24" s="142">
        <f t="shared" si="7"/>
        <v>0.0010430119420932681</v>
      </c>
      <c r="X24" s="142">
        <f t="shared" si="8"/>
        <v>1.7430862110453726</v>
      </c>
      <c r="Y24" s="142">
        <f t="shared" si="9"/>
        <v>2.913450852590691</v>
      </c>
      <c r="Z24" s="142">
        <f t="shared" si="10"/>
        <v>2.7182164112199336</v>
      </c>
    </row>
    <row r="25" spans="1:26" ht="24.75" customHeight="1" thickBot="1">
      <c r="A25" s="116"/>
      <c r="B25" s="151">
        <v>502</v>
      </c>
      <c r="C25" s="229">
        <f>17232190.33-7130000</f>
        <v>10102190.329999998</v>
      </c>
      <c r="D25" s="153">
        <v>10248156.42</v>
      </c>
      <c r="E25" s="153">
        <v>0</v>
      </c>
      <c r="F25" s="153">
        <v>50000</v>
      </c>
      <c r="G25" s="153">
        <v>0</v>
      </c>
      <c r="H25" s="230">
        <f>(D25+E25-F25-G25)-5450000</f>
        <v>4748156.42</v>
      </c>
      <c r="I25" s="136">
        <f t="shared" si="0"/>
        <v>0.4700125680566148</v>
      </c>
      <c r="J25" s="231">
        <v>727364774.5</v>
      </c>
      <c r="K25" s="230">
        <v>350304567.22</v>
      </c>
      <c r="L25" s="139">
        <f t="shared" si="1"/>
        <v>0.013888753874483921</v>
      </c>
      <c r="M25" s="139">
        <f t="shared" si="2"/>
        <v>0.01355436629810778</v>
      </c>
      <c r="N25" s="187">
        <v>11248772</v>
      </c>
      <c r="O25" s="188">
        <v>2600640.04</v>
      </c>
      <c r="P25" s="142">
        <f t="shared" si="3"/>
        <v>0.23119323958206284</v>
      </c>
      <c r="Q25" s="143">
        <v>767988776.42</v>
      </c>
      <c r="R25" s="143">
        <v>375465005.59</v>
      </c>
      <c r="S25" s="142">
        <f t="shared" si="4"/>
        <v>0.014647052594227286</v>
      </c>
      <c r="T25" s="142">
        <f t="shared" si="4"/>
        <v>0.006926451203923503</v>
      </c>
      <c r="U25" s="144">
        <f t="shared" si="5"/>
        <v>1146581.6700000018</v>
      </c>
      <c r="V25" s="144">
        <f t="shared" si="6"/>
        <v>-2147516.38</v>
      </c>
      <c r="W25" s="142">
        <f t="shared" si="7"/>
        <v>-0.0066279150941842765</v>
      </c>
      <c r="X25" s="142">
        <f t="shared" si="8"/>
        <v>1.1134983238827971</v>
      </c>
      <c r="Y25" s="142">
        <f t="shared" si="9"/>
        <v>0.5477157469045639</v>
      </c>
      <c r="Z25" s="142">
        <f t="shared" si="10"/>
        <v>0.5110125439719341</v>
      </c>
    </row>
    <row r="26" spans="1:26" ht="24.75" customHeight="1" thickBot="1">
      <c r="A26" s="116"/>
      <c r="B26" s="151">
        <v>503</v>
      </c>
      <c r="C26" s="152">
        <v>26214633.37</v>
      </c>
      <c r="D26" s="153">
        <v>12802997.05</v>
      </c>
      <c r="E26" s="153">
        <v>0</v>
      </c>
      <c r="F26" s="153">
        <v>19555.49</v>
      </c>
      <c r="G26" s="153">
        <v>0</v>
      </c>
      <c r="H26" s="138">
        <f t="shared" si="11"/>
        <v>12783441.56</v>
      </c>
      <c r="I26" s="136">
        <f t="shared" si="0"/>
        <v>0.4876452544489658</v>
      </c>
      <c r="J26" s="137">
        <v>727364774.5</v>
      </c>
      <c r="K26" s="138">
        <v>350304567.22</v>
      </c>
      <c r="L26" s="139">
        <f t="shared" si="1"/>
        <v>0.03604055941260048</v>
      </c>
      <c r="M26" s="139">
        <f t="shared" si="2"/>
        <v>0.03649236337809915</v>
      </c>
      <c r="N26" s="187">
        <v>29485104.5</v>
      </c>
      <c r="O26" s="188">
        <v>11585733.64</v>
      </c>
      <c r="P26" s="142">
        <f t="shared" si="3"/>
        <v>0.3929351391649299</v>
      </c>
      <c r="Q26" s="143">
        <v>767988776.42</v>
      </c>
      <c r="R26" s="143">
        <v>375465005.59</v>
      </c>
      <c r="S26" s="142">
        <f t="shared" si="4"/>
        <v>0.03839262422225179</v>
      </c>
      <c r="T26" s="142">
        <f t="shared" si="4"/>
        <v>0.030857026533789363</v>
      </c>
      <c r="U26" s="144">
        <f t="shared" si="5"/>
        <v>3270471.129999999</v>
      </c>
      <c r="V26" s="144">
        <f t="shared" si="6"/>
        <v>-1197707.92</v>
      </c>
      <c r="W26" s="142">
        <f t="shared" si="7"/>
        <v>-0.0056353368443097865</v>
      </c>
      <c r="X26" s="142">
        <f t="shared" si="8"/>
        <v>1.124757462133448</v>
      </c>
      <c r="Y26" s="142">
        <f t="shared" si="9"/>
        <v>0.906307865970328</v>
      </c>
      <c r="Z26" s="142">
        <f t="shared" si="10"/>
        <v>0.8455749005368113</v>
      </c>
    </row>
    <row r="27" spans="1:26" s="174" customFormat="1" ht="24.75" customHeight="1" thickBot="1">
      <c r="A27" s="163"/>
      <c r="B27" s="164">
        <v>500</v>
      </c>
      <c r="C27" s="165">
        <f>SUM(C24:C26)</f>
        <v>38934933.7</v>
      </c>
      <c r="D27" s="165">
        <f aca="true" t="shared" si="14" ref="D27:O27">SUM(D24:D26)</f>
        <v>23263799.47</v>
      </c>
      <c r="E27" s="165">
        <f t="shared" si="14"/>
        <v>0</v>
      </c>
      <c r="F27" s="165">
        <f t="shared" si="14"/>
        <v>69555.49</v>
      </c>
      <c r="G27" s="165">
        <f t="shared" si="14"/>
        <v>0</v>
      </c>
      <c r="H27" s="165">
        <f t="shared" si="14"/>
        <v>17744243.98</v>
      </c>
      <c r="I27" s="166">
        <f t="shared" si="0"/>
        <v>0.4557409578945809</v>
      </c>
      <c r="J27" s="167">
        <v>727364774.5</v>
      </c>
      <c r="K27" s="168">
        <v>350304567.22</v>
      </c>
      <c r="L27" s="169">
        <f t="shared" si="1"/>
        <v>0.053528758973466074</v>
      </c>
      <c r="M27" s="169">
        <f t="shared" si="2"/>
        <v>0.05065376144198591</v>
      </c>
      <c r="N27" s="165">
        <f t="shared" si="14"/>
        <v>45297467.94</v>
      </c>
      <c r="O27" s="170">
        <f t="shared" si="14"/>
        <v>14805907.350000001</v>
      </c>
      <c r="P27" s="171">
        <f t="shared" si="3"/>
        <v>0.3268594917846528</v>
      </c>
      <c r="Q27" s="172">
        <v>767988776.42</v>
      </c>
      <c r="R27" s="172">
        <v>375465005.59</v>
      </c>
      <c r="S27" s="171">
        <f t="shared" si="4"/>
        <v>0.058981940011096703</v>
      </c>
      <c r="T27" s="171">
        <f t="shared" si="4"/>
        <v>0.039433521445585124</v>
      </c>
      <c r="U27" s="173">
        <f t="shared" si="5"/>
        <v>6362534.239999995</v>
      </c>
      <c r="V27" s="173">
        <f t="shared" si="6"/>
        <v>-2938336.629999999</v>
      </c>
      <c r="W27" s="171">
        <f t="shared" si="7"/>
        <v>-0.011220239996400788</v>
      </c>
      <c r="X27" s="171">
        <f t="shared" si="8"/>
        <v>1.163414538959392</v>
      </c>
      <c r="Y27" s="171">
        <f t="shared" si="9"/>
        <v>0.8344062089479904</v>
      </c>
      <c r="Z27" s="171">
        <f t="shared" si="10"/>
        <v>0.77849147472984</v>
      </c>
    </row>
    <row r="28" spans="1:26" s="174" customFormat="1" ht="24.75" customHeight="1" thickBot="1">
      <c r="A28" s="163"/>
      <c r="B28" s="164">
        <v>605</v>
      </c>
      <c r="C28" s="165">
        <v>3192.28</v>
      </c>
      <c r="D28" s="175">
        <v>3192.28</v>
      </c>
      <c r="E28" s="175">
        <v>0</v>
      </c>
      <c r="F28" s="175">
        <v>0</v>
      </c>
      <c r="G28" s="175">
        <v>0</v>
      </c>
      <c r="H28" s="176">
        <f t="shared" si="11"/>
        <v>3192.28</v>
      </c>
      <c r="I28" s="166">
        <f t="shared" si="0"/>
        <v>1</v>
      </c>
      <c r="J28" s="167">
        <v>727364774.5</v>
      </c>
      <c r="K28" s="168">
        <v>350304567.22</v>
      </c>
      <c r="L28" s="169">
        <f t="shared" si="1"/>
        <v>4.388829528065082E-06</v>
      </c>
      <c r="M28" s="169">
        <f t="shared" si="2"/>
        <v>9.112870052862223E-06</v>
      </c>
      <c r="N28" s="189">
        <v>9375.74</v>
      </c>
      <c r="O28" s="190">
        <v>9294.58</v>
      </c>
      <c r="P28" s="171">
        <f t="shared" si="3"/>
        <v>0.9913436166105289</v>
      </c>
      <c r="Q28" s="172">
        <v>767988776.42</v>
      </c>
      <c r="R28" s="172">
        <v>375465005.59</v>
      </c>
      <c r="S28" s="171">
        <f t="shared" si="4"/>
        <v>1.2208173202354937E-05</v>
      </c>
      <c r="T28" s="171">
        <f t="shared" si="4"/>
        <v>2.475485028330307E-05</v>
      </c>
      <c r="U28" s="173">
        <f t="shared" si="5"/>
        <v>6183.459999999999</v>
      </c>
      <c r="V28" s="173">
        <f t="shared" si="6"/>
        <v>6102.299999999999</v>
      </c>
      <c r="W28" s="171">
        <f t="shared" si="7"/>
        <v>1.5641980230440845E-05</v>
      </c>
      <c r="X28" s="171">
        <f t="shared" si="8"/>
        <v>2.9370042728081494</v>
      </c>
      <c r="Y28" s="171">
        <f t="shared" si="9"/>
        <v>2.911580437806207</v>
      </c>
      <c r="Z28" s="171">
        <f t="shared" si="10"/>
        <v>2.7164713355621615</v>
      </c>
    </row>
    <row r="29" spans="1:26" ht="24.75" customHeight="1" thickBot="1">
      <c r="A29" s="116"/>
      <c r="B29" s="151">
        <v>701</v>
      </c>
      <c r="C29" s="152">
        <v>128060852.94</v>
      </c>
      <c r="D29" s="153">
        <v>64455095.71</v>
      </c>
      <c r="E29" s="153">
        <v>0</v>
      </c>
      <c r="F29" s="153">
        <v>515142.3</v>
      </c>
      <c r="G29" s="153">
        <v>0</v>
      </c>
      <c r="H29" s="138">
        <f t="shared" si="11"/>
        <v>63939953.410000004</v>
      </c>
      <c r="I29" s="136">
        <f t="shared" si="0"/>
        <v>0.49929351509127945</v>
      </c>
      <c r="J29" s="137">
        <v>727364774.5</v>
      </c>
      <c r="K29" s="138">
        <v>350304567.22</v>
      </c>
      <c r="L29" s="139">
        <f t="shared" si="1"/>
        <v>0.1760613895937299</v>
      </c>
      <c r="M29" s="139">
        <f t="shared" si="2"/>
        <v>0.18252674784523754</v>
      </c>
      <c r="N29" s="191">
        <v>128136559.85</v>
      </c>
      <c r="O29" s="192">
        <v>64214954.98</v>
      </c>
      <c r="P29" s="142">
        <f t="shared" si="3"/>
        <v>0.5011446776405711</v>
      </c>
      <c r="Q29" s="143">
        <v>767988776.42</v>
      </c>
      <c r="R29" s="143">
        <v>375465005.59</v>
      </c>
      <c r="S29" s="142">
        <f t="shared" si="4"/>
        <v>0.16684691727828624</v>
      </c>
      <c r="T29" s="142">
        <f t="shared" si="4"/>
        <v>0.17102780292158945</v>
      </c>
      <c r="U29" s="144">
        <f t="shared" si="5"/>
        <v>75706.90999999642</v>
      </c>
      <c r="V29" s="144">
        <f t="shared" si="6"/>
        <v>275001.56999999285</v>
      </c>
      <c r="W29" s="142">
        <f t="shared" si="7"/>
        <v>-0.011498944923648086</v>
      </c>
      <c r="X29" s="142">
        <f t="shared" si="8"/>
        <v>1.0005911791797566</v>
      </c>
      <c r="Y29" s="142">
        <f t="shared" si="9"/>
        <v>1.0043009347885603</v>
      </c>
      <c r="Z29" s="142">
        <f t="shared" si="10"/>
        <v>0.9370013159200211</v>
      </c>
    </row>
    <row r="30" spans="1:26" ht="24.75" customHeight="1" thickBot="1">
      <c r="A30" s="116"/>
      <c r="B30" s="151">
        <v>702</v>
      </c>
      <c r="C30" s="152">
        <v>298710702.96</v>
      </c>
      <c r="D30" s="153">
        <v>162195494.12</v>
      </c>
      <c r="E30" s="153">
        <v>0</v>
      </c>
      <c r="F30" s="153">
        <v>11707.31</v>
      </c>
      <c r="G30" s="153">
        <v>0</v>
      </c>
      <c r="H30" s="138">
        <f t="shared" si="11"/>
        <v>162183786.81</v>
      </c>
      <c r="I30" s="136">
        <f t="shared" si="0"/>
        <v>0.5429460183477853</v>
      </c>
      <c r="J30" s="137">
        <v>727364774.5</v>
      </c>
      <c r="K30" s="138">
        <v>350304567.22</v>
      </c>
      <c r="L30" s="139">
        <f t="shared" si="1"/>
        <v>0.4106752394839819</v>
      </c>
      <c r="M30" s="139">
        <f t="shared" si="2"/>
        <v>0.4629793670607341</v>
      </c>
      <c r="N30" s="191">
        <v>279614932.79</v>
      </c>
      <c r="O30" s="192">
        <v>154543908.04</v>
      </c>
      <c r="P30" s="142">
        <f t="shared" si="3"/>
        <v>0.5527026274954618</v>
      </c>
      <c r="Q30" s="143">
        <v>767988776.42</v>
      </c>
      <c r="R30" s="143">
        <v>375465005.59</v>
      </c>
      <c r="S30" s="142">
        <f t="shared" si="4"/>
        <v>0.36408726452153695</v>
      </c>
      <c r="T30" s="142">
        <f t="shared" si="4"/>
        <v>0.41160668967578495</v>
      </c>
      <c r="U30" s="144">
        <f t="shared" si="5"/>
        <v>-19095770.169999957</v>
      </c>
      <c r="V30" s="144">
        <f t="shared" si="6"/>
        <v>-7639878.770000011</v>
      </c>
      <c r="W30" s="142">
        <f t="shared" si="7"/>
        <v>-0.05137267738494916</v>
      </c>
      <c r="X30" s="142">
        <f t="shared" si="8"/>
        <v>0.9360726951502737</v>
      </c>
      <c r="Y30" s="142">
        <f t="shared" si="9"/>
        <v>0.9528936959712859</v>
      </c>
      <c r="Z30" s="142">
        <f t="shared" si="10"/>
        <v>0.8890389485149345</v>
      </c>
    </row>
    <row r="31" spans="1:26" ht="24.75" customHeight="1" thickBot="1">
      <c r="A31" s="116"/>
      <c r="B31" s="158" t="s">
        <v>10</v>
      </c>
      <c r="C31" s="152">
        <v>0</v>
      </c>
      <c r="D31" s="153"/>
      <c r="E31" s="153"/>
      <c r="F31" s="153"/>
      <c r="G31" s="153"/>
      <c r="H31" s="138">
        <v>0</v>
      </c>
      <c r="I31" s="136" t="e">
        <f t="shared" si="0"/>
        <v>#DIV/0!</v>
      </c>
      <c r="J31" s="137">
        <v>727364774.5</v>
      </c>
      <c r="K31" s="138">
        <v>350304567.22</v>
      </c>
      <c r="L31" s="139">
        <f t="shared" si="1"/>
        <v>0</v>
      </c>
      <c r="M31" s="139">
        <f t="shared" si="2"/>
        <v>0</v>
      </c>
      <c r="N31" s="193">
        <v>30014231.73</v>
      </c>
      <c r="O31" s="194">
        <v>16791766.77</v>
      </c>
      <c r="P31" s="142">
        <f t="shared" si="3"/>
        <v>0.55946015613707</v>
      </c>
      <c r="Q31" s="143">
        <v>767988776.42</v>
      </c>
      <c r="R31" s="143">
        <v>375465005.59</v>
      </c>
      <c r="S31" s="142">
        <f t="shared" si="4"/>
        <v>0.039081602038394544</v>
      </c>
      <c r="T31" s="142">
        <f t="shared" si="4"/>
        <v>0.04472258804416053</v>
      </c>
      <c r="U31" s="144">
        <f t="shared" si="5"/>
        <v>30014231.73</v>
      </c>
      <c r="V31" s="144">
        <f t="shared" si="6"/>
        <v>16791766.77</v>
      </c>
      <c r="W31" s="142">
        <f t="shared" si="7"/>
        <v>0.04472258804416053</v>
      </c>
      <c r="X31" s="142" t="e">
        <f t="shared" si="8"/>
        <v>#DIV/0!</v>
      </c>
      <c r="Y31" s="142" t="e">
        <f t="shared" si="9"/>
        <v>#DIV/0!</v>
      </c>
      <c r="Z31" s="142" t="e">
        <f t="shared" si="10"/>
        <v>#DIV/0!</v>
      </c>
    </row>
    <row r="32" spans="1:26" ht="24.75" customHeight="1" thickBot="1">
      <c r="A32" s="116"/>
      <c r="B32" s="151">
        <v>707</v>
      </c>
      <c r="C32" s="152">
        <v>4267633.14</v>
      </c>
      <c r="D32" s="153">
        <v>1037499</v>
      </c>
      <c r="E32" s="153">
        <v>0</v>
      </c>
      <c r="F32" s="153">
        <v>184317</v>
      </c>
      <c r="G32" s="153">
        <v>0</v>
      </c>
      <c r="H32" s="138">
        <f t="shared" si="11"/>
        <v>853182</v>
      </c>
      <c r="I32" s="136">
        <f t="shared" si="0"/>
        <v>0.19991924610464526</v>
      </c>
      <c r="J32" s="137">
        <v>727364774.5</v>
      </c>
      <c r="K32" s="138">
        <v>350304567.22</v>
      </c>
      <c r="L32" s="139">
        <f t="shared" si="1"/>
        <v>0.005867252978993417</v>
      </c>
      <c r="M32" s="139">
        <f t="shared" si="2"/>
        <v>0.0024355434665634273</v>
      </c>
      <c r="N32" s="193">
        <v>4920506.65</v>
      </c>
      <c r="O32" s="194">
        <v>2490052.66</v>
      </c>
      <c r="P32" s="142">
        <f t="shared" si="3"/>
        <v>0.5060561517582747</v>
      </c>
      <c r="Q32" s="143">
        <v>767988776.42</v>
      </c>
      <c r="R32" s="143">
        <v>375465005.59</v>
      </c>
      <c r="S32" s="142">
        <f t="shared" si="4"/>
        <v>0.006407003332701127</v>
      </c>
      <c r="T32" s="142">
        <f t="shared" si="4"/>
        <v>0.006631916751035611</v>
      </c>
      <c r="U32" s="144">
        <f t="shared" si="5"/>
        <v>652873.5100000007</v>
      </c>
      <c r="V32" s="144">
        <f t="shared" si="6"/>
        <v>1636870.6600000001</v>
      </c>
      <c r="W32" s="142">
        <f t="shared" si="7"/>
        <v>0.004196373284472183</v>
      </c>
      <c r="X32" s="142">
        <f t="shared" si="8"/>
        <v>1.1529825757234609</v>
      </c>
      <c r="Y32" s="142">
        <f t="shared" si="9"/>
        <v>2.9185480471927443</v>
      </c>
      <c r="Z32" s="142">
        <f t="shared" si="10"/>
        <v>2.722972035639053</v>
      </c>
    </row>
    <row r="33" spans="1:26" ht="24.75" customHeight="1" thickBot="1">
      <c r="A33" s="116"/>
      <c r="B33" s="151">
        <v>709</v>
      </c>
      <c r="C33" s="152">
        <v>21928510.96</v>
      </c>
      <c r="D33" s="153">
        <v>11577843.61</v>
      </c>
      <c r="E33" s="153">
        <v>0</v>
      </c>
      <c r="F33" s="153">
        <v>207753.13</v>
      </c>
      <c r="G33" s="153">
        <v>0</v>
      </c>
      <c r="H33" s="138">
        <f t="shared" si="11"/>
        <v>11370090.479999999</v>
      </c>
      <c r="I33" s="136">
        <f t="shared" si="0"/>
        <v>0.5185071845845022</v>
      </c>
      <c r="J33" s="137">
        <v>727364774.5</v>
      </c>
      <c r="K33" s="138">
        <v>350304567.22</v>
      </c>
      <c r="L33" s="139">
        <f t="shared" si="1"/>
        <v>0.030147886904578165</v>
      </c>
      <c r="M33" s="139">
        <f t="shared" si="2"/>
        <v>0.03245772834260336</v>
      </c>
      <c r="N33" s="193">
        <v>21759704.8</v>
      </c>
      <c r="O33" s="194">
        <v>12314244.44</v>
      </c>
      <c r="P33" s="142">
        <f t="shared" si="3"/>
        <v>0.5659196461157874</v>
      </c>
      <c r="Q33" s="143">
        <v>767988776.42</v>
      </c>
      <c r="R33" s="143">
        <v>375465005.59</v>
      </c>
      <c r="S33" s="142">
        <f t="shared" si="4"/>
        <v>0.028333363023133544</v>
      </c>
      <c r="T33" s="142">
        <f t="shared" si="4"/>
        <v>0.03279731601257908</v>
      </c>
      <c r="U33" s="144">
        <f t="shared" si="5"/>
        <v>-168806.16000000015</v>
      </c>
      <c r="V33" s="144">
        <f t="shared" si="6"/>
        <v>944153.9600000009</v>
      </c>
      <c r="W33" s="142">
        <f t="shared" si="7"/>
        <v>0.0003395876699757161</v>
      </c>
      <c r="X33" s="142">
        <f t="shared" si="8"/>
        <v>0.9923019779907573</v>
      </c>
      <c r="Y33" s="142">
        <f t="shared" si="9"/>
        <v>1.0830383858123882</v>
      </c>
      <c r="Z33" s="142">
        <f t="shared" si="10"/>
        <v>1.0104624595532763</v>
      </c>
    </row>
    <row r="34" spans="1:26" s="174" customFormat="1" ht="24.75" customHeight="1" thickBot="1">
      <c r="A34" s="163"/>
      <c r="B34" s="164">
        <v>700</v>
      </c>
      <c r="C34" s="165">
        <f>SUM(C29:C33)</f>
        <v>452967699.99999994</v>
      </c>
      <c r="D34" s="165">
        <f aca="true" t="shared" si="15" ref="D34:O34">SUM(D29:D33)</f>
        <v>239265932.44</v>
      </c>
      <c r="E34" s="165">
        <f t="shared" si="15"/>
        <v>0</v>
      </c>
      <c r="F34" s="165">
        <f t="shared" si="15"/>
        <v>918919.74</v>
      </c>
      <c r="G34" s="165">
        <f t="shared" si="15"/>
        <v>0</v>
      </c>
      <c r="H34" s="165">
        <f t="shared" si="15"/>
        <v>238347012.7</v>
      </c>
      <c r="I34" s="166">
        <f t="shared" si="0"/>
        <v>0.5261898645311797</v>
      </c>
      <c r="J34" s="167">
        <v>727364774.5</v>
      </c>
      <c r="K34" s="168">
        <v>350304567.22</v>
      </c>
      <c r="L34" s="169">
        <f t="shared" si="1"/>
        <v>0.6227517689612834</v>
      </c>
      <c r="M34" s="169">
        <f t="shared" si="2"/>
        <v>0.6803993867151383</v>
      </c>
      <c r="N34" s="165">
        <f t="shared" si="15"/>
        <v>464445935.82</v>
      </c>
      <c r="O34" s="170">
        <f t="shared" si="15"/>
        <v>250354926.89</v>
      </c>
      <c r="P34" s="171">
        <f t="shared" si="3"/>
        <v>0.5390399777058813</v>
      </c>
      <c r="Q34" s="172">
        <v>767988776.42</v>
      </c>
      <c r="R34" s="172">
        <v>375465005.59</v>
      </c>
      <c r="S34" s="171">
        <f t="shared" si="4"/>
        <v>0.6047561501940524</v>
      </c>
      <c r="T34" s="171">
        <f t="shared" si="4"/>
        <v>0.6667863134051496</v>
      </c>
      <c r="U34" s="173">
        <f t="shared" si="5"/>
        <v>11478235.820000052</v>
      </c>
      <c r="V34" s="173">
        <f t="shared" si="6"/>
        <v>12007914.189999998</v>
      </c>
      <c r="W34" s="171">
        <f t="shared" si="7"/>
        <v>-0.013613073309988732</v>
      </c>
      <c r="X34" s="171">
        <f t="shared" si="8"/>
        <v>1.025340075727254</v>
      </c>
      <c r="Y34" s="171">
        <f t="shared" si="9"/>
        <v>1.0503799651355983</v>
      </c>
      <c r="Z34" s="171">
        <f t="shared" si="10"/>
        <v>0.9799925256021901</v>
      </c>
    </row>
    <row r="35" spans="1:26" ht="24.75" customHeight="1" thickBot="1">
      <c r="A35" s="116"/>
      <c r="B35" s="151">
        <v>801</v>
      </c>
      <c r="C35" s="152">
        <v>54447747</v>
      </c>
      <c r="D35" s="153">
        <v>31930000.24</v>
      </c>
      <c r="E35" s="153">
        <v>0</v>
      </c>
      <c r="F35" s="153">
        <v>0</v>
      </c>
      <c r="G35" s="153">
        <v>0</v>
      </c>
      <c r="H35" s="138">
        <f t="shared" si="11"/>
        <v>31930000.24</v>
      </c>
      <c r="I35" s="136">
        <f t="shared" si="0"/>
        <v>0.5864338195664919</v>
      </c>
      <c r="J35" s="137">
        <v>727364774.5</v>
      </c>
      <c r="K35" s="138">
        <v>350304567.22</v>
      </c>
      <c r="L35" s="139">
        <f t="shared" si="1"/>
        <v>0.07485617795751531</v>
      </c>
      <c r="M35" s="139">
        <f t="shared" si="2"/>
        <v>0.09114925475678186</v>
      </c>
      <c r="N35" s="195">
        <v>72986382.66</v>
      </c>
      <c r="O35" s="196">
        <v>35349728.3</v>
      </c>
      <c r="P35" s="142">
        <f t="shared" si="3"/>
        <v>0.48433320040908573</v>
      </c>
      <c r="Q35" s="143">
        <v>767988776.42</v>
      </c>
      <c r="R35" s="143">
        <v>375465005.59</v>
      </c>
      <c r="S35" s="142">
        <f t="shared" si="4"/>
        <v>0.09503574127766287</v>
      </c>
      <c r="T35" s="142">
        <f t="shared" si="4"/>
        <v>0.09414919572718095</v>
      </c>
      <c r="U35" s="144">
        <f t="shared" si="5"/>
        <v>18538635.659999996</v>
      </c>
      <c r="V35" s="144">
        <f t="shared" si="6"/>
        <v>3419728.0599999987</v>
      </c>
      <c r="W35" s="142">
        <f t="shared" si="7"/>
        <v>0.002999940970399087</v>
      </c>
      <c r="X35" s="142">
        <f t="shared" si="8"/>
        <v>1.3404848994027245</v>
      </c>
      <c r="Y35" s="142">
        <f t="shared" si="9"/>
        <v>1.1071007840368245</v>
      </c>
      <c r="Z35" s="142">
        <f t="shared" si="10"/>
        <v>1.0329124026126597</v>
      </c>
    </row>
    <row r="36" spans="1:26" ht="24.75" customHeight="1" thickBot="1">
      <c r="A36" s="116"/>
      <c r="B36" s="151">
        <v>804</v>
      </c>
      <c r="C36" s="152">
        <v>3104000</v>
      </c>
      <c r="D36" s="153">
        <v>2126694.16</v>
      </c>
      <c r="E36" s="153">
        <v>0</v>
      </c>
      <c r="F36" s="153">
        <v>217774.79</v>
      </c>
      <c r="G36" s="153">
        <v>0</v>
      </c>
      <c r="H36" s="138">
        <f t="shared" si="11"/>
        <v>1908919.37</v>
      </c>
      <c r="I36" s="136">
        <f t="shared" si="0"/>
        <v>0.6149869104381444</v>
      </c>
      <c r="J36" s="137">
        <v>727364774.5</v>
      </c>
      <c r="K36" s="138">
        <v>350304567.22</v>
      </c>
      <c r="L36" s="139">
        <f t="shared" si="1"/>
        <v>0.004267459889205839</v>
      </c>
      <c r="M36" s="139">
        <f t="shared" si="2"/>
        <v>0.005449313393625128</v>
      </c>
      <c r="N36" s="195">
        <v>12160800</v>
      </c>
      <c r="O36" s="196">
        <v>3194243.18</v>
      </c>
      <c r="P36" s="142">
        <f t="shared" si="3"/>
        <v>0.26266719130320376</v>
      </c>
      <c r="Q36" s="143">
        <v>767988776.42</v>
      </c>
      <c r="R36" s="143">
        <v>375465005.59</v>
      </c>
      <c r="S36" s="142">
        <f t="shared" si="4"/>
        <v>0.015834606407515342</v>
      </c>
      <c r="T36" s="142">
        <f t="shared" si="4"/>
        <v>0.008507432470252761</v>
      </c>
      <c r="U36" s="144">
        <f t="shared" si="5"/>
        <v>9056800</v>
      </c>
      <c r="V36" s="144">
        <f t="shared" si="6"/>
        <v>1285323.81</v>
      </c>
      <c r="W36" s="142">
        <f t="shared" si="7"/>
        <v>0.003058119076627633</v>
      </c>
      <c r="X36" s="142">
        <f t="shared" si="8"/>
        <v>3.917783505154639</v>
      </c>
      <c r="Y36" s="142">
        <f t="shared" si="9"/>
        <v>1.6733253537052222</v>
      </c>
      <c r="Z36" s="142">
        <f t="shared" si="10"/>
        <v>1.5611934670898482</v>
      </c>
    </row>
    <row r="37" spans="1:26" s="174" customFormat="1" ht="24.75" customHeight="1" thickBot="1">
      <c r="A37" s="163"/>
      <c r="B37" s="164">
        <v>800</v>
      </c>
      <c r="C37" s="165">
        <f>SUM(C35:C36)</f>
        <v>57551747</v>
      </c>
      <c r="D37" s="165">
        <f aca="true" t="shared" si="16" ref="D37:O37">SUM(D35:D36)</f>
        <v>34056694.4</v>
      </c>
      <c r="E37" s="165">
        <f t="shared" si="16"/>
        <v>0</v>
      </c>
      <c r="F37" s="165">
        <f t="shared" si="16"/>
        <v>217774.79</v>
      </c>
      <c r="G37" s="165">
        <f t="shared" si="16"/>
        <v>0</v>
      </c>
      <c r="H37" s="165">
        <f t="shared" si="16"/>
        <v>33838919.61</v>
      </c>
      <c r="I37" s="166">
        <f t="shared" si="0"/>
        <v>0.5879738039924314</v>
      </c>
      <c r="J37" s="167">
        <v>727364774.5</v>
      </c>
      <c r="K37" s="168">
        <v>350304567.22</v>
      </c>
      <c r="L37" s="169">
        <f t="shared" si="1"/>
        <v>0.07912363784672116</v>
      </c>
      <c r="M37" s="169">
        <f t="shared" si="2"/>
        <v>0.09659856815040699</v>
      </c>
      <c r="N37" s="165">
        <f t="shared" si="16"/>
        <v>85147182.66</v>
      </c>
      <c r="O37" s="170">
        <f t="shared" si="16"/>
        <v>38543971.48</v>
      </c>
      <c r="P37" s="171">
        <f t="shared" si="3"/>
        <v>0.4526746543559683</v>
      </c>
      <c r="Q37" s="172">
        <v>767988776.42</v>
      </c>
      <c r="R37" s="172">
        <v>375465005.59</v>
      </c>
      <c r="S37" s="171">
        <f t="shared" si="4"/>
        <v>0.11087034768517823</v>
      </c>
      <c r="T37" s="171">
        <f t="shared" si="4"/>
        <v>0.10265662819743371</v>
      </c>
      <c r="U37" s="173">
        <f t="shared" si="5"/>
        <v>27595435.659999996</v>
      </c>
      <c r="V37" s="173">
        <f t="shared" si="6"/>
        <v>4705051.869999997</v>
      </c>
      <c r="W37" s="171">
        <f t="shared" si="7"/>
        <v>0.00605806004702672</v>
      </c>
      <c r="X37" s="171">
        <f t="shared" si="8"/>
        <v>1.4794891049962393</v>
      </c>
      <c r="Y37" s="171">
        <f t="shared" si="9"/>
        <v>1.1390426149601292</v>
      </c>
      <c r="Z37" s="171">
        <f t="shared" si="10"/>
        <v>1.06271376649801</v>
      </c>
    </row>
    <row r="38" spans="1:26" ht="24.75" customHeight="1" thickBot="1">
      <c r="A38" s="116"/>
      <c r="B38" s="151">
        <v>1001</v>
      </c>
      <c r="C38" s="152">
        <v>1581000</v>
      </c>
      <c r="D38" s="153">
        <v>834349.1</v>
      </c>
      <c r="E38" s="153">
        <v>0</v>
      </c>
      <c r="F38" s="153">
        <v>0</v>
      </c>
      <c r="G38" s="153">
        <v>0</v>
      </c>
      <c r="H38" s="138">
        <f t="shared" si="11"/>
        <v>834349.1</v>
      </c>
      <c r="I38" s="136">
        <f t="shared" si="0"/>
        <v>0.5277350411132194</v>
      </c>
      <c r="J38" s="137">
        <v>727364774.5</v>
      </c>
      <c r="K38" s="138">
        <v>350304567.22</v>
      </c>
      <c r="L38" s="139">
        <f t="shared" si="1"/>
        <v>0.0021735998984647007</v>
      </c>
      <c r="M38" s="139">
        <f t="shared" si="2"/>
        <v>0.002381781963681929</v>
      </c>
      <c r="N38" s="197">
        <v>1694367.4</v>
      </c>
      <c r="O38" s="198">
        <v>1093463.39</v>
      </c>
      <c r="P38" s="142">
        <f t="shared" si="3"/>
        <v>0.645351999808306</v>
      </c>
      <c r="Q38" s="143">
        <v>767988776.42</v>
      </c>
      <c r="R38" s="143">
        <v>375465005.59</v>
      </c>
      <c r="S38" s="142">
        <f t="shared" si="4"/>
        <v>0.002206239794152121</v>
      </c>
      <c r="T38" s="142">
        <f t="shared" si="4"/>
        <v>0.0029122910889704573</v>
      </c>
      <c r="U38" s="144">
        <f t="shared" si="5"/>
        <v>113367.3999999999</v>
      </c>
      <c r="V38" s="144">
        <f t="shared" si="6"/>
        <v>259114.28999999992</v>
      </c>
      <c r="W38" s="142">
        <f t="shared" si="7"/>
        <v>0.0005305091252885284</v>
      </c>
      <c r="X38" s="142">
        <f t="shared" si="8"/>
        <v>1.0717061353573687</v>
      </c>
      <c r="Y38" s="142">
        <f t="shared" si="9"/>
        <v>1.310558601908961</v>
      </c>
      <c r="Z38" s="142">
        <f t="shared" si="10"/>
        <v>1.2227362258081884</v>
      </c>
    </row>
    <row r="39" spans="1:26" ht="24.75" customHeight="1" thickBot="1">
      <c r="A39" s="116"/>
      <c r="B39" s="151">
        <v>1003</v>
      </c>
      <c r="C39" s="152">
        <v>15034127.5</v>
      </c>
      <c r="D39" s="153">
        <v>0</v>
      </c>
      <c r="E39" s="153">
        <v>7490539.83</v>
      </c>
      <c r="F39" s="153">
        <v>0</v>
      </c>
      <c r="G39" s="153">
        <v>90254.93</v>
      </c>
      <c r="H39" s="138">
        <f t="shared" si="11"/>
        <v>7400284.9</v>
      </c>
      <c r="I39" s="136">
        <f t="shared" si="0"/>
        <v>0.4922324158817996</v>
      </c>
      <c r="J39" s="137">
        <v>727364774.5</v>
      </c>
      <c r="K39" s="138">
        <v>350304567.22</v>
      </c>
      <c r="L39" s="139">
        <f t="shared" si="1"/>
        <v>0.02066930930265994</v>
      </c>
      <c r="M39" s="139">
        <f t="shared" si="2"/>
        <v>0.021125288084960756</v>
      </c>
      <c r="N39" s="197">
        <v>16406811.2</v>
      </c>
      <c r="O39" s="198">
        <v>7582784.33</v>
      </c>
      <c r="P39" s="142">
        <f t="shared" si="3"/>
        <v>0.46217294985389973</v>
      </c>
      <c r="Q39" s="143">
        <v>767988776.42</v>
      </c>
      <c r="R39" s="143">
        <v>375465005.59</v>
      </c>
      <c r="S39" s="142">
        <f t="shared" si="4"/>
        <v>0.021363347621407677</v>
      </c>
      <c r="T39" s="142">
        <f t="shared" si="4"/>
        <v>0.02019571522540304</v>
      </c>
      <c r="U39" s="144">
        <f t="shared" si="5"/>
        <v>1372683.6999999993</v>
      </c>
      <c r="V39" s="144">
        <f t="shared" si="6"/>
        <v>182499.4299999997</v>
      </c>
      <c r="W39" s="142">
        <f t="shared" si="7"/>
        <v>-0.0009295728595577167</v>
      </c>
      <c r="X39" s="142">
        <f t="shared" si="8"/>
        <v>1.0913045136806243</v>
      </c>
      <c r="Y39" s="142">
        <f t="shared" si="9"/>
        <v>1.0246611356814113</v>
      </c>
      <c r="Z39" s="142">
        <f t="shared" si="10"/>
        <v>0.9559971511006524</v>
      </c>
    </row>
    <row r="40" spans="1:26" ht="24.75" customHeight="1" thickBot="1">
      <c r="A40" s="116"/>
      <c r="B40" s="151">
        <v>1004</v>
      </c>
      <c r="C40" s="152">
        <v>3457700</v>
      </c>
      <c r="D40" s="153">
        <v>2459637.65</v>
      </c>
      <c r="E40" s="153">
        <v>0</v>
      </c>
      <c r="F40" s="153">
        <v>16650.13</v>
      </c>
      <c r="G40" s="153">
        <v>0</v>
      </c>
      <c r="H40" s="138">
        <f t="shared" si="11"/>
        <v>2442987.52</v>
      </c>
      <c r="I40" s="136">
        <f t="shared" si="0"/>
        <v>0.7065354194985106</v>
      </c>
      <c r="J40" s="137">
        <v>727364774.5</v>
      </c>
      <c r="K40" s="138">
        <v>350304567.22</v>
      </c>
      <c r="L40" s="139">
        <f t="shared" si="1"/>
        <v>0.004753735843720048</v>
      </c>
      <c r="M40" s="139">
        <f t="shared" si="2"/>
        <v>0.006973895714199304</v>
      </c>
      <c r="N40" s="197">
        <v>3622900</v>
      </c>
      <c r="O40" s="198">
        <v>2959438.23</v>
      </c>
      <c r="P40" s="142">
        <f t="shared" si="3"/>
        <v>0.8168699743299567</v>
      </c>
      <c r="Q40" s="143">
        <v>767988776.42</v>
      </c>
      <c r="R40" s="143">
        <v>375465005.59</v>
      </c>
      <c r="S40" s="142">
        <f t="shared" si="4"/>
        <v>0.004717386648393801</v>
      </c>
      <c r="T40" s="142">
        <f t="shared" si="4"/>
        <v>0.00788206140636085</v>
      </c>
      <c r="U40" s="144">
        <f t="shared" si="5"/>
        <v>165200</v>
      </c>
      <c r="V40" s="144">
        <f t="shared" si="6"/>
        <v>516450.70999999996</v>
      </c>
      <c r="W40" s="142">
        <f t="shared" si="7"/>
        <v>0.0009081656921615467</v>
      </c>
      <c r="X40" s="142">
        <f t="shared" si="8"/>
        <v>1.0477774242993898</v>
      </c>
      <c r="Y40" s="142">
        <f t="shared" si="9"/>
        <v>1.211401288697537</v>
      </c>
      <c r="Z40" s="142">
        <f t="shared" si="10"/>
        <v>1.1302235836868715</v>
      </c>
    </row>
    <row r="41" spans="1:26" s="174" customFormat="1" ht="24.75" customHeight="1" thickBot="1">
      <c r="A41" s="163"/>
      <c r="B41" s="164">
        <v>1000</v>
      </c>
      <c r="C41" s="165">
        <f>SUM(C38:C40)</f>
        <v>20072827.5</v>
      </c>
      <c r="D41" s="165">
        <f aca="true" t="shared" si="17" ref="D41:O41">SUM(D38:D40)</f>
        <v>3293986.75</v>
      </c>
      <c r="E41" s="165">
        <f t="shared" si="17"/>
        <v>7490539.83</v>
      </c>
      <c r="F41" s="165">
        <f t="shared" si="17"/>
        <v>16650.13</v>
      </c>
      <c r="G41" s="165">
        <f t="shared" si="17"/>
        <v>90254.93</v>
      </c>
      <c r="H41" s="165">
        <f t="shared" si="17"/>
        <v>10677621.52</v>
      </c>
      <c r="I41" s="166">
        <f t="shared" si="0"/>
        <v>0.5319440681687719</v>
      </c>
      <c r="J41" s="167">
        <v>727364774.5</v>
      </c>
      <c r="K41" s="168">
        <v>350304567.22</v>
      </c>
      <c r="L41" s="169">
        <f t="shared" si="1"/>
        <v>0.02759664504484469</v>
      </c>
      <c r="M41" s="169">
        <f t="shared" si="2"/>
        <v>0.030480965762841986</v>
      </c>
      <c r="N41" s="165">
        <f t="shared" si="17"/>
        <v>21724078.599999998</v>
      </c>
      <c r="O41" s="170">
        <f t="shared" si="17"/>
        <v>11635685.950000001</v>
      </c>
      <c r="P41" s="171">
        <f t="shared" si="3"/>
        <v>0.5356124033725418</v>
      </c>
      <c r="Q41" s="172">
        <v>767988776.42</v>
      </c>
      <c r="R41" s="172">
        <v>375465005.59</v>
      </c>
      <c r="S41" s="171">
        <f t="shared" si="4"/>
        <v>0.0282869740639536</v>
      </c>
      <c r="T41" s="171">
        <f t="shared" si="4"/>
        <v>0.03099006772073435</v>
      </c>
      <c r="U41" s="173">
        <f t="shared" si="5"/>
        <v>1651251.0999999978</v>
      </c>
      <c r="V41" s="173">
        <f t="shared" si="6"/>
        <v>958064.4300000016</v>
      </c>
      <c r="W41" s="171">
        <f t="shared" si="7"/>
        <v>0.000509101957892364</v>
      </c>
      <c r="X41" s="171">
        <f t="shared" si="8"/>
        <v>1.0822630045518</v>
      </c>
      <c r="Y41" s="171">
        <f t="shared" si="9"/>
        <v>1.0897263897400253</v>
      </c>
      <c r="Z41" s="171">
        <f t="shared" si="10"/>
        <v>1.0167022909265226</v>
      </c>
    </row>
    <row r="42" spans="1:26" ht="24.75" customHeight="1" thickBot="1">
      <c r="A42" s="116"/>
      <c r="B42" s="151">
        <v>1101</v>
      </c>
      <c r="C42" s="152">
        <v>25747400</v>
      </c>
      <c r="D42" s="153">
        <v>11164476.84</v>
      </c>
      <c r="E42" s="153">
        <v>0</v>
      </c>
      <c r="F42" s="153">
        <v>0</v>
      </c>
      <c r="G42" s="153">
        <v>0</v>
      </c>
      <c r="H42" s="138">
        <f t="shared" si="11"/>
        <v>11164476.84</v>
      </c>
      <c r="I42" s="136">
        <f t="shared" si="0"/>
        <v>0.43361569867248734</v>
      </c>
      <c r="J42" s="137">
        <v>727364774.5</v>
      </c>
      <c r="K42" s="138">
        <v>350304567.22</v>
      </c>
      <c r="L42" s="139">
        <f t="shared" si="1"/>
        <v>0.03539819482968377</v>
      </c>
      <c r="M42" s="139">
        <f t="shared" si="2"/>
        <v>0.031870771564872086</v>
      </c>
      <c r="N42" s="199">
        <v>26978000</v>
      </c>
      <c r="O42" s="200">
        <v>15241830.68</v>
      </c>
      <c r="P42" s="142">
        <f t="shared" si="3"/>
        <v>0.5649725954481429</v>
      </c>
      <c r="Q42" s="143">
        <v>767988776.42</v>
      </c>
      <c r="R42" s="143">
        <v>375465005.59</v>
      </c>
      <c r="S42" s="142">
        <f t="shared" si="4"/>
        <v>0.03512811753025697</v>
      </c>
      <c r="T42" s="142">
        <f t="shared" si="4"/>
        <v>0.04059454397367664</v>
      </c>
      <c r="U42" s="144">
        <f t="shared" si="5"/>
        <v>1230600</v>
      </c>
      <c r="V42" s="144">
        <f t="shared" si="6"/>
        <v>4077353.84</v>
      </c>
      <c r="W42" s="142">
        <f t="shared" si="7"/>
        <v>0.008723772408804557</v>
      </c>
      <c r="X42" s="142">
        <f t="shared" si="8"/>
        <v>1.04779511717688</v>
      </c>
      <c r="Y42" s="142">
        <f t="shared" si="9"/>
        <v>1.365207783439676</v>
      </c>
      <c r="Z42" s="142">
        <f t="shared" si="10"/>
        <v>1.2737232887835037</v>
      </c>
    </row>
    <row r="43" spans="1:26" ht="24.75" customHeight="1" thickBot="1">
      <c r="A43" s="116"/>
      <c r="B43" s="151">
        <v>1105</v>
      </c>
      <c r="C43" s="152">
        <v>580000</v>
      </c>
      <c r="D43" s="153">
        <v>299903.23</v>
      </c>
      <c r="E43" s="153">
        <v>0</v>
      </c>
      <c r="F43" s="153">
        <v>0</v>
      </c>
      <c r="G43" s="153">
        <v>0</v>
      </c>
      <c r="H43" s="138">
        <f t="shared" si="11"/>
        <v>299903.23</v>
      </c>
      <c r="I43" s="136">
        <f t="shared" si="0"/>
        <v>0.5170745344827586</v>
      </c>
      <c r="J43" s="137">
        <v>727364774.5</v>
      </c>
      <c r="K43" s="138">
        <v>350304567.22</v>
      </c>
      <c r="L43" s="139">
        <f t="shared" si="1"/>
        <v>0.0007973990772356271</v>
      </c>
      <c r="M43" s="139">
        <f t="shared" si="2"/>
        <v>0.0008561213814025246</v>
      </c>
      <c r="N43" s="199">
        <v>596100</v>
      </c>
      <c r="O43" s="200">
        <v>383290.06</v>
      </c>
      <c r="P43" s="142">
        <f t="shared" si="3"/>
        <v>0.6429962422412346</v>
      </c>
      <c r="Q43" s="143">
        <v>767988776.42</v>
      </c>
      <c r="R43" s="143">
        <v>375465005.59</v>
      </c>
      <c r="S43" s="142">
        <f t="shared" si="4"/>
        <v>0.0007761832181698487</v>
      </c>
      <c r="T43" s="142">
        <f t="shared" si="4"/>
        <v>0.0010208409686482069</v>
      </c>
      <c r="U43" s="144">
        <f t="shared" si="5"/>
        <v>16100</v>
      </c>
      <c r="V43" s="144">
        <f t="shared" si="6"/>
        <v>83386.83000000002</v>
      </c>
      <c r="W43" s="142">
        <f t="shared" si="7"/>
        <v>0.00016471958724568222</v>
      </c>
      <c r="X43" s="142">
        <f t="shared" si="8"/>
        <v>1.0277586206896552</v>
      </c>
      <c r="Y43" s="142">
        <f t="shared" si="9"/>
        <v>1.2780457883031138</v>
      </c>
      <c r="Z43" s="142">
        <f t="shared" si="10"/>
        <v>1.1924021415933257</v>
      </c>
    </row>
    <row r="44" spans="1:26" s="174" customFormat="1" ht="24.75" customHeight="1" thickBot="1">
      <c r="A44" s="163"/>
      <c r="B44" s="164">
        <v>1100</v>
      </c>
      <c r="C44" s="165">
        <f>SUM(C42:C43)</f>
        <v>26327400</v>
      </c>
      <c r="D44" s="165">
        <f aca="true" t="shared" si="18" ref="D44:O44">SUM(D42:D43)</f>
        <v>11464380.07</v>
      </c>
      <c r="E44" s="165">
        <f t="shared" si="18"/>
        <v>0</v>
      </c>
      <c r="F44" s="165">
        <f t="shared" si="18"/>
        <v>0</v>
      </c>
      <c r="G44" s="165">
        <f t="shared" si="18"/>
        <v>0</v>
      </c>
      <c r="H44" s="165">
        <f t="shared" si="18"/>
        <v>11464380.07</v>
      </c>
      <c r="I44" s="166">
        <f t="shared" si="0"/>
        <v>0.4354543202139216</v>
      </c>
      <c r="J44" s="167">
        <v>727364774.5</v>
      </c>
      <c r="K44" s="168">
        <v>350304567.22</v>
      </c>
      <c r="L44" s="169">
        <f t="shared" si="1"/>
        <v>0.0361955939069194</v>
      </c>
      <c r="M44" s="169">
        <f t="shared" si="2"/>
        <v>0.032726892946274615</v>
      </c>
      <c r="N44" s="165">
        <f t="shared" si="18"/>
        <v>27574100</v>
      </c>
      <c r="O44" s="170">
        <f t="shared" si="18"/>
        <v>15625120.74</v>
      </c>
      <c r="P44" s="171">
        <f t="shared" si="3"/>
        <v>0.5666593194338165</v>
      </c>
      <c r="Q44" s="172">
        <v>767988776.42</v>
      </c>
      <c r="R44" s="172">
        <v>375465005.59</v>
      </c>
      <c r="S44" s="171">
        <f t="shared" si="4"/>
        <v>0.035904300748426814</v>
      </c>
      <c r="T44" s="171">
        <f t="shared" si="4"/>
        <v>0.04161538494232485</v>
      </c>
      <c r="U44" s="173">
        <f t="shared" si="5"/>
        <v>1246700</v>
      </c>
      <c r="V44" s="173">
        <f t="shared" si="6"/>
        <v>4160740.67</v>
      </c>
      <c r="W44" s="171">
        <f t="shared" si="7"/>
        <v>0.008888491996050234</v>
      </c>
      <c r="X44" s="171">
        <f t="shared" si="8"/>
        <v>1.0473537075442314</v>
      </c>
      <c r="Y44" s="171">
        <f t="shared" si="9"/>
        <v>1.36292766330103</v>
      </c>
      <c r="Z44" s="171">
        <f t="shared" si="10"/>
        <v>1.2715959627038789</v>
      </c>
    </row>
    <row r="45" spans="1:26" s="174" customFormat="1" ht="24.75" customHeight="1" thickBot="1">
      <c r="A45" s="163"/>
      <c r="B45" s="164">
        <v>1202</v>
      </c>
      <c r="C45" s="165">
        <v>390000</v>
      </c>
      <c r="D45" s="175">
        <v>234810.56</v>
      </c>
      <c r="E45" s="175">
        <v>0</v>
      </c>
      <c r="F45" s="175">
        <v>0</v>
      </c>
      <c r="G45" s="175">
        <v>0</v>
      </c>
      <c r="H45" s="176">
        <f t="shared" si="11"/>
        <v>234810.56</v>
      </c>
      <c r="I45" s="166">
        <f t="shared" si="0"/>
        <v>0.602078358974359</v>
      </c>
      <c r="J45" s="167">
        <v>727364774.5</v>
      </c>
      <c r="K45" s="168">
        <v>350304567.22</v>
      </c>
      <c r="L45" s="169">
        <f t="shared" si="1"/>
        <v>0.0005361821381411975</v>
      </c>
      <c r="M45" s="169">
        <f t="shared" si="2"/>
        <v>0.000670304021050725</v>
      </c>
      <c r="N45" s="201">
        <v>391632.6</v>
      </c>
      <c r="O45" s="202">
        <v>296060.88</v>
      </c>
      <c r="P45" s="171">
        <f t="shared" si="3"/>
        <v>0.7559658720954283</v>
      </c>
      <c r="Q45" s="172">
        <v>767988776.42</v>
      </c>
      <c r="R45" s="172">
        <v>375465005.59</v>
      </c>
      <c r="S45" s="171">
        <f t="shared" si="4"/>
        <v>0.0005099457336155428</v>
      </c>
      <c r="T45" s="171">
        <f t="shared" si="4"/>
        <v>0.000788517906042334</v>
      </c>
      <c r="U45" s="173">
        <f t="shared" si="5"/>
        <v>1632.5999999999767</v>
      </c>
      <c r="V45" s="173">
        <f t="shared" si="6"/>
        <v>61250.32000000001</v>
      </c>
      <c r="W45" s="171">
        <f t="shared" si="7"/>
        <v>0.00011821388499160901</v>
      </c>
      <c r="X45" s="171">
        <f t="shared" si="8"/>
        <v>1.0041861538461538</v>
      </c>
      <c r="Y45" s="171">
        <f t="shared" si="9"/>
        <v>1.2608499379244273</v>
      </c>
      <c r="Z45" s="171">
        <f t="shared" si="10"/>
        <v>1.1763586093461063</v>
      </c>
    </row>
    <row r="46" spans="1:26" s="174" customFormat="1" ht="24.75" customHeight="1" thickBot="1">
      <c r="A46" s="163"/>
      <c r="B46" s="164">
        <v>1301</v>
      </c>
      <c r="C46" s="165">
        <v>852000</v>
      </c>
      <c r="D46" s="175">
        <v>563019.07</v>
      </c>
      <c r="E46" s="175">
        <v>0</v>
      </c>
      <c r="F46" s="175">
        <v>0</v>
      </c>
      <c r="G46" s="175">
        <v>0</v>
      </c>
      <c r="H46" s="176">
        <f t="shared" si="11"/>
        <v>563019.07</v>
      </c>
      <c r="I46" s="166">
        <f t="shared" si="0"/>
        <v>0.6608205046948357</v>
      </c>
      <c r="J46" s="167">
        <v>727364774.5</v>
      </c>
      <c r="K46" s="168">
        <v>350304567.22</v>
      </c>
      <c r="L46" s="169">
        <f t="shared" si="1"/>
        <v>0.0011713517479392315</v>
      </c>
      <c r="M46" s="169">
        <f t="shared" si="2"/>
        <v>0.001607227317839707</v>
      </c>
      <c r="N46" s="203">
        <v>2200000</v>
      </c>
      <c r="O46" s="204">
        <v>333815.17</v>
      </c>
      <c r="P46" s="171">
        <f t="shared" si="3"/>
        <v>0.15173416818181817</v>
      </c>
      <c r="Q46" s="172">
        <v>767988776.42</v>
      </c>
      <c r="R46" s="172">
        <v>375465005.59</v>
      </c>
      <c r="S46" s="171">
        <f t="shared" si="4"/>
        <v>0.002864625197070403</v>
      </c>
      <c r="T46" s="171">
        <f t="shared" si="4"/>
        <v>0.0008890713249706132</v>
      </c>
      <c r="U46" s="173">
        <f t="shared" si="5"/>
        <v>1348000</v>
      </c>
      <c r="V46" s="173">
        <f t="shared" si="6"/>
        <v>-229203.89999999997</v>
      </c>
      <c r="W46" s="171">
        <f t="shared" si="7"/>
        <v>-0.0007181559928690937</v>
      </c>
      <c r="X46" s="171">
        <f t="shared" si="8"/>
        <v>2.5821596244131455</v>
      </c>
      <c r="Y46" s="171">
        <f t="shared" si="9"/>
        <v>0.5929020663545198</v>
      </c>
      <c r="Z46" s="171">
        <f t="shared" si="10"/>
        <v>0.5531708645704357</v>
      </c>
    </row>
    <row r="47" spans="1:26" ht="24.75" customHeight="1" thickBot="1">
      <c r="A47" s="116"/>
      <c r="B47" s="151">
        <v>1401</v>
      </c>
      <c r="C47" s="229"/>
      <c r="D47" s="232">
        <v>1080000</v>
      </c>
      <c r="E47" s="232">
        <v>0</v>
      </c>
      <c r="F47" s="232">
        <v>0</v>
      </c>
      <c r="G47" s="232">
        <v>0</v>
      </c>
      <c r="H47" s="230">
        <f>(D47+E47-F47-G47)-1080000</f>
        <v>0</v>
      </c>
      <c r="I47" s="233" t="e">
        <f t="shared" si="0"/>
        <v>#DIV/0!</v>
      </c>
      <c r="J47" s="231">
        <v>727364774.5</v>
      </c>
      <c r="K47" s="230">
        <v>350304567.22</v>
      </c>
      <c r="L47" s="139">
        <f t="shared" si="1"/>
        <v>0</v>
      </c>
      <c r="M47" s="139">
        <f t="shared" si="2"/>
        <v>0</v>
      </c>
      <c r="N47" s="205">
        <v>0</v>
      </c>
      <c r="O47" s="206">
        <v>0</v>
      </c>
      <c r="P47" s="142" t="e">
        <f t="shared" si="3"/>
        <v>#DIV/0!</v>
      </c>
      <c r="Q47" s="143">
        <v>767988776.42</v>
      </c>
      <c r="R47" s="143">
        <v>375465005.59</v>
      </c>
      <c r="S47" s="142">
        <f t="shared" si="4"/>
        <v>0</v>
      </c>
      <c r="T47" s="142">
        <f t="shared" si="4"/>
        <v>0</v>
      </c>
      <c r="U47" s="144">
        <f t="shared" si="5"/>
        <v>0</v>
      </c>
      <c r="V47" s="144">
        <f t="shared" si="6"/>
        <v>0</v>
      </c>
      <c r="W47" s="142">
        <f t="shared" si="7"/>
        <v>0</v>
      </c>
      <c r="X47" s="142" t="e">
        <f t="shared" si="8"/>
        <v>#DIV/0!</v>
      </c>
      <c r="Y47" s="142" t="e">
        <f t="shared" si="9"/>
        <v>#DIV/0!</v>
      </c>
      <c r="Z47" s="142" t="e">
        <f t="shared" si="10"/>
        <v>#DIV/0!</v>
      </c>
    </row>
    <row r="48" spans="1:26" ht="24.75" customHeight="1" thickBot="1">
      <c r="A48" s="116"/>
      <c r="B48" s="207">
        <v>1403</v>
      </c>
      <c r="C48" s="234"/>
      <c r="D48" s="235">
        <v>0</v>
      </c>
      <c r="E48" s="235">
        <v>0</v>
      </c>
      <c r="F48" s="235">
        <v>0</v>
      </c>
      <c r="G48" s="235">
        <v>0</v>
      </c>
      <c r="H48" s="230">
        <f t="shared" si="11"/>
        <v>0</v>
      </c>
      <c r="I48" s="233" t="e">
        <f t="shared" si="0"/>
        <v>#DIV/0!</v>
      </c>
      <c r="J48" s="231">
        <v>727364774.5</v>
      </c>
      <c r="K48" s="230">
        <v>350304567.22</v>
      </c>
      <c r="L48" s="139">
        <f t="shared" si="1"/>
        <v>0</v>
      </c>
      <c r="M48" s="139">
        <f t="shared" si="2"/>
        <v>0</v>
      </c>
      <c r="N48" s="205">
        <v>0</v>
      </c>
      <c r="O48" s="206">
        <v>0</v>
      </c>
      <c r="P48" s="142" t="e">
        <f t="shared" si="3"/>
        <v>#DIV/0!</v>
      </c>
      <c r="Q48" s="143">
        <v>767988776.42</v>
      </c>
      <c r="R48" s="143">
        <v>375465005.59</v>
      </c>
      <c r="S48" s="142">
        <f t="shared" si="4"/>
        <v>0</v>
      </c>
      <c r="T48" s="142">
        <f t="shared" si="4"/>
        <v>0</v>
      </c>
      <c r="U48" s="144">
        <f t="shared" si="5"/>
        <v>0</v>
      </c>
      <c r="V48" s="144">
        <f t="shared" si="6"/>
        <v>0</v>
      </c>
      <c r="W48" s="142">
        <f t="shared" si="7"/>
        <v>0</v>
      </c>
      <c r="X48" s="142" t="e">
        <f t="shared" si="8"/>
        <v>#DIV/0!</v>
      </c>
      <c r="Y48" s="142" t="e">
        <f t="shared" si="9"/>
        <v>#DIV/0!</v>
      </c>
      <c r="Z48" s="142" t="e">
        <f t="shared" si="10"/>
        <v>#DIV/0!</v>
      </c>
    </row>
    <row r="49" spans="1:26" s="213" customFormat="1" ht="24.75" customHeight="1" thickBot="1">
      <c r="A49" s="208"/>
      <c r="B49" s="209">
        <v>1400</v>
      </c>
      <c r="C49" s="210">
        <f>SUM(C47:C48)</f>
        <v>0</v>
      </c>
      <c r="D49" s="210">
        <f aca="true" t="shared" si="19" ref="D49:O49">SUM(D47:D48)</f>
        <v>1080000</v>
      </c>
      <c r="E49" s="210">
        <f t="shared" si="19"/>
        <v>0</v>
      </c>
      <c r="F49" s="210">
        <f t="shared" si="19"/>
        <v>0</v>
      </c>
      <c r="G49" s="210">
        <f t="shared" si="19"/>
        <v>0</v>
      </c>
      <c r="H49" s="210">
        <f t="shared" si="19"/>
        <v>0</v>
      </c>
      <c r="I49" s="166" t="e">
        <f t="shared" si="0"/>
        <v>#DIV/0!</v>
      </c>
      <c r="J49" s="167">
        <v>727364774.5</v>
      </c>
      <c r="K49" s="168">
        <v>350304567.22</v>
      </c>
      <c r="L49" s="169">
        <f t="shared" si="1"/>
        <v>0</v>
      </c>
      <c r="M49" s="211">
        <f t="shared" si="2"/>
        <v>0</v>
      </c>
      <c r="N49" s="210">
        <f t="shared" si="19"/>
        <v>0</v>
      </c>
      <c r="O49" s="212">
        <f t="shared" si="19"/>
        <v>0</v>
      </c>
      <c r="P49" s="171" t="e">
        <f t="shared" si="3"/>
        <v>#DIV/0!</v>
      </c>
      <c r="Q49" s="172">
        <v>767988776.42</v>
      </c>
      <c r="R49" s="172">
        <v>375465005.59</v>
      </c>
      <c r="S49" s="171">
        <f t="shared" si="4"/>
        <v>0</v>
      </c>
      <c r="T49" s="171">
        <f t="shared" si="4"/>
        <v>0</v>
      </c>
      <c r="U49" s="173">
        <f t="shared" si="5"/>
        <v>0</v>
      </c>
      <c r="V49" s="173">
        <f t="shared" si="6"/>
        <v>0</v>
      </c>
      <c r="W49" s="171">
        <f t="shared" si="7"/>
        <v>0</v>
      </c>
      <c r="X49" s="171" t="e">
        <f t="shared" si="8"/>
        <v>#DIV/0!</v>
      </c>
      <c r="Y49" s="171" t="e">
        <f t="shared" si="9"/>
        <v>#DIV/0!</v>
      </c>
      <c r="Z49" s="171" t="e">
        <f t="shared" si="10"/>
        <v>#DIV/0!</v>
      </c>
    </row>
    <row r="50" spans="1:26" ht="24.75" customHeight="1" thickBot="1">
      <c r="A50" s="112"/>
      <c r="B50" s="214"/>
      <c r="C50" s="137">
        <v>727364774.5</v>
      </c>
      <c r="D50" s="215">
        <v>350486873.40000004</v>
      </c>
      <c r="E50" s="216">
        <v>7967979.38</v>
      </c>
      <c r="F50" s="217">
        <v>1530030.63</v>
      </c>
      <c r="G50" s="216">
        <v>90254.93</v>
      </c>
      <c r="H50" s="138">
        <v>350304567.22</v>
      </c>
      <c r="I50" s="136">
        <f t="shared" si="0"/>
        <v>0.48160782526319607</v>
      </c>
      <c r="J50" s="137">
        <v>727364774.5</v>
      </c>
      <c r="K50" s="138">
        <v>350304567.22</v>
      </c>
      <c r="L50" s="139">
        <f t="shared" si="1"/>
        <v>1</v>
      </c>
      <c r="M50" s="139">
        <f t="shared" si="2"/>
        <v>1</v>
      </c>
      <c r="N50" s="218">
        <f>N8+N9+N10+N11+N12+N13+N14+N15+N17+N18+N19+N20+N21+N22+N24+N25+N26+N28+N29+N30+N31+N32+N33+N35+N36+N38+N39+N40+N42+N43+N45+N46+N47+N48</f>
        <v>767988776.4200001</v>
      </c>
      <c r="O50" s="219">
        <f>O8+O9+O10+O11+O12+O13+O14+O15+O17+O18+O19+O20+O21+O22+O24+O25+O26+O28+O29+O30+O31+O32+O33+O35+O36+O38+O39+O40+O42+O43+O45+O46+O47+O48</f>
        <v>375465005.59000003</v>
      </c>
      <c r="P50" s="142">
        <f t="shared" si="3"/>
        <v>0.4888938707414971</v>
      </c>
      <c r="Q50" s="143">
        <v>767988776.42</v>
      </c>
      <c r="R50" s="143">
        <v>375465005.59</v>
      </c>
      <c r="S50" s="142">
        <f t="shared" si="4"/>
        <v>1.0000000000000002</v>
      </c>
      <c r="T50" s="142">
        <f t="shared" si="4"/>
        <v>1.0000000000000002</v>
      </c>
      <c r="U50" s="144">
        <f t="shared" si="5"/>
        <v>40624001.92000008</v>
      </c>
      <c r="V50" s="144">
        <f t="shared" si="6"/>
        <v>25160438.370000005</v>
      </c>
      <c r="W50" s="142">
        <f t="shared" si="7"/>
        <v>0</v>
      </c>
      <c r="X50" s="142">
        <f t="shared" si="8"/>
        <v>1.0558509338700455</v>
      </c>
      <c r="Y50" s="142">
        <f t="shared" si="9"/>
        <v>1.071824465691875</v>
      </c>
      <c r="Z50" s="142">
        <f t="shared" si="10"/>
        <v>1.0000000000000002</v>
      </c>
    </row>
    <row r="51" spans="1:26" ht="24.75" customHeight="1" thickBot="1">
      <c r="A51" s="112" t="s">
        <v>0</v>
      </c>
      <c r="B51" s="133"/>
      <c r="C51" s="112"/>
      <c r="D51" s="112"/>
      <c r="E51" s="112"/>
      <c r="F51" s="112"/>
      <c r="G51" s="112"/>
      <c r="H51" s="112"/>
      <c r="I51" s="136" t="e">
        <f t="shared" si="0"/>
        <v>#DIV/0!</v>
      </c>
      <c r="J51" s="137">
        <v>727364774.5</v>
      </c>
      <c r="K51" s="138">
        <v>350304567.22</v>
      </c>
      <c r="L51" s="139">
        <f t="shared" si="1"/>
        <v>0</v>
      </c>
      <c r="M51" s="139">
        <f t="shared" si="2"/>
        <v>0</v>
      </c>
      <c r="N51" s="112"/>
      <c r="P51" s="142" t="e">
        <f t="shared" si="3"/>
        <v>#DIV/0!</v>
      </c>
      <c r="Q51" s="143">
        <v>767988776.42</v>
      </c>
      <c r="R51" s="143">
        <v>375465005.59</v>
      </c>
      <c r="S51" s="142">
        <f t="shared" si="4"/>
        <v>0</v>
      </c>
      <c r="T51" s="142">
        <f t="shared" si="4"/>
        <v>0</v>
      </c>
      <c r="U51" s="144">
        <f t="shared" si="5"/>
        <v>0</v>
      </c>
      <c r="V51" s="144">
        <f t="shared" si="6"/>
        <v>0</v>
      </c>
      <c r="W51" s="142">
        <f t="shared" si="7"/>
        <v>0</v>
      </c>
      <c r="X51" s="142" t="e">
        <f t="shared" si="8"/>
        <v>#DIV/0!</v>
      </c>
      <c r="Y51" s="142" t="e">
        <f t="shared" si="9"/>
        <v>#DIV/0!</v>
      </c>
      <c r="Z51" s="142" t="e">
        <f t="shared" si="10"/>
        <v>#DIV/0!</v>
      </c>
    </row>
    <row r="52" spans="1:26" s="213" customFormat="1" ht="24.75" customHeight="1" thickBot="1">
      <c r="A52" s="220" t="s">
        <v>0</v>
      </c>
      <c r="B52" s="220"/>
      <c r="C52" s="221">
        <f>C16+C17+C18+C23+C27+C28+C34+C37+C41+C44+C45+C46+C49</f>
        <v>727364774.4999999</v>
      </c>
      <c r="D52" s="221">
        <f aca="true" t="shared" si="20" ref="D52:O52">D16+D17+D18+D23+D27+D28+D34+D37+D41+D44+D45+D46+D49</f>
        <v>350486873.4</v>
      </c>
      <c r="E52" s="221">
        <f t="shared" si="20"/>
        <v>7967979.38</v>
      </c>
      <c r="F52" s="221">
        <f t="shared" si="20"/>
        <v>1530030.63</v>
      </c>
      <c r="G52" s="221">
        <f t="shared" si="20"/>
        <v>90254.93</v>
      </c>
      <c r="H52" s="221">
        <f t="shared" si="20"/>
        <v>350304567.21999997</v>
      </c>
      <c r="I52" s="166">
        <f t="shared" si="0"/>
        <v>0.48160782526319607</v>
      </c>
      <c r="J52" s="167">
        <v>727364774.5</v>
      </c>
      <c r="K52" s="168">
        <v>350304567.22</v>
      </c>
      <c r="L52" s="169">
        <f t="shared" si="1"/>
        <v>0.9999999999999999</v>
      </c>
      <c r="M52" s="169">
        <f t="shared" si="2"/>
        <v>0.9999999999999998</v>
      </c>
      <c r="N52" s="221">
        <f t="shared" si="20"/>
        <v>767988776.42</v>
      </c>
      <c r="O52" s="221">
        <f t="shared" si="20"/>
        <v>375465005.59000003</v>
      </c>
      <c r="P52" s="171">
        <f t="shared" si="3"/>
        <v>0.48889387074149715</v>
      </c>
      <c r="Q52" s="172">
        <v>767988776.42</v>
      </c>
      <c r="R52" s="172">
        <v>375465005.59</v>
      </c>
      <c r="S52" s="171">
        <f t="shared" si="4"/>
        <v>1</v>
      </c>
      <c r="T52" s="171">
        <f t="shared" si="4"/>
        <v>1.0000000000000002</v>
      </c>
      <c r="U52" s="173">
        <f t="shared" si="5"/>
        <v>40624001.92000008</v>
      </c>
      <c r="V52" s="173">
        <f t="shared" si="6"/>
        <v>25160438.370000064</v>
      </c>
      <c r="W52" s="171">
        <f t="shared" si="7"/>
        <v>0</v>
      </c>
      <c r="X52" s="171">
        <f t="shared" si="8"/>
        <v>1.0558509338700455</v>
      </c>
      <c r="Y52" s="171">
        <f t="shared" si="9"/>
        <v>1.0718244656918752</v>
      </c>
      <c r="Z52" s="171">
        <f t="shared" si="10"/>
        <v>1.0000000000000004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E9">
      <selection activeCell="G11" sqref="G11"/>
    </sheetView>
  </sheetViews>
  <sheetFormatPr defaultColWidth="9.00390625" defaultRowHeight="12.75"/>
  <cols>
    <col min="1" max="1" width="9.125" style="238" customWidth="1"/>
    <col min="2" max="2" width="17.00390625" style="238" customWidth="1"/>
    <col min="3" max="3" width="15.125" style="238" customWidth="1"/>
    <col min="4" max="4" width="15.75390625" style="238" customWidth="1"/>
    <col min="5" max="5" width="15.00390625" style="238" customWidth="1"/>
    <col min="6" max="6" width="14.125" style="238" customWidth="1"/>
    <col min="7" max="8" width="15.625" style="238" customWidth="1"/>
    <col min="9" max="9" width="15.375" style="238" customWidth="1"/>
    <col min="10" max="10" width="54.125" style="238" customWidth="1"/>
    <col min="11" max="16384" width="9.125" style="238" customWidth="1"/>
  </cols>
  <sheetData>
    <row r="1" spans="1:10" ht="63">
      <c r="A1" s="253" t="s">
        <v>31</v>
      </c>
      <c r="B1" s="242" t="s">
        <v>32</v>
      </c>
      <c r="C1" s="242" t="s">
        <v>33</v>
      </c>
      <c r="D1" s="242" t="s">
        <v>34</v>
      </c>
      <c r="E1" s="242" t="s">
        <v>32</v>
      </c>
      <c r="F1" s="242" t="s">
        <v>33</v>
      </c>
      <c r="G1" s="242" t="s">
        <v>34</v>
      </c>
      <c r="H1" s="253" t="s">
        <v>68</v>
      </c>
      <c r="I1" s="253" t="s">
        <v>35</v>
      </c>
      <c r="J1" s="253" t="s">
        <v>36</v>
      </c>
    </row>
    <row r="2" spans="1:10" ht="47.25">
      <c r="A2" s="254"/>
      <c r="B2" s="250" t="s">
        <v>67</v>
      </c>
      <c r="C2" s="250"/>
      <c r="D2" s="242" t="s">
        <v>50</v>
      </c>
      <c r="E2" s="251" t="s">
        <v>66</v>
      </c>
      <c r="F2" s="252"/>
      <c r="G2" s="242" t="s">
        <v>51</v>
      </c>
      <c r="H2" s="254"/>
      <c r="I2" s="254"/>
      <c r="J2" s="254"/>
    </row>
    <row r="3" spans="1:10" ht="15.75">
      <c r="A3" s="243">
        <v>1</v>
      </c>
      <c r="B3" s="242">
        <v>2</v>
      </c>
      <c r="C3" s="242">
        <v>3</v>
      </c>
      <c r="D3" s="242">
        <v>4</v>
      </c>
      <c r="E3" s="242">
        <v>5</v>
      </c>
      <c r="F3" s="244">
        <v>6</v>
      </c>
      <c r="G3" s="242">
        <v>7</v>
      </c>
      <c r="H3" s="243" t="s">
        <v>53</v>
      </c>
      <c r="I3" s="243" t="s">
        <v>52</v>
      </c>
      <c r="J3" s="243">
        <v>10</v>
      </c>
    </row>
    <row r="4" spans="1:10" ht="141" customHeight="1">
      <c r="A4" s="241" t="s">
        <v>37</v>
      </c>
      <c r="B4" s="240">
        <v>56067.1</v>
      </c>
      <c r="C4" s="240">
        <v>30319.9</v>
      </c>
      <c r="D4" s="236">
        <v>0.0771</v>
      </c>
      <c r="E4" s="240">
        <v>67635.6</v>
      </c>
      <c r="F4" s="240">
        <v>30136.8</v>
      </c>
      <c r="G4" s="236">
        <v>0.0881</v>
      </c>
      <c r="H4" s="237">
        <f>E4-B4</f>
        <v>11568.500000000007</v>
      </c>
      <c r="I4" s="236">
        <f>E4/B4</f>
        <v>1.206333125843855</v>
      </c>
      <c r="J4" s="239" t="s">
        <v>54</v>
      </c>
    </row>
    <row r="5" spans="1:10" ht="72.75" customHeight="1">
      <c r="A5" s="241" t="s">
        <v>38</v>
      </c>
      <c r="B5" s="240">
        <v>960</v>
      </c>
      <c r="C5" s="240">
        <v>477.5</v>
      </c>
      <c r="D5" s="236">
        <v>0.0013</v>
      </c>
      <c r="E5" s="240">
        <v>923.4</v>
      </c>
      <c r="F5" s="240">
        <v>427.5</v>
      </c>
      <c r="G5" s="236">
        <v>0.0012</v>
      </c>
      <c r="H5" s="237">
        <f aca="true" t="shared" si="0" ref="H5:H16">E5-B5</f>
        <v>-36.60000000000002</v>
      </c>
      <c r="I5" s="236">
        <f aca="true" t="shared" si="1" ref="I5:I16">E5/B5</f>
        <v>0.9618749999999999</v>
      </c>
      <c r="J5" s="239" t="s">
        <v>55</v>
      </c>
    </row>
    <row r="6" spans="1:10" ht="201" customHeight="1">
      <c r="A6" s="241" t="s">
        <v>39</v>
      </c>
      <c r="B6" s="240">
        <v>830</v>
      </c>
      <c r="C6" s="240">
        <v>375.1</v>
      </c>
      <c r="D6" s="236">
        <v>0.0011</v>
      </c>
      <c r="E6" s="240">
        <v>1000</v>
      </c>
      <c r="F6" s="240">
        <v>540.5</v>
      </c>
      <c r="G6" s="236">
        <v>0.0013</v>
      </c>
      <c r="H6" s="237">
        <f t="shared" si="0"/>
        <v>170</v>
      </c>
      <c r="I6" s="236">
        <f t="shared" si="1"/>
        <v>1.2048192771084338</v>
      </c>
      <c r="J6" s="239" t="s">
        <v>56</v>
      </c>
    </row>
    <row r="7" spans="1:10" ht="286.5" customHeight="1">
      <c r="A7" s="241" t="s">
        <v>40</v>
      </c>
      <c r="B7" s="240">
        <v>72407.9</v>
      </c>
      <c r="C7" s="240">
        <v>6259</v>
      </c>
      <c r="D7" s="236">
        <v>0.0995</v>
      </c>
      <c r="E7" s="240">
        <v>51640</v>
      </c>
      <c r="F7" s="240">
        <v>12755.4</v>
      </c>
      <c r="G7" s="236">
        <v>0.0672</v>
      </c>
      <c r="H7" s="237">
        <f t="shared" si="0"/>
        <v>-20767.899999999994</v>
      </c>
      <c r="I7" s="236">
        <f t="shared" si="1"/>
        <v>0.7131818489418973</v>
      </c>
      <c r="J7" s="239" t="s">
        <v>57</v>
      </c>
    </row>
    <row r="8" spans="1:10" ht="167.25" customHeight="1">
      <c r="A8" s="241" t="s">
        <v>41</v>
      </c>
      <c r="B8" s="240">
        <v>38934.9</v>
      </c>
      <c r="C8" s="240">
        <v>17744.2</v>
      </c>
      <c r="D8" s="236">
        <v>0.0535</v>
      </c>
      <c r="E8" s="240">
        <v>45297.5</v>
      </c>
      <c r="F8" s="240">
        <v>14805.9</v>
      </c>
      <c r="G8" s="236">
        <v>0.059</v>
      </c>
      <c r="H8" s="237">
        <f t="shared" si="0"/>
        <v>6362.5999999999985</v>
      </c>
      <c r="I8" s="236">
        <f t="shared" si="1"/>
        <v>1.1634163693755473</v>
      </c>
      <c r="J8" s="239" t="s">
        <v>58</v>
      </c>
    </row>
    <row r="9" spans="1:10" ht="87.75" customHeight="1">
      <c r="A9" s="241" t="s">
        <v>42</v>
      </c>
      <c r="B9" s="240">
        <v>3.2</v>
      </c>
      <c r="C9" s="240">
        <v>3.2</v>
      </c>
      <c r="D9" s="236">
        <v>0.0001</v>
      </c>
      <c r="E9" s="240">
        <v>9.4</v>
      </c>
      <c r="F9" s="240">
        <v>9.3</v>
      </c>
      <c r="G9" s="236">
        <v>0</v>
      </c>
      <c r="H9" s="237">
        <f t="shared" si="0"/>
        <v>6.2</v>
      </c>
      <c r="I9" s="236">
        <f t="shared" si="1"/>
        <v>2.9375</v>
      </c>
      <c r="J9" s="239" t="s">
        <v>59</v>
      </c>
    </row>
    <row r="10" spans="1:10" ht="222.75" customHeight="1">
      <c r="A10" s="241" t="s">
        <v>43</v>
      </c>
      <c r="B10" s="240">
        <v>452967.8</v>
      </c>
      <c r="C10" s="240">
        <v>238347</v>
      </c>
      <c r="D10" s="236">
        <v>0.6228</v>
      </c>
      <c r="E10" s="240">
        <v>464445.9</v>
      </c>
      <c r="F10" s="240">
        <v>250354.9</v>
      </c>
      <c r="G10" s="236">
        <v>0.6048</v>
      </c>
      <c r="H10" s="237">
        <f t="shared" si="0"/>
        <v>11478.100000000035</v>
      </c>
      <c r="I10" s="236">
        <f t="shared" si="1"/>
        <v>1.0253397702883076</v>
      </c>
      <c r="J10" s="239" t="s">
        <v>64</v>
      </c>
    </row>
    <row r="11" spans="1:10" ht="219.75" customHeight="1">
      <c r="A11" s="241" t="s">
        <v>44</v>
      </c>
      <c r="B11" s="240">
        <v>57551.7</v>
      </c>
      <c r="C11" s="240">
        <v>33838.9</v>
      </c>
      <c r="D11" s="236">
        <v>0.0791</v>
      </c>
      <c r="E11" s="240">
        <v>85147.2</v>
      </c>
      <c r="F11" s="240">
        <v>38544</v>
      </c>
      <c r="G11" s="236">
        <v>0.1109</v>
      </c>
      <c r="H11" s="237">
        <f t="shared" si="0"/>
        <v>27595.5</v>
      </c>
      <c r="I11" s="236">
        <f t="shared" si="1"/>
        <v>1.479490614525722</v>
      </c>
      <c r="J11" s="239" t="s">
        <v>65</v>
      </c>
    </row>
    <row r="12" spans="1:10" ht="89.25" customHeight="1">
      <c r="A12" s="241" t="s">
        <v>45</v>
      </c>
      <c r="B12" s="240">
        <v>20072.8</v>
      </c>
      <c r="C12" s="240">
        <v>10677.6</v>
      </c>
      <c r="D12" s="236">
        <v>0.0276</v>
      </c>
      <c r="E12" s="240">
        <v>21724.1</v>
      </c>
      <c r="F12" s="240">
        <v>11635.7</v>
      </c>
      <c r="G12" s="236">
        <v>0.0283</v>
      </c>
      <c r="H12" s="237">
        <f t="shared" si="0"/>
        <v>1651.2999999999993</v>
      </c>
      <c r="I12" s="236">
        <f t="shared" si="1"/>
        <v>1.0822655533856762</v>
      </c>
      <c r="J12" s="239" t="s">
        <v>60</v>
      </c>
    </row>
    <row r="13" spans="1:10" ht="66" customHeight="1">
      <c r="A13" s="241" t="s">
        <v>46</v>
      </c>
      <c r="B13" s="240">
        <v>26327.4</v>
      </c>
      <c r="C13" s="240">
        <v>11464.4</v>
      </c>
      <c r="D13" s="236">
        <v>0.0362</v>
      </c>
      <c r="E13" s="240">
        <v>27574.1</v>
      </c>
      <c r="F13" s="240">
        <v>15625.1</v>
      </c>
      <c r="G13" s="236">
        <v>0.0359</v>
      </c>
      <c r="H13" s="237">
        <f t="shared" si="0"/>
        <v>1246.699999999997</v>
      </c>
      <c r="I13" s="236">
        <f t="shared" si="1"/>
        <v>1.0473537075442314</v>
      </c>
      <c r="J13" s="239" t="s">
        <v>61</v>
      </c>
    </row>
    <row r="14" spans="1:10" ht="75.75" customHeight="1">
      <c r="A14" s="241" t="s">
        <v>47</v>
      </c>
      <c r="B14" s="240">
        <v>390</v>
      </c>
      <c r="C14" s="240">
        <v>234.8</v>
      </c>
      <c r="D14" s="236">
        <v>0.0005</v>
      </c>
      <c r="E14" s="240">
        <v>391.6</v>
      </c>
      <c r="F14" s="240">
        <v>296.1</v>
      </c>
      <c r="G14" s="236">
        <v>0.0004</v>
      </c>
      <c r="H14" s="237">
        <f t="shared" si="0"/>
        <v>1.6000000000000227</v>
      </c>
      <c r="I14" s="236">
        <f t="shared" si="1"/>
        <v>1.0041025641025643</v>
      </c>
      <c r="J14" s="239" t="s">
        <v>62</v>
      </c>
    </row>
    <row r="15" spans="1:10" ht="36.75" customHeight="1">
      <c r="A15" s="241" t="s">
        <v>48</v>
      </c>
      <c r="B15" s="240">
        <v>852</v>
      </c>
      <c r="C15" s="240">
        <v>563</v>
      </c>
      <c r="D15" s="236">
        <v>0.0012</v>
      </c>
      <c r="E15" s="240">
        <v>2200</v>
      </c>
      <c r="F15" s="240">
        <v>333.8</v>
      </c>
      <c r="G15" s="236">
        <v>0.0029</v>
      </c>
      <c r="H15" s="237">
        <f t="shared" si="0"/>
        <v>1348</v>
      </c>
      <c r="I15" s="236">
        <f t="shared" si="1"/>
        <v>2.5821596244131455</v>
      </c>
      <c r="J15" s="239" t="s">
        <v>63</v>
      </c>
    </row>
    <row r="16" spans="1:10" ht="15.75">
      <c r="A16" s="245" t="s">
        <v>49</v>
      </c>
      <c r="B16" s="246">
        <v>727364.8</v>
      </c>
      <c r="C16" s="246">
        <v>350304.6</v>
      </c>
      <c r="D16" s="247">
        <v>0.9999999999999998</v>
      </c>
      <c r="E16" s="246">
        <v>767988.8</v>
      </c>
      <c r="F16" s="246">
        <v>375465</v>
      </c>
      <c r="G16" s="248">
        <v>1.0001</v>
      </c>
      <c r="H16" s="237">
        <f t="shared" si="0"/>
        <v>40624</v>
      </c>
      <c r="I16" s="236">
        <f t="shared" si="1"/>
        <v>1.0558509292723541</v>
      </c>
      <c r="J16" s="249"/>
    </row>
  </sheetData>
  <sheetProtection/>
  <mergeCells count="6">
    <mergeCell ref="B2:C2"/>
    <mergeCell ref="E2:F2"/>
    <mergeCell ref="I1:I2"/>
    <mergeCell ref="J1:J2"/>
    <mergeCell ref="A1:A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2017-07-07T09:02:57Z</cp:lastPrinted>
  <dcterms:created xsi:type="dcterms:W3CDTF">2017-07-07T07:01:25Z</dcterms:created>
  <dcterms:modified xsi:type="dcterms:W3CDTF">2017-09-25T12:41:52Z</dcterms:modified>
  <cp:category/>
  <cp:version/>
  <cp:contentType/>
  <cp:contentStatus/>
</cp:coreProperties>
</file>