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8"/>
  </bookViews>
  <sheets>
    <sheet name="МР" sheetId="1" r:id="rId1"/>
    <sheet name="МО г.Ртищево" sheetId="2" r:id="rId2"/>
    <sheet name="Кр-звезда" sheetId="3" r:id="rId3"/>
    <sheet name="Макарово" sheetId="4" r:id="rId4"/>
    <sheet name="Октябрьский" sheetId="5" r:id="rId5"/>
    <sheet name="Салтыковка" sheetId="6" r:id="rId6"/>
    <sheet name="Урусово" sheetId="7" r:id="rId7"/>
    <sheet name="Ш-Голицыно" sheetId="8" r:id="rId8"/>
    <sheet name="Консолидация" sheetId="9" r:id="rId9"/>
  </sheets>
  <definedNames/>
  <calcPr fullCalcOnLoad="1" refMode="R1C1"/>
</workbook>
</file>

<file path=xl/sharedStrings.xml><?xml version="1.0" encoding="utf-8"?>
<sst xmlns="http://schemas.openxmlformats.org/spreadsheetml/2006/main" count="1356" uniqueCount="434">
  <si>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</si>
  <si>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</si>
  <si>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ДОХОДЫ</t>
  </si>
  <si>
    <t>год. план</t>
  </si>
  <si>
    <t>исполнение</t>
  </si>
  <si>
    <t>% к год. плану</t>
  </si>
  <si>
    <t>Налог на доходы физ.лиц</t>
  </si>
  <si>
    <t>Единый налог на вменен.дох.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</si>
  <si>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</si>
  <si>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</si>
  <si>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</si>
  <si>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</si>
  <si>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</si>
  <si>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</si>
  <si>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</si>
  <si>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</si>
  <si>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</si>
  <si>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предпринимательской деятельности</t>
  </si>
  <si>
    <t>Доходы от оказ.пл.усл. (компенсация затрат )</t>
  </si>
  <si>
    <t>Доходы мест. бюдж. от продажи имущ.</t>
  </si>
  <si>
    <t>Штраф.,санкц, возм. ущерба, в т.ч.: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</si>
  <si>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</si>
  <si>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</si>
  <si>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</si>
  <si>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</si>
  <si>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</si>
  <si>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</si>
  <si>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ПРОЧИЕ БЕЗВОЗМЕЗДНЫЕ ПОСТУПЛЕНИЯ (спонсорская помощь)</t>
  </si>
  <si>
    <t>ИТОГО доходов</t>
  </si>
  <si>
    <t>РАСХОДЫ</t>
  </si>
  <si>
    <t>ОБЩЕГОСУДАРСТВЕННЫЕ ВОПРОСЫ</t>
  </si>
  <si>
    <t>Районное Собрание</t>
  </si>
  <si>
    <t>Центральный аппарат, в т.ч.</t>
  </si>
  <si>
    <t>Администрация МР</t>
  </si>
  <si>
    <t>Финансовые органы, в т.ч.</t>
  </si>
  <si>
    <t>Резервный фонд</t>
  </si>
  <si>
    <t>Другие общегосударственные вопросы, в т.ч.</t>
  </si>
  <si>
    <t>Уплата чл.взносов в Ассоциацию</t>
  </si>
  <si>
    <t>ПРАВООХРАНИТЕЛЬНАЯ ДЕЯТЕЛЬНОСТЬ</t>
  </si>
  <si>
    <t>Целевые программы</t>
  </si>
  <si>
    <t>НАЦИОНАЛЬНАЯ ЭКОНОМИКА</t>
  </si>
  <si>
    <t>ЖИЛИЩНО-КОММУНАЛЬНОЕ ХОЗЯЙСТВО</t>
  </si>
  <si>
    <t>Жилищное хозяйство, в т.ч.</t>
  </si>
  <si>
    <t>Коммунальное хозяйство, в т.ч.</t>
  </si>
  <si>
    <t>0503</t>
  </si>
  <si>
    <t>Благоустройство</t>
  </si>
  <si>
    <t>0700</t>
  </si>
  <si>
    <t>ОБРАЗОВАНИЕ</t>
  </si>
  <si>
    <t>0701</t>
  </si>
  <si>
    <t>Дошкольное образование, в т.ч.</t>
  </si>
  <si>
    <t>0702</t>
  </si>
  <si>
    <t>0707</t>
  </si>
  <si>
    <t>Оздоровительные мероприятия</t>
  </si>
  <si>
    <t>0709</t>
  </si>
  <si>
    <t>Другие вопросы в области образования, в т.ч.</t>
  </si>
  <si>
    <t xml:space="preserve">        Целевые программы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</si>
  <si>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</si>
  <si>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</si>
  <si>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</si>
  <si>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</si>
  <si>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</si>
  <si>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</si>
  <si>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</si>
  <si>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</si>
  <si>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</si>
  <si>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</si>
  <si>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</si>
  <si>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Иные межбюджетные трансферты</t>
  </si>
  <si>
    <t>ИТОГО РАСХОДОВ</t>
  </si>
  <si>
    <t>0100</t>
  </si>
  <si>
    <t>0102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</si>
  <si>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</si>
  <si>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</si>
  <si>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</si>
  <si>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</si>
  <si>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</si>
  <si>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</si>
  <si>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</si>
  <si>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</si>
  <si>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</si>
  <si>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</si>
  <si>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</si>
  <si>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</si>
  <si>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</si>
  <si>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</si>
  <si>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</si>
  <si>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</si>
  <si>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</si>
  <si>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</si>
  <si>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</si>
  <si>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</si>
  <si>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</si>
  <si>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</si>
  <si>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>Ост на начало года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</si>
  <si>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</si>
  <si>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</si>
  <si>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</si>
  <si>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Проч.дох.от исп. Имущ. (наем)</t>
  </si>
  <si>
    <t xml:space="preserve">Уличное освещение </t>
  </si>
  <si>
    <t>МЕЖБЮДЖЕТНЫЕ ТРАНСФЕРТЫ</t>
  </si>
  <si>
    <t>Межбюджетные трансферты из бюджетов поселений бюджету МР</t>
  </si>
  <si>
    <t>Субвенции по воинскому учету</t>
  </si>
  <si>
    <t>Содержание главы МО</t>
  </si>
  <si>
    <t>НАЦИОНАЛЬНАЯ ОБОРОНА</t>
  </si>
  <si>
    <t>Первичный воинский учет на территориях, где отсутствуют воен.комиссариаты (субвенции)</t>
  </si>
  <si>
    <t>Обеспечение пожарной безопасности</t>
  </si>
  <si>
    <t>Госпошлина</t>
  </si>
  <si>
    <t>в том числе собственные доходы</t>
  </si>
  <si>
    <t>Инвентаризация</t>
  </si>
  <si>
    <t>Другие вопросы в области культуры, в том числе:</t>
  </si>
  <si>
    <t>0200</t>
  </si>
  <si>
    <t>0203</t>
  </si>
  <si>
    <t>0310</t>
  </si>
  <si>
    <t>Доходы от предпринимательской деятельности (компенсация затрат)</t>
  </si>
  <si>
    <t>МЦП "Обеспечение первичных мер пожарной безопасности на территории Шило-Голицынского МО"</t>
  </si>
  <si>
    <t>Членские взносы в Ассоциацию ОМО Саратовской области</t>
  </si>
  <si>
    <t>Доходы от оказ.пл.усл.(компенсация затрат)</t>
  </si>
  <si>
    <t>Другие общегосударственные вопросы в т.ч.</t>
  </si>
  <si>
    <t>Оздоровительные мероприятия в т.ч.</t>
  </si>
  <si>
    <t>Штраф.,санкц, возм. Ущерба</t>
  </si>
  <si>
    <t>0409</t>
  </si>
  <si>
    <t>0605</t>
  </si>
  <si>
    <t xml:space="preserve">Другие общегосударственные вопросы </t>
  </si>
  <si>
    <t>Компенсация затрат</t>
  </si>
  <si>
    <t>Мероприятия по землеустройству и землепользованию</t>
  </si>
  <si>
    <t>ОХРАНА ОКРУЖАЮЩЕЙ СРЕДЫ</t>
  </si>
  <si>
    <t>Другие общегосударственные вопросы</t>
  </si>
  <si>
    <t>0600</t>
  </si>
  <si>
    <t>Другие вопросы в области охраны окружающей среды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</si>
  <si>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</si>
  <si>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</si>
  <si>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</si>
  <si>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</si>
  <si>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</si>
  <si>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</si>
  <si>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</si>
  <si>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</si>
  <si>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</si>
  <si>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</si>
  <si>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</si>
  <si>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Обслуживание внутреннего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</si>
  <si>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</si>
  <si>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</si>
  <si>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</si>
  <si>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</si>
  <si>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</si>
  <si>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% к год.плану</t>
  </si>
  <si>
    <t>Осуществление полномочий по подготовке проведения статистических переписей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</si>
  <si>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</si>
  <si>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</si>
  <si>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</si>
  <si>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Централизованная бухгалтерия и АХГР</t>
  </si>
  <si>
    <t>КУЛЬТУРА И КИНЕМАТОГРАФИЯ</t>
  </si>
  <si>
    <t>МЦП "Комплексное благоустройство МО г. Ртищево на 2012 год</t>
  </si>
  <si>
    <t>Возврат остатков субсидий, субвенций и иных</t>
  </si>
  <si>
    <t xml:space="preserve">КУЛЬТУРА </t>
  </si>
  <si>
    <t>Возврат остатков субсидий, субвенций и иных (219 + 218 коды)</t>
  </si>
  <si>
    <t>0314</t>
  </si>
  <si>
    <t>раздел</t>
  </si>
  <si>
    <t>Из них субвенции по воинскому учету:</t>
  </si>
  <si>
    <t>Классификация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</si>
  <si>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</si>
  <si>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</si>
  <si>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</si>
  <si>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</si>
  <si>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Отдел по управл.имуществом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</si>
  <si>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</si>
  <si>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</si>
  <si>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</si>
  <si>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5220610</t>
  </si>
  <si>
    <t>5220611</t>
  </si>
  <si>
    <t>Капитальный ремонт муниципального жилищного фонда</t>
  </si>
  <si>
    <t>Полномочия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форм, в том числе:</t>
  </si>
  <si>
    <t>Уличное освещение</t>
  </si>
  <si>
    <t>6000100  08.00.35</t>
  </si>
  <si>
    <t>Прочие мероприятия по благоустройству</t>
  </si>
  <si>
    <t>6000500 08.00.35</t>
  </si>
  <si>
    <t>79554..  08.00.35</t>
  </si>
  <si>
    <t>Пенсионное обеспечение</t>
  </si>
  <si>
    <t>Предоставление гражданам субсидий на оплату жилого помещения и коммунальных услуг за счет средств областного бюджета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</si>
  <si>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</si>
  <si>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</si>
  <si>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</si>
  <si>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Резервный фонд местной администрации</t>
  </si>
  <si>
    <t>Другие вопросы в области национальной безопасности и правоохранительной деятельности, в том числе:</t>
  </si>
  <si>
    <t>Дорожное хозяйство(дорожные фонды), в том числе:</t>
  </si>
  <si>
    <t>5210600</t>
  </si>
  <si>
    <t>классификация</t>
  </si>
  <si>
    <t>0013600</t>
  </si>
  <si>
    <t>МЦП "Обеспечение первичных мер пожарной безопасности на территории Краснозвездинского муниципального образования"</t>
  </si>
  <si>
    <t>7954201</t>
  </si>
  <si>
    <t>250</t>
  </si>
  <si>
    <t>7954203</t>
  </si>
  <si>
    <t>МЦП "Обеспечение первичных мер пожарной безопасности на территории Октябрьского муниципального образования"</t>
  </si>
  <si>
    <t>7954205</t>
  </si>
  <si>
    <t>МЦП "Обеспечение первичных мер пожарной безопасности на территории Урусовского муниципального образования"</t>
  </si>
  <si>
    <t>7954206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</si>
  <si>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</si>
  <si>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</si>
  <si>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</si>
  <si>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Иные межбюджетные трансферты из областного бюджета (комплект книж.фондов)</t>
  </si>
  <si>
    <t>0103 9110200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</si>
  <si>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</si>
  <si>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</si>
  <si>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</si>
  <si>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054</t>
  </si>
  <si>
    <t>Расходы на обеспечение деятельности муниципальных казенных учреждений  (МУ "ЦБ",     МУ "АХГР")</t>
  </si>
  <si>
    <t>056</t>
  </si>
  <si>
    <t>0203 0105118</t>
  </si>
  <si>
    <t>в том числе Мероприятия по приобретению материальных ценностей(приобретение инвентаря для детского сада)</t>
  </si>
  <si>
    <t>Доплаты к пенсиям муниципальных служащих</t>
  </si>
  <si>
    <t>5107310  1003</t>
  </si>
  <si>
    <t>Прочие межбюджетные трансферты из бюджета муниципального района бюджетам поселений</t>
  </si>
  <si>
    <t>0402</t>
  </si>
  <si>
    <t>Подпрограмма " Энергосбережение и повышение энергоэффективности систем коммунальной инфраструктуры"</t>
  </si>
  <si>
    <t>7410000</t>
  </si>
  <si>
    <t>9510300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</si>
  <si>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</si>
  <si>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(дополнит. площади)</t>
  </si>
  <si>
    <t>Обеспечение деятельности представительного органа муниципального образования</t>
  </si>
  <si>
    <t>Подпрограмма "Осуществление профилактики правонарушений, усиление борьбы с преступностью на территории Ртищевского муниципального района"</t>
  </si>
  <si>
    <t>Отлов и содержание безнадзорных животных</t>
  </si>
  <si>
    <t>Предоставление субсидий бюджетным учреждениям (ДЮСШ)</t>
  </si>
  <si>
    <t>Предоставление субсидий бюджетным учреждениям  (ФОК, Локомотив)</t>
  </si>
  <si>
    <t>Озеленение</t>
  </si>
  <si>
    <t>Мероприятия в области молодежной политики муниципального образования</t>
  </si>
  <si>
    <t>9920200</t>
  </si>
  <si>
    <t>0105118</t>
  </si>
  <si>
    <t>7800002</t>
  </si>
  <si>
    <t>Муниципальная  программа "Обеспечение первичных мер пожарной безопасности на территории Макаровского муниципального образования"</t>
  </si>
  <si>
    <t>Экологическое оздоровление муниципального образования</t>
  </si>
  <si>
    <t>Муниципальная  программа "Обеспечение первичных мер пожарной безопасности на территории Салтыковского муниципального образования"</t>
  </si>
  <si>
    <t>7800004</t>
  </si>
  <si>
    <t>9148600</t>
  </si>
  <si>
    <t>Выполнение других обязательств муниципального образования</t>
  </si>
  <si>
    <t>Подпрограмма "Модернизация  объектов коммунальной инфраструктуры"</t>
  </si>
  <si>
    <t>Благоустройство, в том числе:</t>
  </si>
  <si>
    <t>В том числе внутренние обороты</t>
  </si>
  <si>
    <t>ИТОГО конс. доходы без оборотов</t>
  </si>
  <si>
    <t>9412000</t>
  </si>
  <si>
    <t>5209502  5209602</t>
  </si>
  <si>
    <t>Оплата за газ для поддержания вечного огня</t>
  </si>
  <si>
    <t>Расходы на судебные издержки и исполнение судебных решений (Фин.управление)</t>
  </si>
  <si>
    <t>9148500</t>
  </si>
  <si>
    <t>Дорожное хозяйство (дорожные фонды), в том числе</t>
  </si>
  <si>
    <t>Коммунальное хозяйство, в том числе:</t>
  </si>
  <si>
    <t xml:space="preserve">      - Улучшение эстетического состояния города (озеленение)</t>
  </si>
  <si>
    <t xml:space="preserve">       - Создание мест для полноценного отдыха граждан</t>
  </si>
  <si>
    <t xml:space="preserve">        -  Улучшение эстетического вида территорий городских кладбищ</t>
  </si>
  <si>
    <t xml:space="preserve">        -Улучшение архитектурного вида города</t>
  </si>
  <si>
    <t xml:space="preserve">        - Отлов и содержание безнадзорных животных</t>
  </si>
  <si>
    <t>Акцизы на нефтепродукты</t>
  </si>
  <si>
    <t>Расходы на судебные издержки и исполнение судебных решений</t>
  </si>
  <si>
    <t>Погашение задолженности по муниципальной целевой программе "Ремонт дорог общего пользования на территории муниципального образования г. Ртищево в 2013 году" - строительный контроль за строительством дорог</t>
  </si>
  <si>
    <t>9931001</t>
  </si>
  <si>
    <t>7411003</t>
  </si>
  <si>
    <t>Погашение кредиторской задолженности по формированию схемы теплоснабжения</t>
  </si>
  <si>
    <t>Подпрограмма "Обеспечение жилыми помещениями молодых семей"</t>
  </si>
  <si>
    <t>Обеспечение мероприятий по переселению граждан из аварийного жилищного фонда (остатки 2013 года)за счет средств фонда и обл. бюджета</t>
  </si>
  <si>
    <t>5209502</t>
  </si>
  <si>
    <t>5209602</t>
  </si>
  <si>
    <t>Обеспечение мероприятий по переселению граждан из аварийного жилищного фонда за счет средств областного бюджета</t>
  </si>
  <si>
    <t>Обеспечение мероприятий по переселению граждан из аварийного жилищного фонда за счет ср-в Фонда содействия и реформирования</t>
  </si>
  <si>
    <t>Субсидии (переселение )</t>
  </si>
  <si>
    <t>Обеспечение мероприятий по переселению граждан из аварийного жилищного фонда за счет средств местного бюджета</t>
  </si>
  <si>
    <t>5209602 010000</t>
  </si>
  <si>
    <t>0701  9950100.9950200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</si>
  <si>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</si>
  <si>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</si>
  <si>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</si>
  <si>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</si>
  <si>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5209501</t>
  </si>
  <si>
    <t>Обеспечение мероприятий по капитальному ремонту многоквартирных домов за счет ГК-Фонд содействию реформированию ЖКХ</t>
  </si>
  <si>
    <t>Субсидии (кап. ремонт))</t>
  </si>
  <si>
    <t>0105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</si>
  <si>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</si>
  <si>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0405</t>
  </si>
  <si>
    <t>Судебная система</t>
  </si>
  <si>
    <t>в том числе: Иные межбюджетные трансферты на обеспечение временного социально-бытового обустройства лиц, вынужденно покинувших территорию Украины и находящихся в пунктах временного размещения на территории Саратовской области в рамках государственной программы Саратовской области "Социальная поддержка граждан"</t>
  </si>
  <si>
    <t>0305224</t>
  </si>
  <si>
    <t>5209601</t>
  </si>
  <si>
    <t>Обеспечение мероприятий по капитальному ремонту многоквартирных домов за счет средств местного бюджета</t>
  </si>
  <si>
    <t>Доходы мест. бюдж. от продажи имущ.зем</t>
  </si>
  <si>
    <t>Доходы мест. бюдж. от продажи земли.</t>
  </si>
  <si>
    <t>Доходы мест. бюдж. от продажи зем, имущ.</t>
  </si>
  <si>
    <t>Доходы мест.бюдж.от продажи имущ.зем</t>
  </si>
  <si>
    <t>Субсидии из областного бюджета на софинансирование расходных обязательств муниципальных районов и городских округов области по реализации мероприятий муниципальных программ развития малого и среднего предпринимательства</t>
  </si>
  <si>
    <t>Субсидии на государственную поддержку малого и среднего предпринимательства, включая крестьянские (фермерские) хозяйства (федеральные средства)</t>
  </si>
  <si>
    <t>В том числе Исполнение полномочий по соглашениям на организацию в границах поселений тепло-водоснабжения, водоотведения, снабжения населения топливом (убытки)</t>
  </si>
  <si>
    <t xml:space="preserve">Доходы мест. бюдж. от продажи имущ.и земли </t>
  </si>
  <si>
    <t>Доходы мест. бюдж. от продажи имущ.земл</t>
  </si>
  <si>
    <t>7240000</t>
  </si>
  <si>
    <t>Подпрограмма "Градостроительное планирование развития территорий поселений Ртищевского муниципального района на 2014-2016 годы"</t>
  </si>
  <si>
    <t>В ТОМ ЧИСЛЕ за счет полномочий</t>
  </si>
  <si>
    <t>Молодежная политика и оздоровление детей</t>
  </si>
  <si>
    <t>Улучшение санитарного состояния города (Ликвидация несанкционированных свалок)</t>
  </si>
  <si>
    <t>Содержание мест захоронения</t>
  </si>
  <si>
    <t>перечисление остатков субсидий бюджетного учреждения 2014 года</t>
  </si>
  <si>
    <t>9140008200</t>
  </si>
  <si>
    <t>9530005310</t>
  </si>
  <si>
    <t>9530005330</t>
  </si>
  <si>
    <t>9530005340</t>
  </si>
  <si>
    <t>9530005350</t>
  </si>
  <si>
    <t>9930006400</t>
  </si>
  <si>
    <t>9610007100</t>
  </si>
  <si>
    <t>9930008100</t>
  </si>
  <si>
    <t>Расходы на обеспечение функций центрального аппарата</t>
  </si>
  <si>
    <t>9130002200</t>
  </si>
  <si>
    <t>9390004200</t>
  </si>
  <si>
    <t>Расходы по исполнительным листам</t>
  </si>
  <si>
    <t>9910008510</t>
  </si>
  <si>
    <t>79103V0000</t>
  </si>
  <si>
    <t>7920100940</t>
  </si>
  <si>
    <t>79302V0000</t>
  </si>
  <si>
    <t>Подпрограмма "Проведение усиления антитеррористической защищенности населения на территории Ртищевского муниципального района на 2014 - 2016 годы"</t>
  </si>
  <si>
    <t>Подпрограмма "Осуществление противодействия злоупотреблению наркотическим и психотропным веществам и их незаконному обороту на территории Ртищевского муниципального района на 2014 - 2016 годы"</t>
  </si>
  <si>
    <t>75301G0800</t>
  </si>
  <si>
    <t>Подпрограмма "Ремонт автомобильных дорог и искусственных сооружений на них в границах городских и сельских поселений"</t>
  </si>
  <si>
    <t>Обязательные платежи и (или) взносы собственников помещений многоквартирных домов за капитальный ремонт, согласно ЖК РФ ст. 158 ч. 1</t>
  </si>
  <si>
    <t>9510005150</t>
  </si>
  <si>
    <t>9510005110</t>
  </si>
  <si>
    <t>Мероприятия в области коммунального хозяйства</t>
  </si>
  <si>
    <t>9520005210</t>
  </si>
  <si>
    <t>Ведомственная целевая программа "Комплексное благоустройство города Ртищево" на 2016 год, в том числе:</t>
  </si>
  <si>
    <t>Формовочная обрезка деревьев</t>
  </si>
  <si>
    <t>8000100820</t>
  </si>
  <si>
    <t>Приобретение и посадка цветочной рассады</t>
  </si>
  <si>
    <t>8000100830</t>
  </si>
  <si>
    <t>Спил отдельно стоящих аварийных деревьев</t>
  </si>
  <si>
    <t>8000100840</t>
  </si>
  <si>
    <t>Ликвидация несанкционированных свалок</t>
  </si>
  <si>
    <t>8000200850</t>
  </si>
  <si>
    <t>Обустройство городского пляжа</t>
  </si>
  <si>
    <t>8000300860</t>
  </si>
  <si>
    <t>8000400870</t>
  </si>
  <si>
    <t>Уборка территорий городских кладбищ</t>
  </si>
  <si>
    <t>8000600880</t>
  </si>
  <si>
    <t>80007V0000</t>
  </si>
  <si>
    <t>Основное мероприятие "Асфальтирование пешеходных дорожек в городском Парке культуры и отдыха"</t>
  </si>
  <si>
    <t>8000800890</t>
  </si>
  <si>
    <t>Асфальтирование пешеходных дорожек</t>
  </si>
  <si>
    <t>Укладка бордюрного камня</t>
  </si>
  <si>
    <t>8000800900</t>
  </si>
  <si>
    <t>8000800910</t>
  </si>
  <si>
    <t>Изготовление и установка парковых скамеек</t>
  </si>
  <si>
    <t>8000800920</t>
  </si>
  <si>
    <t>Установка светильников</t>
  </si>
  <si>
    <t>8000800930</t>
  </si>
  <si>
    <t>Изготовление и установка урн для мусора</t>
  </si>
  <si>
    <t>9330004110</t>
  </si>
  <si>
    <t xml:space="preserve">Выполнение других обязательств муниципального образования </t>
  </si>
  <si>
    <t>9910008520      9910008510</t>
  </si>
  <si>
    <t>9400006600</t>
  </si>
  <si>
    <t>75101V0000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</si>
  <si>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2014 - 2016 годы", в том числе:</t>
  </si>
  <si>
    <t>7510000000</t>
  </si>
  <si>
    <t>Основное мероприятие "Обустройство улично-дорожной сети дорожными знаками"</t>
  </si>
  <si>
    <t>Основное мероприятие "Нанесение дорожной разметки на улично-дорожную сеть"</t>
  </si>
  <si>
    <t>75103V0000</t>
  </si>
  <si>
    <t>9930077Д00</t>
  </si>
  <si>
    <t>Проведение мероприятий по отлову и содержанию безнадзорных животных</t>
  </si>
  <si>
    <t>75302G0800</t>
  </si>
  <si>
    <t>Реализация основного мероприятия за счет средств муниципального дорожного фонда (собственные средства муниципального образования)</t>
  </si>
  <si>
    <t>75401D7300</t>
  </si>
  <si>
    <t>Капитальный ремонт, ремонт и содержание автомобильных дорог общего пользования местного значения, переданных из государственной собственности области в муниципальную собственность, за счет средств областного дорожного фонда</t>
  </si>
  <si>
    <t>75401S7300</t>
  </si>
  <si>
    <t>Капитальный ремонт, ремонт и содержание автомобильных дорог общего пользования местного значения, переданных из государственной собственности области в муниципальную собственность (софинансирование местный бюджет)</t>
  </si>
  <si>
    <t>9400006700</t>
  </si>
  <si>
    <t>72301V0000</t>
  </si>
  <si>
    <t xml:space="preserve"> Социальное обеспечение населения (субсидии гражданам)</t>
  </si>
  <si>
    <t>9620077В00   9620007300</t>
  </si>
  <si>
    <t>9130077И00   9630077900</t>
  </si>
  <si>
    <t>Охрана семьи и детства  (Компенсация части родит.платы, опека несовершеннолетних)</t>
  </si>
  <si>
    <t>Дотация на выравнивание бюджетной обеспеченности поселений за счет субвенции на исполнение государственных полномочий по расчету и предоставлению дотаций поселениям</t>
  </si>
  <si>
    <t>1401 9810076100</t>
  </si>
  <si>
    <t>Дотация на выравнивание бюджетной обеспеченности поселений из районного фонда финансовой поддержки</t>
  </si>
  <si>
    <t>9810091000</t>
  </si>
  <si>
    <t>1403  9820092000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</si>
  <si>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2014 - 2016 годы",</t>
  </si>
  <si>
    <t>Ведомственная целевая программа  "Комплексное благоустройство города Ртищево" на 2014 год</t>
  </si>
  <si>
    <t>Социальное обеспечение населения (субсидии гражданам)</t>
  </si>
  <si>
    <t>Межбюджетные трансферты бюджетам муниципальных районов области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</si>
  <si>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Строительство объекта "Внутрипоселковый газопровод среднего давления от врезки у ГРП п. Ртищевский до северной части п. Ртищевский"</t>
  </si>
  <si>
    <t>7230300790</t>
  </si>
  <si>
    <t>9140008600</t>
  </si>
  <si>
    <t>9010053910</t>
  </si>
  <si>
    <t>Проведение Всероссийской сельскохозяйственной переписи в 2016 году</t>
  </si>
  <si>
    <t>Техническое обслуживание систем газораспределения и газопотребления</t>
  </si>
  <si>
    <t>7230200740</t>
  </si>
  <si>
    <t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 в рамках подпрограммы "Искусство" государственной программы Российской Федерации "Развитие культуры и туризма"</t>
  </si>
  <si>
    <t>7210150200</t>
  </si>
  <si>
    <t>Мероприятия  подпрограммы «Обеспечение жильем молодых семей» федеральной целевой программы «Жилище» на 2015 - 2020 годы</t>
  </si>
  <si>
    <t>72101L0200</t>
  </si>
  <si>
    <t>Обеспечение жильем молодых семей за счет средств местного бюджета</t>
  </si>
  <si>
    <t>72101R0200</t>
  </si>
  <si>
    <t>7530354200</t>
  </si>
  <si>
    <t>Реализация мероприятий региональных программ в сфере дорожного хозяйства, включая проекты, реализуемые с применением механизмов государственно-частного партнерства, и строительство, реконструкцию и ремонт уникальных искусственных дорожных сооружений по решениям Правительства Российской Федерации</t>
  </si>
  <si>
    <t>75303L4200</t>
  </si>
  <si>
    <t>Реализация мероприятий региональных программ в сфере дорожного хозяйства, включая проекты, реализуемые с применением механизмов государственночастного партнерства, и строительство, реконструкцию и ремонт уникальных искусственных дорожных сооружений по решениям Правительства Российской Федерации за счет средств местного бюджета</t>
  </si>
  <si>
    <t>Межбюджетные трансферты, передаваемые бюджетам городских поселений на реализацию мероприятий региональных программ в сфере дорожного хозяйства по решениям Правительства Российской Федерации</t>
  </si>
  <si>
    <t>914008200</t>
  </si>
  <si>
    <t>9010051180</t>
  </si>
  <si>
    <t>Патент</t>
  </si>
  <si>
    <t>план на 9 месяцев</t>
  </si>
  <si>
    <t>% к плану 9 месяцев</t>
  </si>
  <si>
    <t>9010051200</t>
  </si>
  <si>
    <t>Основное мероприятие "Предоставление грантов начинающим субъектам малого предпринимательства на создание собственного бизнеса"</t>
  </si>
  <si>
    <t>77008V0000</t>
  </si>
  <si>
    <t>Отдел по управл.имуществом</t>
  </si>
  <si>
    <t>Другие вопросы в области национальной экономики</t>
  </si>
  <si>
    <t>75302G0810</t>
  </si>
  <si>
    <t>Основное мероприятие "Ремонт асфальтобетонного покрытия улиц в границах сельских населенных пунктов" Реализация основного мероприятия за счет средств муниципального дорожного фонда (переданные полномочия)</t>
  </si>
  <si>
    <t>Основное мероприятие "Ремонт асфальтобетонного покрытия улиц в границах сельских населенных пунктов"Реализация основного мероприятия за счет средств муниципального дорожного фонда (собственные средства муниципального образования)</t>
  </si>
  <si>
    <t>7700850640</t>
  </si>
  <si>
    <t>77008R064А</t>
  </si>
  <si>
    <t>72304V0000</t>
  </si>
  <si>
    <t>Основное мероприятие "Капитальный ремонт водопроводов в муниципальных образованиях Ртищевского муниципального района"</t>
  </si>
  <si>
    <t>ПРОЧИЕ БЕЗВОЗМЕЗДНЫЕ ПОСТУПЛЕНИЯ (Денежные пожертв. от физических лиц в бюджеты поселений)</t>
  </si>
  <si>
    <t>*</t>
  </si>
  <si>
    <t>Функционирование высшего должностного лица субъекта Российской Федерации и муниципального образования</t>
  </si>
  <si>
    <t>7910300550</t>
  </si>
  <si>
    <t>Приобретение и установка систем видеонаблюдения на объекты социальной сферы</t>
  </si>
  <si>
    <t>Глава района</t>
  </si>
  <si>
    <t xml:space="preserve">СПРАВКА
об исполнении бюджета Ртищевского района
на 01.01.2017 г.
</t>
  </si>
  <si>
    <t xml:space="preserve">СПРАВКА
об исполнении бюджета МО г. Ртищево
на 01.01.2017г.
</t>
  </si>
  <si>
    <t xml:space="preserve">СПРАВКА
об исполнении бюджета Краснозвездинского МО
на 01.01.2017г.
</t>
  </si>
  <si>
    <t xml:space="preserve">СПРАВКА
об исполнении бюджета Макаровского МО
на 01.01.2017г.
</t>
  </si>
  <si>
    <t xml:space="preserve">СПРАВКА
об исполнении бюджета Октябрьского МО
на 01.01.2017г.
</t>
  </si>
  <si>
    <t xml:space="preserve">СПРАВКА
об исполнении бюджета Салтыковского МО
на 01.01.2017г.
</t>
  </si>
  <si>
    <t xml:space="preserve">СПРАВКА
об исполнении бюджета Урусовского МО
на 01.01.2017г.
</t>
  </si>
  <si>
    <t xml:space="preserve">СПРАВКА
об исполнении бюджета Шило-Голицинского МО
на 01.01.2017г.
</t>
  </si>
  <si>
    <t xml:space="preserve">СПРАВКА
об исполнении бюджета Ртищевского района (консолидация)
на 01.01.2017г.
</t>
  </si>
  <si>
    <t>940006600</t>
  </si>
  <si>
    <t>159,3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</si>
</sst>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0.0"/>
    <numFmt numFmtId="179" formatCode="#,##0.00&quot;р.&quot;"/>
    <numFmt numFmtId="180" formatCode="#,##0.000"/>
    <numFmt numFmtId="181" formatCode="#,##0.0000"/>
    <numFmt numFmtId="182" formatCode="#,##0.00000"/>
    <numFmt numFmtId="183" formatCode="_(* #,##0.000_);_(* \(#,##0.000\);_(* &quot;-&quot;??_);_(@_)"/>
    <numFmt numFmtId="184" formatCode="_(* #,##0.0_);_(* \(#,##0.0\);_(* &quot;-&quot;??_);_(@_)"/>
    <numFmt numFmtId="185" formatCode="_-* #,##0.0_р_._-;\-* #,##0.0_р_._-;_-* &quot;-&quot;?_р_._-;_-@_-"/>
    <numFmt numFmtId="186" formatCode="#,##0.00_р_."/>
    <numFmt numFmtId="187" formatCode="0000000"/>
    <numFmt numFmtId="188" formatCode="#,##0.00;[Red]\-#,##0.00;0.00"/>
    <numFmt numFmtId="189" formatCode="000000000"/>
    <numFmt numFmtId="190" formatCode="00\.00\.00"/>
    <numFmt numFmtId="191" formatCode="#,##0.0&quot;р.&quot;"/>
    <numFmt numFmtId="192" formatCode="#,##0.0_р_."/>
  </numFmts>
  <fonts count="57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2"/>
      <name val="Times New Roman"/>
      <family val="1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16" fillId="33" borderId="0" xfId="0" applyFont="1" applyFill="1" applyAlignment="1">
      <alignment horizontal="left"/>
    </xf>
    <xf numFmtId="0" fontId="0" fillId="0" borderId="0" xfId="0" applyFont="1" applyFill="1" applyAlignment="1">
      <alignment horizontal="center" wrapText="1"/>
    </xf>
    <xf numFmtId="49" fontId="13" fillId="0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13" fillId="33" borderId="0" xfId="0" applyFont="1" applyFill="1" applyAlignment="1">
      <alignment horizontal="left"/>
    </xf>
    <xf numFmtId="0" fontId="9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9" fontId="7" fillId="33" borderId="10" xfId="0" applyNumberFormat="1" applyFont="1" applyFill="1" applyBorder="1" applyAlignment="1">
      <alignment horizontal="center" vertical="center" wrapText="1"/>
    </xf>
    <xf numFmtId="9" fontId="19" fillId="33" borderId="10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/>
    </xf>
    <xf numFmtId="49" fontId="19" fillId="33" borderId="0" xfId="0" applyNumberFormat="1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192" fontId="19" fillId="33" borderId="0" xfId="0" applyNumberFormat="1" applyFont="1" applyFill="1" applyAlignment="1">
      <alignment horizontal="center" vertical="center"/>
    </xf>
    <xf numFmtId="177" fontId="19" fillId="33" borderId="0" xfId="0" applyNumberFormat="1" applyFont="1" applyFill="1" applyAlignment="1">
      <alignment horizontal="center" vertical="center"/>
    </xf>
    <xf numFmtId="9" fontId="8" fillId="33" borderId="10" xfId="0" applyNumberFormat="1" applyFont="1" applyFill="1" applyBorder="1" applyAlignment="1">
      <alignment horizontal="center" vertical="center" wrapText="1"/>
    </xf>
    <xf numFmtId="9" fontId="2" fillId="33" borderId="10" xfId="0" applyNumberFormat="1" applyFont="1" applyFill="1" applyBorder="1" applyAlignment="1">
      <alignment horizontal="center" vertical="center" wrapText="1"/>
    </xf>
    <xf numFmtId="9" fontId="6" fillId="33" borderId="10" xfId="0" applyNumberFormat="1" applyFont="1" applyFill="1" applyBorder="1" applyAlignment="1">
      <alignment horizontal="right" vertical="top" wrapText="1"/>
    </xf>
    <xf numFmtId="177" fontId="0" fillId="33" borderId="0" xfId="0" applyNumberFormat="1" applyFont="1" applyFill="1" applyAlignment="1">
      <alignment horizontal="left"/>
    </xf>
    <xf numFmtId="9" fontId="6" fillId="33" borderId="10" xfId="0" applyNumberFormat="1" applyFont="1" applyFill="1" applyBorder="1" applyAlignment="1">
      <alignment horizontal="left" vertical="top" wrapText="1"/>
    </xf>
    <xf numFmtId="178" fontId="0" fillId="33" borderId="0" xfId="0" applyNumberFormat="1" applyFont="1" applyFill="1" applyAlignment="1">
      <alignment horizontal="left"/>
    </xf>
    <xf numFmtId="177" fontId="19" fillId="33" borderId="10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/>
    </xf>
    <xf numFmtId="49" fontId="19" fillId="33" borderId="0" xfId="0" applyNumberFormat="1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2" fontId="19" fillId="33" borderId="0" xfId="0" applyNumberFormat="1" applyFont="1" applyFill="1" applyAlignment="1">
      <alignment horizontal="center"/>
    </xf>
    <xf numFmtId="178" fontId="19" fillId="33" borderId="0" xfId="0" applyNumberFormat="1" applyFont="1" applyFill="1" applyAlignment="1">
      <alignment horizontal="center"/>
    </xf>
    <xf numFmtId="177" fontId="19" fillId="33" borderId="0" xfId="0" applyNumberFormat="1" applyFont="1" applyFill="1" applyAlignment="1">
      <alignment horizontal="center"/>
    </xf>
    <xf numFmtId="9" fontId="1" fillId="33" borderId="10" xfId="0" applyNumberFormat="1" applyFont="1" applyFill="1" applyBorder="1" applyAlignment="1">
      <alignment horizontal="right" vertical="top" wrapText="1"/>
    </xf>
    <xf numFmtId="9" fontId="1" fillId="33" borderId="10" xfId="0" applyNumberFormat="1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left" vertical="top" wrapText="1"/>
    </xf>
    <xf numFmtId="0" fontId="19" fillId="33" borderId="10" xfId="0" applyFont="1" applyFill="1" applyBorder="1" applyAlignment="1">
      <alignment horizontal="left" vertical="top" wrapText="1"/>
    </xf>
    <xf numFmtId="49" fontId="19" fillId="33" borderId="10" xfId="0" applyNumberFormat="1" applyFont="1" applyFill="1" applyBorder="1" applyAlignment="1">
      <alignment horizontal="left" vertical="top" wrapText="1"/>
    </xf>
    <xf numFmtId="9" fontId="2" fillId="33" borderId="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/>
    </xf>
    <xf numFmtId="177" fontId="6" fillId="33" borderId="0" xfId="0" applyNumberFormat="1" applyFont="1" applyFill="1" applyBorder="1" applyAlignment="1">
      <alignment horizontal="left" vertical="top" wrapText="1"/>
    </xf>
    <xf numFmtId="9" fontId="6" fillId="33" borderId="0" xfId="0" applyNumberFormat="1" applyFont="1" applyFill="1" applyBorder="1" applyAlignment="1">
      <alignment horizontal="left" vertical="top" wrapText="1"/>
    </xf>
    <xf numFmtId="9" fontId="6" fillId="33" borderId="11" xfId="0" applyNumberFormat="1" applyFont="1" applyFill="1" applyBorder="1" applyAlignment="1">
      <alignment horizontal="left" vertical="top" wrapText="1"/>
    </xf>
    <xf numFmtId="0" fontId="15" fillId="33" borderId="10" xfId="0" applyFont="1" applyFill="1" applyBorder="1" applyAlignment="1">
      <alignment horizontal="left" vertical="top" wrapText="1"/>
    </xf>
    <xf numFmtId="9" fontId="11" fillId="33" borderId="11" xfId="0" applyNumberFormat="1" applyFont="1" applyFill="1" applyBorder="1" applyAlignment="1">
      <alignment horizontal="left" vertical="top" wrapText="1"/>
    </xf>
    <xf numFmtId="9" fontId="11" fillId="33" borderId="0" xfId="0" applyNumberFormat="1" applyFont="1" applyFill="1" applyBorder="1" applyAlignment="1">
      <alignment horizontal="left" vertical="top" wrapText="1"/>
    </xf>
    <xf numFmtId="0" fontId="21" fillId="33" borderId="10" xfId="0" applyFont="1" applyFill="1" applyBorder="1" applyAlignment="1">
      <alignment horizontal="left" vertical="top" wrapText="1"/>
    </xf>
    <xf numFmtId="187" fontId="19" fillId="33" borderId="10" xfId="52" applyNumberFormat="1" applyFont="1" applyFill="1" applyBorder="1" applyAlignment="1" applyProtection="1">
      <alignment vertical="center" wrapText="1"/>
      <protection hidden="1"/>
    </xf>
    <xf numFmtId="9" fontId="1" fillId="33" borderId="0" xfId="0" applyNumberFormat="1" applyFont="1" applyFill="1" applyBorder="1" applyAlignment="1">
      <alignment horizontal="left" vertical="center" wrapText="1"/>
    </xf>
    <xf numFmtId="9" fontId="11" fillId="33" borderId="0" xfId="0" applyNumberFormat="1" applyFont="1" applyFill="1" applyBorder="1" applyAlignment="1">
      <alignment horizontal="left" vertical="center" wrapText="1"/>
    </xf>
    <xf numFmtId="9" fontId="6" fillId="33" borderId="0" xfId="0" applyNumberFormat="1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vertical="top" wrapText="1"/>
    </xf>
    <xf numFmtId="0" fontId="15" fillId="33" borderId="10" xfId="0" applyFont="1" applyFill="1" applyBorder="1" applyAlignment="1">
      <alignment vertical="top" wrapText="1"/>
    </xf>
    <xf numFmtId="49" fontId="7" fillId="33" borderId="10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18" fillId="33" borderId="0" xfId="0" applyFont="1" applyFill="1" applyAlignment="1">
      <alignment horizontal="left"/>
    </xf>
    <xf numFmtId="49" fontId="18" fillId="33" borderId="0" xfId="0" applyNumberFormat="1" applyFont="1" applyFill="1" applyAlignment="1">
      <alignment horizontal="left"/>
    </xf>
    <xf numFmtId="177" fontId="18" fillId="33" borderId="0" xfId="0" applyNumberFormat="1" applyFont="1" applyFill="1" applyAlignment="1">
      <alignment horizontal="center" vertical="center"/>
    </xf>
    <xf numFmtId="0" fontId="19" fillId="33" borderId="0" xfId="0" applyFont="1" applyFill="1" applyAlignment="1">
      <alignment horizontal="left"/>
    </xf>
    <xf numFmtId="49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 horizontal="left"/>
    </xf>
    <xf numFmtId="177" fontId="2" fillId="33" borderId="0" xfId="0" applyNumberFormat="1" applyFont="1" applyFill="1" applyAlignment="1">
      <alignment horizontal="left"/>
    </xf>
    <xf numFmtId="49" fontId="18" fillId="33" borderId="10" xfId="0" applyNumberFormat="1" applyFont="1" applyFill="1" applyBorder="1" applyAlignment="1">
      <alignment horizontal="left"/>
    </xf>
    <xf numFmtId="177" fontId="7" fillId="33" borderId="10" xfId="0" applyNumberFormat="1" applyFont="1" applyFill="1" applyBorder="1" applyAlignment="1">
      <alignment horizontal="center" vertical="center" wrapText="1"/>
    </xf>
    <xf numFmtId="0" fontId="19" fillId="33" borderId="12" xfId="54" applyNumberFormat="1" applyFont="1" applyFill="1" applyBorder="1" applyAlignment="1" applyProtection="1">
      <alignment horizontal="left" vertical="center" wrapText="1"/>
      <protection hidden="1"/>
    </xf>
    <xf numFmtId="0" fontId="7" fillId="33" borderId="10" xfId="0" applyFont="1" applyFill="1" applyBorder="1" applyAlignment="1">
      <alignment horizontal="left" vertical="top" wrapText="1"/>
    </xf>
    <xf numFmtId="49" fontId="20" fillId="33" borderId="10" xfId="0" applyNumberFormat="1" applyFont="1" applyFill="1" applyBorder="1" applyAlignment="1">
      <alignment horizontal="left" vertical="top" wrapText="1"/>
    </xf>
    <xf numFmtId="0" fontId="20" fillId="33" borderId="10" xfId="0" applyFont="1" applyFill="1" applyBorder="1" applyAlignment="1">
      <alignment horizontal="left" vertical="top" wrapText="1"/>
    </xf>
    <xf numFmtId="187" fontId="20" fillId="33" borderId="10" xfId="52" applyNumberFormat="1" applyFont="1" applyFill="1" applyBorder="1" applyAlignment="1" applyProtection="1">
      <alignment vertical="center" wrapText="1"/>
      <protection hidden="1"/>
    </xf>
    <xf numFmtId="0" fontId="20" fillId="33" borderId="10" xfId="0" applyFont="1" applyFill="1" applyBorder="1" applyAlignment="1">
      <alignment vertical="top" wrapText="1"/>
    </xf>
    <xf numFmtId="49" fontId="19" fillId="33" borderId="10" xfId="0" applyNumberFormat="1" applyFont="1" applyFill="1" applyBorder="1" applyAlignment="1">
      <alignment horizontal="left" wrapText="1"/>
    </xf>
    <xf numFmtId="0" fontId="19" fillId="33" borderId="10" xfId="0" applyFont="1" applyFill="1" applyBorder="1" applyAlignment="1">
      <alignment horizontal="left" wrapText="1"/>
    </xf>
    <xf numFmtId="9" fontId="7" fillId="33" borderId="0" xfId="0" applyNumberFormat="1" applyFont="1" applyFill="1" applyBorder="1" applyAlignment="1">
      <alignment horizontal="center" vertical="center" wrapText="1"/>
    </xf>
    <xf numFmtId="177" fontId="19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horizontal="left" vertical="top" wrapText="1"/>
    </xf>
    <xf numFmtId="9" fontId="7" fillId="0" borderId="10" xfId="0" applyNumberFormat="1" applyFont="1" applyFill="1" applyBorder="1" applyAlignment="1">
      <alignment horizontal="center" vertical="center" wrapText="1"/>
    </xf>
    <xf numFmtId="9" fontId="19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left" vertical="top" wrapText="1"/>
    </xf>
    <xf numFmtId="49" fontId="19" fillId="0" borderId="13" xfId="0" applyNumberFormat="1" applyFont="1" applyFill="1" applyBorder="1" applyAlignment="1">
      <alignment horizontal="left" vertical="top" wrapText="1"/>
    </xf>
    <xf numFmtId="0" fontId="7" fillId="0" borderId="12" xfId="54" applyNumberFormat="1" applyFont="1" applyFill="1" applyBorder="1" applyAlignment="1" applyProtection="1">
      <alignment horizontal="left" vertical="center" wrapText="1"/>
      <protection hidden="1"/>
    </xf>
    <xf numFmtId="49" fontId="7" fillId="0" borderId="13" xfId="54" applyNumberFormat="1" applyFont="1" applyFill="1" applyBorder="1" applyAlignment="1" applyProtection="1">
      <alignment horizontal="left" vertical="center" wrapText="1"/>
      <protection hidden="1"/>
    </xf>
    <xf numFmtId="49" fontId="15" fillId="0" borderId="10" xfId="0" applyNumberFormat="1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horizontal="left" vertical="center" wrapText="1"/>
    </xf>
    <xf numFmtId="187" fontId="19" fillId="0" borderId="10" xfId="52" applyNumberFormat="1" applyFont="1" applyFill="1" applyBorder="1" applyAlignment="1" applyProtection="1">
      <alignment vertical="center" wrapText="1"/>
      <protection hidden="1"/>
    </xf>
    <xf numFmtId="49" fontId="19" fillId="0" borderId="10" xfId="52" applyNumberFormat="1" applyFont="1" applyFill="1" applyBorder="1" applyAlignment="1" applyProtection="1">
      <alignment vertical="center" wrapText="1"/>
      <protection hidden="1"/>
    </xf>
    <xf numFmtId="49" fontId="15" fillId="0" borderId="10" xfId="0" applyNumberFormat="1" applyFont="1" applyFill="1" applyBorder="1" applyAlignment="1">
      <alignment horizontal="left" vertical="center" wrapText="1"/>
    </xf>
    <xf numFmtId="187" fontId="19" fillId="0" borderId="10" xfId="52" applyNumberFormat="1" applyFont="1" applyFill="1" applyBorder="1" applyAlignment="1" applyProtection="1">
      <alignment wrapText="1"/>
      <protection hidden="1"/>
    </xf>
    <xf numFmtId="49" fontId="15" fillId="0" borderId="10" xfId="52" applyNumberFormat="1" applyFont="1" applyFill="1" applyBorder="1" applyAlignment="1" applyProtection="1">
      <alignment wrapText="1"/>
      <protection hidden="1"/>
    </xf>
    <xf numFmtId="0" fontId="15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left"/>
    </xf>
    <xf numFmtId="49" fontId="18" fillId="0" borderId="0" xfId="0" applyNumberFormat="1" applyFont="1" applyFill="1" applyAlignment="1">
      <alignment horizontal="left"/>
    </xf>
    <xf numFmtId="177" fontId="18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177" fontId="8" fillId="0" borderId="10" xfId="0" applyNumberFormat="1" applyFont="1" applyFill="1" applyBorder="1" applyAlignment="1">
      <alignment horizontal="center" vertical="center" wrapText="1"/>
    </xf>
    <xf numFmtId="9" fontId="8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177" fontId="1" fillId="0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1" fillId="0" borderId="14" xfId="56" applyNumberFormat="1" applyFont="1" applyFill="1" applyBorder="1" applyAlignment="1" applyProtection="1">
      <alignment horizontal="left" wrapText="1"/>
      <protection hidden="1"/>
    </xf>
    <xf numFmtId="49" fontId="1" fillId="0" borderId="14" xfId="56" applyNumberFormat="1" applyFont="1" applyFill="1" applyBorder="1" applyAlignment="1" applyProtection="1">
      <alignment horizontal="left" wrapText="1"/>
      <protection hidden="1"/>
    </xf>
    <xf numFmtId="0" fontId="4" fillId="0" borderId="12" xfId="56" applyNumberFormat="1" applyFont="1" applyFill="1" applyBorder="1" applyAlignment="1" applyProtection="1">
      <alignment horizontal="left" wrapText="1"/>
      <protection hidden="1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177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8" fillId="0" borderId="15" xfId="0" applyNumberFormat="1" applyFont="1" applyFill="1" applyBorder="1" applyAlignment="1">
      <alignment horizontal="left" vertical="center" wrapText="1"/>
    </xf>
    <xf numFmtId="49" fontId="8" fillId="0" borderId="16" xfId="0" applyNumberFormat="1" applyFont="1" applyFill="1" applyBorder="1" applyAlignment="1">
      <alignment horizontal="left" vertical="center" wrapText="1"/>
    </xf>
    <xf numFmtId="0" fontId="1" fillId="0" borderId="12" xfId="54" applyNumberFormat="1" applyFont="1" applyFill="1" applyBorder="1" applyAlignment="1" applyProtection="1">
      <alignment horizontal="left" wrapText="1"/>
      <protection hidden="1"/>
    </xf>
    <xf numFmtId="49" fontId="1" fillId="0" borderId="13" xfId="54" applyNumberFormat="1" applyFont="1" applyFill="1" applyBorder="1" applyAlignment="1" applyProtection="1">
      <alignment horizontal="left" wrapText="1"/>
      <protection hidden="1"/>
    </xf>
    <xf numFmtId="0" fontId="9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left" vertical="top" wrapText="1"/>
    </xf>
    <xf numFmtId="49" fontId="8" fillId="0" borderId="16" xfId="0" applyNumberFormat="1" applyFont="1" applyFill="1" applyBorder="1" applyAlignment="1">
      <alignment horizontal="left" vertical="top" wrapText="1"/>
    </xf>
    <xf numFmtId="178" fontId="8" fillId="0" borderId="10" xfId="0" applyNumberFormat="1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177" fontId="6" fillId="0" borderId="10" xfId="0" applyNumberFormat="1" applyFont="1" applyFill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7" fontId="8" fillId="0" borderId="10" xfId="0" applyNumberFormat="1" applyFont="1" applyFill="1" applyBorder="1" applyAlignment="1">
      <alignment horizontal="right" vertical="center" wrapText="1"/>
    </xf>
    <xf numFmtId="9" fontId="8" fillId="0" borderId="10" xfId="0" applyNumberFormat="1" applyFont="1" applyFill="1" applyBorder="1" applyAlignment="1">
      <alignment horizontal="right" vertical="center" wrapText="1"/>
    </xf>
    <xf numFmtId="177" fontId="1" fillId="0" borderId="10" xfId="0" applyNumberFormat="1" applyFont="1" applyFill="1" applyBorder="1" applyAlignment="1">
      <alignment horizontal="right" vertical="center" wrapText="1"/>
    </xf>
    <xf numFmtId="177" fontId="2" fillId="0" borderId="10" xfId="0" applyNumberFormat="1" applyFont="1" applyFill="1" applyBorder="1" applyAlignment="1">
      <alignment horizontal="right" vertical="center" wrapText="1"/>
    </xf>
    <xf numFmtId="177" fontId="6" fillId="0" borderId="10" xfId="0" applyNumberFormat="1" applyFont="1" applyFill="1" applyBorder="1" applyAlignment="1">
      <alignment horizontal="right" vertical="center" wrapText="1"/>
    </xf>
    <xf numFmtId="9" fontId="1" fillId="0" borderId="10" xfId="0" applyNumberFormat="1" applyFont="1" applyFill="1" applyBorder="1" applyAlignment="1">
      <alignment horizontal="right" vertical="center" wrapText="1"/>
    </xf>
    <xf numFmtId="177" fontId="12" fillId="0" borderId="10" xfId="0" applyNumberFormat="1" applyFont="1" applyFill="1" applyBorder="1" applyAlignment="1">
      <alignment horizontal="right" vertical="center" wrapText="1"/>
    </xf>
    <xf numFmtId="177" fontId="7" fillId="0" borderId="10" xfId="0" applyNumberFormat="1" applyFont="1" applyFill="1" applyBorder="1" applyAlignment="1">
      <alignment horizontal="right" vertical="center" wrapText="1"/>
    </xf>
    <xf numFmtId="177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177" fontId="15" fillId="0" borderId="10" xfId="0" applyNumberFormat="1" applyFont="1" applyFill="1" applyBorder="1" applyAlignment="1">
      <alignment horizontal="center" vertical="center" wrapText="1"/>
    </xf>
    <xf numFmtId="177" fontId="18" fillId="0" borderId="10" xfId="0" applyNumberFormat="1" applyFont="1" applyFill="1" applyBorder="1" applyAlignment="1">
      <alignment horizontal="center" vertical="center"/>
    </xf>
    <xf numFmtId="9" fontId="6" fillId="0" borderId="1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Alignment="1">
      <alignment horizontal="center" vertical="center"/>
    </xf>
    <xf numFmtId="177" fontId="20" fillId="33" borderId="10" xfId="0" applyNumberFormat="1" applyFont="1" applyFill="1" applyBorder="1" applyAlignment="1">
      <alignment horizontal="center" vertical="center" wrapText="1"/>
    </xf>
    <xf numFmtId="2" fontId="19" fillId="33" borderId="10" xfId="0" applyNumberFormat="1" applyFont="1" applyFill="1" applyBorder="1" applyAlignment="1">
      <alignment horizontal="center" vertical="center" wrapText="1"/>
    </xf>
    <xf numFmtId="177" fontId="18" fillId="33" borderId="0" xfId="0" applyNumberFormat="1" applyFont="1" applyFill="1" applyBorder="1" applyAlignment="1">
      <alignment horizontal="center" vertical="center"/>
    </xf>
    <xf numFmtId="0" fontId="17" fillId="33" borderId="17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left" vertical="top" wrapText="1"/>
    </xf>
    <xf numFmtId="0" fontId="19" fillId="33" borderId="15" xfId="0" applyFont="1" applyFill="1" applyBorder="1" applyAlignment="1">
      <alignment horizontal="center" vertical="top" wrapText="1"/>
    </xf>
    <xf numFmtId="0" fontId="19" fillId="33" borderId="16" xfId="0" applyFont="1" applyFill="1" applyBorder="1" applyAlignment="1">
      <alignment horizontal="center" vertical="top" wrapText="1"/>
    </xf>
    <xf numFmtId="177" fontId="19" fillId="0" borderId="10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top" wrapText="1"/>
    </xf>
    <xf numFmtId="49" fontId="7" fillId="0" borderId="16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left"/>
    </xf>
    <xf numFmtId="0" fontId="18" fillId="33" borderId="18" xfId="0" applyFont="1" applyFill="1" applyBorder="1" applyAlignment="1">
      <alignment/>
    </xf>
    <xf numFmtId="0" fontId="18" fillId="33" borderId="19" xfId="0" applyFont="1" applyFill="1" applyBorder="1" applyAlignment="1">
      <alignment/>
    </xf>
    <xf numFmtId="0" fontId="18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8" fillId="0" borderId="15" xfId="0" applyNumberFormat="1" applyFont="1" applyFill="1" applyBorder="1" applyAlignment="1">
      <alignment horizontal="center" vertical="top" wrapText="1"/>
    </xf>
    <xf numFmtId="49" fontId="8" fillId="0" borderId="16" xfId="0" applyNumberFormat="1" applyFont="1" applyFill="1" applyBorder="1" applyAlignment="1">
      <alignment horizontal="center" vertical="top" wrapText="1"/>
    </xf>
    <xf numFmtId="0" fontId="0" fillId="33" borderId="18" xfId="0" applyFont="1" applyFill="1" applyBorder="1" applyAlignment="1">
      <alignment horizontal="left"/>
    </xf>
    <xf numFmtId="0" fontId="0" fillId="33" borderId="19" xfId="0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9" fillId="33" borderId="0" xfId="0" applyFont="1" applyFill="1" applyAlignment="1">
      <alignment horizontal="center" wrapText="1"/>
    </xf>
    <xf numFmtId="177" fontId="2" fillId="0" borderId="15" xfId="0" applyNumberFormat="1" applyFont="1" applyFill="1" applyBorder="1" applyAlignment="1">
      <alignment horizontal="center" vertical="center" wrapText="1"/>
    </xf>
    <xf numFmtId="177" fontId="2" fillId="0" borderId="16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49" fontId="18" fillId="33" borderId="14" xfId="0" applyNumberFormat="1" applyFont="1" applyFill="1" applyBorder="1" applyAlignment="1">
      <alignment horizontal="left"/>
    </xf>
    <xf numFmtId="0" fontId="18" fillId="33" borderId="18" xfId="0" applyFont="1" applyFill="1" applyBorder="1" applyAlignment="1">
      <alignment horizontal="left"/>
    </xf>
    <xf numFmtId="0" fontId="18" fillId="33" borderId="19" xfId="0" applyFont="1" applyFill="1" applyBorder="1" applyAlignment="1">
      <alignment horizontal="left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177" fontId="19" fillId="33" borderId="10" xfId="0" applyNumberFormat="1" applyFont="1" applyFill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left"/>
    </xf>
    <xf numFmtId="0" fontId="19" fillId="33" borderId="1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56"/>
  <sheetViews>
    <sheetView zoomScale="90" zoomScaleNormal="90" workbookViewId="0" topLeftCell="A132">
      <selection activeCell="F142" sqref="F142"/>
    </sheetView>
  </sheetViews>
  <sheetFormatPr defaultColWidth="9.140625" defaultRowHeight="12.75"/>
  <cols>
    <col min="1" max="1" width="6.57421875" style="125" customWidth="1"/>
    <col min="2" max="2" width="50.421875" style="125" customWidth="1"/>
    <col min="3" max="3" width="14.140625" style="126" hidden="1" customWidth="1"/>
    <col min="4" max="4" width="15.00390625" style="130" customWidth="1"/>
    <col min="5" max="5" width="14.57421875" style="130" hidden="1" customWidth="1"/>
    <col min="6" max="6" width="13.00390625" style="130" customWidth="1"/>
    <col min="7" max="7" width="11.28125" style="130" customWidth="1"/>
    <col min="8" max="8" width="12.57421875" style="30" hidden="1" customWidth="1"/>
    <col min="9" max="9" width="12.57421875" style="15" customWidth="1"/>
    <col min="10" max="10" width="14.57421875" style="1" customWidth="1"/>
    <col min="11" max="11" width="7.140625" style="1" customWidth="1"/>
    <col min="12" max="12" width="17.57421875" style="1" customWidth="1"/>
    <col min="13" max="16384" width="9.140625" style="1" customWidth="1"/>
  </cols>
  <sheetData>
    <row r="1" spans="1:9" s="6" customFormat="1" ht="79.5" customHeight="1">
      <c r="A1" s="205" t="s">
        <v>423</v>
      </c>
      <c r="B1" s="205"/>
      <c r="C1" s="205"/>
      <c r="D1" s="205"/>
      <c r="E1" s="205"/>
      <c r="F1" s="205"/>
      <c r="G1" s="205"/>
      <c r="H1" s="205"/>
      <c r="I1" s="50"/>
    </row>
    <row r="2" spans="1:9" ht="12.75" customHeight="1">
      <c r="A2" s="218"/>
      <c r="B2" s="219" t="s">
        <v>2</v>
      </c>
      <c r="C2" s="212" t="s">
        <v>160</v>
      </c>
      <c r="D2" s="214" t="s">
        <v>3</v>
      </c>
      <c r="E2" s="210" t="s">
        <v>403</v>
      </c>
      <c r="F2" s="214" t="s">
        <v>4</v>
      </c>
      <c r="G2" s="214" t="s">
        <v>5</v>
      </c>
      <c r="H2" s="207" t="s">
        <v>404</v>
      </c>
      <c r="I2" s="51"/>
    </row>
    <row r="3" spans="1:9" ht="21" customHeight="1">
      <c r="A3" s="218"/>
      <c r="B3" s="219"/>
      <c r="C3" s="213"/>
      <c r="D3" s="214"/>
      <c r="E3" s="211"/>
      <c r="F3" s="214"/>
      <c r="G3" s="214"/>
      <c r="H3" s="208"/>
      <c r="I3" s="51"/>
    </row>
    <row r="4" spans="1:9" ht="15" customHeight="1">
      <c r="A4" s="94"/>
      <c r="B4" s="96" t="s">
        <v>82</v>
      </c>
      <c r="C4" s="97"/>
      <c r="D4" s="183">
        <f>D5+D6+D7+D8+D9+D10+D11+D12+D13+D14+D15+D16+D17+D18+D19+D20+D21+D23</f>
        <v>177532.49999999997</v>
      </c>
      <c r="E4" s="183">
        <f>E5+E6+E7+E8+E9+E10+E11+E12+E13+E14+E15+E16+E17+E18+E19+E20+E21+E23</f>
        <v>118276</v>
      </c>
      <c r="F4" s="183">
        <f>F5+F6+F7+F8+F9+F10+F11+F12+F13+F14+F15+F16+F17+F18+F19+F20+F21+F23</f>
        <v>178960.69999999998</v>
      </c>
      <c r="G4" s="98">
        <f>F4/D4</f>
        <v>1.0080447242054273</v>
      </c>
      <c r="H4" s="28">
        <f>F4/E4</f>
        <v>1.5130770401433933</v>
      </c>
      <c r="I4" s="54"/>
    </row>
    <row r="5" spans="1:9" ht="15.75">
      <c r="A5" s="94"/>
      <c r="B5" s="96" t="s">
        <v>6</v>
      </c>
      <c r="C5" s="97"/>
      <c r="D5" s="93">
        <v>109981</v>
      </c>
      <c r="E5" s="93">
        <v>74800</v>
      </c>
      <c r="F5" s="93">
        <v>110771.1</v>
      </c>
      <c r="G5" s="98">
        <f aca="true" t="shared" si="0" ref="G5:G36">F5/D5</f>
        <v>1.0071839681399515</v>
      </c>
      <c r="H5" s="29">
        <f aca="true" t="shared" si="1" ref="H5:H36">F5/E5</f>
        <v>1.4808970588235295</v>
      </c>
      <c r="I5" s="54"/>
    </row>
    <row r="6" spans="1:9" ht="15.75">
      <c r="A6" s="94"/>
      <c r="B6" s="96" t="s">
        <v>7</v>
      </c>
      <c r="C6" s="97"/>
      <c r="D6" s="93">
        <v>18900</v>
      </c>
      <c r="E6" s="93">
        <v>14000</v>
      </c>
      <c r="F6" s="93">
        <v>18973.4</v>
      </c>
      <c r="G6" s="98">
        <f t="shared" si="0"/>
        <v>1.003883597883598</v>
      </c>
      <c r="H6" s="29">
        <f t="shared" si="1"/>
        <v>1.3552428571428572</v>
      </c>
      <c r="I6" s="54"/>
    </row>
    <row r="7" spans="1:9" ht="15.75">
      <c r="A7" s="94"/>
      <c r="B7" s="96" t="s">
        <v>8</v>
      </c>
      <c r="C7" s="97"/>
      <c r="D7" s="93">
        <v>12400</v>
      </c>
      <c r="E7" s="93">
        <v>11000</v>
      </c>
      <c r="F7" s="93">
        <v>12454.6</v>
      </c>
      <c r="G7" s="98">
        <f t="shared" si="0"/>
        <v>1.0044032258064517</v>
      </c>
      <c r="H7" s="29">
        <f t="shared" si="1"/>
        <v>1.1322363636363637</v>
      </c>
      <c r="I7" s="54"/>
    </row>
    <row r="8" spans="1:9" ht="15.75">
      <c r="A8" s="94"/>
      <c r="B8" s="96" t="s">
        <v>9</v>
      </c>
      <c r="C8" s="97"/>
      <c r="D8" s="93">
        <v>0</v>
      </c>
      <c r="E8" s="93">
        <v>0</v>
      </c>
      <c r="F8" s="93">
        <v>0</v>
      </c>
      <c r="G8" s="98">
        <v>0</v>
      </c>
      <c r="H8" s="29">
        <v>0</v>
      </c>
      <c r="I8" s="54"/>
    </row>
    <row r="9" spans="1:9" ht="15.75">
      <c r="A9" s="94"/>
      <c r="B9" s="96" t="s">
        <v>251</v>
      </c>
      <c r="C9" s="97"/>
      <c r="D9" s="93">
        <v>16631.3</v>
      </c>
      <c r="E9" s="93">
        <v>9840</v>
      </c>
      <c r="F9" s="93">
        <v>16940.3</v>
      </c>
      <c r="G9" s="98">
        <f t="shared" si="0"/>
        <v>1.018579425540998</v>
      </c>
      <c r="H9" s="29">
        <f t="shared" si="1"/>
        <v>1.7215752032520324</v>
      </c>
      <c r="I9" s="54"/>
    </row>
    <row r="10" spans="1:9" ht="15.75">
      <c r="A10" s="94"/>
      <c r="B10" s="96" t="s">
        <v>10</v>
      </c>
      <c r="C10" s="97"/>
      <c r="D10" s="93">
        <v>0</v>
      </c>
      <c r="E10" s="93">
        <v>0</v>
      </c>
      <c r="F10" s="93">
        <v>0</v>
      </c>
      <c r="G10" s="98">
        <v>0</v>
      </c>
      <c r="H10" s="29">
        <v>0</v>
      </c>
      <c r="I10" s="54"/>
    </row>
    <row r="11" spans="1:9" ht="15.75">
      <c r="A11" s="94"/>
      <c r="B11" s="96" t="s">
        <v>106</v>
      </c>
      <c r="C11" s="97"/>
      <c r="D11" s="93">
        <v>3500</v>
      </c>
      <c r="E11" s="93">
        <v>2300</v>
      </c>
      <c r="F11" s="93">
        <v>3489.4</v>
      </c>
      <c r="G11" s="98">
        <f t="shared" si="0"/>
        <v>0.9969714285714286</v>
      </c>
      <c r="H11" s="29">
        <f t="shared" si="1"/>
        <v>1.5171304347826087</v>
      </c>
      <c r="I11" s="54"/>
    </row>
    <row r="12" spans="1:9" ht="15.75">
      <c r="A12" s="94"/>
      <c r="B12" s="96" t="s">
        <v>402</v>
      </c>
      <c r="C12" s="97"/>
      <c r="D12" s="93">
        <v>19</v>
      </c>
      <c r="E12" s="93">
        <v>0</v>
      </c>
      <c r="F12" s="93">
        <v>19.2</v>
      </c>
      <c r="G12" s="98">
        <f t="shared" si="0"/>
        <v>1.0105263157894737</v>
      </c>
      <c r="H12" s="29">
        <v>0</v>
      </c>
      <c r="I12" s="54"/>
    </row>
    <row r="13" spans="1:9" ht="15.75">
      <c r="A13" s="94"/>
      <c r="B13" s="96" t="s">
        <v>12</v>
      </c>
      <c r="C13" s="97"/>
      <c r="D13" s="93">
        <v>4920</v>
      </c>
      <c r="E13" s="93">
        <v>2950</v>
      </c>
      <c r="F13" s="93">
        <v>4964.3</v>
      </c>
      <c r="G13" s="98">
        <f t="shared" si="0"/>
        <v>1.0090040650406504</v>
      </c>
      <c r="H13" s="29">
        <f t="shared" si="1"/>
        <v>1.682813559322034</v>
      </c>
      <c r="I13" s="54"/>
    </row>
    <row r="14" spans="1:9" ht="15.75">
      <c r="A14" s="94"/>
      <c r="B14" s="96" t="s">
        <v>13</v>
      </c>
      <c r="C14" s="97"/>
      <c r="D14" s="93">
        <v>790</v>
      </c>
      <c r="E14" s="93">
        <v>640</v>
      </c>
      <c r="F14" s="93">
        <v>797.5</v>
      </c>
      <c r="G14" s="98">
        <f t="shared" si="0"/>
        <v>1.009493670886076</v>
      </c>
      <c r="H14" s="29">
        <f t="shared" si="1"/>
        <v>1.24609375</v>
      </c>
      <c r="I14" s="54"/>
    </row>
    <row r="15" spans="1:9" ht="15.75">
      <c r="A15" s="94"/>
      <c r="B15" s="96" t="s">
        <v>14</v>
      </c>
      <c r="C15" s="97"/>
      <c r="D15" s="93">
        <v>37</v>
      </c>
      <c r="E15" s="93">
        <v>0</v>
      </c>
      <c r="F15" s="93">
        <v>37.8</v>
      </c>
      <c r="G15" s="98">
        <f t="shared" si="0"/>
        <v>1.0216216216216216</v>
      </c>
      <c r="H15" s="29">
        <v>0</v>
      </c>
      <c r="I15" s="54"/>
    </row>
    <row r="16" spans="1:9" ht="15.75">
      <c r="A16" s="94"/>
      <c r="B16" s="96" t="s">
        <v>15</v>
      </c>
      <c r="C16" s="97"/>
      <c r="D16" s="93">
        <v>0</v>
      </c>
      <c r="E16" s="93">
        <v>0</v>
      </c>
      <c r="F16" s="93">
        <v>0</v>
      </c>
      <c r="G16" s="98">
        <v>0</v>
      </c>
      <c r="H16" s="29">
        <v>0</v>
      </c>
      <c r="I16" s="54"/>
    </row>
    <row r="17" spans="1:9" ht="15.75">
      <c r="A17" s="94"/>
      <c r="B17" s="96" t="s">
        <v>16</v>
      </c>
      <c r="C17" s="97"/>
      <c r="D17" s="93">
        <v>966.6</v>
      </c>
      <c r="E17" s="93">
        <v>300</v>
      </c>
      <c r="F17" s="93">
        <v>981.5</v>
      </c>
      <c r="G17" s="98">
        <f t="shared" si="0"/>
        <v>1.0154148561969791</v>
      </c>
      <c r="H17" s="29">
        <f t="shared" si="1"/>
        <v>3.2716666666666665</v>
      </c>
      <c r="I17" s="54"/>
    </row>
    <row r="18" spans="1:9" ht="15.75" hidden="1">
      <c r="A18" s="94"/>
      <c r="B18" s="96"/>
      <c r="C18" s="97"/>
      <c r="D18" s="93">
        <v>0</v>
      </c>
      <c r="E18" s="93">
        <v>0</v>
      </c>
      <c r="F18" s="93"/>
      <c r="G18" s="98" t="e">
        <f t="shared" si="0"/>
        <v>#DIV/0!</v>
      </c>
      <c r="H18" s="29" t="e">
        <f t="shared" si="1"/>
        <v>#DIV/0!</v>
      </c>
      <c r="I18" s="54"/>
    </row>
    <row r="19" spans="1:9" ht="15.75">
      <c r="A19" s="94"/>
      <c r="B19" s="96" t="s">
        <v>18</v>
      </c>
      <c r="C19" s="97"/>
      <c r="D19" s="93">
        <v>213</v>
      </c>
      <c r="E19" s="93">
        <v>115</v>
      </c>
      <c r="F19" s="93">
        <v>224.2</v>
      </c>
      <c r="G19" s="98">
        <f t="shared" si="0"/>
        <v>1.0525821596244131</v>
      </c>
      <c r="H19" s="29">
        <f t="shared" si="1"/>
        <v>1.9495652173913043</v>
      </c>
      <c r="I19" s="54"/>
    </row>
    <row r="20" spans="1:9" ht="15.75">
      <c r="A20" s="94"/>
      <c r="B20" s="96" t="s">
        <v>289</v>
      </c>
      <c r="C20" s="97"/>
      <c r="D20" s="93">
        <v>6481.3</v>
      </c>
      <c r="E20" s="93">
        <v>995</v>
      </c>
      <c r="F20" s="93">
        <v>6602.1</v>
      </c>
      <c r="G20" s="98">
        <f t="shared" si="0"/>
        <v>1.0186382361563266</v>
      </c>
      <c r="H20" s="29">
        <f t="shared" si="1"/>
        <v>6.635276381909548</v>
      </c>
      <c r="I20" s="54"/>
    </row>
    <row r="21" spans="1:9" ht="15.75">
      <c r="A21" s="94"/>
      <c r="B21" s="96" t="s">
        <v>20</v>
      </c>
      <c r="C21" s="97"/>
      <c r="D21" s="93">
        <v>2693.3</v>
      </c>
      <c r="E21" s="93">
        <v>1336</v>
      </c>
      <c r="F21" s="93">
        <v>2724.9</v>
      </c>
      <c r="G21" s="98">
        <f t="shared" si="0"/>
        <v>1.0117328184754761</v>
      </c>
      <c r="H21" s="29">
        <f t="shared" si="1"/>
        <v>2.0395958083832335</v>
      </c>
      <c r="I21" s="54"/>
    </row>
    <row r="22" spans="1:9" ht="15.75">
      <c r="A22" s="94"/>
      <c r="B22" s="96" t="s">
        <v>21</v>
      </c>
      <c r="C22" s="97"/>
      <c r="D22" s="93">
        <v>1260</v>
      </c>
      <c r="E22" s="93">
        <v>625</v>
      </c>
      <c r="F22" s="93">
        <v>1283.6</v>
      </c>
      <c r="G22" s="98">
        <f t="shared" si="0"/>
        <v>1.0187301587301587</v>
      </c>
      <c r="H22" s="29">
        <f t="shared" si="1"/>
        <v>2.05376</v>
      </c>
      <c r="I22" s="54"/>
    </row>
    <row r="23" spans="1:9" ht="15.75">
      <c r="A23" s="94"/>
      <c r="B23" s="96" t="s">
        <v>22</v>
      </c>
      <c r="C23" s="97"/>
      <c r="D23" s="93">
        <v>0</v>
      </c>
      <c r="E23" s="93">
        <v>0</v>
      </c>
      <c r="F23" s="93">
        <v>-19.6</v>
      </c>
      <c r="G23" s="98">
        <v>0</v>
      </c>
      <c r="H23" s="29">
        <v>0</v>
      </c>
      <c r="I23" s="54"/>
    </row>
    <row r="24" spans="1:9" ht="31.5">
      <c r="A24" s="94"/>
      <c r="B24" s="95" t="s">
        <v>81</v>
      </c>
      <c r="C24" s="100"/>
      <c r="D24" s="93">
        <f>D25+D26+D27+D28+D29+D32+D34+D30+D31+D33</f>
        <v>465934.5</v>
      </c>
      <c r="E24" s="93">
        <f>E25+E26+E27+E28+E29+E32+E34+E30+E31+E33</f>
        <v>360064.60000000003</v>
      </c>
      <c r="F24" s="93">
        <f>F25+F26+F27+F28+F29+F32+F34+F30+F31+F33</f>
        <v>459144.99999999994</v>
      </c>
      <c r="G24" s="98">
        <f t="shared" si="0"/>
        <v>0.985428209329852</v>
      </c>
      <c r="H24" s="29">
        <f t="shared" si="1"/>
        <v>1.2751739548958712</v>
      </c>
      <c r="I24" s="54"/>
    </row>
    <row r="25" spans="1:9" ht="15.75">
      <c r="A25" s="94"/>
      <c r="B25" s="96" t="s">
        <v>24</v>
      </c>
      <c r="C25" s="97"/>
      <c r="D25" s="93">
        <v>81675.6</v>
      </c>
      <c r="E25" s="93">
        <v>60087.9</v>
      </c>
      <c r="F25" s="93">
        <v>81675.6</v>
      </c>
      <c r="G25" s="98">
        <f t="shared" si="0"/>
        <v>1</v>
      </c>
      <c r="H25" s="29">
        <f t="shared" si="1"/>
        <v>1.3592686713964044</v>
      </c>
      <c r="I25" s="54"/>
    </row>
    <row r="26" spans="1:9" ht="15.75">
      <c r="A26" s="94"/>
      <c r="B26" s="96" t="s">
        <v>25</v>
      </c>
      <c r="C26" s="97"/>
      <c r="D26" s="93">
        <v>357400.7</v>
      </c>
      <c r="E26" s="93">
        <v>275841.5</v>
      </c>
      <c r="F26" s="93">
        <v>356609.9</v>
      </c>
      <c r="G26" s="98">
        <f t="shared" si="0"/>
        <v>0.997787357439423</v>
      </c>
      <c r="H26" s="29">
        <f t="shared" si="1"/>
        <v>1.2928072824429973</v>
      </c>
      <c r="I26" s="54"/>
    </row>
    <row r="27" spans="1:9" ht="15.75">
      <c r="A27" s="94"/>
      <c r="B27" s="96" t="s">
        <v>26</v>
      </c>
      <c r="C27" s="97"/>
      <c r="D27" s="93">
        <v>18340.3</v>
      </c>
      <c r="E27" s="93">
        <v>16350.3</v>
      </c>
      <c r="F27" s="93">
        <v>12341.6</v>
      </c>
      <c r="G27" s="98">
        <f t="shared" si="0"/>
        <v>0.6729224712790958</v>
      </c>
      <c r="H27" s="29">
        <f t="shared" si="1"/>
        <v>0.7548240705063516</v>
      </c>
      <c r="I27" s="54"/>
    </row>
    <row r="28" spans="1:9" ht="29.25" customHeight="1" hidden="1">
      <c r="A28" s="94"/>
      <c r="B28" s="96" t="s">
        <v>200</v>
      </c>
      <c r="C28" s="97"/>
      <c r="D28" s="93">
        <v>0</v>
      </c>
      <c r="E28" s="93">
        <v>0</v>
      </c>
      <c r="F28" s="93">
        <v>0</v>
      </c>
      <c r="G28" s="98" t="e">
        <f t="shared" si="0"/>
        <v>#DIV/0!</v>
      </c>
      <c r="H28" s="29" t="e">
        <f t="shared" si="1"/>
        <v>#DIV/0!</v>
      </c>
      <c r="I28" s="54"/>
    </row>
    <row r="29" spans="1:9" ht="54" customHeight="1">
      <c r="A29" s="94"/>
      <c r="B29" s="95" t="s">
        <v>148</v>
      </c>
      <c r="C29" s="100"/>
      <c r="D29" s="93">
        <v>8560.9</v>
      </c>
      <c r="E29" s="93">
        <v>7816.2</v>
      </c>
      <c r="F29" s="93">
        <v>8560.9</v>
      </c>
      <c r="G29" s="98">
        <f t="shared" si="0"/>
        <v>1</v>
      </c>
      <c r="H29" s="29">
        <f t="shared" si="1"/>
        <v>1.0952764770604642</v>
      </c>
      <c r="I29" s="54"/>
    </row>
    <row r="30" spans="1:9" ht="36.75" customHeight="1">
      <c r="A30" s="94"/>
      <c r="B30" s="96" t="s">
        <v>200</v>
      </c>
      <c r="C30" s="100"/>
      <c r="D30" s="93">
        <v>16.8</v>
      </c>
      <c r="E30" s="93">
        <v>19.2</v>
      </c>
      <c r="F30" s="93">
        <v>16.8</v>
      </c>
      <c r="G30" s="98">
        <f t="shared" si="0"/>
        <v>1</v>
      </c>
      <c r="H30" s="29">
        <f t="shared" si="1"/>
        <v>0.8750000000000001</v>
      </c>
      <c r="I30" s="54"/>
    </row>
    <row r="31" spans="1:9" ht="103.5" customHeight="1">
      <c r="A31" s="94"/>
      <c r="B31" s="96" t="s">
        <v>381</v>
      </c>
      <c r="C31" s="100"/>
      <c r="D31" s="93">
        <v>65.1</v>
      </c>
      <c r="E31" s="93">
        <v>74.4</v>
      </c>
      <c r="F31" s="93">
        <v>65.1</v>
      </c>
      <c r="G31" s="98">
        <f t="shared" si="0"/>
        <v>1</v>
      </c>
      <c r="H31" s="29">
        <f t="shared" si="1"/>
        <v>0.8749999999999999</v>
      </c>
      <c r="I31" s="54"/>
    </row>
    <row r="32" spans="1:9" ht="17.25" customHeight="1" hidden="1">
      <c r="A32" s="94"/>
      <c r="B32" s="96" t="s">
        <v>297</v>
      </c>
      <c r="C32" s="97"/>
      <c r="D32" s="93">
        <v>0</v>
      </c>
      <c r="E32" s="93">
        <v>0</v>
      </c>
      <c r="F32" s="93">
        <v>0</v>
      </c>
      <c r="G32" s="98" t="e">
        <f t="shared" si="0"/>
        <v>#DIV/0!</v>
      </c>
      <c r="H32" s="29" t="e">
        <f t="shared" si="1"/>
        <v>#DIV/0!</v>
      </c>
      <c r="I32" s="54"/>
    </row>
    <row r="33" spans="1:9" ht="117.75" customHeight="1">
      <c r="A33" s="94"/>
      <c r="B33" s="101" t="s">
        <v>389</v>
      </c>
      <c r="C33" s="102"/>
      <c r="D33" s="93">
        <v>50</v>
      </c>
      <c r="E33" s="93">
        <v>50</v>
      </c>
      <c r="F33" s="93">
        <v>50</v>
      </c>
      <c r="G33" s="98">
        <f t="shared" si="0"/>
        <v>1</v>
      </c>
      <c r="H33" s="29">
        <f t="shared" si="1"/>
        <v>1</v>
      </c>
      <c r="I33" s="54"/>
    </row>
    <row r="34" spans="1:9" ht="37.5" customHeight="1" thickBot="1">
      <c r="A34" s="94"/>
      <c r="B34" s="103" t="s">
        <v>156</v>
      </c>
      <c r="C34" s="104"/>
      <c r="D34" s="93">
        <v>-174.9</v>
      </c>
      <c r="E34" s="93">
        <v>-174.9</v>
      </c>
      <c r="F34" s="93">
        <v>-174.9</v>
      </c>
      <c r="G34" s="98">
        <f t="shared" si="0"/>
        <v>1</v>
      </c>
      <c r="H34" s="29">
        <f t="shared" si="1"/>
        <v>1</v>
      </c>
      <c r="I34" s="54"/>
    </row>
    <row r="35" spans="1:9" ht="15.75">
      <c r="A35" s="94"/>
      <c r="B35" s="96" t="s">
        <v>28</v>
      </c>
      <c r="C35" s="97"/>
      <c r="D35" s="93">
        <f>D4+D24</f>
        <v>643467</v>
      </c>
      <c r="E35" s="93">
        <f>E4+E24</f>
        <v>478340.60000000003</v>
      </c>
      <c r="F35" s="93">
        <f>F4+F24</f>
        <v>638105.7</v>
      </c>
      <c r="G35" s="98">
        <f t="shared" si="0"/>
        <v>0.9916681041918233</v>
      </c>
      <c r="H35" s="29">
        <f t="shared" si="1"/>
        <v>1.3339986193937958</v>
      </c>
      <c r="I35" s="54"/>
    </row>
    <row r="36" spans="1:9" ht="15.75">
      <c r="A36" s="94"/>
      <c r="B36" s="96" t="s">
        <v>107</v>
      </c>
      <c r="C36" s="97"/>
      <c r="D36" s="93">
        <f>D4</f>
        <v>177532.49999999997</v>
      </c>
      <c r="E36" s="93">
        <f>E4</f>
        <v>118276</v>
      </c>
      <c r="F36" s="93">
        <f>F4</f>
        <v>178960.69999999998</v>
      </c>
      <c r="G36" s="98">
        <f t="shared" si="0"/>
        <v>1.0080447242054273</v>
      </c>
      <c r="H36" s="29">
        <f t="shared" si="1"/>
        <v>1.5130770401433933</v>
      </c>
      <c r="I36" s="54"/>
    </row>
    <row r="37" spans="1:9" ht="15">
      <c r="A37" s="215"/>
      <c r="B37" s="216"/>
      <c r="C37" s="216"/>
      <c r="D37" s="216"/>
      <c r="E37" s="216"/>
      <c r="F37" s="216"/>
      <c r="G37" s="216"/>
      <c r="H37" s="217"/>
      <c r="I37" s="57"/>
    </row>
    <row r="38" spans="1:9" ht="15" customHeight="1">
      <c r="A38" s="206" t="s">
        <v>158</v>
      </c>
      <c r="B38" s="206" t="s">
        <v>29</v>
      </c>
      <c r="C38" s="212" t="s">
        <v>160</v>
      </c>
      <c r="D38" s="209" t="s">
        <v>3</v>
      </c>
      <c r="E38" s="210" t="s">
        <v>403</v>
      </c>
      <c r="F38" s="209" t="s">
        <v>4</v>
      </c>
      <c r="G38" s="214" t="s">
        <v>5</v>
      </c>
      <c r="H38" s="207" t="s">
        <v>404</v>
      </c>
      <c r="I38" s="51"/>
    </row>
    <row r="39" spans="1:9" ht="20.25" customHeight="1">
      <c r="A39" s="206"/>
      <c r="B39" s="206"/>
      <c r="C39" s="213"/>
      <c r="D39" s="209"/>
      <c r="E39" s="211"/>
      <c r="F39" s="209"/>
      <c r="G39" s="214"/>
      <c r="H39" s="208"/>
      <c r="I39" s="51"/>
    </row>
    <row r="40" spans="1:9" ht="19.5" customHeight="1">
      <c r="A40" s="100" t="s">
        <v>69</v>
      </c>
      <c r="B40" s="95" t="s">
        <v>30</v>
      </c>
      <c r="C40" s="100"/>
      <c r="D40" s="183">
        <f>D42+D43+D48+D49+D46+D47+D45+D41</f>
        <v>49501.6</v>
      </c>
      <c r="E40" s="183">
        <f>E42+E43+E48+E49+E46+E47+E45+E41</f>
        <v>42156.6</v>
      </c>
      <c r="F40" s="183">
        <f>F42+F43+F48+F49+F46+F47+F45+F41</f>
        <v>48940.100000000006</v>
      </c>
      <c r="G40" s="99">
        <f>F40/D40</f>
        <v>0.9886569323011782</v>
      </c>
      <c r="H40" s="29">
        <f>F40/E40</f>
        <v>1.1609119331255369</v>
      </c>
      <c r="I40" s="58"/>
    </row>
    <row r="41" spans="1:9" ht="52.5" customHeight="1">
      <c r="A41" s="97" t="s">
        <v>70</v>
      </c>
      <c r="B41" s="96" t="s">
        <v>419</v>
      </c>
      <c r="C41" s="97" t="s">
        <v>70</v>
      </c>
      <c r="D41" s="93">
        <v>134.1</v>
      </c>
      <c r="E41" s="93"/>
      <c r="F41" s="93">
        <v>52.3</v>
      </c>
      <c r="G41" s="99">
        <f aca="true" t="shared" si="2" ref="G41:G104">F41/D41</f>
        <v>0.3900074571215511</v>
      </c>
      <c r="H41" s="29"/>
      <c r="I41" s="58"/>
    </row>
    <row r="42" spans="1:9" ht="69" customHeight="1">
      <c r="A42" s="97" t="s">
        <v>71</v>
      </c>
      <c r="B42" s="96" t="s">
        <v>161</v>
      </c>
      <c r="C42" s="97" t="s">
        <v>201</v>
      </c>
      <c r="D42" s="93">
        <v>1040</v>
      </c>
      <c r="E42" s="93">
        <v>930.3</v>
      </c>
      <c r="F42" s="93">
        <v>1040</v>
      </c>
      <c r="G42" s="99">
        <f t="shared" si="2"/>
        <v>1</v>
      </c>
      <c r="H42" s="29">
        <f aca="true" t="shared" si="3" ref="H42:H107">F42/E42</f>
        <v>1.1179189508760616</v>
      </c>
      <c r="I42" s="59"/>
    </row>
    <row r="43" spans="1:14" ht="65.25" customHeight="1">
      <c r="A43" s="97" t="s">
        <v>72</v>
      </c>
      <c r="B43" s="96" t="s">
        <v>162</v>
      </c>
      <c r="C43" s="97" t="s">
        <v>72</v>
      </c>
      <c r="D43" s="93">
        <f>D44</f>
        <v>25238.4</v>
      </c>
      <c r="E43" s="93">
        <f>E44</f>
        <v>20886.1</v>
      </c>
      <c r="F43" s="93">
        <f>F44</f>
        <v>25140.3</v>
      </c>
      <c r="G43" s="99">
        <f t="shared" si="2"/>
        <v>0.9961130658044883</v>
      </c>
      <c r="H43" s="29">
        <f t="shared" si="3"/>
        <v>1.2036857048467642</v>
      </c>
      <c r="I43" s="60"/>
      <c r="J43" s="221"/>
      <c r="K43" s="221"/>
      <c r="L43" s="220"/>
      <c r="M43" s="220"/>
      <c r="N43" s="220"/>
    </row>
    <row r="44" spans="1:14" s="8" customFormat="1" ht="23.25" customHeight="1">
      <c r="A44" s="105"/>
      <c r="B44" s="106" t="s">
        <v>33</v>
      </c>
      <c r="C44" s="105" t="s">
        <v>72</v>
      </c>
      <c r="D44" s="198">
        <v>25238.4</v>
      </c>
      <c r="E44" s="198">
        <v>20886.1</v>
      </c>
      <c r="F44" s="198">
        <v>25140.3</v>
      </c>
      <c r="G44" s="99">
        <f t="shared" si="2"/>
        <v>0.9961130658044883</v>
      </c>
      <c r="H44" s="29">
        <f t="shared" si="3"/>
        <v>1.2036857048467642</v>
      </c>
      <c r="I44" s="62"/>
      <c r="J44" s="222"/>
      <c r="K44" s="222"/>
      <c r="L44" s="220"/>
      <c r="M44" s="220"/>
      <c r="N44" s="220"/>
    </row>
    <row r="45" spans="1:14" s="8" customFormat="1" ht="68.25" customHeight="1">
      <c r="A45" s="105" t="s">
        <v>274</v>
      </c>
      <c r="B45" s="96" t="s">
        <v>275</v>
      </c>
      <c r="C45" s="105" t="s">
        <v>405</v>
      </c>
      <c r="D45" s="198">
        <v>44.9</v>
      </c>
      <c r="E45" s="198">
        <v>44.9</v>
      </c>
      <c r="F45" s="198">
        <v>44.9</v>
      </c>
      <c r="G45" s="99">
        <f t="shared" si="2"/>
        <v>1</v>
      </c>
      <c r="H45" s="29">
        <f t="shared" si="3"/>
        <v>1</v>
      </c>
      <c r="I45" s="63"/>
      <c r="J45" s="20"/>
      <c r="K45" s="20"/>
      <c r="L45" s="19"/>
      <c r="M45" s="19"/>
      <c r="N45" s="19"/>
    </row>
    <row r="46" spans="1:14" s="14" customFormat="1" ht="60.75" customHeight="1">
      <c r="A46" s="97" t="s">
        <v>73</v>
      </c>
      <c r="B46" s="96" t="s">
        <v>163</v>
      </c>
      <c r="C46" s="97" t="s">
        <v>73</v>
      </c>
      <c r="D46" s="93">
        <v>7566</v>
      </c>
      <c r="E46" s="93">
        <v>5756.7</v>
      </c>
      <c r="F46" s="93">
        <v>7528.5</v>
      </c>
      <c r="G46" s="99">
        <f t="shared" si="2"/>
        <v>0.9950436161776368</v>
      </c>
      <c r="H46" s="29">
        <f t="shared" si="3"/>
        <v>1.3077804992443587</v>
      </c>
      <c r="I46" s="59"/>
      <c r="J46" s="12"/>
      <c r="K46" s="12"/>
      <c r="L46" s="13"/>
      <c r="M46" s="13"/>
      <c r="N46" s="13"/>
    </row>
    <row r="47" spans="1:14" s="14" customFormat="1" ht="30" customHeight="1" hidden="1">
      <c r="A47" s="97" t="s">
        <v>197</v>
      </c>
      <c r="B47" s="96" t="s">
        <v>198</v>
      </c>
      <c r="C47" s="97" t="s">
        <v>197</v>
      </c>
      <c r="D47" s="93">
        <v>0</v>
      </c>
      <c r="E47" s="93">
        <v>0</v>
      </c>
      <c r="F47" s="93">
        <v>0</v>
      </c>
      <c r="G47" s="99" t="e">
        <f t="shared" si="2"/>
        <v>#DIV/0!</v>
      </c>
      <c r="H47" s="29" t="e">
        <f t="shared" si="3"/>
        <v>#DIV/0!</v>
      </c>
      <c r="I47" s="59"/>
      <c r="J47" s="12"/>
      <c r="K47" s="12"/>
      <c r="L47" s="13"/>
      <c r="M47" s="13"/>
      <c r="N47" s="13"/>
    </row>
    <row r="48" spans="1:9" ht="17.25" customHeight="1" hidden="1">
      <c r="A48" s="97" t="s">
        <v>74</v>
      </c>
      <c r="B48" s="96" t="s">
        <v>164</v>
      </c>
      <c r="C48" s="97" t="s">
        <v>74</v>
      </c>
      <c r="D48" s="93">
        <v>0</v>
      </c>
      <c r="E48" s="93">
        <v>300</v>
      </c>
      <c r="F48" s="93">
        <v>0</v>
      </c>
      <c r="G48" s="99" t="e">
        <f t="shared" si="2"/>
        <v>#DIV/0!</v>
      </c>
      <c r="H48" s="29">
        <f t="shared" si="3"/>
        <v>0</v>
      </c>
      <c r="I48" s="59"/>
    </row>
    <row r="49" spans="1:9" ht="18" customHeight="1">
      <c r="A49" s="107" t="s">
        <v>129</v>
      </c>
      <c r="B49" s="108" t="s">
        <v>36</v>
      </c>
      <c r="C49" s="107"/>
      <c r="D49" s="93">
        <f>D50+D51+D52+D53+D54+D56+D57</f>
        <v>15478.199999999999</v>
      </c>
      <c r="E49" s="93">
        <f>E50+E51+E52+E53+E54+E56+E57</f>
        <v>14238.6</v>
      </c>
      <c r="F49" s="93">
        <f>F50+F51+F52+F53+F54+F56+F57</f>
        <v>15134.1</v>
      </c>
      <c r="G49" s="99">
        <f t="shared" si="2"/>
        <v>0.9777687327983875</v>
      </c>
      <c r="H49" s="29">
        <f t="shared" si="3"/>
        <v>1.0628924191985167</v>
      </c>
      <c r="I49" s="59"/>
    </row>
    <row r="50" spans="1:9" s="8" customFormat="1" ht="49.5" customHeight="1">
      <c r="A50" s="109"/>
      <c r="B50" s="110" t="s">
        <v>206</v>
      </c>
      <c r="C50" s="109" t="s">
        <v>207</v>
      </c>
      <c r="D50" s="198">
        <v>8673.3</v>
      </c>
      <c r="E50" s="198">
        <v>6908.9</v>
      </c>
      <c r="F50" s="198">
        <v>8445.3</v>
      </c>
      <c r="G50" s="99">
        <f t="shared" si="2"/>
        <v>0.9737124277956487</v>
      </c>
      <c r="H50" s="29">
        <f t="shared" si="3"/>
        <v>1.2223798289163252</v>
      </c>
      <c r="I50" s="63"/>
    </row>
    <row r="51" spans="1:9" s="8" customFormat="1" ht="25.5" customHeight="1" hidden="1">
      <c r="A51" s="109"/>
      <c r="B51" s="110" t="s">
        <v>147</v>
      </c>
      <c r="C51" s="109"/>
      <c r="D51" s="198">
        <v>0</v>
      </c>
      <c r="E51" s="198">
        <v>0</v>
      </c>
      <c r="F51" s="198">
        <v>0</v>
      </c>
      <c r="G51" s="99" t="e">
        <f t="shared" si="2"/>
        <v>#DIV/0!</v>
      </c>
      <c r="H51" s="29" t="e">
        <f t="shared" si="3"/>
        <v>#DIV/0!</v>
      </c>
      <c r="I51" s="63"/>
    </row>
    <row r="52" spans="1:9" s="8" customFormat="1" ht="31.5" hidden="1">
      <c r="A52" s="109"/>
      <c r="B52" s="110" t="s">
        <v>203</v>
      </c>
      <c r="C52" s="109" t="s">
        <v>204</v>
      </c>
      <c r="D52" s="198">
        <v>0</v>
      </c>
      <c r="E52" s="198">
        <v>0</v>
      </c>
      <c r="F52" s="198">
        <v>0</v>
      </c>
      <c r="G52" s="99" t="e">
        <f t="shared" si="2"/>
        <v>#DIV/0!</v>
      </c>
      <c r="H52" s="29" t="e">
        <f t="shared" si="3"/>
        <v>#DIV/0!</v>
      </c>
      <c r="I52" s="63"/>
    </row>
    <row r="53" spans="1:9" s="8" customFormat="1" ht="47.25" hidden="1">
      <c r="A53" s="109"/>
      <c r="B53" s="110" t="s">
        <v>202</v>
      </c>
      <c r="C53" s="109" t="s">
        <v>352</v>
      </c>
      <c r="D53" s="198">
        <v>0</v>
      </c>
      <c r="E53" s="198">
        <v>74.6</v>
      </c>
      <c r="F53" s="198">
        <v>0</v>
      </c>
      <c r="G53" s="99" t="e">
        <f t="shared" si="2"/>
        <v>#DIV/0!</v>
      </c>
      <c r="H53" s="29">
        <f t="shared" si="3"/>
        <v>0</v>
      </c>
      <c r="I53" s="63"/>
    </row>
    <row r="54" spans="1:9" s="8" customFormat="1" ht="15.75">
      <c r="A54" s="109"/>
      <c r="B54" s="110" t="s">
        <v>165</v>
      </c>
      <c r="C54" s="109" t="s">
        <v>205</v>
      </c>
      <c r="D54" s="198">
        <v>4055.8</v>
      </c>
      <c r="E54" s="198">
        <v>3263.2</v>
      </c>
      <c r="F54" s="198">
        <v>3939.7</v>
      </c>
      <c r="G54" s="99">
        <f t="shared" si="2"/>
        <v>0.9713743281226884</v>
      </c>
      <c r="H54" s="29">
        <f t="shared" si="3"/>
        <v>1.2073118411375336</v>
      </c>
      <c r="I54" s="63"/>
    </row>
    <row r="55" spans="1:9" s="8" customFormat="1" ht="77.25" customHeight="1" hidden="1">
      <c r="A55" s="109"/>
      <c r="B55" s="110" t="s">
        <v>278</v>
      </c>
      <c r="C55" s="109" t="s">
        <v>279</v>
      </c>
      <c r="D55" s="198">
        <v>0</v>
      </c>
      <c r="E55" s="198">
        <v>0</v>
      </c>
      <c r="F55" s="198">
        <v>0</v>
      </c>
      <c r="G55" s="99" t="e">
        <f t="shared" si="2"/>
        <v>#DIV/0!</v>
      </c>
      <c r="H55" s="29" t="e">
        <f t="shared" si="3"/>
        <v>#DIV/0!</v>
      </c>
      <c r="I55" s="63"/>
    </row>
    <row r="56" spans="1:9" s="8" customFormat="1" ht="39" customHeight="1">
      <c r="A56" s="109"/>
      <c r="B56" s="110" t="s">
        <v>242</v>
      </c>
      <c r="C56" s="109" t="s">
        <v>351</v>
      </c>
      <c r="D56" s="198">
        <v>2749.1</v>
      </c>
      <c r="E56" s="198">
        <v>3991.9</v>
      </c>
      <c r="F56" s="198">
        <v>2749.1</v>
      </c>
      <c r="G56" s="99">
        <f t="shared" si="2"/>
        <v>1</v>
      </c>
      <c r="H56" s="29">
        <f t="shared" si="3"/>
        <v>0.6886695558505974</v>
      </c>
      <c r="I56" s="63"/>
    </row>
    <row r="57" spans="1:9" s="8" customFormat="1" ht="24.75" customHeight="1" hidden="1">
      <c r="A57" s="109"/>
      <c r="B57" s="110" t="s">
        <v>350</v>
      </c>
      <c r="C57" s="109" t="s">
        <v>233</v>
      </c>
      <c r="D57" s="198">
        <v>0</v>
      </c>
      <c r="E57" s="198">
        <v>0</v>
      </c>
      <c r="F57" s="198">
        <v>0</v>
      </c>
      <c r="G57" s="99" t="e">
        <f t="shared" si="2"/>
        <v>#DIV/0!</v>
      </c>
      <c r="H57" s="29" t="e">
        <f t="shared" si="3"/>
        <v>#DIV/0!</v>
      </c>
      <c r="I57" s="63"/>
    </row>
    <row r="58" spans="1:9" s="8" customFormat="1" ht="24.75" customHeight="1" hidden="1">
      <c r="A58" s="109"/>
      <c r="B58" s="110" t="s">
        <v>309</v>
      </c>
      <c r="C58" s="109"/>
      <c r="D58" s="198"/>
      <c r="E58" s="198"/>
      <c r="F58" s="198"/>
      <c r="G58" s="99" t="e">
        <f t="shared" si="2"/>
        <v>#DIV/0!</v>
      </c>
      <c r="H58" s="29" t="e">
        <f t="shared" si="3"/>
        <v>#DIV/0!</v>
      </c>
      <c r="I58" s="63"/>
    </row>
    <row r="59" spans="1:9" ht="15.75" hidden="1">
      <c r="A59" s="100" t="s">
        <v>110</v>
      </c>
      <c r="B59" s="95" t="s">
        <v>103</v>
      </c>
      <c r="C59" s="100"/>
      <c r="D59" s="183">
        <f>D60</f>
        <v>0</v>
      </c>
      <c r="E59" s="183">
        <f>E60</f>
        <v>0</v>
      </c>
      <c r="F59" s="183">
        <f>F60</f>
        <v>0</v>
      </c>
      <c r="G59" s="99" t="e">
        <f t="shared" si="2"/>
        <v>#DIV/0!</v>
      </c>
      <c r="H59" s="29" t="e">
        <f t="shared" si="3"/>
        <v>#DIV/0!</v>
      </c>
      <c r="I59" s="59"/>
    </row>
    <row r="60" spans="1:9" ht="27.75" customHeight="1" hidden="1">
      <c r="A60" s="97" t="s">
        <v>111</v>
      </c>
      <c r="B60" s="96" t="s">
        <v>166</v>
      </c>
      <c r="C60" s="97" t="s">
        <v>208</v>
      </c>
      <c r="D60" s="93">
        <v>0</v>
      </c>
      <c r="E60" s="93">
        <v>0</v>
      </c>
      <c r="F60" s="93">
        <v>0</v>
      </c>
      <c r="G60" s="99" t="e">
        <f t="shared" si="2"/>
        <v>#DIV/0!</v>
      </c>
      <c r="H60" s="29" t="e">
        <f t="shared" si="3"/>
        <v>#DIV/0!</v>
      </c>
      <c r="I60" s="59"/>
    </row>
    <row r="61" spans="1:9" ht="20.25" customHeight="1">
      <c r="A61" s="100" t="s">
        <v>75</v>
      </c>
      <c r="B61" s="95" t="s">
        <v>167</v>
      </c>
      <c r="C61" s="100"/>
      <c r="D61" s="183">
        <f aca="true" t="shared" si="4" ref="D61:F62">D62</f>
        <v>199.8</v>
      </c>
      <c r="E61" s="183">
        <f t="shared" si="4"/>
        <v>200</v>
      </c>
      <c r="F61" s="183">
        <f t="shared" si="4"/>
        <v>199.8</v>
      </c>
      <c r="G61" s="99">
        <f t="shared" si="2"/>
        <v>1</v>
      </c>
      <c r="H61" s="29">
        <f t="shared" si="3"/>
        <v>0.9990000000000001</v>
      </c>
      <c r="I61" s="59"/>
    </row>
    <row r="62" spans="1:9" ht="34.5" customHeight="1">
      <c r="A62" s="97" t="s">
        <v>157</v>
      </c>
      <c r="B62" s="96" t="s">
        <v>168</v>
      </c>
      <c r="C62" s="97"/>
      <c r="D62" s="93">
        <f t="shared" si="4"/>
        <v>199.8</v>
      </c>
      <c r="E62" s="93">
        <f t="shared" si="4"/>
        <v>200</v>
      </c>
      <c r="F62" s="93">
        <f t="shared" si="4"/>
        <v>199.8</v>
      </c>
      <c r="G62" s="99">
        <f t="shared" si="2"/>
        <v>1</v>
      </c>
      <c r="H62" s="29">
        <f t="shared" si="3"/>
        <v>0.9990000000000001</v>
      </c>
      <c r="I62" s="59"/>
    </row>
    <row r="63" spans="1:9" s="8" customFormat="1" ht="69.75" customHeight="1">
      <c r="A63" s="105"/>
      <c r="B63" s="106" t="s">
        <v>354</v>
      </c>
      <c r="C63" s="105" t="s">
        <v>355</v>
      </c>
      <c r="D63" s="198">
        <f>D64+D65</f>
        <v>199.8</v>
      </c>
      <c r="E63" s="198">
        <f>E64+E65</f>
        <v>200</v>
      </c>
      <c r="F63" s="198">
        <f>F64+F65</f>
        <v>199.8</v>
      </c>
      <c r="G63" s="99">
        <f t="shared" si="2"/>
        <v>1</v>
      </c>
      <c r="H63" s="29">
        <f t="shared" si="3"/>
        <v>0.9990000000000001</v>
      </c>
      <c r="I63" s="63"/>
    </row>
    <row r="64" spans="1:9" s="8" customFormat="1" ht="38.25" customHeight="1">
      <c r="A64" s="105"/>
      <c r="B64" s="106" t="s">
        <v>356</v>
      </c>
      <c r="C64" s="105" t="s">
        <v>353</v>
      </c>
      <c r="D64" s="198">
        <v>99.9</v>
      </c>
      <c r="E64" s="198">
        <v>100</v>
      </c>
      <c r="F64" s="198">
        <v>99.9</v>
      </c>
      <c r="G64" s="99">
        <f t="shared" si="2"/>
        <v>1</v>
      </c>
      <c r="H64" s="29">
        <f t="shared" si="3"/>
        <v>0.9990000000000001</v>
      </c>
      <c r="I64" s="63"/>
    </row>
    <row r="65" spans="1:9" s="8" customFormat="1" ht="34.5" customHeight="1">
      <c r="A65" s="105"/>
      <c r="B65" s="106" t="s">
        <v>357</v>
      </c>
      <c r="C65" s="105" t="s">
        <v>358</v>
      </c>
      <c r="D65" s="198">
        <v>99.9</v>
      </c>
      <c r="E65" s="198">
        <v>100</v>
      </c>
      <c r="F65" s="198">
        <v>99.9</v>
      </c>
      <c r="G65" s="99">
        <f t="shared" si="2"/>
        <v>1</v>
      </c>
      <c r="H65" s="29">
        <f t="shared" si="3"/>
        <v>0.9990000000000001</v>
      </c>
      <c r="I65" s="63"/>
    </row>
    <row r="66" spans="1:9" ht="19.5" customHeight="1">
      <c r="A66" s="100" t="s">
        <v>76</v>
      </c>
      <c r="B66" s="95" t="s">
        <v>40</v>
      </c>
      <c r="C66" s="100"/>
      <c r="D66" s="183">
        <f>D71+D76+D67+D68+D69+D73+D74+D70+D72+D75</f>
        <v>36885.2</v>
      </c>
      <c r="E66" s="183">
        <f>E71+E76+E67+E68+E69+E73+E74+E70+E72+E75</f>
        <v>34105.6</v>
      </c>
      <c r="F66" s="183">
        <f>F71+F76+F67+F68+F69+F73+F74+F70+F72+F75</f>
        <v>20369.8</v>
      </c>
      <c r="G66" s="99">
        <f t="shared" si="2"/>
        <v>0.5522485983538113</v>
      </c>
      <c r="H66" s="29">
        <f t="shared" si="3"/>
        <v>0.5972567554888347</v>
      </c>
      <c r="I66" s="59"/>
    </row>
    <row r="67" spans="1:9" ht="33" customHeight="1" hidden="1">
      <c r="A67" s="97" t="s">
        <v>213</v>
      </c>
      <c r="B67" s="96" t="s">
        <v>214</v>
      </c>
      <c r="C67" s="97" t="s">
        <v>215</v>
      </c>
      <c r="D67" s="93">
        <v>0</v>
      </c>
      <c r="E67" s="93">
        <v>0</v>
      </c>
      <c r="F67" s="93">
        <v>0</v>
      </c>
      <c r="G67" s="99" t="e">
        <f t="shared" si="2"/>
        <v>#DIV/0!</v>
      </c>
      <c r="H67" s="29" t="e">
        <f t="shared" si="3"/>
        <v>#DIV/0!</v>
      </c>
      <c r="I67" s="59"/>
    </row>
    <row r="68" spans="1:9" ht="33" customHeight="1" hidden="1">
      <c r="A68" s="97" t="s">
        <v>213</v>
      </c>
      <c r="B68" s="96" t="s">
        <v>256</v>
      </c>
      <c r="C68" s="97" t="s">
        <v>255</v>
      </c>
      <c r="D68" s="93">
        <v>0</v>
      </c>
      <c r="E68" s="93">
        <v>0</v>
      </c>
      <c r="F68" s="93">
        <v>0</v>
      </c>
      <c r="G68" s="99" t="e">
        <f t="shared" si="2"/>
        <v>#DIV/0!</v>
      </c>
      <c r="H68" s="29" t="e">
        <f t="shared" si="3"/>
        <v>#DIV/0!</v>
      </c>
      <c r="I68" s="59"/>
    </row>
    <row r="69" spans="1:9" ht="32.25" customHeight="1">
      <c r="A69" s="97" t="s">
        <v>276</v>
      </c>
      <c r="B69" s="96" t="s">
        <v>360</v>
      </c>
      <c r="C69" s="97" t="s">
        <v>359</v>
      </c>
      <c r="D69" s="93">
        <v>148.2</v>
      </c>
      <c r="E69" s="93">
        <v>163</v>
      </c>
      <c r="F69" s="93">
        <v>148.1</v>
      </c>
      <c r="G69" s="99">
        <f t="shared" si="2"/>
        <v>0.9993252361673415</v>
      </c>
      <c r="H69" s="29">
        <f t="shared" si="3"/>
        <v>0.9085889570552147</v>
      </c>
      <c r="I69" s="59"/>
    </row>
    <row r="70" spans="1:9" ht="36.75" customHeight="1">
      <c r="A70" s="97"/>
      <c r="B70" s="96" t="s">
        <v>386</v>
      </c>
      <c r="C70" s="97" t="s">
        <v>385</v>
      </c>
      <c r="D70" s="93">
        <v>1111.2</v>
      </c>
      <c r="E70" s="93">
        <v>1307.4</v>
      </c>
      <c r="F70" s="93">
        <v>330.8</v>
      </c>
      <c r="G70" s="99">
        <f t="shared" si="2"/>
        <v>0.2976961843052556</v>
      </c>
      <c r="H70" s="29">
        <f t="shared" si="3"/>
        <v>0.2530212635765642</v>
      </c>
      <c r="I70" s="59"/>
    </row>
    <row r="71" spans="1:9" s="9" customFormat="1" ht="82.5" customHeight="1">
      <c r="A71" s="111" t="s">
        <v>120</v>
      </c>
      <c r="B71" s="112" t="s">
        <v>412</v>
      </c>
      <c r="C71" s="113" t="s">
        <v>361</v>
      </c>
      <c r="D71" s="93">
        <v>9298.4</v>
      </c>
      <c r="E71" s="93">
        <v>17298.4</v>
      </c>
      <c r="F71" s="93">
        <v>5641.8</v>
      </c>
      <c r="G71" s="99">
        <f t="shared" si="2"/>
        <v>0.6067495483093867</v>
      </c>
      <c r="H71" s="29">
        <f t="shared" si="3"/>
        <v>0.3261457707071174</v>
      </c>
      <c r="I71" s="66"/>
    </row>
    <row r="72" spans="1:9" s="9" customFormat="1" ht="77.25" customHeight="1">
      <c r="A72" s="111"/>
      <c r="B72" s="112" t="s">
        <v>411</v>
      </c>
      <c r="C72" s="113" t="s">
        <v>410</v>
      </c>
      <c r="D72" s="93">
        <v>74.5</v>
      </c>
      <c r="E72" s="93"/>
      <c r="F72" s="93">
        <v>0</v>
      </c>
      <c r="G72" s="99">
        <f t="shared" si="2"/>
        <v>0</v>
      </c>
      <c r="H72" s="29"/>
      <c r="I72" s="66"/>
    </row>
    <row r="73" spans="1:9" s="9" customFormat="1" ht="76.5" customHeight="1">
      <c r="A73" s="111"/>
      <c r="B73" s="112" t="s">
        <v>364</v>
      </c>
      <c r="C73" s="113" t="s">
        <v>363</v>
      </c>
      <c r="D73" s="93">
        <v>14932</v>
      </c>
      <c r="E73" s="93">
        <v>14932</v>
      </c>
      <c r="F73" s="93">
        <v>8933.2</v>
      </c>
      <c r="G73" s="99">
        <f t="shared" si="2"/>
        <v>0.5982587731047415</v>
      </c>
      <c r="H73" s="29">
        <f t="shared" si="3"/>
        <v>0.5982587731047415</v>
      </c>
      <c r="I73" s="66"/>
    </row>
    <row r="74" spans="1:9" s="10" customFormat="1" ht="64.5" customHeight="1">
      <c r="A74" s="114"/>
      <c r="B74" s="115" t="s">
        <v>366</v>
      </c>
      <c r="C74" s="116" t="s">
        <v>365</v>
      </c>
      <c r="D74" s="198">
        <v>172.5</v>
      </c>
      <c r="E74" s="198">
        <v>172.5</v>
      </c>
      <c r="F74" s="198">
        <v>172.5</v>
      </c>
      <c r="G74" s="99">
        <f t="shared" si="2"/>
        <v>1</v>
      </c>
      <c r="H74" s="29">
        <f t="shared" si="3"/>
        <v>1</v>
      </c>
      <c r="I74" s="67"/>
    </row>
    <row r="75" spans="1:9" s="10" customFormat="1" ht="21.75" customHeight="1">
      <c r="A75" s="114"/>
      <c r="B75" s="115" t="s">
        <v>309</v>
      </c>
      <c r="C75" s="116" t="s">
        <v>310</v>
      </c>
      <c r="D75" s="198">
        <v>9000</v>
      </c>
      <c r="E75" s="198">
        <v>0</v>
      </c>
      <c r="F75" s="198">
        <v>3000</v>
      </c>
      <c r="G75" s="99">
        <f t="shared" si="2"/>
        <v>0.3333333333333333</v>
      </c>
      <c r="H75" s="29" t="e">
        <f t="shared" si="3"/>
        <v>#DIV/0!</v>
      </c>
      <c r="I75" s="67"/>
    </row>
    <row r="76" spans="1:9" s="9" customFormat="1" ht="30.75" customHeight="1">
      <c r="A76" s="111" t="s">
        <v>77</v>
      </c>
      <c r="B76" s="112" t="s">
        <v>199</v>
      </c>
      <c r="C76" s="113"/>
      <c r="D76" s="93">
        <f>D77+D81+D79+D80+D78</f>
        <v>2148.4</v>
      </c>
      <c r="E76" s="93">
        <f>E77+E81+E79+E80+E78</f>
        <v>232.3</v>
      </c>
      <c r="F76" s="93">
        <f>F77+F81+F79+F80+F78</f>
        <v>2143.4</v>
      </c>
      <c r="G76" s="99">
        <f t="shared" si="2"/>
        <v>0.9976726866505307</v>
      </c>
      <c r="H76" s="29">
        <f t="shared" si="3"/>
        <v>9.226861816616443</v>
      </c>
      <c r="I76" s="68"/>
    </row>
    <row r="77" spans="1:9" s="10" customFormat="1" ht="36.75" customHeight="1">
      <c r="A77" s="114"/>
      <c r="B77" s="117" t="s">
        <v>124</v>
      </c>
      <c r="C77" s="114" t="s">
        <v>367</v>
      </c>
      <c r="D77" s="198">
        <v>148.4</v>
      </c>
      <c r="E77" s="198">
        <v>222.3</v>
      </c>
      <c r="F77" s="198">
        <v>143.4</v>
      </c>
      <c r="G77" s="99">
        <f t="shared" si="2"/>
        <v>0.9663072776280324</v>
      </c>
      <c r="H77" s="29">
        <f t="shared" si="3"/>
        <v>0.6450742240215924</v>
      </c>
      <c r="I77" s="67"/>
    </row>
    <row r="78" spans="1:9" s="10" customFormat="1" ht="58.5" customHeight="1" hidden="1">
      <c r="A78" s="114"/>
      <c r="B78" s="117" t="s">
        <v>292</v>
      </c>
      <c r="C78" s="114" t="s">
        <v>291</v>
      </c>
      <c r="D78" s="198">
        <v>0</v>
      </c>
      <c r="E78" s="198">
        <v>0</v>
      </c>
      <c r="F78" s="198">
        <v>0</v>
      </c>
      <c r="G78" s="99" t="e">
        <f t="shared" si="2"/>
        <v>#DIV/0!</v>
      </c>
      <c r="H78" s="29" t="e">
        <f t="shared" si="3"/>
        <v>#DIV/0!</v>
      </c>
      <c r="I78" s="67"/>
    </row>
    <row r="79" spans="1:9" s="10" customFormat="1" ht="69" customHeight="1">
      <c r="A79" s="114"/>
      <c r="B79" s="117" t="s">
        <v>287</v>
      </c>
      <c r="C79" s="114" t="s">
        <v>413</v>
      </c>
      <c r="D79" s="198">
        <v>1890.5</v>
      </c>
      <c r="E79" s="198"/>
      <c r="F79" s="198">
        <v>1890.5</v>
      </c>
      <c r="G79" s="99">
        <f t="shared" si="2"/>
        <v>1</v>
      </c>
      <c r="H79" s="29" t="e">
        <f t="shared" si="3"/>
        <v>#DIV/0!</v>
      </c>
      <c r="I79" s="67"/>
    </row>
    <row r="80" spans="1:9" s="10" customFormat="1" ht="101.25" customHeight="1">
      <c r="A80" s="114"/>
      <c r="B80" s="117" t="s">
        <v>286</v>
      </c>
      <c r="C80" s="114" t="s">
        <v>414</v>
      </c>
      <c r="D80" s="198">
        <v>99.5</v>
      </c>
      <c r="E80" s="198"/>
      <c r="F80" s="198">
        <v>99.5</v>
      </c>
      <c r="G80" s="99">
        <f t="shared" si="2"/>
        <v>1</v>
      </c>
      <c r="H80" s="29" t="e">
        <f t="shared" si="3"/>
        <v>#DIV/0!</v>
      </c>
      <c r="I80" s="67"/>
    </row>
    <row r="81" spans="1:9" s="10" customFormat="1" ht="51.75" customHeight="1">
      <c r="A81" s="114"/>
      <c r="B81" s="117" t="s">
        <v>406</v>
      </c>
      <c r="C81" s="114" t="s">
        <v>407</v>
      </c>
      <c r="D81" s="198">
        <v>10</v>
      </c>
      <c r="E81" s="198">
        <v>10</v>
      </c>
      <c r="F81" s="198">
        <v>10</v>
      </c>
      <c r="G81" s="99">
        <f t="shared" si="2"/>
        <v>1</v>
      </c>
      <c r="H81" s="29">
        <f t="shared" si="3"/>
        <v>1</v>
      </c>
      <c r="I81" s="67"/>
    </row>
    <row r="82" spans="1:9" ht="21" customHeight="1">
      <c r="A82" s="100" t="s">
        <v>78</v>
      </c>
      <c r="B82" s="95" t="s">
        <v>41</v>
      </c>
      <c r="C82" s="100"/>
      <c r="D82" s="183">
        <f>D83+D86</f>
        <v>8979.1</v>
      </c>
      <c r="E82" s="183">
        <f>E83+E86</f>
        <v>8851</v>
      </c>
      <c r="F82" s="183">
        <f>F83+F86</f>
        <v>8676.800000000001</v>
      </c>
      <c r="G82" s="99">
        <f t="shared" si="2"/>
        <v>0.9663329286899579</v>
      </c>
      <c r="H82" s="29">
        <f t="shared" si="3"/>
        <v>0.9803186080668852</v>
      </c>
      <c r="I82" s="59"/>
    </row>
    <row r="83" spans="1:9" ht="18.75" customHeight="1">
      <c r="A83" s="97" t="s">
        <v>79</v>
      </c>
      <c r="B83" s="95" t="s">
        <v>42</v>
      </c>
      <c r="C83" s="100"/>
      <c r="D83" s="93">
        <f>D85+D84</f>
        <v>150</v>
      </c>
      <c r="E83" s="93">
        <f>E85+E84</f>
        <v>100</v>
      </c>
      <c r="F83" s="93">
        <f>F85+F84</f>
        <v>150</v>
      </c>
      <c r="G83" s="99">
        <f t="shared" si="2"/>
        <v>1</v>
      </c>
      <c r="H83" s="29">
        <f t="shared" si="3"/>
        <v>1.5</v>
      </c>
      <c r="I83" s="59"/>
    </row>
    <row r="84" spans="1:9" ht="30" customHeight="1" hidden="1">
      <c r="A84" s="97"/>
      <c r="B84" s="96" t="s">
        <v>218</v>
      </c>
      <c r="C84" s="97" t="s">
        <v>216</v>
      </c>
      <c r="D84" s="93">
        <v>0</v>
      </c>
      <c r="E84" s="93">
        <v>0</v>
      </c>
      <c r="F84" s="93">
        <v>0</v>
      </c>
      <c r="G84" s="99" t="e">
        <f t="shared" si="2"/>
        <v>#DIV/0!</v>
      </c>
      <c r="H84" s="29" t="e">
        <f t="shared" si="3"/>
        <v>#DIV/0!</v>
      </c>
      <c r="I84" s="59"/>
    </row>
    <row r="85" spans="1:9" ht="18.75" customHeight="1">
      <c r="A85" s="97"/>
      <c r="B85" s="96" t="s">
        <v>171</v>
      </c>
      <c r="C85" s="97" t="s">
        <v>320</v>
      </c>
      <c r="D85" s="93">
        <v>150</v>
      </c>
      <c r="E85" s="93">
        <v>100</v>
      </c>
      <c r="F85" s="93">
        <v>150</v>
      </c>
      <c r="G85" s="99">
        <f t="shared" si="2"/>
        <v>1</v>
      </c>
      <c r="H85" s="29">
        <f t="shared" si="3"/>
        <v>1.5</v>
      </c>
      <c r="I85" s="59"/>
    </row>
    <row r="86" spans="1:9" ht="15.75">
      <c r="A86" s="97" t="s">
        <v>80</v>
      </c>
      <c r="B86" s="96" t="s">
        <v>43</v>
      </c>
      <c r="C86" s="100"/>
      <c r="D86" s="183">
        <f>D93+D87+D92+D91</f>
        <v>8829.1</v>
      </c>
      <c r="E86" s="183">
        <f>E93+E87+E92+E91</f>
        <v>8751</v>
      </c>
      <c r="F86" s="183">
        <f>F93+F87+F92+F91</f>
        <v>8526.800000000001</v>
      </c>
      <c r="G86" s="99">
        <f t="shared" si="2"/>
        <v>0.9657609495871607</v>
      </c>
      <c r="H86" s="29">
        <f t="shared" si="3"/>
        <v>0.974380070849046</v>
      </c>
      <c r="I86" s="59"/>
    </row>
    <row r="87" spans="1:9" ht="31.5">
      <c r="A87" s="100"/>
      <c r="B87" s="96" t="s">
        <v>235</v>
      </c>
      <c r="C87" s="97"/>
      <c r="D87" s="93">
        <f>D88+D89+D90</f>
        <v>8689.5</v>
      </c>
      <c r="E87" s="93">
        <f>E88+E89+E90</f>
        <v>8689</v>
      </c>
      <c r="F87" s="93">
        <f>F88+F89+F90</f>
        <v>8387.2</v>
      </c>
      <c r="G87" s="99">
        <f t="shared" si="2"/>
        <v>0.965210886702342</v>
      </c>
      <c r="H87" s="29">
        <f t="shared" si="3"/>
        <v>0.9652664288180459</v>
      </c>
      <c r="I87" s="59"/>
    </row>
    <row r="88" spans="1:9" ht="18.75" customHeight="1">
      <c r="A88" s="100"/>
      <c r="B88" s="118" t="s">
        <v>293</v>
      </c>
      <c r="C88" s="119" t="s">
        <v>368</v>
      </c>
      <c r="D88" s="93">
        <v>8353.2</v>
      </c>
      <c r="E88" s="93">
        <v>8330</v>
      </c>
      <c r="F88" s="93">
        <v>8051</v>
      </c>
      <c r="G88" s="99">
        <f t="shared" si="2"/>
        <v>0.9638222477613368</v>
      </c>
      <c r="H88" s="29">
        <f t="shared" si="3"/>
        <v>0.9665066026410564</v>
      </c>
      <c r="I88" s="59"/>
    </row>
    <row r="89" spans="1:9" s="8" customFormat="1" ht="48.75" customHeight="1">
      <c r="A89" s="105"/>
      <c r="B89" s="96" t="s">
        <v>382</v>
      </c>
      <c r="C89" s="120" t="s">
        <v>383</v>
      </c>
      <c r="D89" s="198">
        <v>250</v>
      </c>
      <c r="E89" s="198">
        <v>308</v>
      </c>
      <c r="F89" s="198">
        <v>250</v>
      </c>
      <c r="G89" s="99">
        <f t="shared" si="2"/>
        <v>1</v>
      </c>
      <c r="H89" s="29">
        <f t="shared" si="3"/>
        <v>0.8116883116883117</v>
      </c>
      <c r="I89" s="63"/>
    </row>
    <row r="90" spans="1:9" s="8" customFormat="1" ht="39" customHeight="1">
      <c r="A90" s="105"/>
      <c r="B90" s="96" t="s">
        <v>387</v>
      </c>
      <c r="C90" s="120" t="s">
        <v>388</v>
      </c>
      <c r="D90" s="198">
        <v>86.3</v>
      </c>
      <c r="E90" s="198">
        <v>51</v>
      </c>
      <c r="F90" s="198">
        <v>86.2</v>
      </c>
      <c r="G90" s="99">
        <f t="shared" si="2"/>
        <v>0.9988412514484357</v>
      </c>
      <c r="H90" s="29">
        <f t="shared" si="3"/>
        <v>1.6901960784313725</v>
      </c>
      <c r="I90" s="63"/>
    </row>
    <row r="91" spans="1:9" s="8" customFormat="1" ht="52.5" customHeight="1">
      <c r="A91" s="105"/>
      <c r="B91" s="96" t="s">
        <v>416</v>
      </c>
      <c r="C91" s="120" t="s">
        <v>415</v>
      </c>
      <c r="D91" s="198">
        <v>78</v>
      </c>
      <c r="E91" s="198"/>
      <c r="F91" s="198">
        <v>78</v>
      </c>
      <c r="G91" s="99">
        <f t="shared" si="2"/>
        <v>1</v>
      </c>
      <c r="H91" s="29"/>
      <c r="I91" s="63"/>
    </row>
    <row r="92" spans="1:9" s="8" customFormat="1" ht="30" customHeight="1">
      <c r="A92" s="105"/>
      <c r="B92" s="96" t="s">
        <v>321</v>
      </c>
      <c r="C92" s="120" t="s">
        <v>322</v>
      </c>
      <c r="D92" s="198">
        <v>61.6</v>
      </c>
      <c r="E92" s="198">
        <v>62</v>
      </c>
      <c r="F92" s="198">
        <v>61.6</v>
      </c>
      <c r="G92" s="99">
        <f t="shared" si="2"/>
        <v>1</v>
      </c>
      <c r="H92" s="29">
        <f t="shared" si="3"/>
        <v>0.9935483870967742</v>
      </c>
      <c r="I92" s="63"/>
    </row>
    <row r="93" spans="1:9" ht="55.5" customHeight="1" hidden="1">
      <c r="A93" s="97" t="s">
        <v>44</v>
      </c>
      <c r="B93" s="118" t="s">
        <v>172</v>
      </c>
      <c r="C93" s="119"/>
      <c r="D93" s="93">
        <f>D94+D95+D96</f>
        <v>0</v>
      </c>
      <c r="E93" s="93">
        <f>E94+E95+E96</f>
        <v>0</v>
      </c>
      <c r="F93" s="93">
        <f>F94+F95+F96</f>
        <v>0</v>
      </c>
      <c r="G93" s="99" t="e">
        <f t="shared" si="2"/>
        <v>#DIV/0!</v>
      </c>
      <c r="H93" s="29" t="e">
        <f t="shared" si="3"/>
        <v>#DIV/0!</v>
      </c>
      <c r="I93" s="59"/>
    </row>
    <row r="94" spans="1:9" s="8" customFormat="1" ht="16.5" customHeight="1" hidden="1">
      <c r="A94" s="105"/>
      <c r="B94" s="121" t="s">
        <v>173</v>
      </c>
      <c r="C94" s="120" t="s">
        <v>174</v>
      </c>
      <c r="D94" s="198">
        <v>0</v>
      </c>
      <c r="E94" s="198">
        <v>0</v>
      </c>
      <c r="F94" s="198">
        <v>0</v>
      </c>
      <c r="G94" s="99" t="e">
        <f t="shared" si="2"/>
        <v>#DIV/0!</v>
      </c>
      <c r="H94" s="29" t="e">
        <f t="shared" si="3"/>
        <v>#DIV/0!</v>
      </c>
      <c r="I94" s="63"/>
    </row>
    <row r="95" spans="1:9" s="8" customFormat="1" ht="19.5" customHeight="1" hidden="1">
      <c r="A95" s="105"/>
      <c r="B95" s="121" t="s">
        <v>175</v>
      </c>
      <c r="C95" s="120" t="s">
        <v>176</v>
      </c>
      <c r="D95" s="198">
        <v>0</v>
      </c>
      <c r="E95" s="198">
        <v>0</v>
      </c>
      <c r="F95" s="198">
        <v>0</v>
      </c>
      <c r="G95" s="99" t="e">
        <f t="shared" si="2"/>
        <v>#DIV/0!</v>
      </c>
      <c r="H95" s="29" t="e">
        <f t="shared" si="3"/>
        <v>#DIV/0!</v>
      </c>
      <c r="I95" s="63"/>
    </row>
    <row r="96" spans="1:9" s="8" customFormat="1" ht="19.5" customHeight="1" hidden="1">
      <c r="A96" s="105"/>
      <c r="B96" s="121" t="s">
        <v>153</v>
      </c>
      <c r="C96" s="120" t="s">
        <v>177</v>
      </c>
      <c r="D96" s="198">
        <v>0</v>
      </c>
      <c r="E96" s="198">
        <v>0</v>
      </c>
      <c r="F96" s="198">
        <v>0</v>
      </c>
      <c r="G96" s="99" t="e">
        <f t="shared" si="2"/>
        <v>#DIV/0!</v>
      </c>
      <c r="H96" s="29" t="e">
        <f t="shared" si="3"/>
        <v>#DIV/0!</v>
      </c>
      <c r="I96" s="63"/>
    </row>
    <row r="97" spans="1:9" ht="14.25" customHeight="1">
      <c r="A97" s="100" t="s">
        <v>46</v>
      </c>
      <c r="B97" s="95" t="s">
        <v>47</v>
      </c>
      <c r="C97" s="100"/>
      <c r="D97" s="183">
        <f>D98+D100+D101+D103</f>
        <v>470782.69999999995</v>
      </c>
      <c r="E97" s="183">
        <f>E98+E100+E101+E103</f>
        <v>372376.99999999994</v>
      </c>
      <c r="F97" s="183">
        <f>F98+F100+F101+F103</f>
        <v>469527.4</v>
      </c>
      <c r="G97" s="99">
        <f t="shared" si="2"/>
        <v>0.9973335893608667</v>
      </c>
      <c r="H97" s="29">
        <f t="shared" si="3"/>
        <v>1.2608925900364418</v>
      </c>
      <c r="I97" s="59"/>
    </row>
    <row r="98" spans="1:9" ht="21.75" customHeight="1">
      <c r="A98" s="97" t="s">
        <v>48</v>
      </c>
      <c r="B98" s="96" t="s">
        <v>149</v>
      </c>
      <c r="C98" s="97" t="s">
        <v>48</v>
      </c>
      <c r="D98" s="93">
        <v>138668.1</v>
      </c>
      <c r="E98" s="93">
        <v>108708</v>
      </c>
      <c r="F98" s="93">
        <v>138359.1</v>
      </c>
      <c r="G98" s="99">
        <f t="shared" si="2"/>
        <v>0.997771657648731</v>
      </c>
      <c r="H98" s="29">
        <f t="shared" si="3"/>
        <v>1.2727591345623137</v>
      </c>
      <c r="I98" s="59"/>
    </row>
    <row r="99" spans="1:9" s="8" customFormat="1" ht="47.25" hidden="1">
      <c r="A99" s="105"/>
      <c r="B99" s="106" t="s">
        <v>209</v>
      </c>
      <c r="C99" s="105" t="s">
        <v>266</v>
      </c>
      <c r="D99" s="198">
        <v>0</v>
      </c>
      <c r="E99" s="198">
        <v>0</v>
      </c>
      <c r="F99" s="198">
        <v>0</v>
      </c>
      <c r="G99" s="99" t="e">
        <f t="shared" si="2"/>
        <v>#DIV/0!</v>
      </c>
      <c r="H99" s="29" t="e">
        <f t="shared" si="3"/>
        <v>#DIV/0!</v>
      </c>
      <c r="I99" s="63"/>
    </row>
    <row r="100" spans="1:9" ht="16.5" customHeight="1">
      <c r="A100" s="97" t="s">
        <v>50</v>
      </c>
      <c r="B100" s="96" t="s">
        <v>150</v>
      </c>
      <c r="C100" s="97" t="s">
        <v>50</v>
      </c>
      <c r="D100" s="93">
        <v>304144.6</v>
      </c>
      <c r="E100" s="93">
        <v>238962.1</v>
      </c>
      <c r="F100" s="93">
        <v>303561.5</v>
      </c>
      <c r="G100" s="99">
        <f t="shared" si="2"/>
        <v>0.9980828198166267</v>
      </c>
      <c r="H100" s="29">
        <f t="shared" si="3"/>
        <v>1.2703332453137965</v>
      </c>
      <c r="I100" s="59"/>
    </row>
    <row r="101" spans="1:9" ht="15.75" customHeight="1">
      <c r="A101" s="97" t="s">
        <v>51</v>
      </c>
      <c r="B101" s="96" t="s">
        <v>294</v>
      </c>
      <c r="C101" s="97" t="s">
        <v>51</v>
      </c>
      <c r="D101" s="93">
        <v>3752.9</v>
      </c>
      <c r="E101" s="93">
        <v>4252.8</v>
      </c>
      <c r="F101" s="93">
        <v>3640.4</v>
      </c>
      <c r="G101" s="99">
        <f t="shared" si="2"/>
        <v>0.9700231820725306</v>
      </c>
      <c r="H101" s="29">
        <f t="shared" si="3"/>
        <v>0.8560007524454477</v>
      </c>
      <c r="I101" s="59"/>
    </row>
    <row r="102" spans="1:9" s="8" customFormat="1" ht="15" customHeight="1" hidden="1">
      <c r="A102" s="105"/>
      <c r="B102" s="106" t="s">
        <v>39</v>
      </c>
      <c r="C102" s="105"/>
      <c r="D102" s="198">
        <v>0</v>
      </c>
      <c r="E102" s="198">
        <v>0</v>
      </c>
      <c r="F102" s="198">
        <v>0</v>
      </c>
      <c r="G102" s="99" t="e">
        <f t="shared" si="2"/>
        <v>#DIV/0!</v>
      </c>
      <c r="H102" s="29" t="e">
        <f t="shared" si="3"/>
        <v>#DIV/0!</v>
      </c>
      <c r="I102" s="63"/>
    </row>
    <row r="103" spans="1:9" ht="15.75">
      <c r="A103" s="97" t="s">
        <v>53</v>
      </c>
      <c r="B103" s="96" t="s">
        <v>54</v>
      </c>
      <c r="C103" s="97" t="s">
        <v>53</v>
      </c>
      <c r="D103" s="93">
        <v>24217.1</v>
      </c>
      <c r="E103" s="93">
        <v>20454.1</v>
      </c>
      <c r="F103" s="93">
        <v>23966.4</v>
      </c>
      <c r="G103" s="99">
        <f t="shared" si="2"/>
        <v>0.9896478108444035</v>
      </c>
      <c r="H103" s="29">
        <f t="shared" si="3"/>
        <v>1.1717161840413415</v>
      </c>
      <c r="I103" s="59"/>
    </row>
    <row r="104" spans="1:9" s="8" customFormat="1" ht="15.75">
      <c r="A104" s="105"/>
      <c r="B104" s="106" t="s">
        <v>55</v>
      </c>
      <c r="C104" s="105"/>
      <c r="D104" s="198">
        <v>461.1</v>
      </c>
      <c r="E104" s="198">
        <v>490.7</v>
      </c>
      <c r="F104" s="198">
        <v>437.5</v>
      </c>
      <c r="G104" s="99">
        <f t="shared" si="2"/>
        <v>0.9488180438082845</v>
      </c>
      <c r="H104" s="29">
        <f t="shared" si="3"/>
        <v>0.891583452211127</v>
      </c>
      <c r="I104" s="63"/>
    </row>
    <row r="105" spans="1:9" ht="17.25" customHeight="1">
      <c r="A105" s="100" t="s">
        <v>56</v>
      </c>
      <c r="B105" s="95" t="s">
        <v>152</v>
      </c>
      <c r="C105" s="100"/>
      <c r="D105" s="183">
        <f>D106++D107</f>
        <v>68787</v>
      </c>
      <c r="E105" s="183">
        <f>E106++E107</f>
        <v>56610.100000000006</v>
      </c>
      <c r="F105" s="183">
        <f>F106++F107</f>
        <v>68487.7</v>
      </c>
      <c r="G105" s="99">
        <f aca="true" t="shared" si="5" ref="G105:G133">F105/D105</f>
        <v>0.9956488871443732</v>
      </c>
      <c r="H105" s="29">
        <f t="shared" si="3"/>
        <v>1.2098141497718604</v>
      </c>
      <c r="I105" s="59"/>
    </row>
    <row r="106" spans="1:9" ht="15.75">
      <c r="A106" s="97" t="s">
        <v>57</v>
      </c>
      <c r="B106" s="96" t="s">
        <v>58</v>
      </c>
      <c r="C106" s="97" t="s">
        <v>57</v>
      </c>
      <c r="D106" s="93">
        <v>65124.4</v>
      </c>
      <c r="E106" s="93">
        <v>53816.8</v>
      </c>
      <c r="F106" s="93">
        <v>65001.2</v>
      </c>
      <c r="G106" s="99">
        <f t="shared" si="5"/>
        <v>0.9981082359300046</v>
      </c>
      <c r="H106" s="29">
        <f t="shared" si="3"/>
        <v>1.207823579254062</v>
      </c>
      <c r="I106" s="59"/>
    </row>
    <row r="107" spans="1:9" ht="31.5">
      <c r="A107" s="97" t="s">
        <v>59</v>
      </c>
      <c r="B107" s="96" t="s">
        <v>109</v>
      </c>
      <c r="C107" s="97" t="s">
        <v>59</v>
      </c>
      <c r="D107" s="93">
        <v>3662.6</v>
      </c>
      <c r="E107" s="93">
        <v>2793.3</v>
      </c>
      <c r="F107" s="93">
        <v>3486.5</v>
      </c>
      <c r="G107" s="99">
        <f t="shared" si="5"/>
        <v>0.9519194015180473</v>
      </c>
      <c r="H107" s="29">
        <f t="shared" si="3"/>
        <v>1.2481652525686464</v>
      </c>
      <c r="I107" s="59"/>
    </row>
    <row r="108" spans="1:9" s="8" customFormat="1" ht="15.75" hidden="1">
      <c r="A108" s="105"/>
      <c r="B108" s="106" t="s">
        <v>39</v>
      </c>
      <c r="C108" s="105"/>
      <c r="D108" s="198">
        <v>0</v>
      </c>
      <c r="E108" s="198">
        <v>0</v>
      </c>
      <c r="F108" s="198">
        <v>0</v>
      </c>
      <c r="G108" s="99" t="e">
        <f t="shared" si="5"/>
        <v>#DIV/0!</v>
      </c>
      <c r="H108" s="29" t="e">
        <f aca="true" t="shared" si="6" ref="H108:H133">F108/E108</f>
        <v>#DIV/0!</v>
      </c>
      <c r="I108" s="63"/>
    </row>
    <row r="109" spans="1:9" ht="23.25" customHeight="1">
      <c r="A109" s="122" t="s">
        <v>60</v>
      </c>
      <c r="B109" s="123" t="s">
        <v>61</v>
      </c>
      <c r="C109" s="122"/>
      <c r="D109" s="183">
        <f>D110+D112+D115+D116+D119+D117+D118+D111+D113+D114</f>
        <v>20503.6</v>
      </c>
      <c r="E109" s="183">
        <f>E110+E112+E115+E116+E119+E117+E118+E111+E113+E114</f>
        <v>16041.2</v>
      </c>
      <c r="F109" s="183">
        <f>F110+F112+F115+F116+F119+F117+F118+F111+F113+F114</f>
        <v>20085.9</v>
      </c>
      <c r="G109" s="99">
        <f t="shared" si="5"/>
        <v>0.9796279677715134</v>
      </c>
      <c r="H109" s="29">
        <f t="shared" si="6"/>
        <v>1.2521444779692292</v>
      </c>
      <c r="I109" s="59"/>
    </row>
    <row r="110" spans="1:9" ht="30" customHeight="1">
      <c r="A110" s="111" t="s">
        <v>62</v>
      </c>
      <c r="B110" s="124" t="s">
        <v>210</v>
      </c>
      <c r="C110" s="111" t="s">
        <v>62</v>
      </c>
      <c r="D110" s="93">
        <v>1383</v>
      </c>
      <c r="E110" s="93">
        <v>1063.6</v>
      </c>
      <c r="F110" s="93">
        <v>1223.2</v>
      </c>
      <c r="G110" s="99">
        <f t="shared" si="5"/>
        <v>0.8844540853217643</v>
      </c>
      <c r="H110" s="29">
        <f t="shared" si="6"/>
        <v>1.150056412185032</v>
      </c>
      <c r="I110" s="59"/>
    </row>
    <row r="111" spans="1:9" ht="44.25" customHeight="1">
      <c r="A111" s="111" t="s">
        <v>63</v>
      </c>
      <c r="B111" s="124" t="s">
        <v>369</v>
      </c>
      <c r="C111" s="111" t="s">
        <v>370</v>
      </c>
      <c r="D111" s="93">
        <v>12673.3</v>
      </c>
      <c r="E111" s="93">
        <v>11035.2</v>
      </c>
      <c r="F111" s="93">
        <v>12671.2</v>
      </c>
      <c r="G111" s="99">
        <f t="shared" si="5"/>
        <v>0.9998342973022024</v>
      </c>
      <c r="H111" s="29">
        <f t="shared" si="6"/>
        <v>1.1482528635638682</v>
      </c>
      <c r="I111" s="59"/>
    </row>
    <row r="112" spans="1:9" ht="36" customHeight="1" hidden="1">
      <c r="A112" s="111" t="s">
        <v>63</v>
      </c>
      <c r="B112" s="124" t="s">
        <v>179</v>
      </c>
      <c r="C112" s="111" t="s">
        <v>211</v>
      </c>
      <c r="D112" s="93">
        <v>0</v>
      </c>
      <c r="E112" s="93">
        <v>0</v>
      </c>
      <c r="F112" s="93">
        <v>0</v>
      </c>
      <c r="G112" s="99" t="e">
        <f t="shared" si="5"/>
        <v>#DIV/0!</v>
      </c>
      <c r="H112" s="29" t="e">
        <f t="shared" si="6"/>
        <v>#DIV/0!</v>
      </c>
      <c r="I112" s="59"/>
    </row>
    <row r="113" spans="1:9" ht="48" customHeight="1">
      <c r="A113" s="111" t="s">
        <v>63</v>
      </c>
      <c r="B113" s="124" t="s">
        <v>391</v>
      </c>
      <c r="C113" s="111" t="s">
        <v>390</v>
      </c>
      <c r="D113" s="93">
        <v>157.8</v>
      </c>
      <c r="E113" s="93">
        <v>157.8</v>
      </c>
      <c r="F113" s="93">
        <v>73.7</v>
      </c>
      <c r="G113" s="99">
        <f t="shared" si="5"/>
        <v>0.4670468948035488</v>
      </c>
      <c r="H113" s="29">
        <f t="shared" si="6"/>
        <v>0.4670468948035488</v>
      </c>
      <c r="I113" s="59"/>
    </row>
    <row r="114" spans="1:9" ht="45" customHeight="1">
      <c r="A114" s="111" t="s">
        <v>63</v>
      </c>
      <c r="B114" s="124" t="s">
        <v>393</v>
      </c>
      <c r="C114" s="111" t="s">
        <v>392</v>
      </c>
      <c r="D114" s="93">
        <v>60</v>
      </c>
      <c r="E114" s="93">
        <v>85</v>
      </c>
      <c r="F114" s="93">
        <v>60</v>
      </c>
      <c r="G114" s="99">
        <f t="shared" si="5"/>
        <v>1</v>
      </c>
      <c r="H114" s="29">
        <f t="shared" si="6"/>
        <v>0.7058823529411765</v>
      </c>
      <c r="I114" s="59"/>
    </row>
    <row r="115" spans="1:9" s="11" customFormat="1" ht="36" customHeight="1">
      <c r="A115" s="97" t="s">
        <v>63</v>
      </c>
      <c r="B115" s="96" t="s">
        <v>257</v>
      </c>
      <c r="C115" s="97" t="s">
        <v>394</v>
      </c>
      <c r="D115" s="93">
        <v>260.5</v>
      </c>
      <c r="E115" s="93">
        <v>260.5</v>
      </c>
      <c r="F115" s="93">
        <v>89.6</v>
      </c>
      <c r="G115" s="99">
        <f t="shared" si="5"/>
        <v>0.34395393474088287</v>
      </c>
      <c r="H115" s="29">
        <f t="shared" si="6"/>
        <v>0.34395393474088287</v>
      </c>
      <c r="I115" s="59"/>
    </row>
    <row r="116" spans="1:9" s="11" customFormat="1" ht="35.25" customHeight="1" hidden="1">
      <c r="A116" s="97" t="s">
        <v>63</v>
      </c>
      <c r="B116" s="96" t="s">
        <v>180</v>
      </c>
      <c r="C116" s="97" t="s">
        <v>181</v>
      </c>
      <c r="D116" s="93">
        <v>0</v>
      </c>
      <c r="E116" s="93">
        <v>0</v>
      </c>
      <c r="F116" s="93">
        <v>0</v>
      </c>
      <c r="G116" s="99" t="e">
        <f t="shared" si="5"/>
        <v>#DIV/0!</v>
      </c>
      <c r="H116" s="29" t="e">
        <f t="shared" si="6"/>
        <v>#DIV/0!</v>
      </c>
      <c r="I116" s="59"/>
    </row>
    <row r="117" spans="1:9" s="11" customFormat="1" ht="30.75" customHeight="1" hidden="1">
      <c r="A117" s="97" t="s">
        <v>63</v>
      </c>
      <c r="B117" s="96" t="s">
        <v>267</v>
      </c>
      <c r="C117" s="97" t="s">
        <v>268</v>
      </c>
      <c r="D117" s="93">
        <v>0</v>
      </c>
      <c r="E117" s="93">
        <v>0</v>
      </c>
      <c r="F117" s="93">
        <v>0</v>
      </c>
      <c r="G117" s="99" t="e">
        <f t="shared" si="5"/>
        <v>#DIV/0!</v>
      </c>
      <c r="H117" s="29" t="e">
        <f t="shared" si="6"/>
        <v>#DIV/0!</v>
      </c>
      <c r="I117" s="59"/>
    </row>
    <row r="118" spans="1:9" s="11" customFormat="1" ht="44.25" customHeight="1" hidden="1">
      <c r="A118" s="97" t="s">
        <v>63</v>
      </c>
      <c r="B118" s="96" t="s">
        <v>270</v>
      </c>
      <c r="C118" s="97" t="s">
        <v>269</v>
      </c>
      <c r="D118" s="93">
        <v>0</v>
      </c>
      <c r="E118" s="93">
        <v>0</v>
      </c>
      <c r="F118" s="93">
        <v>0</v>
      </c>
      <c r="G118" s="99" t="e">
        <f t="shared" si="5"/>
        <v>#DIV/0!</v>
      </c>
      <c r="H118" s="29" t="e">
        <f t="shared" si="6"/>
        <v>#DIV/0!</v>
      </c>
      <c r="I118" s="59"/>
    </row>
    <row r="119" spans="1:9" ht="36" customHeight="1">
      <c r="A119" s="97" t="s">
        <v>64</v>
      </c>
      <c r="B119" s="96" t="s">
        <v>372</v>
      </c>
      <c r="C119" s="97" t="s">
        <v>371</v>
      </c>
      <c r="D119" s="93">
        <v>5969</v>
      </c>
      <c r="E119" s="93">
        <v>3439.1</v>
      </c>
      <c r="F119" s="93">
        <v>5968.2</v>
      </c>
      <c r="G119" s="99">
        <f t="shared" si="5"/>
        <v>0.9998659742000334</v>
      </c>
      <c r="H119" s="29">
        <f t="shared" si="6"/>
        <v>1.7353958884591898</v>
      </c>
      <c r="I119" s="59"/>
    </row>
    <row r="120" spans="1:9" ht="26.25" customHeight="1">
      <c r="A120" s="100" t="s">
        <v>65</v>
      </c>
      <c r="B120" s="95" t="s">
        <v>130</v>
      </c>
      <c r="C120" s="100"/>
      <c r="D120" s="183">
        <f>D121+D122</f>
        <v>726</v>
      </c>
      <c r="E120" s="183">
        <f>E121+E122</f>
        <v>501.7</v>
      </c>
      <c r="F120" s="183">
        <f>F121+F122</f>
        <v>706.1</v>
      </c>
      <c r="G120" s="99">
        <f t="shared" si="5"/>
        <v>0.9725895316804408</v>
      </c>
      <c r="H120" s="29">
        <f t="shared" si="6"/>
        <v>1.4074147897149691</v>
      </c>
      <c r="I120" s="59"/>
    </row>
    <row r="121" spans="1:9" ht="23.25" customHeight="1" hidden="1">
      <c r="A121" s="97" t="s">
        <v>66</v>
      </c>
      <c r="B121" s="96" t="s">
        <v>131</v>
      </c>
      <c r="C121" s="97" t="s">
        <v>66</v>
      </c>
      <c r="D121" s="93">
        <v>0</v>
      </c>
      <c r="E121" s="93">
        <v>0</v>
      </c>
      <c r="F121" s="93">
        <v>0</v>
      </c>
      <c r="G121" s="99" t="e">
        <f t="shared" si="5"/>
        <v>#DIV/0!</v>
      </c>
      <c r="H121" s="29" t="e">
        <f t="shared" si="6"/>
        <v>#DIV/0!</v>
      </c>
      <c r="I121" s="59"/>
    </row>
    <row r="122" spans="1:9" ht="26.25" customHeight="1">
      <c r="A122" s="97" t="s">
        <v>132</v>
      </c>
      <c r="B122" s="96" t="s">
        <v>133</v>
      </c>
      <c r="C122" s="97" t="s">
        <v>132</v>
      </c>
      <c r="D122" s="93">
        <v>726</v>
      </c>
      <c r="E122" s="93">
        <v>501.7</v>
      </c>
      <c r="F122" s="93">
        <v>706.1</v>
      </c>
      <c r="G122" s="99">
        <f t="shared" si="5"/>
        <v>0.9725895316804408</v>
      </c>
      <c r="H122" s="29">
        <f t="shared" si="6"/>
        <v>1.4074147897149691</v>
      </c>
      <c r="I122" s="59"/>
    </row>
    <row r="123" spans="1:9" ht="26.25" customHeight="1" hidden="1">
      <c r="A123" s="97"/>
      <c r="B123" s="106" t="s">
        <v>39</v>
      </c>
      <c r="C123" s="97"/>
      <c r="D123" s="93">
        <v>0</v>
      </c>
      <c r="E123" s="93">
        <v>0</v>
      </c>
      <c r="F123" s="93">
        <v>0</v>
      </c>
      <c r="G123" s="99" t="e">
        <f t="shared" si="5"/>
        <v>#DIV/0!</v>
      </c>
      <c r="H123" s="29" t="e">
        <f t="shared" si="6"/>
        <v>#DIV/0!</v>
      </c>
      <c r="I123" s="59"/>
    </row>
    <row r="124" spans="1:9" ht="27" customHeight="1">
      <c r="A124" s="100" t="s">
        <v>134</v>
      </c>
      <c r="B124" s="95" t="s">
        <v>135</v>
      </c>
      <c r="C124" s="100"/>
      <c r="D124" s="183">
        <f>D125</f>
        <v>674.5</v>
      </c>
      <c r="E124" s="183">
        <f>E125</f>
        <v>478.6</v>
      </c>
      <c r="F124" s="183">
        <f>F125</f>
        <v>674.5</v>
      </c>
      <c r="G124" s="99">
        <f t="shared" si="5"/>
        <v>1</v>
      </c>
      <c r="H124" s="29">
        <f t="shared" si="6"/>
        <v>1.4093188466360216</v>
      </c>
      <c r="I124" s="59"/>
    </row>
    <row r="125" spans="1:9" ht="17.25" customHeight="1">
      <c r="A125" s="97" t="s">
        <v>136</v>
      </c>
      <c r="B125" s="96" t="s">
        <v>137</v>
      </c>
      <c r="C125" s="97" t="s">
        <v>136</v>
      </c>
      <c r="D125" s="93">
        <v>674.5</v>
      </c>
      <c r="E125" s="93">
        <v>478.6</v>
      </c>
      <c r="F125" s="93">
        <v>674.5</v>
      </c>
      <c r="G125" s="99">
        <f t="shared" si="5"/>
        <v>1</v>
      </c>
      <c r="H125" s="29">
        <f t="shared" si="6"/>
        <v>1.4093188466360216</v>
      </c>
      <c r="I125" s="59"/>
    </row>
    <row r="126" spans="1:9" ht="39.75" customHeight="1">
      <c r="A126" s="100" t="s">
        <v>138</v>
      </c>
      <c r="B126" s="95" t="s">
        <v>139</v>
      </c>
      <c r="C126" s="100"/>
      <c r="D126" s="183">
        <f>D127</f>
        <v>1018.3</v>
      </c>
      <c r="E126" s="183">
        <f>E127</f>
        <v>1084</v>
      </c>
      <c r="F126" s="183">
        <f>F127</f>
        <v>1018.3</v>
      </c>
      <c r="G126" s="99">
        <f t="shared" si="5"/>
        <v>1</v>
      </c>
      <c r="H126" s="29">
        <f t="shared" si="6"/>
        <v>0.9393911439114391</v>
      </c>
      <c r="I126" s="59"/>
    </row>
    <row r="127" spans="1:9" ht="17.25" customHeight="1">
      <c r="A127" s="97" t="s">
        <v>141</v>
      </c>
      <c r="B127" s="96" t="s">
        <v>182</v>
      </c>
      <c r="C127" s="97" t="s">
        <v>141</v>
      </c>
      <c r="D127" s="93">
        <v>1018.3</v>
      </c>
      <c r="E127" s="93">
        <v>1084</v>
      </c>
      <c r="F127" s="93">
        <v>1018.3</v>
      </c>
      <c r="G127" s="99">
        <f t="shared" si="5"/>
        <v>1</v>
      </c>
      <c r="H127" s="29">
        <f t="shared" si="6"/>
        <v>0.9393911439114391</v>
      </c>
      <c r="I127" s="59"/>
    </row>
    <row r="128" spans="1:9" ht="26.25" customHeight="1">
      <c r="A128" s="100" t="s">
        <v>142</v>
      </c>
      <c r="B128" s="95" t="s">
        <v>145</v>
      </c>
      <c r="C128" s="100"/>
      <c r="D128" s="183">
        <f>D129+D131+D130</f>
        <v>2480.5</v>
      </c>
      <c r="E128" s="183">
        <f>E129+E131+E130</f>
        <v>3848.1000000000004</v>
      </c>
      <c r="F128" s="183">
        <f>F129+F131+F130</f>
        <v>2480.5</v>
      </c>
      <c r="G128" s="99">
        <f t="shared" si="5"/>
        <v>1</v>
      </c>
      <c r="H128" s="29">
        <f t="shared" si="6"/>
        <v>0.6446038304617863</v>
      </c>
      <c r="I128" s="59"/>
    </row>
    <row r="129" spans="1:9" ht="67.5" customHeight="1">
      <c r="A129" s="97" t="s">
        <v>143</v>
      </c>
      <c r="B129" s="96" t="s">
        <v>373</v>
      </c>
      <c r="C129" s="97" t="s">
        <v>374</v>
      </c>
      <c r="D129" s="93">
        <v>2278.6</v>
      </c>
      <c r="E129" s="93">
        <v>1708.9</v>
      </c>
      <c r="F129" s="93">
        <v>2278.6</v>
      </c>
      <c r="G129" s="99">
        <f t="shared" si="5"/>
        <v>1</v>
      </c>
      <c r="H129" s="29">
        <f t="shared" si="6"/>
        <v>1.3333723447831938</v>
      </c>
      <c r="I129" s="59"/>
    </row>
    <row r="130" spans="1:9" ht="52.5" customHeight="1">
      <c r="A130" s="97" t="s">
        <v>143</v>
      </c>
      <c r="B130" s="96" t="s">
        <v>375</v>
      </c>
      <c r="C130" s="97" t="s">
        <v>376</v>
      </c>
      <c r="D130" s="93">
        <v>201.9</v>
      </c>
      <c r="E130" s="93">
        <v>1367.3</v>
      </c>
      <c r="F130" s="93">
        <v>201.9</v>
      </c>
      <c r="G130" s="99">
        <f t="shared" si="5"/>
        <v>1</v>
      </c>
      <c r="H130" s="29">
        <f t="shared" si="6"/>
        <v>0.14766327799312515</v>
      </c>
      <c r="I130" s="59"/>
    </row>
    <row r="131" spans="1:9" ht="42" customHeight="1" hidden="1">
      <c r="A131" s="97" t="s">
        <v>144</v>
      </c>
      <c r="B131" s="96" t="s">
        <v>212</v>
      </c>
      <c r="C131" s="97" t="s">
        <v>377</v>
      </c>
      <c r="D131" s="93">
        <v>0</v>
      </c>
      <c r="E131" s="93">
        <v>771.9</v>
      </c>
      <c r="F131" s="93">
        <v>0</v>
      </c>
      <c r="G131" s="99" t="e">
        <f t="shared" si="5"/>
        <v>#DIV/0!</v>
      </c>
      <c r="H131" s="29">
        <f t="shared" si="6"/>
        <v>0</v>
      </c>
      <c r="I131" s="59"/>
    </row>
    <row r="132" spans="1:9" ht="26.25" customHeight="1">
      <c r="A132" s="122"/>
      <c r="B132" s="123" t="s">
        <v>68</v>
      </c>
      <c r="C132" s="122"/>
      <c r="D132" s="183">
        <f>D40+D59+D61+D66+D82+D97+D105+D109+D120+D124+D126+D128</f>
        <v>660538.2999999999</v>
      </c>
      <c r="E132" s="183">
        <f>E40+E59+E61+E66+E82+E97+E105+E109+E120+E124+E126+E128</f>
        <v>536253.8999999998</v>
      </c>
      <c r="F132" s="183">
        <f>F40+F59+F61+F66+F82+F97+F105+F109+F120+F124+F126+F128</f>
        <v>641166.9</v>
      </c>
      <c r="G132" s="99">
        <f t="shared" si="5"/>
        <v>0.9706733129630789</v>
      </c>
      <c r="H132" s="28">
        <f t="shared" si="6"/>
        <v>1.1956405352017025</v>
      </c>
      <c r="I132" s="59"/>
    </row>
    <row r="133" spans="1:9" ht="19.5" customHeight="1">
      <c r="A133" s="94"/>
      <c r="B133" s="96" t="s">
        <v>83</v>
      </c>
      <c r="C133" s="97"/>
      <c r="D133" s="199">
        <f>D128+D60</f>
        <v>2480.5</v>
      </c>
      <c r="E133" s="199">
        <f>E128+E60</f>
        <v>3848.1000000000004</v>
      </c>
      <c r="F133" s="199">
        <f>F128+F60</f>
        <v>2480.5</v>
      </c>
      <c r="G133" s="99">
        <f t="shared" si="5"/>
        <v>1</v>
      </c>
      <c r="H133" s="29">
        <f t="shared" si="6"/>
        <v>0.6446038304617863</v>
      </c>
      <c r="I133" s="59"/>
    </row>
    <row r="134" spans="4:7" ht="15">
      <c r="D134" s="127"/>
      <c r="E134" s="127"/>
      <c r="F134" s="127"/>
      <c r="G134" s="127"/>
    </row>
    <row r="135" spans="4:7" ht="15">
      <c r="D135" s="127"/>
      <c r="E135" s="127"/>
      <c r="F135" s="127"/>
      <c r="G135" s="127"/>
    </row>
    <row r="136" spans="2:7" ht="15.75">
      <c r="B136" s="128" t="s">
        <v>93</v>
      </c>
      <c r="C136" s="129"/>
      <c r="D136" s="127"/>
      <c r="E136" s="127"/>
      <c r="F136" s="127">
        <v>2546.5</v>
      </c>
      <c r="G136" s="127"/>
    </row>
    <row r="137" spans="2:7" ht="15.75">
      <c r="B137" s="128"/>
      <c r="C137" s="129"/>
      <c r="D137" s="127"/>
      <c r="E137" s="127"/>
      <c r="F137" s="127"/>
      <c r="G137" s="127"/>
    </row>
    <row r="138" spans="2:7" ht="15.75">
      <c r="B138" s="128" t="s">
        <v>84</v>
      </c>
      <c r="C138" s="129"/>
      <c r="D138" s="127"/>
      <c r="E138" s="127"/>
      <c r="F138" s="127"/>
      <c r="G138" s="127"/>
    </row>
    <row r="139" spans="2:9" ht="15.75">
      <c r="B139" s="128" t="s">
        <v>85</v>
      </c>
      <c r="C139" s="129"/>
      <c r="D139" s="127"/>
      <c r="E139" s="127"/>
      <c r="F139" s="127">
        <v>9600</v>
      </c>
      <c r="G139" s="127"/>
      <c r="H139" s="31"/>
      <c r="I139" s="79"/>
    </row>
    <row r="140" spans="2:7" ht="15.75">
      <c r="B140" s="128"/>
      <c r="C140" s="129"/>
      <c r="D140" s="127"/>
      <c r="E140" s="127"/>
      <c r="F140" s="127"/>
      <c r="G140" s="127"/>
    </row>
    <row r="141" spans="2:7" ht="15.75">
      <c r="B141" s="128" t="s">
        <v>86</v>
      </c>
      <c r="C141" s="129"/>
      <c r="D141" s="127"/>
      <c r="E141" s="127"/>
      <c r="F141" s="127"/>
      <c r="G141" s="127"/>
    </row>
    <row r="142" spans="2:9" ht="15.75">
      <c r="B142" s="128" t="s">
        <v>87</v>
      </c>
      <c r="C142" s="129"/>
      <c r="D142" s="127"/>
      <c r="E142" s="127"/>
      <c r="F142" s="127">
        <v>10000</v>
      </c>
      <c r="G142" s="127"/>
      <c r="H142" s="31"/>
      <c r="I142" s="79"/>
    </row>
    <row r="143" spans="2:7" ht="15.75">
      <c r="B143" s="128"/>
      <c r="C143" s="129"/>
      <c r="D143" s="127"/>
      <c r="E143" s="127"/>
      <c r="F143" s="127"/>
      <c r="G143" s="127"/>
    </row>
    <row r="144" spans="2:7" ht="15.75">
      <c r="B144" s="128" t="s">
        <v>88</v>
      </c>
      <c r="C144" s="129"/>
      <c r="D144" s="127"/>
      <c r="E144" s="127"/>
      <c r="F144" s="127"/>
      <c r="G144" s="127"/>
    </row>
    <row r="145" spans="2:9" ht="15.75">
      <c r="B145" s="128" t="s">
        <v>89</v>
      </c>
      <c r="C145" s="129"/>
      <c r="D145" s="127"/>
      <c r="E145" s="127"/>
      <c r="F145" s="127">
        <v>6075</v>
      </c>
      <c r="G145" s="127"/>
      <c r="H145" s="32"/>
      <c r="I145" s="80"/>
    </row>
    <row r="146" spans="2:7" ht="15.75">
      <c r="B146" s="128"/>
      <c r="C146" s="129"/>
      <c r="D146" s="127"/>
      <c r="E146" s="127"/>
      <c r="F146" s="127"/>
      <c r="G146" s="127"/>
    </row>
    <row r="147" spans="2:7" ht="15.75">
      <c r="B147" s="128" t="s">
        <v>90</v>
      </c>
      <c r="C147" s="129"/>
      <c r="D147" s="127"/>
      <c r="E147" s="127"/>
      <c r="F147" s="127"/>
      <c r="G147" s="127"/>
    </row>
    <row r="148" spans="2:9" ht="15.75">
      <c r="B148" s="128" t="s">
        <v>91</v>
      </c>
      <c r="C148" s="129"/>
      <c r="D148" s="127"/>
      <c r="E148" s="127"/>
      <c r="F148" s="127">
        <v>10000</v>
      </c>
      <c r="G148" s="127"/>
      <c r="H148" s="33"/>
      <c r="I148" s="80"/>
    </row>
    <row r="149" spans="2:7" ht="15.75">
      <c r="B149" s="128"/>
      <c r="C149" s="129"/>
      <c r="D149" s="127"/>
      <c r="E149" s="127"/>
      <c r="F149" s="127"/>
      <c r="G149" s="127"/>
    </row>
    <row r="150" spans="2:7" ht="15.75">
      <c r="B150" s="128"/>
      <c r="C150" s="129"/>
      <c r="D150" s="127"/>
      <c r="E150" s="127"/>
      <c r="F150" s="127"/>
      <c r="G150" s="127"/>
    </row>
    <row r="151" spans="2:9" ht="15.75">
      <c r="B151" s="128" t="s">
        <v>92</v>
      </c>
      <c r="C151" s="129"/>
      <c r="D151" s="127"/>
      <c r="E151" s="127"/>
      <c r="F151" s="127">
        <f>F136+F35+F139+F142-F132-F145-F148</f>
        <v>3010.29999999993</v>
      </c>
      <c r="G151" s="127"/>
      <c r="H151" s="34"/>
      <c r="I151" s="81"/>
    </row>
    <row r="152" spans="4:7" ht="15">
      <c r="D152" s="127"/>
      <c r="E152" s="127"/>
      <c r="F152" s="127"/>
      <c r="G152" s="127"/>
    </row>
    <row r="153" spans="4:7" ht="15">
      <c r="D153" s="127"/>
      <c r="E153" s="127"/>
      <c r="F153" s="127"/>
      <c r="G153" s="127"/>
    </row>
    <row r="154" spans="2:7" ht="15.75">
      <c r="B154" s="128" t="s">
        <v>94</v>
      </c>
      <c r="C154" s="129"/>
      <c r="D154" s="127"/>
      <c r="E154" s="127"/>
      <c r="F154" s="127"/>
      <c r="G154" s="127"/>
    </row>
    <row r="155" spans="2:7" ht="15.75">
      <c r="B155" s="128" t="s">
        <v>95</v>
      </c>
      <c r="C155" s="129"/>
      <c r="D155" s="127"/>
      <c r="E155" s="127"/>
      <c r="F155" s="127"/>
      <c r="G155" s="127"/>
    </row>
    <row r="156" spans="2:7" ht="15.75">
      <c r="B156" s="128" t="s">
        <v>96</v>
      </c>
      <c r="C156" s="129"/>
      <c r="D156" s="127"/>
      <c r="E156" s="127"/>
      <c r="F156" s="127"/>
      <c r="G156" s="127"/>
    </row>
  </sheetData>
  <sheetProtection/>
  <mergeCells count="21">
    <mergeCell ref="G38:G39"/>
    <mergeCell ref="B2:B3"/>
    <mergeCell ref="D2:D3"/>
    <mergeCell ref="C38:C39"/>
    <mergeCell ref="F2:F3"/>
    <mergeCell ref="E2:E3"/>
    <mergeCell ref="L43:N44"/>
    <mergeCell ref="F38:F39"/>
    <mergeCell ref="J43:K43"/>
    <mergeCell ref="H2:H3"/>
    <mergeCell ref="J44:K44"/>
    <mergeCell ref="A1:H1"/>
    <mergeCell ref="A38:A39"/>
    <mergeCell ref="H38:H39"/>
    <mergeCell ref="B38:B39"/>
    <mergeCell ref="D38:D39"/>
    <mergeCell ref="E38:E39"/>
    <mergeCell ref="C2:C3"/>
    <mergeCell ref="G2:G3"/>
    <mergeCell ref="A37:H37"/>
    <mergeCell ref="A2:A3"/>
  </mergeCells>
  <printOptions/>
  <pageMargins left="0.15748031496062992" right="0.2362204724409449" top="0.5511811023622047" bottom="0.5905511811023623" header="0" footer="0"/>
  <pageSetup fitToHeight="188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125"/>
  <sheetViews>
    <sheetView zoomScalePageLayoutView="0" workbookViewId="0" topLeftCell="A96">
      <selection activeCell="F34" sqref="F34"/>
    </sheetView>
  </sheetViews>
  <sheetFormatPr defaultColWidth="9.140625" defaultRowHeight="12.75"/>
  <cols>
    <col min="1" max="1" width="6.7109375" style="1" customWidth="1"/>
    <col min="2" max="2" width="45.8515625" style="1" customWidth="1"/>
    <col min="3" max="3" width="11.57421875" style="161" hidden="1" customWidth="1"/>
    <col min="4" max="4" width="14.421875" style="185" customWidth="1"/>
    <col min="5" max="5" width="14.8515625" style="185" hidden="1" customWidth="1"/>
    <col min="6" max="6" width="13.57421875" style="185" customWidth="1"/>
    <col min="7" max="7" width="11.57421875" style="185" customWidth="1"/>
    <col min="8" max="8" width="11.8515625" style="15" hidden="1" customWidth="1"/>
    <col min="9" max="9" width="12.28125" style="15" customWidth="1"/>
    <col min="10" max="10" width="9.140625" style="15" customWidth="1"/>
    <col min="11" max="16384" width="9.140625" style="1" customWidth="1"/>
  </cols>
  <sheetData>
    <row r="1" spans="1:10" s="6" customFormat="1" ht="55.5" customHeight="1">
      <c r="A1" s="223" t="s">
        <v>424</v>
      </c>
      <c r="B1" s="223"/>
      <c r="C1" s="223"/>
      <c r="D1" s="223"/>
      <c r="E1" s="223"/>
      <c r="F1" s="223"/>
      <c r="G1" s="223"/>
      <c r="H1" s="223"/>
      <c r="I1" s="17"/>
      <c r="J1" s="17"/>
    </row>
    <row r="2" spans="1:8" ht="12.75" customHeight="1">
      <c r="A2" s="131"/>
      <c r="B2" s="230" t="s">
        <v>2</v>
      </c>
      <c r="C2" s="132"/>
      <c r="D2" s="224" t="s">
        <v>3</v>
      </c>
      <c r="E2" s="231" t="s">
        <v>403</v>
      </c>
      <c r="F2" s="224" t="s">
        <v>4</v>
      </c>
      <c r="G2" s="224" t="s">
        <v>5</v>
      </c>
      <c r="H2" s="228" t="s">
        <v>404</v>
      </c>
    </row>
    <row r="3" spans="1:8" ht="18" customHeight="1">
      <c r="A3" s="133"/>
      <c r="B3" s="230"/>
      <c r="C3" s="132"/>
      <c r="D3" s="224"/>
      <c r="E3" s="232"/>
      <c r="F3" s="224"/>
      <c r="G3" s="224"/>
      <c r="H3" s="229"/>
    </row>
    <row r="4" spans="1:8" ht="15">
      <c r="A4" s="133"/>
      <c r="B4" s="134" t="s">
        <v>82</v>
      </c>
      <c r="C4" s="135"/>
      <c r="D4" s="136">
        <f>D5+D6+D7+D8+D9+D10+D11+D12+D13+D14+D15+D16+D17+D18+D19</f>
        <v>71193.2</v>
      </c>
      <c r="E4" s="136">
        <f>E5+E6+E7+E8+E9+E10+E11+E12+E13+E14+E15+E16+E17+E18+E19</f>
        <v>49078.7</v>
      </c>
      <c r="F4" s="136">
        <f>F5+F6+F7+F8+F9+F10+F11+F12+F13+F14+F15+F16+F17+F18+F19</f>
        <v>73798.1</v>
      </c>
      <c r="G4" s="137">
        <f>F4/D4</f>
        <v>1.0365891686284647</v>
      </c>
      <c r="H4" s="35">
        <f>F4/E4</f>
        <v>1.5036685975789907</v>
      </c>
    </row>
    <row r="5" spans="1:8" ht="15">
      <c r="A5" s="133"/>
      <c r="B5" s="138" t="s">
        <v>6</v>
      </c>
      <c r="C5" s="139"/>
      <c r="D5" s="140">
        <v>38990</v>
      </c>
      <c r="E5" s="140">
        <v>28800</v>
      </c>
      <c r="F5" s="140">
        <v>39819.6</v>
      </c>
      <c r="G5" s="137">
        <f aca="true" t="shared" si="0" ref="G5:G28">F5/D5</f>
        <v>1.021277250577071</v>
      </c>
      <c r="H5" s="36">
        <f aca="true" t="shared" si="1" ref="H5:H28">F5/E5</f>
        <v>1.382625</v>
      </c>
    </row>
    <row r="6" spans="1:8" ht="15">
      <c r="A6" s="133"/>
      <c r="B6" s="138" t="s">
        <v>251</v>
      </c>
      <c r="C6" s="139"/>
      <c r="D6" s="140">
        <v>5513.8</v>
      </c>
      <c r="E6" s="140">
        <v>3234</v>
      </c>
      <c r="F6" s="140">
        <v>5565.2</v>
      </c>
      <c r="G6" s="137">
        <f t="shared" si="0"/>
        <v>1.0093220646378178</v>
      </c>
      <c r="H6" s="36">
        <f t="shared" si="1"/>
        <v>1.7208410636982066</v>
      </c>
    </row>
    <row r="7" spans="1:8" ht="15">
      <c r="A7" s="133"/>
      <c r="B7" s="138" t="s">
        <v>8</v>
      </c>
      <c r="C7" s="139"/>
      <c r="D7" s="140">
        <v>860</v>
      </c>
      <c r="E7" s="140">
        <v>700</v>
      </c>
      <c r="F7" s="140">
        <v>860.2</v>
      </c>
      <c r="G7" s="137">
        <f t="shared" si="0"/>
        <v>1.000232558139535</v>
      </c>
      <c r="H7" s="36">
        <f t="shared" si="1"/>
        <v>1.2288571428571429</v>
      </c>
    </row>
    <row r="8" spans="1:8" ht="15">
      <c r="A8" s="133"/>
      <c r="B8" s="138" t="s">
        <v>9</v>
      </c>
      <c r="C8" s="139"/>
      <c r="D8" s="140">
        <v>9700</v>
      </c>
      <c r="E8" s="140">
        <v>3500</v>
      </c>
      <c r="F8" s="140">
        <v>10702</v>
      </c>
      <c r="G8" s="137">
        <f t="shared" si="0"/>
        <v>1.1032989690721648</v>
      </c>
      <c r="H8" s="36">
        <f t="shared" si="1"/>
        <v>3.057714285714286</v>
      </c>
    </row>
    <row r="9" spans="1:8" ht="15">
      <c r="A9" s="133"/>
      <c r="B9" s="138" t="s">
        <v>10</v>
      </c>
      <c r="C9" s="139"/>
      <c r="D9" s="140">
        <v>11100</v>
      </c>
      <c r="E9" s="140">
        <v>9400</v>
      </c>
      <c r="F9" s="140">
        <v>11671.6</v>
      </c>
      <c r="G9" s="137">
        <f t="shared" si="0"/>
        <v>1.0514954954954956</v>
      </c>
      <c r="H9" s="36">
        <f t="shared" si="1"/>
        <v>1.2416595744680852</v>
      </c>
    </row>
    <row r="10" spans="1:8" ht="15">
      <c r="A10" s="133"/>
      <c r="B10" s="138" t="s">
        <v>106</v>
      </c>
      <c r="C10" s="139"/>
      <c r="D10" s="140">
        <v>0</v>
      </c>
      <c r="E10" s="140">
        <v>0</v>
      </c>
      <c r="F10" s="140">
        <v>0</v>
      </c>
      <c r="G10" s="137">
        <v>0</v>
      </c>
      <c r="H10" s="36">
        <v>0</v>
      </c>
    </row>
    <row r="11" spans="1:8" ht="15">
      <c r="A11" s="133"/>
      <c r="B11" s="138" t="s">
        <v>402</v>
      </c>
      <c r="C11" s="139"/>
      <c r="D11" s="140">
        <v>0</v>
      </c>
      <c r="E11" s="140">
        <v>0</v>
      </c>
      <c r="F11" s="140">
        <v>0</v>
      </c>
      <c r="G11" s="137">
        <v>0</v>
      </c>
      <c r="H11" s="36">
        <v>0</v>
      </c>
    </row>
    <row r="12" spans="1:8" ht="15">
      <c r="A12" s="133"/>
      <c r="B12" s="138" t="s">
        <v>12</v>
      </c>
      <c r="C12" s="139"/>
      <c r="D12" s="140">
        <v>1700</v>
      </c>
      <c r="E12" s="140">
        <v>1340</v>
      </c>
      <c r="F12" s="140">
        <v>1771.6</v>
      </c>
      <c r="G12" s="137">
        <f t="shared" si="0"/>
        <v>1.0421176470588234</v>
      </c>
      <c r="H12" s="36">
        <f t="shared" si="1"/>
        <v>1.3220895522388059</v>
      </c>
    </row>
    <row r="13" spans="1:8" ht="15">
      <c r="A13" s="133"/>
      <c r="B13" s="138" t="s">
        <v>13</v>
      </c>
      <c r="C13" s="139"/>
      <c r="D13" s="140">
        <v>2150</v>
      </c>
      <c r="E13" s="140">
        <v>1400</v>
      </c>
      <c r="F13" s="140">
        <v>2170.5</v>
      </c>
      <c r="G13" s="137">
        <f t="shared" si="0"/>
        <v>1.0095348837209301</v>
      </c>
      <c r="H13" s="36">
        <f t="shared" si="1"/>
        <v>1.5503571428571428</v>
      </c>
    </row>
    <row r="14" spans="1:8" ht="15">
      <c r="A14" s="133"/>
      <c r="B14" s="138" t="s">
        <v>97</v>
      </c>
      <c r="C14" s="139"/>
      <c r="D14" s="140">
        <v>350</v>
      </c>
      <c r="E14" s="140">
        <v>220</v>
      </c>
      <c r="F14" s="140">
        <v>359.1</v>
      </c>
      <c r="G14" s="137">
        <f t="shared" si="0"/>
        <v>1.026</v>
      </c>
      <c r="H14" s="36">
        <f t="shared" si="1"/>
        <v>1.6322727272727273</v>
      </c>
    </row>
    <row r="15" spans="1:8" ht="15">
      <c r="A15" s="133"/>
      <c r="B15" s="138" t="s">
        <v>16</v>
      </c>
      <c r="C15" s="139"/>
      <c r="D15" s="140">
        <v>0</v>
      </c>
      <c r="E15" s="140">
        <v>0</v>
      </c>
      <c r="F15" s="140">
        <v>0</v>
      </c>
      <c r="G15" s="137">
        <v>0</v>
      </c>
      <c r="H15" s="36">
        <v>0</v>
      </c>
    </row>
    <row r="16" spans="1:8" ht="15">
      <c r="A16" s="133"/>
      <c r="B16" s="138" t="s">
        <v>123</v>
      </c>
      <c r="C16" s="139"/>
      <c r="D16" s="140">
        <v>0</v>
      </c>
      <c r="E16" s="140">
        <v>0</v>
      </c>
      <c r="F16" s="140">
        <v>3.3</v>
      </c>
      <c r="G16" s="137">
        <v>0</v>
      </c>
      <c r="H16" s="36">
        <v>0</v>
      </c>
    </row>
    <row r="17" spans="1:8" ht="15">
      <c r="A17" s="133"/>
      <c r="B17" s="138" t="s">
        <v>285</v>
      </c>
      <c r="C17" s="139"/>
      <c r="D17" s="140">
        <v>774.7</v>
      </c>
      <c r="E17" s="140">
        <v>430</v>
      </c>
      <c r="F17" s="140">
        <v>819.5</v>
      </c>
      <c r="G17" s="137">
        <f t="shared" si="0"/>
        <v>1.0578288369691493</v>
      </c>
      <c r="H17" s="36">
        <f t="shared" si="1"/>
        <v>1.905813953488372</v>
      </c>
    </row>
    <row r="18" spans="1:8" ht="15">
      <c r="A18" s="133"/>
      <c r="B18" s="138" t="s">
        <v>119</v>
      </c>
      <c r="C18" s="139"/>
      <c r="D18" s="140">
        <v>54.7</v>
      </c>
      <c r="E18" s="140">
        <v>54.7</v>
      </c>
      <c r="F18" s="140">
        <v>55.5</v>
      </c>
      <c r="G18" s="137">
        <f t="shared" si="0"/>
        <v>1.0146252285191955</v>
      </c>
      <c r="H18" s="36">
        <f t="shared" si="1"/>
        <v>1.0146252285191955</v>
      </c>
    </row>
    <row r="19" spans="1:8" ht="15">
      <c r="A19" s="133"/>
      <c r="B19" s="138" t="s">
        <v>22</v>
      </c>
      <c r="C19" s="139"/>
      <c r="D19" s="140">
        <v>0</v>
      </c>
      <c r="E19" s="140">
        <v>0</v>
      </c>
      <c r="F19" s="140">
        <v>0</v>
      </c>
      <c r="G19" s="137">
        <v>0</v>
      </c>
      <c r="H19" s="36">
        <v>0</v>
      </c>
    </row>
    <row r="20" spans="1:8" ht="24.75" customHeight="1">
      <c r="A20" s="133"/>
      <c r="B20" s="142" t="s">
        <v>81</v>
      </c>
      <c r="C20" s="143"/>
      <c r="D20" s="140">
        <f>D21+D22+D24+D25+D23+D26</f>
        <v>31618.7</v>
      </c>
      <c r="E20" s="140">
        <f>E21+E22+E24+E25+E23+E26</f>
        <v>31214.1</v>
      </c>
      <c r="F20" s="140">
        <f>F21+F22+F24+F25+F23+F26</f>
        <v>31618.7</v>
      </c>
      <c r="G20" s="137">
        <f t="shared" si="0"/>
        <v>1</v>
      </c>
      <c r="H20" s="36">
        <f t="shared" si="1"/>
        <v>1.0129620908499686</v>
      </c>
    </row>
    <row r="21" spans="1:8" ht="15">
      <c r="A21" s="133"/>
      <c r="B21" s="138" t="s">
        <v>24</v>
      </c>
      <c r="C21" s="139"/>
      <c r="D21" s="140">
        <v>1618.7</v>
      </c>
      <c r="E21" s="140">
        <v>1214.1</v>
      </c>
      <c r="F21" s="140">
        <v>1618.7</v>
      </c>
      <c r="G21" s="137">
        <f t="shared" si="0"/>
        <v>1</v>
      </c>
      <c r="H21" s="36">
        <f t="shared" si="1"/>
        <v>1.3332509677950746</v>
      </c>
    </row>
    <row r="22" spans="1:8" ht="15" hidden="1">
      <c r="A22" s="133"/>
      <c r="B22" s="138" t="s">
        <v>263</v>
      </c>
      <c r="C22" s="139"/>
      <c r="D22" s="140">
        <v>0</v>
      </c>
      <c r="E22" s="140">
        <v>0</v>
      </c>
      <c r="F22" s="140">
        <v>0</v>
      </c>
      <c r="G22" s="137" t="e">
        <f t="shared" si="0"/>
        <v>#DIV/0!</v>
      </c>
      <c r="H22" s="36" t="e">
        <f t="shared" si="1"/>
        <v>#DIV/0!</v>
      </c>
    </row>
    <row r="23" spans="1:8" ht="15" hidden="1">
      <c r="A23" s="133"/>
      <c r="B23" s="144" t="s">
        <v>273</v>
      </c>
      <c r="C23" s="145"/>
      <c r="D23" s="140">
        <v>0</v>
      </c>
      <c r="E23" s="140">
        <v>0</v>
      </c>
      <c r="F23" s="140">
        <v>0</v>
      </c>
      <c r="G23" s="137" t="e">
        <f t="shared" si="0"/>
        <v>#DIV/0!</v>
      </c>
      <c r="H23" s="36" t="e">
        <f t="shared" si="1"/>
        <v>#DIV/0!</v>
      </c>
    </row>
    <row r="24" spans="1:8" ht="57" customHeight="1">
      <c r="A24" s="133"/>
      <c r="B24" s="138" t="s">
        <v>399</v>
      </c>
      <c r="C24" s="139"/>
      <c r="D24" s="140">
        <v>30000</v>
      </c>
      <c r="E24" s="140">
        <v>30000</v>
      </c>
      <c r="F24" s="140">
        <v>30000</v>
      </c>
      <c r="G24" s="137">
        <f t="shared" si="0"/>
        <v>1</v>
      </c>
      <c r="H24" s="36">
        <f t="shared" si="1"/>
        <v>1</v>
      </c>
    </row>
    <row r="25" spans="1:8" ht="29.25" customHeight="1" hidden="1">
      <c r="A25" s="133"/>
      <c r="B25" s="138" t="s">
        <v>27</v>
      </c>
      <c r="C25" s="139"/>
      <c r="D25" s="140">
        <v>0</v>
      </c>
      <c r="E25" s="140">
        <v>0</v>
      </c>
      <c r="F25" s="140">
        <v>0</v>
      </c>
      <c r="G25" s="137" t="e">
        <f t="shared" si="0"/>
        <v>#DIV/0!</v>
      </c>
      <c r="H25" s="36" t="e">
        <f t="shared" si="1"/>
        <v>#DIV/0!</v>
      </c>
    </row>
    <row r="26" spans="1:8" ht="14.25" customHeight="1" hidden="1" thickBot="1">
      <c r="A26" s="133"/>
      <c r="B26" s="146" t="s">
        <v>154</v>
      </c>
      <c r="C26" s="139"/>
      <c r="D26" s="147">
        <v>0</v>
      </c>
      <c r="E26" s="147">
        <v>0</v>
      </c>
      <c r="F26" s="147">
        <v>0</v>
      </c>
      <c r="G26" s="137" t="e">
        <f t="shared" si="0"/>
        <v>#DIV/0!</v>
      </c>
      <c r="H26" s="36" t="e">
        <f t="shared" si="1"/>
        <v>#DIV/0!</v>
      </c>
    </row>
    <row r="27" spans="1:8" ht="18.75">
      <c r="A27" s="133"/>
      <c r="B27" s="148" t="s">
        <v>28</v>
      </c>
      <c r="C27" s="149"/>
      <c r="D27" s="150">
        <f>D4+D20</f>
        <v>102811.9</v>
      </c>
      <c r="E27" s="150">
        <f>E4+E20</f>
        <v>80292.79999999999</v>
      </c>
      <c r="F27" s="150">
        <f>F4+F20</f>
        <v>105416.8</v>
      </c>
      <c r="G27" s="137">
        <f t="shared" si="0"/>
        <v>1.0253365612346432</v>
      </c>
      <c r="H27" s="36">
        <f t="shared" si="1"/>
        <v>1.3129047685471178</v>
      </c>
    </row>
    <row r="28" spans="1:8" ht="15">
      <c r="A28" s="133"/>
      <c r="B28" s="138" t="s">
        <v>107</v>
      </c>
      <c r="C28" s="139"/>
      <c r="D28" s="140">
        <f>D4</f>
        <v>71193.2</v>
      </c>
      <c r="E28" s="140">
        <f>E4</f>
        <v>49078.7</v>
      </c>
      <c r="F28" s="140">
        <f>F4</f>
        <v>73798.1</v>
      </c>
      <c r="G28" s="137">
        <f t="shared" si="0"/>
        <v>1.0365891686284647</v>
      </c>
      <c r="H28" s="36">
        <f t="shared" si="1"/>
        <v>1.5036685975789907</v>
      </c>
    </row>
    <row r="29" spans="1:8" ht="12.75">
      <c r="A29" s="225"/>
      <c r="B29" s="226"/>
      <c r="C29" s="226"/>
      <c r="D29" s="226"/>
      <c r="E29" s="226"/>
      <c r="F29" s="226"/>
      <c r="G29" s="226"/>
      <c r="H29" s="227"/>
    </row>
    <row r="30" spans="1:8" ht="15" customHeight="1">
      <c r="A30" s="233" t="s">
        <v>158</v>
      </c>
      <c r="B30" s="234" t="s">
        <v>29</v>
      </c>
      <c r="C30" s="238" t="s">
        <v>160</v>
      </c>
      <c r="D30" s="235" t="s">
        <v>3</v>
      </c>
      <c r="E30" s="231" t="s">
        <v>403</v>
      </c>
      <c r="F30" s="224" t="s">
        <v>4</v>
      </c>
      <c r="G30" s="224" t="s">
        <v>5</v>
      </c>
      <c r="H30" s="236" t="s">
        <v>404</v>
      </c>
    </row>
    <row r="31" spans="1:8" ht="15" customHeight="1">
      <c r="A31" s="233"/>
      <c r="B31" s="234"/>
      <c r="C31" s="239"/>
      <c r="D31" s="235"/>
      <c r="E31" s="232"/>
      <c r="F31" s="224"/>
      <c r="G31" s="224"/>
      <c r="H31" s="237"/>
    </row>
    <row r="32" spans="1:8" ht="12.75">
      <c r="A32" s="143" t="s">
        <v>69</v>
      </c>
      <c r="B32" s="142" t="s">
        <v>30</v>
      </c>
      <c r="C32" s="143"/>
      <c r="D32" s="180">
        <f>D33+D34+D35+D36</f>
        <v>2623.0999999999995</v>
      </c>
      <c r="E32" s="180">
        <f>E33+E34+E35+E36</f>
        <v>2287.8999999999996</v>
      </c>
      <c r="F32" s="180">
        <f>F33+F34+F35+F36</f>
        <v>2508.7</v>
      </c>
      <c r="G32" s="181">
        <f>F32/D32</f>
        <v>0.9563874804620488</v>
      </c>
      <c r="H32" s="48">
        <f>F32/E32</f>
        <v>1.0965077144980113</v>
      </c>
    </row>
    <row r="33" spans="1:8" ht="31.5" customHeight="1">
      <c r="A33" s="139" t="s">
        <v>71</v>
      </c>
      <c r="B33" s="138" t="s">
        <v>219</v>
      </c>
      <c r="C33" s="139" t="s">
        <v>71</v>
      </c>
      <c r="D33" s="140">
        <v>1023</v>
      </c>
      <c r="E33" s="140">
        <v>725.2</v>
      </c>
      <c r="F33" s="140">
        <v>910.6</v>
      </c>
      <c r="G33" s="181">
        <f aca="true" t="shared" si="2" ref="G33:G96">F33/D33</f>
        <v>0.8901270772238514</v>
      </c>
      <c r="H33" s="48">
        <f aca="true" t="shared" si="3" ref="H33:H97">F33/E33</f>
        <v>1.25565361279647</v>
      </c>
    </row>
    <row r="34" spans="1:8" ht="53.25" customHeight="1">
      <c r="A34" s="139" t="s">
        <v>72</v>
      </c>
      <c r="B34" s="138" t="s">
        <v>162</v>
      </c>
      <c r="C34" s="139" t="s">
        <v>72</v>
      </c>
      <c r="D34" s="140">
        <v>2</v>
      </c>
      <c r="E34" s="140">
        <v>2</v>
      </c>
      <c r="F34" s="140">
        <v>2</v>
      </c>
      <c r="G34" s="181">
        <f t="shared" si="2"/>
        <v>1</v>
      </c>
      <c r="H34" s="48">
        <f t="shared" si="3"/>
        <v>1</v>
      </c>
    </row>
    <row r="35" spans="1:8" ht="12.75" hidden="1">
      <c r="A35" s="139" t="s">
        <v>74</v>
      </c>
      <c r="B35" s="138" t="s">
        <v>183</v>
      </c>
      <c r="C35" s="139" t="s">
        <v>74</v>
      </c>
      <c r="D35" s="140">
        <v>0</v>
      </c>
      <c r="E35" s="140">
        <v>30</v>
      </c>
      <c r="F35" s="140">
        <v>0</v>
      </c>
      <c r="G35" s="181" t="e">
        <f t="shared" si="2"/>
        <v>#DIV/0!</v>
      </c>
      <c r="H35" s="48">
        <f t="shared" si="3"/>
        <v>0</v>
      </c>
    </row>
    <row r="36" spans="1:9" ht="14.25" customHeight="1">
      <c r="A36" s="139" t="s">
        <v>129</v>
      </c>
      <c r="B36" s="138" t="s">
        <v>117</v>
      </c>
      <c r="C36" s="139"/>
      <c r="D36" s="140">
        <f>D37+D38+D39+D40+D44+D45+D42+D41+D43</f>
        <v>1598.0999999999997</v>
      </c>
      <c r="E36" s="140">
        <f>E37+E38+E39+E40+E44+E45+E42+E41+E43</f>
        <v>1530.6999999999998</v>
      </c>
      <c r="F36" s="140">
        <f>F37+F38+F39+F40+F44+F45+F42+F41+F43</f>
        <v>1596.1</v>
      </c>
      <c r="G36" s="181">
        <f t="shared" si="2"/>
        <v>0.9987485138602091</v>
      </c>
      <c r="H36" s="48">
        <f t="shared" si="3"/>
        <v>1.042725550401777</v>
      </c>
      <c r="I36" s="26"/>
    </row>
    <row r="37" spans="1:10" s="8" customFormat="1" ht="34.5" customHeight="1">
      <c r="A37" s="153"/>
      <c r="B37" s="154" t="s">
        <v>206</v>
      </c>
      <c r="C37" s="153" t="s">
        <v>308</v>
      </c>
      <c r="D37" s="182">
        <v>700.5</v>
      </c>
      <c r="E37" s="182">
        <v>548</v>
      </c>
      <c r="F37" s="182">
        <v>698.8</v>
      </c>
      <c r="G37" s="181">
        <f t="shared" si="2"/>
        <v>0.9975731620271234</v>
      </c>
      <c r="H37" s="48">
        <f t="shared" si="3"/>
        <v>1.2751824817518247</v>
      </c>
      <c r="I37" s="27"/>
      <c r="J37" s="22"/>
    </row>
    <row r="38" spans="1:9" s="22" customFormat="1" ht="25.5">
      <c r="A38" s="153"/>
      <c r="B38" s="154" t="s">
        <v>234</v>
      </c>
      <c r="C38" s="153" t="s">
        <v>384</v>
      </c>
      <c r="D38" s="182">
        <v>393.8</v>
      </c>
      <c r="E38" s="182">
        <v>475.3</v>
      </c>
      <c r="F38" s="182">
        <v>393.7</v>
      </c>
      <c r="G38" s="181">
        <f t="shared" si="2"/>
        <v>0.999746063991874</v>
      </c>
      <c r="H38" s="48">
        <f t="shared" si="3"/>
        <v>0.8283189564485588</v>
      </c>
      <c r="I38" s="27"/>
    </row>
    <row r="39" spans="1:10" s="8" customFormat="1" ht="38.25">
      <c r="A39" s="153"/>
      <c r="B39" s="154" t="s">
        <v>202</v>
      </c>
      <c r="C39" s="153" t="s">
        <v>352</v>
      </c>
      <c r="D39" s="182">
        <v>3.1</v>
      </c>
      <c r="E39" s="182">
        <v>47.6</v>
      </c>
      <c r="F39" s="182">
        <v>3</v>
      </c>
      <c r="G39" s="181">
        <f t="shared" si="2"/>
        <v>0.9677419354838709</v>
      </c>
      <c r="H39" s="48">
        <f t="shared" si="3"/>
        <v>0.06302521008403361</v>
      </c>
      <c r="I39" s="27"/>
      <c r="J39" s="22"/>
    </row>
    <row r="40" spans="1:10" s="8" customFormat="1" ht="25.5" customHeight="1" hidden="1">
      <c r="A40" s="153"/>
      <c r="B40" s="154" t="s">
        <v>124</v>
      </c>
      <c r="C40" s="153" t="s">
        <v>367</v>
      </c>
      <c r="D40" s="182">
        <v>0</v>
      </c>
      <c r="E40" s="182">
        <v>28</v>
      </c>
      <c r="F40" s="182">
        <v>0</v>
      </c>
      <c r="G40" s="181" t="e">
        <f t="shared" si="2"/>
        <v>#DIV/0!</v>
      </c>
      <c r="H40" s="48">
        <f t="shared" si="3"/>
        <v>0</v>
      </c>
      <c r="I40" s="27"/>
      <c r="J40" s="22"/>
    </row>
    <row r="41" spans="1:10" s="8" customFormat="1" ht="12.75">
      <c r="A41" s="153"/>
      <c r="B41" s="154" t="s">
        <v>203</v>
      </c>
      <c r="C41" s="153" t="s">
        <v>298</v>
      </c>
      <c r="D41" s="182">
        <v>27.1</v>
      </c>
      <c r="E41" s="182">
        <v>27.1</v>
      </c>
      <c r="F41" s="182">
        <v>27.1</v>
      </c>
      <c r="G41" s="181">
        <f t="shared" si="2"/>
        <v>1</v>
      </c>
      <c r="H41" s="48">
        <f t="shared" si="3"/>
        <v>1</v>
      </c>
      <c r="I41" s="27"/>
      <c r="J41" s="22"/>
    </row>
    <row r="42" spans="1:10" s="8" customFormat="1" ht="31.5" customHeight="1" hidden="1">
      <c r="A42" s="153"/>
      <c r="B42" s="154" t="s">
        <v>252</v>
      </c>
      <c r="C42" s="153" t="s">
        <v>243</v>
      </c>
      <c r="D42" s="182">
        <v>0</v>
      </c>
      <c r="E42" s="182">
        <v>0</v>
      </c>
      <c r="F42" s="182">
        <v>0</v>
      </c>
      <c r="G42" s="181" t="e">
        <f t="shared" si="2"/>
        <v>#DIV/0!</v>
      </c>
      <c r="H42" s="48" t="e">
        <f t="shared" si="3"/>
        <v>#DIV/0!</v>
      </c>
      <c r="I42" s="27"/>
      <c r="J42" s="22"/>
    </row>
    <row r="43" spans="1:10" s="8" customFormat="1" ht="31.5" customHeight="1">
      <c r="A43" s="153"/>
      <c r="B43" s="154" t="s">
        <v>306</v>
      </c>
      <c r="C43" s="153" t="s">
        <v>307</v>
      </c>
      <c r="D43" s="182">
        <v>2</v>
      </c>
      <c r="E43" s="182">
        <v>2</v>
      </c>
      <c r="F43" s="182">
        <v>2</v>
      </c>
      <c r="G43" s="181">
        <f t="shared" si="2"/>
        <v>1</v>
      </c>
      <c r="H43" s="48">
        <f t="shared" si="3"/>
        <v>1</v>
      </c>
      <c r="I43" s="27"/>
      <c r="J43" s="22"/>
    </row>
    <row r="44" spans="1:10" s="8" customFormat="1" ht="25.5" customHeight="1">
      <c r="A44" s="153"/>
      <c r="B44" s="154" t="s">
        <v>309</v>
      </c>
      <c r="C44" s="153" t="s">
        <v>310</v>
      </c>
      <c r="D44" s="182">
        <v>271.5</v>
      </c>
      <c r="E44" s="182">
        <v>246</v>
      </c>
      <c r="F44" s="182">
        <v>271.5</v>
      </c>
      <c r="G44" s="181">
        <f t="shared" si="2"/>
        <v>1</v>
      </c>
      <c r="H44" s="48">
        <f t="shared" si="3"/>
        <v>1.103658536585366</v>
      </c>
      <c r="I44" s="27"/>
      <c r="J44" s="22"/>
    </row>
    <row r="45" spans="1:10" s="8" customFormat="1" ht="12.75">
      <c r="A45" s="153"/>
      <c r="B45" s="154" t="s">
        <v>241</v>
      </c>
      <c r="C45" s="153" t="s">
        <v>305</v>
      </c>
      <c r="D45" s="182">
        <v>200.1</v>
      </c>
      <c r="E45" s="182">
        <v>156.7</v>
      </c>
      <c r="F45" s="182">
        <v>200</v>
      </c>
      <c r="G45" s="181">
        <f t="shared" si="2"/>
        <v>0.9995002498750625</v>
      </c>
      <c r="H45" s="48">
        <f t="shared" si="3"/>
        <v>1.2763241863433312</v>
      </c>
      <c r="I45" s="27"/>
      <c r="J45" s="22"/>
    </row>
    <row r="46" spans="1:8" ht="18.75" customHeight="1">
      <c r="A46" s="155" t="s">
        <v>75</v>
      </c>
      <c r="B46" s="152" t="s">
        <v>38</v>
      </c>
      <c r="C46" s="155"/>
      <c r="D46" s="180">
        <f>D47</f>
        <v>590.4</v>
      </c>
      <c r="E46" s="180">
        <f>E47</f>
        <v>504.6</v>
      </c>
      <c r="F46" s="180">
        <f>F47</f>
        <v>590.4</v>
      </c>
      <c r="G46" s="181">
        <f t="shared" si="2"/>
        <v>1</v>
      </c>
      <c r="H46" s="48">
        <f t="shared" si="3"/>
        <v>1.1700356718192626</v>
      </c>
    </row>
    <row r="47" spans="1:8" ht="33" customHeight="1">
      <c r="A47" s="139" t="s">
        <v>157</v>
      </c>
      <c r="B47" s="138" t="s">
        <v>184</v>
      </c>
      <c r="C47" s="139"/>
      <c r="D47" s="140">
        <f>D48+D49+D50+D51</f>
        <v>590.4</v>
      </c>
      <c r="E47" s="140">
        <f>E48+E49+E50+E51</f>
        <v>504.6</v>
      </c>
      <c r="F47" s="140">
        <f>F48+F49+F50+F51</f>
        <v>590.4</v>
      </c>
      <c r="G47" s="181">
        <f t="shared" si="2"/>
        <v>1</v>
      </c>
      <c r="H47" s="48">
        <f t="shared" si="3"/>
        <v>1.1700356718192626</v>
      </c>
    </row>
    <row r="48" spans="1:10" s="8" customFormat="1" ht="54.75" customHeight="1" hidden="1">
      <c r="A48" s="153"/>
      <c r="B48" s="154" t="s">
        <v>314</v>
      </c>
      <c r="C48" s="153" t="s">
        <v>311</v>
      </c>
      <c r="D48" s="182">
        <v>0</v>
      </c>
      <c r="E48" s="182">
        <v>100</v>
      </c>
      <c r="F48" s="182">
        <v>0</v>
      </c>
      <c r="G48" s="181" t="e">
        <f t="shared" si="2"/>
        <v>#DIV/0!</v>
      </c>
      <c r="H48" s="48">
        <f t="shared" si="3"/>
        <v>0</v>
      </c>
      <c r="I48" s="22"/>
      <c r="J48" s="22"/>
    </row>
    <row r="49" spans="1:10" s="8" customFormat="1" ht="51" customHeight="1">
      <c r="A49" s="153"/>
      <c r="B49" s="154" t="s">
        <v>220</v>
      </c>
      <c r="C49" s="153" t="s">
        <v>312</v>
      </c>
      <c r="D49" s="182">
        <v>520</v>
      </c>
      <c r="E49" s="182">
        <v>404.6</v>
      </c>
      <c r="F49" s="182">
        <v>520</v>
      </c>
      <c r="G49" s="181">
        <f t="shared" si="2"/>
        <v>1</v>
      </c>
      <c r="H49" s="48">
        <f t="shared" si="3"/>
        <v>1.2852199703410776</v>
      </c>
      <c r="I49" s="22"/>
      <c r="J49" s="22"/>
    </row>
    <row r="50" spans="1:10" s="8" customFormat="1" ht="71.25" customHeight="1">
      <c r="A50" s="153"/>
      <c r="B50" s="154" t="s">
        <v>315</v>
      </c>
      <c r="C50" s="153" t="s">
        <v>313</v>
      </c>
      <c r="D50" s="182">
        <v>10</v>
      </c>
      <c r="E50" s="182">
        <v>0</v>
      </c>
      <c r="F50" s="182">
        <v>10</v>
      </c>
      <c r="G50" s="181">
        <f t="shared" si="2"/>
        <v>1</v>
      </c>
      <c r="H50" s="48">
        <v>0</v>
      </c>
      <c r="I50" s="22"/>
      <c r="J50" s="22"/>
    </row>
    <row r="51" spans="1:10" s="8" customFormat="1" ht="30" customHeight="1">
      <c r="A51" s="153"/>
      <c r="B51" s="154" t="s">
        <v>421</v>
      </c>
      <c r="C51" s="153" t="s">
        <v>420</v>
      </c>
      <c r="D51" s="182">
        <v>60.4</v>
      </c>
      <c r="E51" s="182"/>
      <c r="F51" s="182">
        <v>60.4</v>
      </c>
      <c r="G51" s="181">
        <f t="shared" si="2"/>
        <v>1</v>
      </c>
      <c r="H51" s="48"/>
      <c r="I51" s="22"/>
      <c r="J51" s="22"/>
    </row>
    <row r="52" spans="1:8" ht="34.5" customHeight="1">
      <c r="A52" s="143" t="s">
        <v>76</v>
      </c>
      <c r="B52" s="142" t="s">
        <v>40</v>
      </c>
      <c r="C52" s="143"/>
      <c r="D52" s="180">
        <f>SUM(D54:D58)</f>
        <v>42875.4</v>
      </c>
      <c r="E52" s="180">
        <f>SUM(E54:E58)</f>
        <v>40789.9</v>
      </c>
      <c r="F52" s="180">
        <f>SUM(F54:F58)</f>
        <v>42875.3</v>
      </c>
      <c r="G52" s="181">
        <f t="shared" si="2"/>
        <v>0.9999976676602434</v>
      </c>
      <c r="H52" s="48">
        <f t="shared" si="3"/>
        <v>1.0511254011409688</v>
      </c>
    </row>
    <row r="53" spans="1:8" ht="22.5" customHeight="1">
      <c r="A53" s="143" t="s">
        <v>120</v>
      </c>
      <c r="B53" s="142" t="s">
        <v>185</v>
      </c>
      <c r="C53" s="143"/>
      <c r="D53" s="180">
        <f>D56+D55+D54+D57</f>
        <v>42673.9</v>
      </c>
      <c r="E53" s="180">
        <f>E56+E55+E54+E57</f>
        <v>40733.9</v>
      </c>
      <c r="F53" s="180">
        <f>F56+F55+F54+F57</f>
        <v>42673.8</v>
      </c>
      <c r="G53" s="181">
        <f t="shared" si="2"/>
        <v>0.9999976566472716</v>
      </c>
      <c r="H53" s="48">
        <f t="shared" si="3"/>
        <v>1.0476237237288843</v>
      </c>
    </row>
    <row r="54" spans="1:8" ht="69" customHeight="1" hidden="1">
      <c r="A54" s="143"/>
      <c r="B54" s="138" t="s">
        <v>253</v>
      </c>
      <c r="C54" s="139" t="s">
        <v>254</v>
      </c>
      <c r="D54" s="140">
        <v>0</v>
      </c>
      <c r="E54" s="140">
        <v>0</v>
      </c>
      <c r="F54" s="140">
        <v>0</v>
      </c>
      <c r="G54" s="181" t="e">
        <f t="shared" si="2"/>
        <v>#DIV/0!</v>
      </c>
      <c r="H54" s="48" t="e">
        <f t="shared" si="3"/>
        <v>#DIV/0!</v>
      </c>
    </row>
    <row r="55" spans="1:8" ht="108.75" customHeight="1">
      <c r="A55" s="143"/>
      <c r="B55" s="138" t="s">
        <v>398</v>
      </c>
      <c r="C55" s="139" t="s">
        <v>397</v>
      </c>
      <c r="D55" s="140">
        <v>30</v>
      </c>
      <c r="E55" s="140">
        <v>30</v>
      </c>
      <c r="F55" s="140">
        <v>30</v>
      </c>
      <c r="G55" s="181">
        <f t="shared" si="2"/>
        <v>1</v>
      </c>
      <c r="H55" s="48">
        <f t="shared" si="3"/>
        <v>1</v>
      </c>
    </row>
    <row r="56" spans="1:8" ht="92.25" customHeight="1">
      <c r="A56" s="139"/>
      <c r="B56" s="138" t="s">
        <v>396</v>
      </c>
      <c r="C56" s="139" t="s">
        <v>395</v>
      </c>
      <c r="D56" s="140">
        <v>30000</v>
      </c>
      <c r="E56" s="140">
        <v>30000</v>
      </c>
      <c r="F56" s="140">
        <v>30000</v>
      </c>
      <c r="G56" s="181">
        <f t="shared" si="2"/>
        <v>1</v>
      </c>
      <c r="H56" s="48">
        <f t="shared" si="3"/>
        <v>1</v>
      </c>
    </row>
    <row r="57" spans="1:8" ht="45" customHeight="1">
      <c r="A57" s="139"/>
      <c r="B57" s="138" t="s">
        <v>317</v>
      </c>
      <c r="C57" s="139" t="s">
        <v>316</v>
      </c>
      <c r="D57" s="140">
        <v>12643.9</v>
      </c>
      <c r="E57" s="140">
        <v>10703.9</v>
      </c>
      <c r="F57" s="140">
        <v>12643.8</v>
      </c>
      <c r="G57" s="181">
        <f t="shared" si="2"/>
        <v>0.999992091047857</v>
      </c>
      <c r="H57" s="48">
        <f t="shared" si="3"/>
        <v>1.1812330085296012</v>
      </c>
    </row>
    <row r="58" spans="1:10" s="7" customFormat="1" ht="25.5" customHeight="1">
      <c r="A58" s="143" t="s">
        <v>77</v>
      </c>
      <c r="B58" s="142" t="s">
        <v>409</v>
      </c>
      <c r="C58" s="143"/>
      <c r="D58" s="180">
        <f>D59</f>
        <v>201.5</v>
      </c>
      <c r="E58" s="180">
        <f>E59</f>
        <v>56</v>
      </c>
      <c r="F58" s="180">
        <f>F59</f>
        <v>201.5</v>
      </c>
      <c r="G58" s="181">
        <f t="shared" si="2"/>
        <v>1</v>
      </c>
      <c r="H58" s="48">
        <f t="shared" si="3"/>
        <v>3.5982142857142856</v>
      </c>
      <c r="I58" s="23"/>
      <c r="J58" s="23"/>
    </row>
    <row r="59" spans="1:10" s="7" customFormat="1" ht="25.5" customHeight="1">
      <c r="A59" s="143"/>
      <c r="B59" s="138" t="s">
        <v>124</v>
      </c>
      <c r="C59" s="143"/>
      <c r="D59" s="140">
        <v>201.5</v>
      </c>
      <c r="E59" s="140">
        <v>56</v>
      </c>
      <c r="F59" s="140">
        <v>201.5</v>
      </c>
      <c r="G59" s="181">
        <f t="shared" si="2"/>
        <v>1</v>
      </c>
      <c r="H59" s="48">
        <f t="shared" si="3"/>
        <v>3.5982142857142856</v>
      </c>
      <c r="I59" s="23"/>
      <c r="J59" s="23"/>
    </row>
    <row r="60" spans="1:8" ht="30.75" customHeight="1">
      <c r="A60" s="143" t="s">
        <v>78</v>
      </c>
      <c r="B60" s="142" t="s">
        <v>41</v>
      </c>
      <c r="C60" s="143"/>
      <c r="D60" s="180">
        <f>D61+D71+D72</f>
        <v>27948</v>
      </c>
      <c r="E60" s="180">
        <f>E61+E71+E72</f>
        <v>21444.7</v>
      </c>
      <c r="F60" s="180">
        <f>F61+F71+F72</f>
        <v>27828.7</v>
      </c>
      <c r="G60" s="181">
        <f t="shared" si="2"/>
        <v>0.9957313582367254</v>
      </c>
      <c r="H60" s="48">
        <f t="shared" si="3"/>
        <v>1.2976959341935304</v>
      </c>
    </row>
    <row r="61" spans="1:8" ht="21.75" customHeight="1">
      <c r="A61" s="143" t="s">
        <v>79</v>
      </c>
      <c r="B61" s="142" t="s">
        <v>42</v>
      </c>
      <c r="C61" s="143"/>
      <c r="D61" s="140">
        <f>D65+D70+D69+D66+D67+D68+D62+D63+D64</f>
        <v>1791.2</v>
      </c>
      <c r="E61" s="140">
        <f>E65+E70+E69+E66+E67+E68+E62+E63+E64</f>
        <v>1398.8000000000002</v>
      </c>
      <c r="F61" s="140">
        <f>F65+F70+F69+F66+F67+F68+F62+F63+F64</f>
        <v>1789.8</v>
      </c>
      <c r="G61" s="181">
        <f t="shared" si="2"/>
        <v>0.9992184010719071</v>
      </c>
      <c r="H61" s="48">
        <f t="shared" si="3"/>
        <v>1.2795253074063482</v>
      </c>
    </row>
    <row r="62" spans="1:8" ht="42.75" customHeight="1" hidden="1">
      <c r="A62" s="143"/>
      <c r="B62" s="138" t="s">
        <v>272</v>
      </c>
      <c r="C62" s="139" t="s">
        <v>271</v>
      </c>
      <c r="D62" s="140">
        <v>0</v>
      </c>
      <c r="E62" s="140">
        <v>0</v>
      </c>
      <c r="F62" s="140">
        <v>0</v>
      </c>
      <c r="G62" s="181" t="e">
        <f t="shared" si="2"/>
        <v>#DIV/0!</v>
      </c>
      <c r="H62" s="48" t="e">
        <f t="shared" si="3"/>
        <v>#DIV/0!</v>
      </c>
    </row>
    <row r="63" spans="1:8" ht="42.75" customHeight="1" hidden="1">
      <c r="A63" s="143"/>
      <c r="B63" s="138" t="s">
        <v>281</v>
      </c>
      <c r="C63" s="139" t="s">
        <v>280</v>
      </c>
      <c r="D63" s="140">
        <v>0</v>
      </c>
      <c r="E63" s="140">
        <v>0</v>
      </c>
      <c r="F63" s="140">
        <v>0</v>
      </c>
      <c r="G63" s="181" t="e">
        <f t="shared" si="2"/>
        <v>#DIV/0!</v>
      </c>
      <c r="H63" s="48" t="e">
        <f t="shared" si="3"/>
        <v>#DIV/0!</v>
      </c>
    </row>
    <row r="64" spans="1:8" ht="42.75" customHeight="1">
      <c r="A64" s="143"/>
      <c r="B64" s="138" t="s">
        <v>318</v>
      </c>
      <c r="C64" s="139" t="s">
        <v>319</v>
      </c>
      <c r="D64" s="140">
        <v>1578.5</v>
      </c>
      <c r="E64" s="140">
        <v>704.6</v>
      </c>
      <c r="F64" s="140">
        <v>1577.2</v>
      </c>
      <c r="G64" s="181">
        <f t="shared" si="2"/>
        <v>0.9991764333227748</v>
      </c>
      <c r="H64" s="48">
        <f t="shared" si="3"/>
        <v>2.2384331535623048</v>
      </c>
    </row>
    <row r="65" spans="1:8" ht="42" customHeight="1" hidden="1">
      <c r="A65" s="139"/>
      <c r="B65" s="138" t="s">
        <v>258</v>
      </c>
      <c r="C65" s="139" t="s">
        <v>240</v>
      </c>
      <c r="D65" s="140">
        <v>0</v>
      </c>
      <c r="E65" s="140">
        <v>0</v>
      </c>
      <c r="F65" s="140">
        <v>0</v>
      </c>
      <c r="G65" s="181" t="e">
        <f t="shared" si="2"/>
        <v>#DIV/0!</v>
      </c>
      <c r="H65" s="48" t="e">
        <f t="shared" si="3"/>
        <v>#DIV/0!</v>
      </c>
    </row>
    <row r="66" spans="1:8" ht="42" customHeight="1" hidden="1">
      <c r="A66" s="139"/>
      <c r="B66" s="138" t="s">
        <v>262</v>
      </c>
      <c r="C66" s="139" t="s">
        <v>259</v>
      </c>
      <c r="D66" s="140">
        <v>0</v>
      </c>
      <c r="E66" s="140">
        <v>0</v>
      </c>
      <c r="F66" s="140">
        <v>0</v>
      </c>
      <c r="G66" s="181" t="e">
        <f t="shared" si="2"/>
        <v>#DIV/0!</v>
      </c>
      <c r="H66" s="48" t="e">
        <f t="shared" si="3"/>
        <v>#DIV/0!</v>
      </c>
    </row>
    <row r="67" spans="1:8" ht="42" customHeight="1" hidden="1">
      <c r="A67" s="139"/>
      <c r="B67" s="138" t="s">
        <v>261</v>
      </c>
      <c r="C67" s="139" t="s">
        <v>260</v>
      </c>
      <c r="D67" s="140">
        <v>0</v>
      </c>
      <c r="E67" s="140">
        <v>0</v>
      </c>
      <c r="F67" s="140">
        <v>0</v>
      </c>
      <c r="G67" s="181" t="e">
        <f t="shared" si="2"/>
        <v>#DIV/0!</v>
      </c>
      <c r="H67" s="48" t="e">
        <f t="shared" si="3"/>
        <v>#DIV/0!</v>
      </c>
    </row>
    <row r="68" spans="1:8" ht="42" customHeight="1" hidden="1">
      <c r="A68" s="139"/>
      <c r="B68" s="138" t="s">
        <v>264</v>
      </c>
      <c r="C68" s="139" t="s">
        <v>265</v>
      </c>
      <c r="D68" s="140">
        <v>0</v>
      </c>
      <c r="E68" s="140">
        <v>0</v>
      </c>
      <c r="F68" s="140">
        <v>0</v>
      </c>
      <c r="G68" s="181" t="e">
        <f t="shared" si="2"/>
        <v>#DIV/0!</v>
      </c>
      <c r="H68" s="48" t="e">
        <f t="shared" si="3"/>
        <v>#DIV/0!</v>
      </c>
    </row>
    <row r="69" spans="1:8" ht="29.25" customHeight="1">
      <c r="A69" s="143"/>
      <c r="B69" s="138" t="s">
        <v>171</v>
      </c>
      <c r="C69" s="139" t="s">
        <v>320</v>
      </c>
      <c r="D69" s="140">
        <v>212.7</v>
      </c>
      <c r="E69" s="140">
        <v>694.2</v>
      </c>
      <c r="F69" s="140">
        <v>212.6</v>
      </c>
      <c r="G69" s="181">
        <f t="shared" si="2"/>
        <v>0.999529854254819</v>
      </c>
      <c r="H69" s="48">
        <f t="shared" si="3"/>
        <v>0.30625180063382307</v>
      </c>
    </row>
    <row r="70" spans="1:10" s="8" customFormat="1" ht="34.5" customHeight="1" hidden="1">
      <c r="A70" s="153"/>
      <c r="B70" s="154" t="s">
        <v>217</v>
      </c>
      <c r="C70" s="153" t="s">
        <v>216</v>
      </c>
      <c r="D70" s="182">
        <v>0</v>
      </c>
      <c r="E70" s="182">
        <v>0</v>
      </c>
      <c r="F70" s="182">
        <v>0</v>
      </c>
      <c r="G70" s="181" t="e">
        <f t="shared" si="2"/>
        <v>#DIV/0!</v>
      </c>
      <c r="H70" s="48" t="e">
        <f t="shared" si="3"/>
        <v>#DIV/0!</v>
      </c>
      <c r="I70" s="22"/>
      <c r="J70" s="22"/>
    </row>
    <row r="71" spans="1:10" s="8" customFormat="1" ht="34.5" customHeight="1" hidden="1">
      <c r="A71" s="156" t="s">
        <v>80</v>
      </c>
      <c r="B71" s="142" t="s">
        <v>321</v>
      </c>
      <c r="C71" s="153" t="s">
        <v>322</v>
      </c>
      <c r="D71" s="180">
        <v>0</v>
      </c>
      <c r="E71" s="180">
        <v>0</v>
      </c>
      <c r="F71" s="180">
        <v>0</v>
      </c>
      <c r="G71" s="181" t="e">
        <f t="shared" si="2"/>
        <v>#DIV/0!</v>
      </c>
      <c r="H71" s="48" t="e">
        <f t="shared" si="3"/>
        <v>#DIV/0!</v>
      </c>
      <c r="I71" s="22"/>
      <c r="J71" s="22"/>
    </row>
    <row r="72" spans="1:10" s="8" customFormat="1" ht="27" customHeight="1">
      <c r="A72" s="156" t="s">
        <v>44</v>
      </c>
      <c r="B72" s="142" t="s">
        <v>45</v>
      </c>
      <c r="C72" s="153"/>
      <c r="D72" s="180">
        <f>D73+D87+D88</f>
        <v>26156.8</v>
      </c>
      <c r="E72" s="180">
        <f>E73+E87+E88</f>
        <v>20045.9</v>
      </c>
      <c r="F72" s="180">
        <f>F73+F87+F88</f>
        <v>26038.9</v>
      </c>
      <c r="G72" s="181">
        <f t="shared" si="2"/>
        <v>0.9954925678982139</v>
      </c>
      <c r="H72" s="48">
        <f t="shared" si="3"/>
        <v>1.298963877900219</v>
      </c>
      <c r="I72" s="22"/>
      <c r="J72" s="22"/>
    </row>
    <row r="73" spans="1:10" s="8" customFormat="1" ht="42" customHeight="1">
      <c r="A73" s="143" t="s">
        <v>44</v>
      </c>
      <c r="B73" s="142" t="s">
        <v>323</v>
      </c>
      <c r="C73" s="143"/>
      <c r="D73" s="180">
        <f>D74+D75+D76+D77+D78+D79+D80+D81+D83+D84+D85+D86</f>
        <v>1540.9</v>
      </c>
      <c r="E73" s="180">
        <f>E74+E75+E76+E77+E78+E79+E80+E81+E83+E84+E85+E86</f>
        <v>1501.5</v>
      </c>
      <c r="F73" s="180">
        <f>F74+F75+F76+F77+F78+F79+F80+F81+F83+F84+F85+F86</f>
        <v>1538.8</v>
      </c>
      <c r="G73" s="181">
        <f t="shared" si="2"/>
        <v>0.9986371601012395</v>
      </c>
      <c r="H73" s="48">
        <f t="shared" si="3"/>
        <v>1.0248418248418247</v>
      </c>
      <c r="I73" s="22"/>
      <c r="J73" s="22"/>
    </row>
    <row r="74" spans="1:10" s="8" customFormat="1" ht="30.75" customHeight="1">
      <c r="A74" s="153"/>
      <c r="B74" s="154" t="s">
        <v>324</v>
      </c>
      <c r="C74" s="153" t="s">
        <v>325</v>
      </c>
      <c r="D74" s="182">
        <v>100</v>
      </c>
      <c r="E74" s="182">
        <v>100</v>
      </c>
      <c r="F74" s="182">
        <v>100</v>
      </c>
      <c r="G74" s="181">
        <f t="shared" si="2"/>
        <v>1</v>
      </c>
      <c r="H74" s="48">
        <f t="shared" si="3"/>
        <v>1</v>
      </c>
      <c r="I74" s="22"/>
      <c r="J74" s="22"/>
    </row>
    <row r="75" spans="1:10" s="8" customFormat="1" ht="30.75" customHeight="1">
      <c r="A75" s="153"/>
      <c r="B75" s="154" t="s">
        <v>326</v>
      </c>
      <c r="C75" s="153" t="s">
        <v>327</v>
      </c>
      <c r="D75" s="182">
        <v>91.5</v>
      </c>
      <c r="E75" s="182">
        <v>91.5</v>
      </c>
      <c r="F75" s="182">
        <v>91.4</v>
      </c>
      <c r="G75" s="181">
        <f t="shared" si="2"/>
        <v>0.9989071038251367</v>
      </c>
      <c r="H75" s="48">
        <f t="shared" si="3"/>
        <v>0.9989071038251367</v>
      </c>
      <c r="I75" s="22"/>
      <c r="J75" s="22"/>
    </row>
    <row r="76" spans="1:10" s="8" customFormat="1" ht="21.75" customHeight="1">
      <c r="A76" s="153"/>
      <c r="B76" s="154" t="s">
        <v>328</v>
      </c>
      <c r="C76" s="153" t="s">
        <v>329</v>
      </c>
      <c r="D76" s="182">
        <v>99</v>
      </c>
      <c r="E76" s="182">
        <v>0</v>
      </c>
      <c r="F76" s="182">
        <v>99</v>
      </c>
      <c r="G76" s="181">
        <f t="shared" si="2"/>
        <v>1</v>
      </c>
      <c r="H76" s="48" t="e">
        <f t="shared" si="3"/>
        <v>#DIV/0!</v>
      </c>
      <c r="I76" s="22"/>
      <c r="J76" s="22"/>
    </row>
    <row r="77" spans="1:10" s="8" customFormat="1" ht="30.75" customHeight="1">
      <c r="A77" s="153"/>
      <c r="B77" s="154" t="s">
        <v>330</v>
      </c>
      <c r="C77" s="153" t="s">
        <v>331</v>
      </c>
      <c r="D77" s="182">
        <v>99.6</v>
      </c>
      <c r="E77" s="182">
        <v>100</v>
      </c>
      <c r="F77" s="182">
        <v>99.6</v>
      </c>
      <c r="G77" s="181">
        <f t="shared" si="2"/>
        <v>1</v>
      </c>
      <c r="H77" s="48">
        <f t="shared" si="3"/>
        <v>0.996</v>
      </c>
      <c r="I77" s="22"/>
      <c r="J77" s="22"/>
    </row>
    <row r="78" spans="1:10" s="8" customFormat="1" ht="30.75" customHeight="1" hidden="1">
      <c r="A78" s="153"/>
      <c r="B78" s="154" t="s">
        <v>332</v>
      </c>
      <c r="C78" s="153" t="s">
        <v>333</v>
      </c>
      <c r="D78" s="182">
        <v>0</v>
      </c>
      <c r="E78" s="182">
        <v>0</v>
      </c>
      <c r="F78" s="182">
        <v>0</v>
      </c>
      <c r="G78" s="181" t="e">
        <f t="shared" si="2"/>
        <v>#DIV/0!</v>
      </c>
      <c r="H78" s="48" t="e">
        <f t="shared" si="3"/>
        <v>#DIV/0!</v>
      </c>
      <c r="I78" s="22"/>
      <c r="J78" s="22"/>
    </row>
    <row r="79" spans="1:10" s="8" customFormat="1" ht="30.75" customHeight="1">
      <c r="A79" s="153"/>
      <c r="B79" s="154" t="s">
        <v>335</v>
      </c>
      <c r="C79" s="153" t="s">
        <v>334</v>
      </c>
      <c r="D79" s="182">
        <v>90.8</v>
      </c>
      <c r="E79" s="182">
        <v>150</v>
      </c>
      <c r="F79" s="182">
        <v>90.7</v>
      </c>
      <c r="G79" s="181">
        <f t="shared" si="2"/>
        <v>0.998898678414097</v>
      </c>
      <c r="H79" s="48">
        <f t="shared" si="3"/>
        <v>0.6046666666666667</v>
      </c>
      <c r="I79" s="22"/>
      <c r="J79" s="22"/>
    </row>
    <row r="80" spans="1:10" s="8" customFormat="1" ht="30.75" customHeight="1">
      <c r="A80" s="153"/>
      <c r="B80" s="154" t="s">
        <v>221</v>
      </c>
      <c r="C80" s="153" t="s">
        <v>336</v>
      </c>
      <c r="D80" s="182">
        <v>25</v>
      </c>
      <c r="E80" s="182">
        <v>25</v>
      </c>
      <c r="F80" s="182">
        <v>25</v>
      </c>
      <c r="G80" s="181">
        <f t="shared" si="2"/>
        <v>1</v>
      </c>
      <c r="H80" s="48">
        <f t="shared" si="3"/>
        <v>1</v>
      </c>
      <c r="I80" s="22"/>
      <c r="J80" s="22"/>
    </row>
    <row r="81" spans="1:10" s="8" customFormat="1" ht="41.25" customHeight="1">
      <c r="A81" s="153"/>
      <c r="B81" s="154" t="s">
        <v>338</v>
      </c>
      <c r="C81" s="153" t="s">
        <v>337</v>
      </c>
      <c r="D81" s="182">
        <v>1035</v>
      </c>
      <c r="E81" s="182">
        <v>1035</v>
      </c>
      <c r="F81" s="182">
        <v>1033.1</v>
      </c>
      <c r="G81" s="181">
        <f t="shared" si="2"/>
        <v>0.9981642512077293</v>
      </c>
      <c r="H81" s="48">
        <f t="shared" si="3"/>
        <v>0.9981642512077293</v>
      </c>
      <c r="I81" s="22"/>
      <c r="J81" s="22"/>
    </row>
    <row r="82" spans="1:10" s="8" customFormat="1" ht="30.75" customHeight="1" hidden="1">
      <c r="A82" s="153"/>
      <c r="B82" s="154" t="s">
        <v>340</v>
      </c>
      <c r="C82" s="153" t="s">
        <v>339</v>
      </c>
      <c r="D82" s="182">
        <v>0</v>
      </c>
      <c r="E82" s="182">
        <v>0</v>
      </c>
      <c r="F82" s="182">
        <v>0</v>
      </c>
      <c r="G82" s="181" t="e">
        <f t="shared" si="2"/>
        <v>#DIV/0!</v>
      </c>
      <c r="H82" s="48" t="e">
        <f t="shared" si="3"/>
        <v>#DIV/0!</v>
      </c>
      <c r="I82" s="22"/>
      <c r="J82" s="22"/>
    </row>
    <row r="83" spans="1:10" s="8" customFormat="1" ht="30.75" customHeight="1" hidden="1">
      <c r="A83" s="153"/>
      <c r="B83" s="154" t="s">
        <v>341</v>
      </c>
      <c r="C83" s="153" t="s">
        <v>342</v>
      </c>
      <c r="D83" s="182"/>
      <c r="E83" s="182"/>
      <c r="F83" s="182"/>
      <c r="G83" s="181" t="e">
        <f t="shared" si="2"/>
        <v>#DIV/0!</v>
      </c>
      <c r="H83" s="48" t="e">
        <f t="shared" si="3"/>
        <v>#DIV/0!</v>
      </c>
      <c r="I83" s="22"/>
      <c r="J83" s="22"/>
    </row>
    <row r="84" spans="1:10" s="8" customFormat="1" ht="20.25" customHeight="1" hidden="1">
      <c r="A84" s="153"/>
      <c r="B84" s="154" t="s">
        <v>344</v>
      </c>
      <c r="C84" s="153" t="s">
        <v>343</v>
      </c>
      <c r="D84" s="182"/>
      <c r="E84" s="182"/>
      <c r="F84" s="182"/>
      <c r="G84" s="181" t="e">
        <f t="shared" si="2"/>
        <v>#DIV/0!</v>
      </c>
      <c r="H84" s="48" t="e">
        <f t="shared" si="3"/>
        <v>#DIV/0!</v>
      </c>
      <c r="I84" s="22"/>
      <c r="J84" s="22"/>
    </row>
    <row r="85" spans="1:10" s="8" customFormat="1" ht="30.75" customHeight="1" hidden="1">
      <c r="A85" s="153"/>
      <c r="B85" s="154" t="s">
        <v>346</v>
      </c>
      <c r="C85" s="153" t="s">
        <v>345</v>
      </c>
      <c r="D85" s="182"/>
      <c r="E85" s="182"/>
      <c r="F85" s="182"/>
      <c r="G85" s="181" t="e">
        <f t="shared" si="2"/>
        <v>#DIV/0!</v>
      </c>
      <c r="H85" s="48" t="e">
        <f t="shared" si="3"/>
        <v>#DIV/0!</v>
      </c>
      <c r="I85" s="22"/>
      <c r="J85" s="22"/>
    </row>
    <row r="86" spans="1:10" s="8" customFormat="1" ht="21.75" customHeight="1" hidden="1">
      <c r="A86" s="153"/>
      <c r="B86" s="154" t="s">
        <v>348</v>
      </c>
      <c r="C86" s="153" t="s">
        <v>347</v>
      </c>
      <c r="D86" s="182"/>
      <c r="E86" s="182"/>
      <c r="F86" s="182"/>
      <c r="G86" s="181" t="e">
        <f t="shared" si="2"/>
        <v>#DIV/0!</v>
      </c>
      <c r="H86" s="48" t="e">
        <f t="shared" si="3"/>
        <v>#DIV/0!</v>
      </c>
      <c r="I86" s="22"/>
      <c r="J86" s="22"/>
    </row>
    <row r="87" spans="1:10" s="8" customFormat="1" ht="21.75" customHeight="1">
      <c r="A87" s="153"/>
      <c r="B87" s="154" t="s">
        <v>173</v>
      </c>
      <c r="C87" s="153" t="s">
        <v>299</v>
      </c>
      <c r="D87" s="182">
        <v>10787.8</v>
      </c>
      <c r="E87" s="182">
        <v>8186.6</v>
      </c>
      <c r="F87" s="182">
        <v>10704.9</v>
      </c>
      <c r="G87" s="181">
        <f t="shared" si="2"/>
        <v>0.9923153933146703</v>
      </c>
      <c r="H87" s="48">
        <f t="shared" si="3"/>
        <v>1.3076124398407152</v>
      </c>
      <c r="I87" s="22"/>
      <c r="J87" s="22"/>
    </row>
    <row r="88" spans="1:10" s="8" customFormat="1" ht="21.75" customHeight="1">
      <c r="A88" s="153"/>
      <c r="B88" s="154" t="s">
        <v>175</v>
      </c>
      <c r="C88" s="153" t="s">
        <v>302</v>
      </c>
      <c r="D88" s="182">
        <v>13828.1</v>
      </c>
      <c r="E88" s="182">
        <v>10357.8</v>
      </c>
      <c r="F88" s="182">
        <v>13795.2</v>
      </c>
      <c r="G88" s="181">
        <f t="shared" si="2"/>
        <v>0.9976207866590494</v>
      </c>
      <c r="H88" s="48">
        <f t="shared" si="3"/>
        <v>1.3318658402363437</v>
      </c>
      <c r="I88" s="22"/>
      <c r="J88" s="22"/>
    </row>
    <row r="89" spans="1:10" s="7" customFormat="1" ht="21.75" customHeight="1">
      <c r="A89" s="143" t="s">
        <v>46</v>
      </c>
      <c r="B89" s="142" t="s">
        <v>47</v>
      </c>
      <c r="C89" s="143"/>
      <c r="D89" s="180">
        <f>D90</f>
        <v>3870.3</v>
      </c>
      <c r="E89" s="180">
        <f>E90</f>
        <v>3334.4</v>
      </c>
      <c r="F89" s="180">
        <f>F90</f>
        <v>3790.4</v>
      </c>
      <c r="G89" s="181">
        <f t="shared" si="2"/>
        <v>0.9793556055086169</v>
      </c>
      <c r="H89" s="48">
        <f t="shared" si="3"/>
        <v>1.1367562380038387</v>
      </c>
      <c r="I89" s="23"/>
      <c r="J89" s="23"/>
    </row>
    <row r="90" spans="1:10" s="8" customFormat="1" ht="29.25" customHeight="1">
      <c r="A90" s="153" t="s">
        <v>50</v>
      </c>
      <c r="B90" s="154" t="s">
        <v>222</v>
      </c>
      <c r="C90" s="153" t="s">
        <v>349</v>
      </c>
      <c r="D90" s="182">
        <v>3870.3</v>
      </c>
      <c r="E90" s="182">
        <v>3334.4</v>
      </c>
      <c r="F90" s="182">
        <v>3790.4</v>
      </c>
      <c r="G90" s="181">
        <f t="shared" si="2"/>
        <v>0.9793556055086169</v>
      </c>
      <c r="H90" s="48">
        <f t="shared" si="3"/>
        <v>1.1367562380038387</v>
      </c>
      <c r="I90" s="22"/>
      <c r="J90" s="22"/>
    </row>
    <row r="91" spans="1:8" ht="20.25" customHeight="1">
      <c r="A91" s="143">
        <v>1000</v>
      </c>
      <c r="B91" s="142" t="s">
        <v>61</v>
      </c>
      <c r="C91" s="143"/>
      <c r="D91" s="180">
        <f>D92</f>
        <v>420</v>
      </c>
      <c r="E91" s="180">
        <f>E92</f>
        <v>317.5</v>
      </c>
      <c r="F91" s="180">
        <f>F92</f>
        <v>368.6</v>
      </c>
      <c r="G91" s="181">
        <f t="shared" si="2"/>
        <v>0.8776190476190476</v>
      </c>
      <c r="H91" s="48">
        <f t="shared" si="3"/>
        <v>1.1609448818897639</v>
      </c>
    </row>
    <row r="92" spans="1:8" ht="29.25" customHeight="1">
      <c r="A92" s="139">
        <v>1001</v>
      </c>
      <c r="B92" s="138" t="s">
        <v>210</v>
      </c>
      <c r="C92" s="139" t="s">
        <v>62</v>
      </c>
      <c r="D92" s="140">
        <v>420</v>
      </c>
      <c r="E92" s="140">
        <v>317.5</v>
      </c>
      <c r="F92" s="140">
        <v>368.6</v>
      </c>
      <c r="G92" s="181">
        <f t="shared" si="2"/>
        <v>0.8776190476190476</v>
      </c>
      <c r="H92" s="48">
        <f t="shared" si="3"/>
        <v>1.1609448818897639</v>
      </c>
    </row>
    <row r="93" spans="1:8" ht="29.25" customHeight="1">
      <c r="A93" s="143" t="s">
        <v>65</v>
      </c>
      <c r="B93" s="142" t="s">
        <v>130</v>
      </c>
      <c r="C93" s="143"/>
      <c r="D93" s="180">
        <f>D94</f>
        <v>26169.2</v>
      </c>
      <c r="E93" s="180">
        <f>E94</f>
        <v>22247.7</v>
      </c>
      <c r="F93" s="180">
        <f>F94</f>
        <v>25467.3</v>
      </c>
      <c r="G93" s="181">
        <f t="shared" si="2"/>
        <v>0.973178392919921</v>
      </c>
      <c r="H93" s="48">
        <f t="shared" si="3"/>
        <v>1.144716083010828</v>
      </c>
    </row>
    <row r="94" spans="1:8" ht="29.25" customHeight="1">
      <c r="A94" s="139" t="s">
        <v>66</v>
      </c>
      <c r="B94" s="138" t="s">
        <v>223</v>
      </c>
      <c r="C94" s="139" t="s">
        <v>66</v>
      </c>
      <c r="D94" s="140">
        <v>26169.2</v>
      </c>
      <c r="E94" s="140">
        <v>22247.7</v>
      </c>
      <c r="F94" s="140">
        <v>25467.3</v>
      </c>
      <c r="G94" s="181">
        <f t="shared" si="2"/>
        <v>0.973178392919921</v>
      </c>
      <c r="H94" s="48">
        <f t="shared" si="3"/>
        <v>1.144716083010828</v>
      </c>
    </row>
    <row r="95" spans="1:8" ht="20.25" customHeight="1">
      <c r="A95" s="143" t="s">
        <v>134</v>
      </c>
      <c r="B95" s="142" t="s">
        <v>135</v>
      </c>
      <c r="C95" s="143"/>
      <c r="D95" s="180">
        <f>D96</f>
        <v>80</v>
      </c>
      <c r="E95" s="180">
        <f>E96</f>
        <v>70</v>
      </c>
      <c r="F95" s="180">
        <f>F96</f>
        <v>52.3</v>
      </c>
      <c r="G95" s="181">
        <f t="shared" si="2"/>
        <v>0.6537499999999999</v>
      </c>
      <c r="H95" s="48">
        <f t="shared" si="3"/>
        <v>0.7471428571428571</v>
      </c>
    </row>
    <row r="96" spans="1:8" ht="18.75" customHeight="1">
      <c r="A96" s="139" t="s">
        <v>136</v>
      </c>
      <c r="B96" s="138" t="s">
        <v>137</v>
      </c>
      <c r="C96" s="139" t="s">
        <v>136</v>
      </c>
      <c r="D96" s="140">
        <v>80</v>
      </c>
      <c r="E96" s="140">
        <v>70</v>
      </c>
      <c r="F96" s="140">
        <v>52.3</v>
      </c>
      <c r="G96" s="181">
        <f t="shared" si="2"/>
        <v>0.6537499999999999</v>
      </c>
      <c r="H96" s="48">
        <f t="shared" si="3"/>
        <v>0.7471428571428571</v>
      </c>
    </row>
    <row r="97" spans="1:8" ht="25.5" customHeight="1" hidden="1">
      <c r="A97" s="143"/>
      <c r="B97" s="142" t="s">
        <v>99</v>
      </c>
      <c r="C97" s="143"/>
      <c r="D97" s="180">
        <f>D98+D99+D100</f>
        <v>0</v>
      </c>
      <c r="E97" s="180">
        <f>E98+E99+E100</f>
        <v>0</v>
      </c>
      <c r="F97" s="180">
        <f>F98+F99+F100</f>
        <v>0</v>
      </c>
      <c r="G97" s="181" t="e">
        <f>F97/D97</f>
        <v>#DIV/0!</v>
      </c>
      <c r="H97" s="48" t="e">
        <f t="shared" si="3"/>
        <v>#DIV/0!</v>
      </c>
    </row>
    <row r="98" spans="1:10" s="8" customFormat="1" ht="30" customHeight="1" hidden="1">
      <c r="A98" s="153"/>
      <c r="B98" s="154" t="s">
        <v>100</v>
      </c>
      <c r="C98" s="153" t="s">
        <v>186</v>
      </c>
      <c r="D98" s="182">
        <v>0</v>
      </c>
      <c r="E98" s="182">
        <v>0</v>
      </c>
      <c r="F98" s="182">
        <v>0</v>
      </c>
      <c r="G98" s="181" t="e">
        <f>F98/D98</f>
        <v>#DIV/0!</v>
      </c>
      <c r="H98" s="48" t="e">
        <f>F98/E98</f>
        <v>#DIV/0!</v>
      </c>
      <c r="I98" s="22"/>
      <c r="J98" s="22"/>
    </row>
    <row r="99" spans="1:10" s="8" customFormat="1" ht="106.5" customHeight="1" hidden="1">
      <c r="A99" s="153"/>
      <c r="B99" s="157" t="s">
        <v>0</v>
      </c>
      <c r="C99" s="153" t="s">
        <v>169</v>
      </c>
      <c r="D99" s="182">
        <v>0</v>
      </c>
      <c r="E99" s="182">
        <v>0</v>
      </c>
      <c r="F99" s="182">
        <v>0</v>
      </c>
      <c r="G99" s="181" t="e">
        <f>F99/D99</f>
        <v>#DIV/0!</v>
      </c>
      <c r="H99" s="48" t="e">
        <f>F99/E99</f>
        <v>#DIV/0!</v>
      </c>
      <c r="I99" s="22"/>
      <c r="J99" s="22"/>
    </row>
    <row r="100" spans="1:10" s="8" customFormat="1" ht="91.5" customHeight="1" hidden="1">
      <c r="A100" s="153"/>
      <c r="B100" s="157" t="s">
        <v>1</v>
      </c>
      <c r="C100" s="153" t="s">
        <v>170</v>
      </c>
      <c r="D100" s="182">
        <v>0</v>
      </c>
      <c r="E100" s="182">
        <v>0</v>
      </c>
      <c r="F100" s="182">
        <v>0</v>
      </c>
      <c r="G100" s="181" t="e">
        <f>F100/D100</f>
        <v>#DIV/0!</v>
      </c>
      <c r="H100" s="48" t="e">
        <f>F100/E100</f>
        <v>#DIV/0!</v>
      </c>
      <c r="I100" s="22"/>
      <c r="J100" s="22"/>
    </row>
    <row r="101" spans="1:8" ht="27" customHeight="1">
      <c r="A101" s="139"/>
      <c r="B101" s="95" t="s">
        <v>68</v>
      </c>
      <c r="C101" s="100"/>
      <c r="D101" s="183">
        <f>D32+D46+D52+D60+D91+D95+D97+D89+D93</f>
        <v>104576.4</v>
      </c>
      <c r="E101" s="183">
        <f>E32+E46+E52+E60+E91+E95+E97+E89+E93</f>
        <v>90996.7</v>
      </c>
      <c r="F101" s="183">
        <f>F32+F46+F52+F60+F91+F95+F97+F89+F93</f>
        <v>103481.70000000001</v>
      </c>
      <c r="G101" s="181">
        <f>F101/D101</f>
        <v>0.9895320550334494</v>
      </c>
      <c r="H101" s="37">
        <f>F101/E101</f>
        <v>1.1372027776831468</v>
      </c>
    </row>
    <row r="102" spans="1:8" ht="12.75">
      <c r="A102" s="158"/>
      <c r="B102" s="138" t="s">
        <v>83</v>
      </c>
      <c r="C102" s="139"/>
      <c r="D102" s="184">
        <f>D97</f>
        <v>0</v>
      </c>
      <c r="E102" s="184">
        <f>E97</f>
        <v>0</v>
      </c>
      <c r="F102" s="184">
        <f>F97</f>
        <v>0</v>
      </c>
      <c r="G102" s="181">
        <v>0</v>
      </c>
      <c r="H102" s="48">
        <v>0</v>
      </c>
    </row>
    <row r="105" spans="2:6" ht="15">
      <c r="B105" s="159" t="s">
        <v>93</v>
      </c>
      <c r="C105" s="160"/>
      <c r="F105" s="185">
        <v>1764.4</v>
      </c>
    </row>
    <row r="106" spans="2:3" ht="15">
      <c r="B106" s="159"/>
      <c r="C106" s="160"/>
    </row>
    <row r="107" spans="2:3" ht="15">
      <c r="B107" s="159" t="s">
        <v>84</v>
      </c>
      <c r="C107" s="160"/>
    </row>
    <row r="108" spans="2:3" ht="15">
      <c r="B108" s="159" t="s">
        <v>85</v>
      </c>
      <c r="C108" s="160"/>
    </row>
    <row r="109" spans="2:3" ht="15">
      <c r="B109" s="159"/>
      <c r="C109" s="160"/>
    </row>
    <row r="110" spans="2:3" ht="15">
      <c r="B110" s="159" t="s">
        <v>86</v>
      </c>
      <c r="C110" s="160"/>
    </row>
    <row r="111" spans="2:3" ht="15">
      <c r="B111" s="159" t="s">
        <v>87</v>
      </c>
      <c r="C111" s="160"/>
    </row>
    <row r="112" spans="2:3" ht="15">
      <c r="B112" s="159"/>
      <c r="C112" s="160"/>
    </row>
    <row r="113" spans="2:3" ht="15">
      <c r="B113" s="159" t="s">
        <v>88</v>
      </c>
      <c r="C113" s="160"/>
    </row>
    <row r="114" spans="2:3" ht="15">
      <c r="B114" s="159" t="s">
        <v>89</v>
      </c>
      <c r="C114" s="160"/>
    </row>
    <row r="115" spans="2:3" ht="15">
      <c r="B115" s="159"/>
      <c r="C115" s="160"/>
    </row>
    <row r="116" spans="2:3" ht="15">
      <c r="B116" s="159" t="s">
        <v>90</v>
      </c>
      <c r="C116" s="160"/>
    </row>
    <row r="117" spans="2:3" ht="15">
      <c r="B117" s="159" t="s">
        <v>91</v>
      </c>
      <c r="C117" s="160"/>
    </row>
    <row r="118" spans="2:3" ht="15">
      <c r="B118" s="159"/>
      <c r="C118" s="160"/>
    </row>
    <row r="119" spans="2:3" ht="15">
      <c r="B119" s="159"/>
      <c r="C119" s="160"/>
    </row>
    <row r="120" spans="2:8" ht="15">
      <c r="B120" s="159" t="s">
        <v>92</v>
      </c>
      <c r="C120" s="160"/>
      <c r="E120" s="186"/>
      <c r="F120" s="186">
        <f>F105+F27-F101</f>
        <v>3699.4999999999854</v>
      </c>
      <c r="H120" s="38"/>
    </row>
    <row r="123" spans="2:3" ht="15">
      <c r="B123" s="159" t="s">
        <v>94</v>
      </c>
      <c r="C123" s="160"/>
    </row>
    <row r="124" spans="2:3" ht="15">
      <c r="B124" s="159" t="s">
        <v>95</v>
      </c>
      <c r="C124" s="160"/>
    </row>
    <row r="125" spans="2:3" ht="15">
      <c r="B125" s="159" t="s">
        <v>96</v>
      </c>
      <c r="C125" s="160"/>
    </row>
  </sheetData>
  <sheetProtection/>
  <mergeCells count="16">
    <mergeCell ref="A30:A31"/>
    <mergeCell ref="B30:B31"/>
    <mergeCell ref="D30:D31"/>
    <mergeCell ref="H30:H31"/>
    <mergeCell ref="E30:E31"/>
    <mergeCell ref="C30:C31"/>
    <mergeCell ref="A1:H1"/>
    <mergeCell ref="G2:G3"/>
    <mergeCell ref="G30:G31"/>
    <mergeCell ref="A29:H29"/>
    <mergeCell ref="F30:F31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J85"/>
  <sheetViews>
    <sheetView zoomScalePageLayoutView="0" workbookViewId="0" topLeftCell="A64">
      <selection activeCell="G18" sqref="D1:G16384"/>
    </sheetView>
  </sheetViews>
  <sheetFormatPr defaultColWidth="9.140625" defaultRowHeight="12.75"/>
  <cols>
    <col min="1" max="1" width="6.7109375" style="1" customWidth="1"/>
    <col min="2" max="2" width="37.421875" style="1" customWidth="1"/>
    <col min="3" max="3" width="11.8515625" style="161" hidden="1" customWidth="1"/>
    <col min="4" max="4" width="11.7109375" style="196" customWidth="1"/>
    <col min="5" max="5" width="11.7109375" style="196" hidden="1" customWidth="1"/>
    <col min="6" max="7" width="11.140625" style="196" customWidth="1"/>
    <col min="8" max="8" width="12.00390625" style="15" hidden="1" customWidth="1"/>
    <col min="9" max="9" width="12.57421875" style="15" customWidth="1"/>
    <col min="10" max="10" width="9.140625" style="15" customWidth="1"/>
    <col min="11" max="16384" width="9.140625" style="1" customWidth="1"/>
  </cols>
  <sheetData>
    <row r="1" spans="1:10" s="5" customFormat="1" ht="57" customHeight="1">
      <c r="A1" s="223" t="s">
        <v>425</v>
      </c>
      <c r="B1" s="223"/>
      <c r="C1" s="223"/>
      <c r="D1" s="223"/>
      <c r="E1" s="223"/>
      <c r="F1" s="223"/>
      <c r="G1" s="223"/>
      <c r="H1" s="223"/>
      <c r="I1" s="21"/>
      <c r="J1" s="21"/>
    </row>
    <row r="2" spans="1:8" ht="12.75" customHeight="1">
      <c r="A2" s="131"/>
      <c r="B2" s="243" t="s">
        <v>2</v>
      </c>
      <c r="C2" s="162"/>
      <c r="D2" s="240" t="s">
        <v>3</v>
      </c>
      <c r="E2" s="241" t="s">
        <v>403</v>
      </c>
      <c r="F2" s="240" t="s">
        <v>4</v>
      </c>
      <c r="G2" s="240" t="s">
        <v>5</v>
      </c>
      <c r="H2" s="228" t="s">
        <v>404</v>
      </c>
    </row>
    <row r="3" spans="1:8" ht="23.25" customHeight="1">
      <c r="A3" s="133"/>
      <c r="B3" s="244"/>
      <c r="C3" s="163"/>
      <c r="D3" s="240"/>
      <c r="E3" s="242"/>
      <c r="F3" s="240"/>
      <c r="G3" s="240"/>
      <c r="H3" s="229"/>
    </row>
    <row r="4" spans="1:8" ht="15">
      <c r="A4" s="133"/>
      <c r="B4" s="134" t="s">
        <v>82</v>
      </c>
      <c r="C4" s="135"/>
      <c r="D4" s="187">
        <f>D5+D6+D7+D8+D9+D10+D11+D12+D13+D14+D15+D16+D17+D18+D19</f>
        <v>3843.2</v>
      </c>
      <c r="E4" s="187">
        <f>E5+E6+E7+E8+E9+E10+E11+E12+E13+E14+E15+E16+E17+E18+E19</f>
        <v>2588</v>
      </c>
      <c r="F4" s="187">
        <f>F5+F6+F7+F8+F9+F10+F11+F12+F13+F14+F15+F16+F17+F18+F19</f>
        <v>4471.2</v>
      </c>
      <c r="G4" s="188">
        <f>F4/D4</f>
        <v>1.1634054954204829</v>
      </c>
      <c r="H4" s="35">
        <f>F4/E4</f>
        <v>1.7276661514683151</v>
      </c>
    </row>
    <row r="5" spans="1:8" ht="15">
      <c r="A5" s="133"/>
      <c r="B5" s="138" t="s">
        <v>6</v>
      </c>
      <c r="C5" s="139"/>
      <c r="D5" s="189">
        <v>160</v>
      </c>
      <c r="E5" s="189">
        <v>95</v>
      </c>
      <c r="F5" s="189">
        <v>163.9</v>
      </c>
      <c r="G5" s="188">
        <f aca="true" t="shared" si="0" ref="G5:G27">F5/D5</f>
        <v>1.024375</v>
      </c>
      <c r="H5" s="36">
        <f aca="true" t="shared" si="1" ref="H5:H27">F5/E5</f>
        <v>1.7252631578947368</v>
      </c>
    </row>
    <row r="6" spans="1:8" ht="15" hidden="1">
      <c r="A6" s="133"/>
      <c r="B6" s="138" t="s">
        <v>251</v>
      </c>
      <c r="C6" s="139"/>
      <c r="D6" s="189">
        <v>0</v>
      </c>
      <c r="E6" s="189">
        <v>0</v>
      </c>
      <c r="F6" s="189">
        <v>0</v>
      </c>
      <c r="G6" s="188" t="e">
        <f t="shared" si="0"/>
        <v>#DIV/0!</v>
      </c>
      <c r="H6" s="36" t="e">
        <f t="shared" si="1"/>
        <v>#DIV/0!</v>
      </c>
    </row>
    <row r="7" spans="1:8" ht="15">
      <c r="A7" s="133"/>
      <c r="B7" s="138" t="s">
        <v>8</v>
      </c>
      <c r="C7" s="139"/>
      <c r="D7" s="189">
        <v>1570</v>
      </c>
      <c r="E7" s="189">
        <v>1515</v>
      </c>
      <c r="F7" s="189">
        <v>1571</v>
      </c>
      <c r="G7" s="188">
        <f t="shared" si="0"/>
        <v>1.0006369426751593</v>
      </c>
      <c r="H7" s="36">
        <f t="shared" si="1"/>
        <v>1.036963696369637</v>
      </c>
    </row>
    <row r="8" spans="1:8" ht="15">
      <c r="A8" s="133"/>
      <c r="B8" s="138" t="s">
        <v>9</v>
      </c>
      <c r="C8" s="139"/>
      <c r="D8" s="189">
        <v>290</v>
      </c>
      <c r="E8" s="189">
        <v>90</v>
      </c>
      <c r="F8" s="189">
        <v>302.4</v>
      </c>
      <c r="G8" s="188">
        <f t="shared" si="0"/>
        <v>1.042758620689655</v>
      </c>
      <c r="H8" s="36">
        <f t="shared" si="1"/>
        <v>3.36</v>
      </c>
    </row>
    <row r="9" spans="1:8" ht="15">
      <c r="A9" s="133"/>
      <c r="B9" s="138" t="s">
        <v>10</v>
      </c>
      <c r="C9" s="139"/>
      <c r="D9" s="189">
        <v>1800</v>
      </c>
      <c r="E9" s="189">
        <v>880</v>
      </c>
      <c r="F9" s="189">
        <v>2408</v>
      </c>
      <c r="G9" s="188">
        <f t="shared" si="0"/>
        <v>1.3377777777777777</v>
      </c>
      <c r="H9" s="36">
        <f t="shared" si="1"/>
        <v>2.7363636363636363</v>
      </c>
    </row>
    <row r="10" spans="1:8" ht="15">
      <c r="A10" s="133"/>
      <c r="B10" s="138" t="s">
        <v>106</v>
      </c>
      <c r="C10" s="139"/>
      <c r="D10" s="189">
        <v>23.2</v>
      </c>
      <c r="E10" s="189">
        <v>8</v>
      </c>
      <c r="F10" s="189">
        <v>25.9</v>
      </c>
      <c r="G10" s="188">
        <f t="shared" si="0"/>
        <v>1.1163793103448276</v>
      </c>
      <c r="H10" s="36">
        <f t="shared" si="1"/>
        <v>3.2375</v>
      </c>
    </row>
    <row r="11" spans="1:8" ht="15">
      <c r="A11" s="133"/>
      <c r="B11" s="138" t="s">
        <v>11</v>
      </c>
      <c r="C11" s="139"/>
      <c r="D11" s="189">
        <v>0</v>
      </c>
      <c r="E11" s="189">
        <v>0</v>
      </c>
      <c r="F11" s="189">
        <v>0</v>
      </c>
      <c r="G11" s="188">
        <v>0</v>
      </c>
      <c r="H11" s="36">
        <v>0</v>
      </c>
    </row>
    <row r="12" spans="1:8" ht="15">
      <c r="A12" s="133"/>
      <c r="B12" s="138" t="s">
        <v>12</v>
      </c>
      <c r="C12" s="139"/>
      <c r="D12" s="189">
        <v>0</v>
      </c>
      <c r="E12" s="189">
        <v>0</v>
      </c>
      <c r="F12" s="189">
        <v>0</v>
      </c>
      <c r="G12" s="188">
        <v>0</v>
      </c>
      <c r="H12" s="36">
        <v>0</v>
      </c>
    </row>
    <row r="13" spans="1:8" ht="15">
      <c r="A13" s="133"/>
      <c r="B13" s="138" t="s">
        <v>13</v>
      </c>
      <c r="C13" s="139"/>
      <c r="D13" s="189">
        <v>0</v>
      </c>
      <c r="E13" s="189">
        <v>0</v>
      </c>
      <c r="F13" s="189">
        <v>0</v>
      </c>
      <c r="G13" s="188">
        <v>0</v>
      </c>
      <c r="H13" s="36">
        <v>0</v>
      </c>
    </row>
    <row r="14" spans="1:8" ht="15">
      <c r="A14" s="133"/>
      <c r="B14" s="138" t="s">
        <v>15</v>
      </c>
      <c r="C14" s="139"/>
      <c r="D14" s="189">
        <v>0</v>
      </c>
      <c r="E14" s="189">
        <v>0</v>
      </c>
      <c r="F14" s="189">
        <v>0</v>
      </c>
      <c r="G14" s="188">
        <v>0</v>
      </c>
      <c r="H14" s="36">
        <v>0</v>
      </c>
    </row>
    <row r="15" spans="1:8" ht="15">
      <c r="A15" s="133"/>
      <c r="B15" s="138" t="s">
        <v>16</v>
      </c>
      <c r="C15" s="139"/>
      <c r="D15" s="189">
        <v>0</v>
      </c>
      <c r="E15" s="189">
        <v>0</v>
      </c>
      <c r="F15" s="189">
        <v>0</v>
      </c>
      <c r="G15" s="188">
        <v>0</v>
      </c>
      <c r="H15" s="36">
        <v>0</v>
      </c>
    </row>
    <row r="16" spans="1:8" ht="25.5">
      <c r="A16" s="133"/>
      <c r="B16" s="138" t="s">
        <v>17</v>
      </c>
      <c r="C16" s="139"/>
      <c r="D16" s="189">
        <v>0</v>
      </c>
      <c r="E16" s="189">
        <v>0</v>
      </c>
      <c r="F16" s="189">
        <v>0</v>
      </c>
      <c r="G16" s="188">
        <v>0</v>
      </c>
      <c r="H16" s="36">
        <v>0</v>
      </c>
    </row>
    <row r="17" spans="1:8" ht="15">
      <c r="A17" s="133"/>
      <c r="B17" s="138" t="s">
        <v>290</v>
      </c>
      <c r="C17" s="139"/>
      <c r="D17" s="189">
        <v>0</v>
      </c>
      <c r="E17" s="189">
        <v>0</v>
      </c>
      <c r="F17" s="189">
        <v>0</v>
      </c>
      <c r="G17" s="188">
        <v>0</v>
      </c>
      <c r="H17" s="36">
        <v>0</v>
      </c>
    </row>
    <row r="18" spans="1:8" ht="15">
      <c r="A18" s="133"/>
      <c r="B18" s="138" t="s">
        <v>119</v>
      </c>
      <c r="C18" s="139"/>
      <c r="D18" s="189">
        <v>0</v>
      </c>
      <c r="E18" s="189">
        <v>0</v>
      </c>
      <c r="F18" s="189">
        <v>0</v>
      </c>
      <c r="G18" s="188">
        <v>0</v>
      </c>
      <c r="H18" s="36">
        <v>0</v>
      </c>
    </row>
    <row r="19" spans="1:8" ht="15">
      <c r="A19" s="133"/>
      <c r="B19" s="138" t="s">
        <v>22</v>
      </c>
      <c r="C19" s="139"/>
      <c r="D19" s="189">
        <v>0</v>
      </c>
      <c r="E19" s="189">
        <v>0</v>
      </c>
      <c r="F19" s="189"/>
      <c r="G19" s="188">
        <v>0</v>
      </c>
      <c r="H19" s="36">
        <v>0</v>
      </c>
    </row>
    <row r="20" spans="1:8" ht="25.5">
      <c r="A20" s="133"/>
      <c r="B20" s="142" t="s">
        <v>81</v>
      </c>
      <c r="C20" s="143"/>
      <c r="D20" s="189">
        <f>D21+D22+D23+D24+D25</f>
        <v>310.1</v>
      </c>
      <c r="E20" s="189">
        <f>E21+E22+E23+E24+E25</f>
        <v>556.6</v>
      </c>
      <c r="F20" s="189">
        <f>F21+F22+F23+F24+F25</f>
        <v>310.1</v>
      </c>
      <c r="G20" s="188">
        <f t="shared" si="0"/>
        <v>1</v>
      </c>
      <c r="H20" s="36">
        <f t="shared" si="1"/>
        <v>0.5571325907294287</v>
      </c>
    </row>
    <row r="21" spans="1:8" ht="15">
      <c r="A21" s="133"/>
      <c r="B21" s="138" t="s">
        <v>24</v>
      </c>
      <c r="C21" s="139"/>
      <c r="D21" s="189">
        <v>150.1</v>
      </c>
      <c r="E21" s="189">
        <v>439.9</v>
      </c>
      <c r="F21" s="189">
        <v>150.1</v>
      </c>
      <c r="G21" s="188">
        <f t="shared" si="0"/>
        <v>1</v>
      </c>
      <c r="H21" s="36">
        <f t="shared" si="1"/>
        <v>0.34121391225278475</v>
      </c>
    </row>
    <row r="22" spans="1:8" ht="15">
      <c r="A22" s="133"/>
      <c r="B22" s="138" t="s">
        <v>67</v>
      </c>
      <c r="C22" s="139"/>
      <c r="D22" s="189">
        <v>0</v>
      </c>
      <c r="E22" s="189">
        <v>0</v>
      </c>
      <c r="F22" s="189">
        <v>0</v>
      </c>
      <c r="G22" s="188">
        <v>0</v>
      </c>
      <c r="H22" s="36">
        <v>0</v>
      </c>
    </row>
    <row r="23" spans="1:8" ht="15">
      <c r="A23" s="133"/>
      <c r="B23" s="138" t="s">
        <v>101</v>
      </c>
      <c r="C23" s="139"/>
      <c r="D23" s="189">
        <v>160</v>
      </c>
      <c r="E23" s="189">
        <v>116.7</v>
      </c>
      <c r="F23" s="189">
        <v>160</v>
      </c>
      <c r="G23" s="188">
        <f t="shared" si="0"/>
        <v>1</v>
      </c>
      <c r="H23" s="36">
        <f t="shared" si="1"/>
        <v>1.3710368466152527</v>
      </c>
    </row>
    <row r="24" spans="1:8" ht="25.5">
      <c r="A24" s="133"/>
      <c r="B24" s="138" t="s">
        <v>27</v>
      </c>
      <c r="C24" s="139"/>
      <c r="D24" s="189">
        <v>0</v>
      </c>
      <c r="E24" s="189"/>
      <c r="F24" s="189">
        <v>0</v>
      </c>
      <c r="G24" s="188">
        <v>0</v>
      </c>
      <c r="H24" s="36">
        <v>0</v>
      </c>
    </row>
    <row r="25" spans="1:8" ht="26.25" thickBot="1">
      <c r="A25" s="133"/>
      <c r="B25" s="164" t="s">
        <v>154</v>
      </c>
      <c r="C25" s="165"/>
      <c r="D25" s="189">
        <v>0</v>
      </c>
      <c r="E25" s="189">
        <v>0</v>
      </c>
      <c r="F25" s="189">
        <v>0</v>
      </c>
      <c r="G25" s="188">
        <v>0</v>
      </c>
      <c r="H25" s="36">
        <v>0</v>
      </c>
    </row>
    <row r="26" spans="1:8" ht="18.75">
      <c r="A26" s="166"/>
      <c r="B26" s="167" t="s">
        <v>28</v>
      </c>
      <c r="C26" s="168"/>
      <c r="D26" s="190">
        <f>D4+D20</f>
        <v>4153.3</v>
      </c>
      <c r="E26" s="190">
        <f>E4+E20</f>
        <v>3144.6</v>
      </c>
      <c r="F26" s="190">
        <f>F4+F20</f>
        <v>4781.3</v>
      </c>
      <c r="G26" s="188">
        <f t="shared" si="0"/>
        <v>1.1512050658512507</v>
      </c>
      <c r="H26" s="36">
        <f t="shared" si="1"/>
        <v>1.5204795522482988</v>
      </c>
    </row>
    <row r="27" spans="1:8" ht="15">
      <c r="A27" s="133"/>
      <c r="B27" s="138" t="s">
        <v>107</v>
      </c>
      <c r="C27" s="139"/>
      <c r="D27" s="189">
        <f>D4</f>
        <v>3843.2</v>
      </c>
      <c r="E27" s="189">
        <f>E4</f>
        <v>2588</v>
      </c>
      <c r="F27" s="189">
        <f>F4</f>
        <v>4471.2</v>
      </c>
      <c r="G27" s="188">
        <f t="shared" si="0"/>
        <v>1.1634054954204829</v>
      </c>
      <c r="H27" s="36">
        <f t="shared" si="1"/>
        <v>1.7276661514683151</v>
      </c>
    </row>
    <row r="28" spans="1:8" ht="12.75">
      <c r="A28" s="225"/>
      <c r="B28" s="226"/>
      <c r="C28" s="226"/>
      <c r="D28" s="226"/>
      <c r="E28" s="226"/>
      <c r="F28" s="226"/>
      <c r="G28" s="226"/>
      <c r="H28" s="227"/>
    </row>
    <row r="29" spans="1:8" ht="15" customHeight="1">
      <c r="A29" s="245" t="s">
        <v>158</v>
      </c>
      <c r="B29" s="243" t="s">
        <v>29</v>
      </c>
      <c r="C29" s="247" t="s">
        <v>187</v>
      </c>
      <c r="D29" s="240" t="s">
        <v>3</v>
      </c>
      <c r="E29" s="241" t="s">
        <v>403</v>
      </c>
      <c r="F29" s="241" t="s">
        <v>4</v>
      </c>
      <c r="G29" s="240" t="s">
        <v>5</v>
      </c>
      <c r="H29" s="236" t="s">
        <v>404</v>
      </c>
    </row>
    <row r="30" spans="1:8" ht="15" customHeight="1">
      <c r="A30" s="246"/>
      <c r="B30" s="244"/>
      <c r="C30" s="248"/>
      <c r="D30" s="240"/>
      <c r="E30" s="242"/>
      <c r="F30" s="242"/>
      <c r="G30" s="240"/>
      <c r="H30" s="237"/>
    </row>
    <row r="31" spans="1:8" ht="12.75">
      <c r="A31" s="143" t="s">
        <v>69</v>
      </c>
      <c r="B31" s="142" t="s">
        <v>30</v>
      </c>
      <c r="C31" s="143"/>
      <c r="D31" s="191">
        <f>D32+D33+D34+D35</f>
        <v>2099.2</v>
      </c>
      <c r="E31" s="191">
        <f>E32+E33+E34+E35</f>
        <v>1533.5</v>
      </c>
      <c r="F31" s="191">
        <f>F32+F33+F34+F35</f>
        <v>1859.5</v>
      </c>
      <c r="G31" s="192">
        <f>F31/D31</f>
        <v>0.885813643292683</v>
      </c>
      <c r="H31" s="48">
        <f>F31/E31</f>
        <v>1.2125855885229866</v>
      </c>
    </row>
    <row r="32" spans="1:8" ht="12.75" hidden="1">
      <c r="A32" s="139" t="s">
        <v>70</v>
      </c>
      <c r="B32" s="138" t="s">
        <v>102</v>
      </c>
      <c r="C32" s="139"/>
      <c r="D32" s="189">
        <v>0</v>
      </c>
      <c r="E32" s="189">
        <v>0</v>
      </c>
      <c r="F32" s="189">
        <v>0</v>
      </c>
      <c r="G32" s="192" t="e">
        <f aca="true" t="shared" si="2" ref="G32:G63">F32/D32</f>
        <v>#DIV/0!</v>
      </c>
      <c r="H32" s="48" t="e">
        <f aca="true" t="shared" si="3" ref="H32:H63">F32/E32</f>
        <v>#DIV/0!</v>
      </c>
    </row>
    <row r="33" spans="1:8" ht="66.75" customHeight="1">
      <c r="A33" s="139" t="s">
        <v>72</v>
      </c>
      <c r="B33" s="138" t="s">
        <v>162</v>
      </c>
      <c r="C33" s="139" t="s">
        <v>72</v>
      </c>
      <c r="D33" s="189">
        <v>1992.8</v>
      </c>
      <c r="E33" s="189">
        <v>1521.6</v>
      </c>
      <c r="F33" s="189">
        <v>1856.8</v>
      </c>
      <c r="G33" s="192">
        <f t="shared" si="2"/>
        <v>0.9317543155359294</v>
      </c>
      <c r="H33" s="48">
        <f t="shared" si="3"/>
        <v>1.2202944269190326</v>
      </c>
    </row>
    <row r="34" spans="1:8" ht="12.75" hidden="1">
      <c r="A34" s="139" t="s">
        <v>74</v>
      </c>
      <c r="B34" s="138" t="s">
        <v>35</v>
      </c>
      <c r="C34" s="139"/>
      <c r="D34" s="189">
        <v>0</v>
      </c>
      <c r="E34" s="189">
        <v>7.5</v>
      </c>
      <c r="F34" s="189">
        <v>0</v>
      </c>
      <c r="G34" s="192" t="e">
        <f t="shared" si="2"/>
        <v>#DIV/0!</v>
      </c>
      <c r="H34" s="48">
        <f t="shared" si="3"/>
        <v>0</v>
      </c>
    </row>
    <row r="35" spans="1:8" ht="12.75">
      <c r="A35" s="139" t="s">
        <v>129</v>
      </c>
      <c r="B35" s="138" t="s">
        <v>122</v>
      </c>
      <c r="C35" s="139"/>
      <c r="D35" s="189">
        <f>D36+D37</f>
        <v>106.4</v>
      </c>
      <c r="E35" s="189">
        <f>E36+E37</f>
        <v>4.4</v>
      </c>
      <c r="F35" s="189">
        <f>F36+F37</f>
        <v>2.7</v>
      </c>
      <c r="G35" s="192">
        <f t="shared" si="2"/>
        <v>0.02537593984962406</v>
      </c>
      <c r="H35" s="48">
        <f t="shared" si="3"/>
        <v>0.6136363636363636</v>
      </c>
    </row>
    <row r="36" spans="1:10" s="8" customFormat="1" ht="25.5">
      <c r="A36" s="153"/>
      <c r="B36" s="154" t="s">
        <v>115</v>
      </c>
      <c r="C36" s="153" t="s">
        <v>298</v>
      </c>
      <c r="D36" s="193">
        <v>4.4</v>
      </c>
      <c r="E36" s="193">
        <v>4.4</v>
      </c>
      <c r="F36" s="193">
        <v>2.7</v>
      </c>
      <c r="G36" s="192">
        <f t="shared" si="2"/>
        <v>0.6136363636363636</v>
      </c>
      <c r="H36" s="48">
        <f t="shared" si="3"/>
        <v>0.6136363636363636</v>
      </c>
      <c r="I36" s="22"/>
      <c r="J36" s="22"/>
    </row>
    <row r="37" spans="1:10" s="8" customFormat="1" ht="38.25">
      <c r="A37" s="153"/>
      <c r="B37" s="154" t="s">
        <v>202</v>
      </c>
      <c r="C37" s="153" t="s">
        <v>352</v>
      </c>
      <c r="D37" s="193">
        <v>102</v>
      </c>
      <c r="E37" s="193"/>
      <c r="F37" s="193">
        <v>0</v>
      </c>
      <c r="G37" s="192">
        <f t="shared" si="2"/>
        <v>0</v>
      </c>
      <c r="H37" s="48"/>
      <c r="I37" s="22"/>
      <c r="J37" s="22"/>
    </row>
    <row r="38" spans="1:8" ht="12.75">
      <c r="A38" s="143" t="s">
        <v>110</v>
      </c>
      <c r="B38" s="142" t="s">
        <v>103</v>
      </c>
      <c r="C38" s="143"/>
      <c r="D38" s="189">
        <f>D39</f>
        <v>160</v>
      </c>
      <c r="E38" s="189">
        <f>E39</f>
        <v>160</v>
      </c>
      <c r="F38" s="189">
        <f>F39</f>
        <v>160</v>
      </c>
      <c r="G38" s="192">
        <f t="shared" si="2"/>
        <v>1</v>
      </c>
      <c r="H38" s="48">
        <f t="shared" si="3"/>
        <v>1</v>
      </c>
    </row>
    <row r="39" spans="1:8" ht="39.75" customHeight="1">
      <c r="A39" s="139" t="s">
        <v>111</v>
      </c>
      <c r="B39" s="138" t="s">
        <v>166</v>
      </c>
      <c r="C39" s="139" t="s">
        <v>227</v>
      </c>
      <c r="D39" s="189">
        <v>160</v>
      </c>
      <c r="E39" s="189">
        <v>160</v>
      </c>
      <c r="F39" s="189">
        <v>160</v>
      </c>
      <c r="G39" s="192">
        <f t="shared" si="2"/>
        <v>1</v>
      </c>
      <c r="H39" s="48">
        <f t="shared" si="3"/>
        <v>1</v>
      </c>
    </row>
    <row r="40" spans="1:8" ht="25.5" hidden="1">
      <c r="A40" s="143" t="s">
        <v>75</v>
      </c>
      <c r="B40" s="142" t="s">
        <v>38</v>
      </c>
      <c r="C40" s="143"/>
      <c r="D40" s="191">
        <f aca="true" t="shared" si="4" ref="D40:F41">D41</f>
        <v>0</v>
      </c>
      <c r="E40" s="191">
        <f t="shared" si="4"/>
        <v>0</v>
      </c>
      <c r="F40" s="191">
        <f t="shared" si="4"/>
        <v>0</v>
      </c>
      <c r="G40" s="192" t="e">
        <f t="shared" si="2"/>
        <v>#DIV/0!</v>
      </c>
      <c r="H40" s="48" t="e">
        <f t="shared" si="3"/>
        <v>#DIV/0!</v>
      </c>
    </row>
    <row r="41" spans="1:8" ht="12.75" hidden="1">
      <c r="A41" s="139" t="s">
        <v>112</v>
      </c>
      <c r="B41" s="138" t="s">
        <v>105</v>
      </c>
      <c r="C41" s="139"/>
      <c r="D41" s="189">
        <f t="shared" si="4"/>
        <v>0</v>
      </c>
      <c r="E41" s="189">
        <f t="shared" si="4"/>
        <v>0</v>
      </c>
      <c r="F41" s="189">
        <f t="shared" si="4"/>
        <v>0</v>
      </c>
      <c r="G41" s="192" t="e">
        <f t="shared" si="2"/>
        <v>#DIV/0!</v>
      </c>
      <c r="H41" s="48" t="e">
        <f t="shared" si="3"/>
        <v>#DIV/0!</v>
      </c>
    </row>
    <row r="42" spans="1:10" s="8" customFormat="1" ht="51" hidden="1">
      <c r="A42" s="153"/>
      <c r="B42" s="154" t="s">
        <v>189</v>
      </c>
      <c r="C42" s="153" t="s">
        <v>190</v>
      </c>
      <c r="D42" s="193">
        <v>0</v>
      </c>
      <c r="E42" s="193">
        <v>0</v>
      </c>
      <c r="F42" s="193">
        <v>0</v>
      </c>
      <c r="G42" s="192" t="e">
        <f t="shared" si="2"/>
        <v>#DIV/0!</v>
      </c>
      <c r="H42" s="48" t="e">
        <f t="shared" si="3"/>
        <v>#DIV/0!</v>
      </c>
      <c r="I42" s="22"/>
      <c r="J42" s="22"/>
    </row>
    <row r="43" spans="1:10" s="7" customFormat="1" ht="12.75">
      <c r="A43" s="143" t="s">
        <v>76</v>
      </c>
      <c r="B43" s="142" t="s">
        <v>40</v>
      </c>
      <c r="C43" s="143"/>
      <c r="D43" s="191">
        <f aca="true" t="shared" si="5" ref="D43:F44">D44</f>
        <v>20.6</v>
      </c>
      <c r="E43" s="191">
        <f t="shared" si="5"/>
        <v>8.6</v>
      </c>
      <c r="F43" s="191">
        <f t="shared" si="5"/>
        <v>20.6</v>
      </c>
      <c r="G43" s="192">
        <f t="shared" si="2"/>
        <v>1</v>
      </c>
      <c r="H43" s="48">
        <f t="shared" si="3"/>
        <v>2.3953488372093026</v>
      </c>
      <c r="I43" s="23"/>
      <c r="J43" s="23"/>
    </row>
    <row r="44" spans="1:8" ht="25.5">
      <c r="A44" s="151" t="s">
        <v>77</v>
      </c>
      <c r="B44" s="169" t="s">
        <v>124</v>
      </c>
      <c r="C44" s="139"/>
      <c r="D44" s="189">
        <f t="shared" si="5"/>
        <v>20.6</v>
      </c>
      <c r="E44" s="189">
        <f t="shared" si="5"/>
        <v>8.6</v>
      </c>
      <c r="F44" s="189">
        <f t="shared" si="5"/>
        <v>20.6</v>
      </c>
      <c r="G44" s="192">
        <f t="shared" si="2"/>
        <v>1</v>
      </c>
      <c r="H44" s="48">
        <f t="shared" si="3"/>
        <v>2.3953488372093026</v>
      </c>
    </row>
    <row r="45" spans="1:10" s="8" customFormat="1" ht="25.5">
      <c r="A45" s="153"/>
      <c r="B45" s="170" t="s">
        <v>124</v>
      </c>
      <c r="C45" s="153" t="s">
        <v>367</v>
      </c>
      <c r="D45" s="193">
        <v>20.6</v>
      </c>
      <c r="E45" s="193">
        <v>8.6</v>
      </c>
      <c r="F45" s="193">
        <v>20.6</v>
      </c>
      <c r="G45" s="192">
        <f t="shared" si="2"/>
        <v>1</v>
      </c>
      <c r="H45" s="48">
        <f t="shared" si="3"/>
        <v>2.3953488372093026</v>
      </c>
      <c r="I45" s="22"/>
      <c r="J45" s="22"/>
    </row>
    <row r="46" spans="1:8" ht="25.5">
      <c r="A46" s="156" t="s">
        <v>78</v>
      </c>
      <c r="B46" s="142" t="s">
        <v>41</v>
      </c>
      <c r="C46" s="143"/>
      <c r="D46" s="191">
        <f>D47</f>
        <v>811.1999999999999</v>
      </c>
      <c r="E46" s="191">
        <f>E47</f>
        <v>593.4</v>
      </c>
      <c r="F46" s="191">
        <f>F47</f>
        <v>703.3</v>
      </c>
      <c r="G46" s="192">
        <f t="shared" si="2"/>
        <v>0.8669871794871795</v>
      </c>
      <c r="H46" s="48">
        <f t="shared" si="3"/>
        <v>1.1852039096730704</v>
      </c>
    </row>
    <row r="47" spans="1:8" ht="12.75">
      <c r="A47" s="143" t="s">
        <v>44</v>
      </c>
      <c r="B47" s="142" t="s">
        <v>45</v>
      </c>
      <c r="C47" s="143"/>
      <c r="D47" s="191">
        <f>D48+D49+D51+D50</f>
        <v>811.1999999999999</v>
      </c>
      <c r="E47" s="191">
        <f>E48+E49+E51+E50</f>
        <v>593.4</v>
      </c>
      <c r="F47" s="191">
        <f>F48+F49+F51+F50</f>
        <v>703.3</v>
      </c>
      <c r="G47" s="192">
        <f t="shared" si="2"/>
        <v>0.8669871794871795</v>
      </c>
      <c r="H47" s="48">
        <f t="shared" si="3"/>
        <v>1.1852039096730704</v>
      </c>
    </row>
    <row r="48" spans="1:8" ht="12.75">
      <c r="A48" s="139"/>
      <c r="B48" s="138" t="s">
        <v>98</v>
      </c>
      <c r="C48" s="139" t="s">
        <v>299</v>
      </c>
      <c r="D48" s="189">
        <v>203.2</v>
      </c>
      <c r="E48" s="189">
        <v>147.6</v>
      </c>
      <c r="F48" s="189">
        <v>198.7</v>
      </c>
      <c r="G48" s="192">
        <f t="shared" si="2"/>
        <v>0.9778543307086615</v>
      </c>
      <c r="H48" s="48">
        <f t="shared" si="3"/>
        <v>1.3462059620596205</v>
      </c>
    </row>
    <row r="49" spans="1:10" s="8" customFormat="1" ht="20.25" customHeight="1">
      <c r="A49" s="153"/>
      <c r="B49" s="138" t="s">
        <v>224</v>
      </c>
      <c r="C49" s="153" t="s">
        <v>300</v>
      </c>
      <c r="D49" s="193">
        <v>22.1</v>
      </c>
      <c r="E49" s="193">
        <v>22.1</v>
      </c>
      <c r="F49" s="193">
        <v>22.1</v>
      </c>
      <c r="G49" s="192">
        <f t="shared" si="2"/>
        <v>1</v>
      </c>
      <c r="H49" s="48">
        <f t="shared" si="3"/>
        <v>1</v>
      </c>
      <c r="I49" s="22"/>
      <c r="J49" s="22"/>
    </row>
    <row r="50" spans="1:10" s="8" customFormat="1" ht="20.25" customHeight="1" hidden="1">
      <c r="A50" s="153"/>
      <c r="B50" s="138" t="s">
        <v>296</v>
      </c>
      <c r="C50" s="153" t="s">
        <v>301</v>
      </c>
      <c r="D50" s="193">
        <v>0</v>
      </c>
      <c r="E50" s="193">
        <v>0</v>
      </c>
      <c r="F50" s="193">
        <v>0</v>
      </c>
      <c r="G50" s="192" t="e">
        <f t="shared" si="2"/>
        <v>#DIV/0!</v>
      </c>
      <c r="H50" s="48" t="e">
        <f t="shared" si="3"/>
        <v>#DIV/0!</v>
      </c>
      <c r="I50" s="22"/>
      <c r="J50" s="22"/>
    </row>
    <row r="51" spans="1:10" s="8" customFormat="1" ht="20.25" customHeight="1">
      <c r="A51" s="153"/>
      <c r="B51" s="138" t="s">
        <v>175</v>
      </c>
      <c r="C51" s="153" t="s">
        <v>302</v>
      </c>
      <c r="D51" s="193">
        <v>585.9</v>
      </c>
      <c r="E51" s="193">
        <v>423.7</v>
      </c>
      <c r="F51" s="193">
        <v>482.5</v>
      </c>
      <c r="G51" s="192">
        <f t="shared" si="2"/>
        <v>0.8235193719064687</v>
      </c>
      <c r="H51" s="48">
        <f t="shared" si="3"/>
        <v>1.1387774368657069</v>
      </c>
      <c r="I51" s="22"/>
      <c r="J51" s="22"/>
    </row>
    <row r="52" spans="1:8" ht="28.5" customHeight="1">
      <c r="A52" s="155" t="s">
        <v>127</v>
      </c>
      <c r="B52" s="152" t="s">
        <v>125</v>
      </c>
      <c r="C52" s="155"/>
      <c r="D52" s="189">
        <f aca="true" t="shared" si="6" ref="D52:F53">D53</f>
        <v>1.1</v>
      </c>
      <c r="E52" s="189">
        <f t="shared" si="6"/>
        <v>0.9</v>
      </c>
      <c r="F52" s="189">
        <f t="shared" si="6"/>
        <v>1.1</v>
      </c>
      <c r="G52" s="192">
        <f t="shared" si="2"/>
        <v>1</v>
      </c>
      <c r="H52" s="48">
        <f t="shared" si="3"/>
        <v>1.2222222222222223</v>
      </c>
    </row>
    <row r="53" spans="1:8" ht="42.75" customHeight="1">
      <c r="A53" s="151" t="s">
        <v>121</v>
      </c>
      <c r="B53" s="169" t="s">
        <v>128</v>
      </c>
      <c r="C53" s="151"/>
      <c r="D53" s="189">
        <f t="shared" si="6"/>
        <v>1.1</v>
      </c>
      <c r="E53" s="189">
        <f t="shared" si="6"/>
        <v>0.9</v>
      </c>
      <c r="F53" s="189">
        <f t="shared" si="6"/>
        <v>1.1</v>
      </c>
      <c r="G53" s="192">
        <f t="shared" si="2"/>
        <v>1</v>
      </c>
      <c r="H53" s="48">
        <f t="shared" si="3"/>
        <v>1.2222222222222223</v>
      </c>
    </row>
    <row r="54" spans="1:10" s="8" customFormat="1" ht="42" customHeight="1">
      <c r="A54" s="153"/>
      <c r="B54" s="154" t="s">
        <v>230</v>
      </c>
      <c r="C54" s="153" t="s">
        <v>303</v>
      </c>
      <c r="D54" s="193">
        <v>1.1</v>
      </c>
      <c r="E54" s="193">
        <v>0.9</v>
      </c>
      <c r="F54" s="193">
        <v>1.1</v>
      </c>
      <c r="G54" s="192">
        <f t="shared" si="2"/>
        <v>1</v>
      </c>
      <c r="H54" s="48">
        <f t="shared" si="3"/>
        <v>1.2222222222222223</v>
      </c>
      <c r="I54" s="22"/>
      <c r="J54" s="22"/>
    </row>
    <row r="55" spans="1:8" ht="17.25" customHeight="1" hidden="1">
      <c r="A55" s="143" t="s">
        <v>46</v>
      </c>
      <c r="B55" s="142" t="s">
        <v>47</v>
      </c>
      <c r="C55" s="143"/>
      <c r="D55" s="191">
        <f aca="true" t="shared" si="7" ref="D55:F56">D56</f>
        <v>0</v>
      </c>
      <c r="E55" s="191">
        <f t="shared" si="7"/>
        <v>0</v>
      </c>
      <c r="F55" s="191">
        <f t="shared" si="7"/>
        <v>0</v>
      </c>
      <c r="G55" s="192" t="e">
        <f t="shared" si="2"/>
        <v>#DIV/0!</v>
      </c>
      <c r="H55" s="48" t="e">
        <f t="shared" si="3"/>
        <v>#DIV/0!</v>
      </c>
    </row>
    <row r="56" spans="1:8" ht="14.25" customHeight="1" hidden="1">
      <c r="A56" s="139" t="s">
        <v>51</v>
      </c>
      <c r="B56" s="138" t="s">
        <v>52</v>
      </c>
      <c r="C56" s="139"/>
      <c r="D56" s="189">
        <f t="shared" si="7"/>
        <v>0</v>
      </c>
      <c r="E56" s="189">
        <f t="shared" si="7"/>
        <v>0</v>
      </c>
      <c r="F56" s="189">
        <f t="shared" si="7"/>
        <v>0</v>
      </c>
      <c r="G56" s="192" t="e">
        <f t="shared" si="2"/>
        <v>#DIV/0!</v>
      </c>
      <c r="H56" s="48" t="e">
        <f t="shared" si="3"/>
        <v>#DIV/0!</v>
      </c>
    </row>
    <row r="57" spans="1:10" s="8" customFormat="1" ht="39" customHeight="1" hidden="1">
      <c r="A57" s="153"/>
      <c r="B57" s="154" t="s">
        <v>225</v>
      </c>
      <c r="C57" s="153" t="s">
        <v>226</v>
      </c>
      <c r="D57" s="193">
        <v>0</v>
      </c>
      <c r="E57" s="193">
        <v>0</v>
      </c>
      <c r="F57" s="193">
        <v>0</v>
      </c>
      <c r="G57" s="192" t="e">
        <f t="shared" si="2"/>
        <v>#DIV/0!</v>
      </c>
      <c r="H57" s="48" t="e">
        <f t="shared" si="3"/>
        <v>#DIV/0!</v>
      </c>
      <c r="I57" s="22"/>
      <c r="J57" s="22"/>
    </row>
    <row r="58" spans="1:8" ht="17.25" customHeight="1">
      <c r="A58" s="143">
        <v>1000</v>
      </c>
      <c r="B58" s="142" t="s">
        <v>61</v>
      </c>
      <c r="C58" s="143"/>
      <c r="D58" s="191">
        <f>D59</f>
        <v>36</v>
      </c>
      <c r="E58" s="191">
        <f>E59</f>
        <v>27</v>
      </c>
      <c r="F58" s="191">
        <f>F59</f>
        <v>36</v>
      </c>
      <c r="G58" s="192">
        <f t="shared" si="2"/>
        <v>1</v>
      </c>
      <c r="H58" s="48">
        <f t="shared" si="3"/>
        <v>1.3333333333333333</v>
      </c>
    </row>
    <row r="59" spans="1:8" ht="16.5" customHeight="1">
      <c r="A59" s="139">
        <v>1001</v>
      </c>
      <c r="B59" s="138" t="s">
        <v>178</v>
      </c>
      <c r="C59" s="139" t="s">
        <v>304</v>
      </c>
      <c r="D59" s="189">
        <v>36</v>
      </c>
      <c r="E59" s="189">
        <v>27</v>
      </c>
      <c r="F59" s="189">
        <v>36</v>
      </c>
      <c r="G59" s="192">
        <f t="shared" si="2"/>
        <v>1</v>
      </c>
      <c r="H59" s="48">
        <f t="shared" si="3"/>
        <v>1.3333333333333333</v>
      </c>
    </row>
    <row r="60" spans="1:8" ht="30.75" customHeight="1">
      <c r="A60" s="143"/>
      <c r="B60" s="142" t="s">
        <v>99</v>
      </c>
      <c r="C60" s="143"/>
      <c r="D60" s="189">
        <f>D61</f>
        <v>2026</v>
      </c>
      <c r="E60" s="189">
        <f>E61</f>
        <v>2352.2</v>
      </c>
      <c r="F60" s="189">
        <f>F61</f>
        <v>2026</v>
      </c>
      <c r="G60" s="192">
        <f t="shared" si="2"/>
        <v>1</v>
      </c>
      <c r="H60" s="48">
        <f t="shared" si="3"/>
        <v>0.8613213162146076</v>
      </c>
    </row>
    <row r="61" spans="1:10" s="8" customFormat="1" ht="25.5">
      <c r="A61" s="153"/>
      <c r="B61" s="154" t="s">
        <v>100</v>
      </c>
      <c r="C61" s="153" t="s">
        <v>191</v>
      </c>
      <c r="D61" s="193">
        <v>2026</v>
      </c>
      <c r="E61" s="193">
        <v>2352.2</v>
      </c>
      <c r="F61" s="193">
        <v>2026</v>
      </c>
      <c r="G61" s="192">
        <f t="shared" si="2"/>
        <v>1</v>
      </c>
      <c r="H61" s="48">
        <f t="shared" si="3"/>
        <v>0.8613213162146076</v>
      </c>
      <c r="I61" s="22"/>
      <c r="J61" s="22"/>
    </row>
    <row r="62" spans="1:8" ht="15.75">
      <c r="A62" s="143"/>
      <c r="B62" s="95" t="s">
        <v>68</v>
      </c>
      <c r="C62" s="100"/>
      <c r="D62" s="194">
        <f>D31+D38+D40+D43+D46++D52+D55+D58+D60</f>
        <v>5154.099999999999</v>
      </c>
      <c r="E62" s="194">
        <f>E31+E38+E40+E43+E46++E52+E55+E58+E60</f>
        <v>4675.6</v>
      </c>
      <c r="F62" s="194">
        <f>F31+F38+F40+F43+F46++F52+F55+F58+F60</f>
        <v>4806.5</v>
      </c>
      <c r="G62" s="192">
        <f t="shared" si="2"/>
        <v>0.9325585456238723</v>
      </c>
      <c r="H62" s="37">
        <f t="shared" si="3"/>
        <v>1.0279964068782614</v>
      </c>
    </row>
    <row r="63" spans="1:8" ht="15.75" customHeight="1">
      <c r="A63" s="158"/>
      <c r="B63" s="138" t="s">
        <v>83</v>
      </c>
      <c r="C63" s="139"/>
      <c r="D63" s="195">
        <f>D60</f>
        <v>2026</v>
      </c>
      <c r="E63" s="195">
        <f>E60</f>
        <v>2352.2</v>
      </c>
      <c r="F63" s="195">
        <f>F60</f>
        <v>2026</v>
      </c>
      <c r="G63" s="192">
        <f t="shared" si="2"/>
        <v>1</v>
      </c>
      <c r="H63" s="48">
        <f t="shared" si="3"/>
        <v>0.8613213162146076</v>
      </c>
    </row>
    <row r="64" ht="12.75">
      <c r="A64" s="161"/>
    </row>
    <row r="65" spans="1:6" ht="15">
      <c r="A65" s="161"/>
      <c r="B65" s="159" t="s">
        <v>93</v>
      </c>
      <c r="C65" s="160"/>
      <c r="F65" s="196">
        <v>1000.8</v>
      </c>
    </row>
    <row r="66" spans="1:3" ht="15">
      <c r="A66" s="161"/>
      <c r="B66" s="159"/>
      <c r="C66" s="160"/>
    </row>
    <row r="67" spans="1:3" ht="15">
      <c r="A67" s="161"/>
      <c r="B67" s="159" t="s">
        <v>84</v>
      </c>
      <c r="C67" s="160"/>
    </row>
    <row r="68" spans="1:3" ht="15">
      <c r="A68" s="161"/>
      <c r="B68" s="159" t="s">
        <v>85</v>
      </c>
      <c r="C68" s="160"/>
    </row>
    <row r="69" spans="1:3" ht="15">
      <c r="A69" s="161"/>
      <c r="B69" s="159"/>
      <c r="C69" s="160"/>
    </row>
    <row r="70" spans="1:3" ht="15">
      <c r="A70" s="161"/>
      <c r="B70" s="159" t="s">
        <v>86</v>
      </c>
      <c r="C70" s="160"/>
    </row>
    <row r="71" spans="1:3" ht="15">
      <c r="A71" s="161"/>
      <c r="B71" s="159" t="s">
        <v>87</v>
      </c>
      <c r="C71" s="160"/>
    </row>
    <row r="72" spans="1:3" ht="15">
      <c r="A72" s="161"/>
      <c r="B72" s="159"/>
      <c r="C72" s="160"/>
    </row>
    <row r="73" spans="1:3" ht="15">
      <c r="A73" s="161"/>
      <c r="B73" s="159" t="s">
        <v>88</v>
      </c>
      <c r="C73" s="160"/>
    </row>
    <row r="74" spans="1:3" ht="15">
      <c r="A74" s="161"/>
      <c r="B74" s="159" t="s">
        <v>89</v>
      </c>
      <c r="C74" s="160"/>
    </row>
    <row r="75" spans="1:3" ht="15">
      <c r="A75" s="161"/>
      <c r="B75" s="159"/>
      <c r="C75" s="160"/>
    </row>
    <row r="76" spans="1:3" ht="15">
      <c r="A76" s="161"/>
      <c r="B76" s="159" t="s">
        <v>90</v>
      </c>
      <c r="C76" s="160"/>
    </row>
    <row r="77" spans="1:3" ht="15">
      <c r="A77" s="161"/>
      <c r="B77" s="159" t="s">
        <v>91</v>
      </c>
      <c r="C77" s="160"/>
    </row>
    <row r="78" spans="1:3" ht="15">
      <c r="A78" s="161"/>
      <c r="B78" s="159"/>
      <c r="C78" s="160"/>
    </row>
    <row r="79" spans="1:3" ht="15">
      <c r="A79" s="161"/>
      <c r="B79" s="159"/>
      <c r="C79" s="160"/>
    </row>
    <row r="80" spans="1:8" ht="15">
      <c r="A80" s="161"/>
      <c r="B80" s="159" t="s">
        <v>92</v>
      </c>
      <c r="C80" s="160"/>
      <c r="F80" s="197">
        <f>F65+F26-F62</f>
        <v>975.6000000000004</v>
      </c>
      <c r="H80" s="38"/>
    </row>
    <row r="81" ht="12.75">
      <c r="A81" s="161"/>
    </row>
    <row r="82" ht="12.75">
      <c r="A82" s="161"/>
    </row>
    <row r="83" spans="1:3" ht="15">
      <c r="A83" s="161"/>
      <c r="B83" s="159" t="s">
        <v>94</v>
      </c>
      <c r="C83" s="160"/>
    </row>
    <row r="84" spans="1:3" ht="15">
      <c r="A84" s="161"/>
      <c r="B84" s="159" t="s">
        <v>95</v>
      </c>
      <c r="C84" s="160"/>
    </row>
    <row r="85" spans="1:3" ht="15">
      <c r="A85" s="161"/>
      <c r="B85" s="159" t="s">
        <v>96</v>
      </c>
      <c r="C85" s="160"/>
    </row>
  </sheetData>
  <sheetProtection/>
  <mergeCells count="16">
    <mergeCell ref="A29:A30"/>
    <mergeCell ref="B29:B30"/>
    <mergeCell ref="D29:D30"/>
    <mergeCell ref="H29:H30"/>
    <mergeCell ref="E29:E30"/>
    <mergeCell ref="C29:C30"/>
    <mergeCell ref="A1:H1"/>
    <mergeCell ref="G2:G3"/>
    <mergeCell ref="G29:G30"/>
    <mergeCell ref="A28:H28"/>
    <mergeCell ref="F29:F30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83"/>
  <sheetViews>
    <sheetView zoomScalePageLayoutView="0" workbookViewId="0" topLeftCell="A60">
      <selection activeCell="A29" sqref="A29:H29"/>
    </sheetView>
  </sheetViews>
  <sheetFormatPr defaultColWidth="9.140625" defaultRowHeight="12.75"/>
  <cols>
    <col min="1" max="1" width="7.8515625" style="1" customWidth="1"/>
    <col min="2" max="2" width="38.140625" style="1" customWidth="1"/>
    <col min="3" max="3" width="11.00390625" style="161" hidden="1" customWidth="1"/>
    <col min="4" max="4" width="11.7109375" style="185" customWidth="1"/>
    <col min="5" max="5" width="11.7109375" style="185" hidden="1" customWidth="1"/>
    <col min="6" max="7" width="12.57421875" style="185" customWidth="1"/>
    <col min="8" max="8" width="11.140625" style="15" hidden="1" customWidth="1"/>
    <col min="9" max="11" width="9.140625" style="15" customWidth="1"/>
    <col min="12" max="16384" width="9.140625" style="1" customWidth="1"/>
  </cols>
  <sheetData>
    <row r="1" spans="1:11" s="4" customFormat="1" ht="66.75" customHeight="1">
      <c r="A1" s="223" t="s">
        <v>426</v>
      </c>
      <c r="B1" s="223"/>
      <c r="C1" s="223"/>
      <c r="D1" s="223"/>
      <c r="E1" s="223"/>
      <c r="F1" s="223"/>
      <c r="G1" s="223"/>
      <c r="H1" s="223"/>
      <c r="I1" s="24"/>
      <c r="J1" s="24"/>
      <c r="K1" s="24"/>
    </row>
    <row r="2" spans="1:8" ht="12.75" customHeight="1">
      <c r="A2" s="171"/>
      <c r="B2" s="230" t="s">
        <v>2</v>
      </c>
      <c r="C2" s="132"/>
      <c r="D2" s="224" t="s">
        <v>3</v>
      </c>
      <c r="E2" s="231" t="s">
        <v>403</v>
      </c>
      <c r="F2" s="224" t="s">
        <v>4</v>
      </c>
      <c r="G2" s="224" t="s">
        <v>5</v>
      </c>
      <c r="H2" s="228" t="s">
        <v>404</v>
      </c>
    </row>
    <row r="3" spans="1:8" ht="21.75" customHeight="1">
      <c r="A3" s="133"/>
      <c r="B3" s="230"/>
      <c r="C3" s="132"/>
      <c r="D3" s="224"/>
      <c r="E3" s="232"/>
      <c r="F3" s="224"/>
      <c r="G3" s="224"/>
      <c r="H3" s="229"/>
    </row>
    <row r="4" spans="1:8" ht="15">
      <c r="A4" s="133"/>
      <c r="B4" s="134" t="s">
        <v>82</v>
      </c>
      <c r="C4" s="135"/>
      <c r="D4" s="136">
        <f>D5+D6+D7+D8+D9+D10+D11+D12+D13+D14+D15+D16+D17+D18+D19+D20</f>
        <v>3510.7</v>
      </c>
      <c r="E4" s="136">
        <f>E5+E6+E7+E8+E9+E10+E11+E12+E13+E14+E15+E16+E17+E18+E19+E20</f>
        <v>1598</v>
      </c>
      <c r="F4" s="136">
        <f>F5+F6+F7+F8+F9+F10+F11+F12+F13+F14+F15+F16+F17+F18+F19+F20</f>
        <v>4280.799999999999</v>
      </c>
      <c r="G4" s="141">
        <f>F4/D4</f>
        <v>1.2193579627994415</v>
      </c>
      <c r="H4" s="36">
        <f>F4/E4</f>
        <v>2.678848560700876</v>
      </c>
    </row>
    <row r="5" spans="1:8" ht="15">
      <c r="A5" s="133"/>
      <c r="B5" s="138" t="s">
        <v>6</v>
      </c>
      <c r="C5" s="139"/>
      <c r="D5" s="140">
        <v>102</v>
      </c>
      <c r="E5" s="140">
        <v>70</v>
      </c>
      <c r="F5" s="140">
        <v>102.3</v>
      </c>
      <c r="G5" s="141">
        <f aca="true" t="shared" si="0" ref="G5:G28">F5/D5</f>
        <v>1.0029411764705882</v>
      </c>
      <c r="H5" s="36">
        <f aca="true" t="shared" si="1" ref="H5:H28">F5/E5</f>
        <v>1.4614285714285713</v>
      </c>
    </row>
    <row r="6" spans="1:8" ht="15" hidden="1">
      <c r="A6" s="133"/>
      <c r="B6" s="138" t="s">
        <v>251</v>
      </c>
      <c r="C6" s="139"/>
      <c r="D6" s="140">
        <v>0</v>
      </c>
      <c r="E6" s="140">
        <v>0</v>
      </c>
      <c r="F6" s="140">
        <v>0</v>
      </c>
      <c r="G6" s="141" t="e">
        <f t="shared" si="0"/>
        <v>#DIV/0!</v>
      </c>
      <c r="H6" s="36" t="e">
        <f t="shared" si="1"/>
        <v>#DIV/0!</v>
      </c>
    </row>
    <row r="7" spans="1:8" ht="15">
      <c r="A7" s="133"/>
      <c r="B7" s="138" t="s">
        <v>8</v>
      </c>
      <c r="C7" s="139"/>
      <c r="D7" s="140">
        <v>1220</v>
      </c>
      <c r="E7" s="140">
        <v>1020</v>
      </c>
      <c r="F7" s="140">
        <v>1280.8</v>
      </c>
      <c r="G7" s="141">
        <f t="shared" si="0"/>
        <v>1.0498360655737704</v>
      </c>
      <c r="H7" s="36">
        <f t="shared" si="1"/>
        <v>1.2556862745098039</v>
      </c>
    </row>
    <row r="8" spans="1:8" ht="15">
      <c r="A8" s="133"/>
      <c r="B8" s="138" t="s">
        <v>9</v>
      </c>
      <c r="C8" s="139"/>
      <c r="D8" s="140">
        <v>180</v>
      </c>
      <c r="E8" s="140">
        <v>40</v>
      </c>
      <c r="F8" s="140">
        <v>181.8</v>
      </c>
      <c r="G8" s="141">
        <f t="shared" si="0"/>
        <v>1.01</v>
      </c>
      <c r="H8" s="36">
        <f t="shared" si="1"/>
        <v>4.545</v>
      </c>
    </row>
    <row r="9" spans="1:8" ht="15">
      <c r="A9" s="133"/>
      <c r="B9" s="138" t="s">
        <v>10</v>
      </c>
      <c r="C9" s="139"/>
      <c r="D9" s="140">
        <v>1981</v>
      </c>
      <c r="E9" s="140">
        <v>460</v>
      </c>
      <c r="F9" s="140">
        <v>2669.2</v>
      </c>
      <c r="G9" s="141">
        <f t="shared" si="0"/>
        <v>1.3474003028773345</v>
      </c>
      <c r="H9" s="36">
        <f t="shared" si="1"/>
        <v>5.802608695652173</v>
      </c>
    </row>
    <row r="10" spans="1:8" ht="15">
      <c r="A10" s="133"/>
      <c r="B10" s="138" t="s">
        <v>106</v>
      </c>
      <c r="C10" s="139"/>
      <c r="D10" s="140">
        <v>13.7</v>
      </c>
      <c r="E10" s="140">
        <v>8</v>
      </c>
      <c r="F10" s="140">
        <v>17</v>
      </c>
      <c r="G10" s="141">
        <f t="shared" si="0"/>
        <v>1.2408759124087592</v>
      </c>
      <c r="H10" s="36">
        <f t="shared" si="1"/>
        <v>2.125</v>
      </c>
    </row>
    <row r="11" spans="1:8" ht="15">
      <c r="A11" s="133"/>
      <c r="B11" s="138" t="s">
        <v>11</v>
      </c>
      <c r="C11" s="139"/>
      <c r="D11" s="140">
        <v>0</v>
      </c>
      <c r="E11" s="140">
        <v>0</v>
      </c>
      <c r="F11" s="140">
        <v>0</v>
      </c>
      <c r="G11" s="141">
        <v>0</v>
      </c>
      <c r="H11" s="36">
        <v>0</v>
      </c>
    </row>
    <row r="12" spans="1:8" ht="15">
      <c r="A12" s="133"/>
      <c r="B12" s="138" t="s">
        <v>12</v>
      </c>
      <c r="C12" s="139"/>
      <c r="D12" s="140">
        <v>0</v>
      </c>
      <c r="E12" s="140">
        <v>0</v>
      </c>
      <c r="F12" s="140">
        <v>0</v>
      </c>
      <c r="G12" s="141">
        <v>0</v>
      </c>
      <c r="H12" s="36">
        <v>0</v>
      </c>
    </row>
    <row r="13" spans="1:8" ht="15">
      <c r="A13" s="133"/>
      <c r="B13" s="138" t="s">
        <v>13</v>
      </c>
      <c r="C13" s="139"/>
      <c r="D13" s="140">
        <v>14</v>
      </c>
      <c r="E13" s="140">
        <v>0</v>
      </c>
      <c r="F13" s="140">
        <v>14</v>
      </c>
      <c r="G13" s="141">
        <f t="shared" si="0"/>
        <v>1</v>
      </c>
      <c r="H13" s="36">
        <v>0</v>
      </c>
    </row>
    <row r="14" spans="1:8" ht="15">
      <c r="A14" s="133"/>
      <c r="B14" s="138" t="s">
        <v>15</v>
      </c>
      <c r="C14" s="139"/>
      <c r="D14" s="140">
        <v>0</v>
      </c>
      <c r="E14" s="140">
        <v>0</v>
      </c>
      <c r="F14" s="140">
        <v>0</v>
      </c>
      <c r="G14" s="141">
        <v>0</v>
      </c>
      <c r="H14" s="36">
        <v>0</v>
      </c>
    </row>
    <row r="15" spans="1:8" ht="15">
      <c r="A15" s="133"/>
      <c r="B15" s="138" t="s">
        <v>16</v>
      </c>
      <c r="C15" s="139"/>
      <c r="D15" s="140">
        <v>0</v>
      </c>
      <c r="E15" s="140">
        <v>0</v>
      </c>
      <c r="F15" s="140">
        <v>0</v>
      </c>
      <c r="G15" s="141">
        <v>0</v>
      </c>
      <c r="H15" s="36">
        <v>0</v>
      </c>
    </row>
    <row r="16" spans="1:8" ht="25.5">
      <c r="A16" s="133"/>
      <c r="B16" s="138" t="s">
        <v>17</v>
      </c>
      <c r="C16" s="139"/>
      <c r="D16" s="140">
        <v>0</v>
      </c>
      <c r="E16" s="140">
        <v>0</v>
      </c>
      <c r="F16" s="140">
        <v>0</v>
      </c>
      <c r="G16" s="141">
        <v>0</v>
      </c>
      <c r="H16" s="36">
        <v>0</v>
      </c>
    </row>
    <row r="17" spans="1:8" ht="15">
      <c r="A17" s="133"/>
      <c r="B17" s="138" t="s">
        <v>116</v>
      </c>
      <c r="C17" s="139"/>
      <c r="D17" s="140">
        <v>0</v>
      </c>
      <c r="E17" s="140">
        <v>0</v>
      </c>
      <c r="F17" s="140">
        <v>15.7</v>
      </c>
      <c r="G17" s="141">
        <v>0</v>
      </c>
      <c r="H17" s="36">
        <v>0</v>
      </c>
    </row>
    <row r="18" spans="1:8" ht="15">
      <c r="A18" s="133"/>
      <c r="B18" s="138" t="s">
        <v>290</v>
      </c>
      <c r="C18" s="139"/>
      <c r="D18" s="140">
        <v>0</v>
      </c>
      <c r="E18" s="140">
        <v>0</v>
      </c>
      <c r="F18" s="140">
        <v>0</v>
      </c>
      <c r="G18" s="141">
        <v>0</v>
      </c>
      <c r="H18" s="36">
        <v>0</v>
      </c>
    </row>
    <row r="19" spans="1:8" ht="15">
      <c r="A19" s="133"/>
      <c r="B19" s="138" t="s">
        <v>119</v>
      </c>
      <c r="C19" s="139"/>
      <c r="D19" s="140">
        <v>0</v>
      </c>
      <c r="E19" s="140">
        <v>0</v>
      </c>
      <c r="F19" s="140">
        <v>0</v>
      </c>
      <c r="G19" s="141">
        <v>0</v>
      </c>
      <c r="H19" s="36">
        <v>0</v>
      </c>
    </row>
    <row r="20" spans="1:8" ht="15">
      <c r="A20" s="133"/>
      <c r="B20" s="138" t="s">
        <v>22</v>
      </c>
      <c r="C20" s="139"/>
      <c r="D20" s="140">
        <v>0</v>
      </c>
      <c r="E20" s="140">
        <v>0</v>
      </c>
      <c r="F20" s="140">
        <v>0</v>
      </c>
      <c r="G20" s="141">
        <v>0</v>
      </c>
      <c r="H20" s="36">
        <v>0</v>
      </c>
    </row>
    <row r="21" spans="1:8" ht="15">
      <c r="A21" s="133"/>
      <c r="B21" s="142" t="s">
        <v>23</v>
      </c>
      <c r="C21" s="143"/>
      <c r="D21" s="140">
        <f>D22+D23+D24+D25+D26</f>
        <v>260.5</v>
      </c>
      <c r="E21" s="140">
        <f>E22+E23+E24+E25+E26</f>
        <v>745.6</v>
      </c>
      <c r="F21" s="140">
        <f>F22+F23+F24+F25+F26</f>
        <v>260.5</v>
      </c>
      <c r="G21" s="141">
        <f t="shared" si="0"/>
        <v>1</v>
      </c>
      <c r="H21" s="36">
        <f t="shared" si="1"/>
        <v>0.34938304721030045</v>
      </c>
    </row>
    <row r="22" spans="1:8" ht="15">
      <c r="A22" s="133"/>
      <c r="B22" s="138" t="s">
        <v>24</v>
      </c>
      <c r="C22" s="139"/>
      <c r="D22" s="140">
        <v>100.5</v>
      </c>
      <c r="E22" s="140">
        <v>75.4</v>
      </c>
      <c r="F22" s="140">
        <v>100.5</v>
      </c>
      <c r="G22" s="141">
        <f t="shared" si="0"/>
        <v>1</v>
      </c>
      <c r="H22" s="36">
        <f t="shared" si="1"/>
        <v>1.33289124668435</v>
      </c>
    </row>
    <row r="23" spans="1:8" ht="15">
      <c r="A23" s="133"/>
      <c r="B23" s="138" t="s">
        <v>101</v>
      </c>
      <c r="C23" s="139"/>
      <c r="D23" s="140">
        <v>160</v>
      </c>
      <c r="E23" s="140">
        <v>117</v>
      </c>
      <c r="F23" s="140">
        <v>160</v>
      </c>
      <c r="G23" s="141">
        <f t="shared" si="0"/>
        <v>1</v>
      </c>
      <c r="H23" s="36">
        <f t="shared" si="1"/>
        <v>1.3675213675213675</v>
      </c>
    </row>
    <row r="24" spans="1:8" ht="15">
      <c r="A24" s="133"/>
      <c r="B24" s="138" t="s">
        <v>67</v>
      </c>
      <c r="C24" s="139"/>
      <c r="D24" s="140">
        <v>0</v>
      </c>
      <c r="E24" s="140">
        <v>553.2</v>
      </c>
      <c r="F24" s="140">
        <v>0</v>
      </c>
      <c r="G24" s="141">
        <v>0</v>
      </c>
      <c r="H24" s="36">
        <f t="shared" si="1"/>
        <v>0</v>
      </c>
    </row>
    <row r="25" spans="1:8" ht="25.5">
      <c r="A25" s="133"/>
      <c r="B25" s="138" t="s">
        <v>27</v>
      </c>
      <c r="C25" s="139"/>
      <c r="D25" s="140">
        <v>0</v>
      </c>
      <c r="E25" s="140">
        <v>0</v>
      </c>
      <c r="F25" s="140">
        <v>0</v>
      </c>
      <c r="G25" s="141">
        <v>0</v>
      </c>
      <c r="H25" s="36">
        <v>0</v>
      </c>
    </row>
    <row r="26" spans="1:8" ht="23.25" customHeight="1" thickBot="1">
      <c r="A26" s="133"/>
      <c r="B26" s="164" t="s">
        <v>154</v>
      </c>
      <c r="C26" s="165"/>
      <c r="D26" s="140">
        <v>0</v>
      </c>
      <c r="E26" s="140">
        <v>0</v>
      </c>
      <c r="F26" s="140">
        <v>0</v>
      </c>
      <c r="G26" s="141">
        <v>0</v>
      </c>
      <c r="H26" s="36">
        <v>0</v>
      </c>
    </row>
    <row r="27" spans="1:8" ht="18.75">
      <c r="A27" s="133"/>
      <c r="B27" s="167" t="s">
        <v>28</v>
      </c>
      <c r="C27" s="168"/>
      <c r="D27" s="150">
        <f>D4+D21</f>
        <v>3771.2</v>
      </c>
      <c r="E27" s="150">
        <f>E4+E21</f>
        <v>2343.6</v>
      </c>
      <c r="F27" s="150">
        <f>F4+F21</f>
        <v>4541.299999999999</v>
      </c>
      <c r="G27" s="141">
        <f t="shared" si="0"/>
        <v>1.2042055579126005</v>
      </c>
      <c r="H27" s="36">
        <f t="shared" si="1"/>
        <v>1.9377453490356713</v>
      </c>
    </row>
    <row r="28" spans="1:8" ht="15">
      <c r="A28" s="133"/>
      <c r="B28" s="138" t="s">
        <v>107</v>
      </c>
      <c r="C28" s="139"/>
      <c r="D28" s="140">
        <f>D4</f>
        <v>3510.7</v>
      </c>
      <c r="E28" s="140">
        <f>E4</f>
        <v>1598</v>
      </c>
      <c r="F28" s="140">
        <f>F4</f>
        <v>4280.799999999999</v>
      </c>
      <c r="G28" s="141">
        <f t="shared" si="0"/>
        <v>1.2193579627994415</v>
      </c>
      <c r="H28" s="36">
        <f t="shared" si="1"/>
        <v>2.678848560700876</v>
      </c>
    </row>
    <row r="29" spans="1:8" ht="12.75">
      <c r="A29" s="225"/>
      <c r="B29" s="226"/>
      <c r="C29" s="226"/>
      <c r="D29" s="226"/>
      <c r="E29" s="226"/>
      <c r="F29" s="226"/>
      <c r="G29" s="226"/>
      <c r="H29" s="227"/>
    </row>
    <row r="30" spans="1:8" ht="15" customHeight="1">
      <c r="A30" s="249" t="s">
        <v>158</v>
      </c>
      <c r="B30" s="230" t="s">
        <v>29</v>
      </c>
      <c r="C30" s="250" t="s">
        <v>187</v>
      </c>
      <c r="D30" s="224" t="s">
        <v>3</v>
      </c>
      <c r="E30" s="231" t="s">
        <v>403</v>
      </c>
      <c r="F30" s="231" t="s">
        <v>4</v>
      </c>
      <c r="G30" s="224" t="s">
        <v>5</v>
      </c>
      <c r="H30" s="236" t="s">
        <v>404</v>
      </c>
    </row>
    <row r="31" spans="1:8" ht="15" customHeight="1">
      <c r="A31" s="249"/>
      <c r="B31" s="230"/>
      <c r="C31" s="251"/>
      <c r="D31" s="224"/>
      <c r="E31" s="232"/>
      <c r="F31" s="232"/>
      <c r="G31" s="224"/>
      <c r="H31" s="237"/>
    </row>
    <row r="32" spans="1:8" ht="20.25" customHeight="1">
      <c r="A32" s="143" t="s">
        <v>69</v>
      </c>
      <c r="B32" s="142" t="s">
        <v>30</v>
      </c>
      <c r="C32" s="143"/>
      <c r="D32" s="180">
        <f>D33+D34+D35</f>
        <v>2387.1</v>
      </c>
      <c r="E32" s="180">
        <f>E33+E34+E35</f>
        <v>1829.2</v>
      </c>
      <c r="F32" s="180">
        <f>F33+F34+F35</f>
        <v>2216.5</v>
      </c>
      <c r="G32" s="181">
        <f>F32/D32</f>
        <v>0.928532529010096</v>
      </c>
      <c r="H32" s="48">
        <f>F32/E32</f>
        <v>1.211731904657774</v>
      </c>
    </row>
    <row r="33" spans="1:8" ht="66" customHeight="1">
      <c r="A33" s="139" t="s">
        <v>72</v>
      </c>
      <c r="B33" s="138" t="s">
        <v>162</v>
      </c>
      <c r="C33" s="139" t="s">
        <v>72</v>
      </c>
      <c r="D33" s="140">
        <v>2383.7</v>
      </c>
      <c r="E33" s="140">
        <v>1816.4</v>
      </c>
      <c r="F33" s="140">
        <v>2213.2</v>
      </c>
      <c r="G33" s="181">
        <f aca="true" t="shared" si="2" ref="G33:G60">F33/D33</f>
        <v>0.9284725426857406</v>
      </c>
      <c r="H33" s="48">
        <f aca="true" t="shared" si="3" ref="H33:H60">F33/E33</f>
        <v>1.218454085003303</v>
      </c>
    </row>
    <row r="34" spans="1:8" ht="11.25" customHeight="1" hidden="1">
      <c r="A34" s="139" t="s">
        <v>74</v>
      </c>
      <c r="B34" s="138" t="s">
        <v>35</v>
      </c>
      <c r="C34" s="139" t="s">
        <v>74</v>
      </c>
      <c r="D34" s="140">
        <v>0</v>
      </c>
      <c r="E34" s="140">
        <v>7.5</v>
      </c>
      <c r="F34" s="140">
        <v>0</v>
      </c>
      <c r="G34" s="181" t="e">
        <f t="shared" si="2"/>
        <v>#DIV/0!</v>
      </c>
      <c r="H34" s="48">
        <f t="shared" si="3"/>
        <v>0</v>
      </c>
    </row>
    <row r="35" spans="1:8" ht="17.25" customHeight="1">
      <c r="A35" s="139" t="s">
        <v>129</v>
      </c>
      <c r="B35" s="138" t="s">
        <v>126</v>
      </c>
      <c r="C35" s="139"/>
      <c r="D35" s="140">
        <f>D36</f>
        <v>3.4</v>
      </c>
      <c r="E35" s="140">
        <f>E36</f>
        <v>5.3</v>
      </c>
      <c r="F35" s="140">
        <f>F36</f>
        <v>3.3</v>
      </c>
      <c r="G35" s="181">
        <f t="shared" si="2"/>
        <v>0.9705882352941176</v>
      </c>
      <c r="H35" s="48">
        <f t="shared" si="3"/>
        <v>0.6226415094339622</v>
      </c>
    </row>
    <row r="36" spans="1:11" s="8" customFormat="1" ht="25.5">
      <c r="A36" s="153"/>
      <c r="B36" s="154" t="s">
        <v>115</v>
      </c>
      <c r="C36" s="153" t="s">
        <v>298</v>
      </c>
      <c r="D36" s="182">
        <v>3.4</v>
      </c>
      <c r="E36" s="182">
        <v>5.3</v>
      </c>
      <c r="F36" s="182">
        <v>3.3</v>
      </c>
      <c r="G36" s="181">
        <f t="shared" si="2"/>
        <v>0.9705882352941176</v>
      </c>
      <c r="H36" s="48">
        <f t="shared" si="3"/>
        <v>0.6226415094339622</v>
      </c>
      <c r="I36" s="22"/>
      <c r="J36" s="22"/>
      <c r="K36" s="22"/>
    </row>
    <row r="37" spans="1:8" ht="17.25" customHeight="1">
      <c r="A37" s="143" t="s">
        <v>110</v>
      </c>
      <c r="B37" s="142" t="s">
        <v>103</v>
      </c>
      <c r="C37" s="143"/>
      <c r="D37" s="180">
        <f>D38</f>
        <v>160</v>
      </c>
      <c r="E37" s="180">
        <f>E38</f>
        <v>160</v>
      </c>
      <c r="F37" s="180">
        <f>F38</f>
        <v>160</v>
      </c>
      <c r="G37" s="181">
        <f t="shared" si="2"/>
        <v>1</v>
      </c>
      <c r="H37" s="48">
        <f t="shared" si="3"/>
        <v>1</v>
      </c>
    </row>
    <row r="38" spans="1:8" ht="38.25">
      <c r="A38" s="139" t="s">
        <v>111</v>
      </c>
      <c r="B38" s="138" t="s">
        <v>166</v>
      </c>
      <c r="C38" s="139" t="s">
        <v>227</v>
      </c>
      <c r="D38" s="140">
        <v>160</v>
      </c>
      <c r="E38" s="140">
        <v>160</v>
      </c>
      <c r="F38" s="140">
        <v>160</v>
      </c>
      <c r="G38" s="181">
        <f t="shared" si="2"/>
        <v>1</v>
      </c>
      <c r="H38" s="48">
        <f t="shared" si="3"/>
        <v>1</v>
      </c>
    </row>
    <row r="39" spans="1:9" ht="25.5" hidden="1">
      <c r="A39" s="143" t="s">
        <v>75</v>
      </c>
      <c r="B39" s="142" t="s">
        <v>38</v>
      </c>
      <c r="C39" s="143"/>
      <c r="D39" s="180">
        <f>D40</f>
        <v>0</v>
      </c>
      <c r="E39" s="180">
        <f>E40</f>
        <v>0</v>
      </c>
      <c r="F39" s="180">
        <f>F40</f>
        <v>0</v>
      </c>
      <c r="G39" s="181" t="e">
        <f t="shared" si="2"/>
        <v>#DIV/0!</v>
      </c>
      <c r="H39" s="48" t="e">
        <f t="shared" si="3"/>
        <v>#DIV/0!</v>
      </c>
      <c r="I39" s="23"/>
    </row>
    <row r="40" spans="1:8" ht="12.75" hidden="1">
      <c r="A40" s="139" t="s">
        <v>112</v>
      </c>
      <c r="B40" s="138" t="s">
        <v>105</v>
      </c>
      <c r="C40" s="139"/>
      <c r="D40" s="140">
        <f>D41</f>
        <v>0</v>
      </c>
      <c r="E40" s="140">
        <f>E41</f>
        <v>0</v>
      </c>
      <c r="F40" s="140">
        <v>0</v>
      </c>
      <c r="G40" s="181" t="e">
        <f t="shared" si="2"/>
        <v>#DIV/0!</v>
      </c>
      <c r="H40" s="48" t="e">
        <f t="shared" si="3"/>
        <v>#DIV/0!</v>
      </c>
    </row>
    <row r="41" spans="1:11" s="8" customFormat="1" ht="54.75" customHeight="1" hidden="1">
      <c r="A41" s="153"/>
      <c r="B41" s="154" t="s">
        <v>229</v>
      </c>
      <c r="C41" s="153" t="s">
        <v>228</v>
      </c>
      <c r="D41" s="182">
        <v>0</v>
      </c>
      <c r="E41" s="182">
        <v>0</v>
      </c>
      <c r="F41" s="182">
        <v>0</v>
      </c>
      <c r="G41" s="181" t="e">
        <f t="shared" si="2"/>
        <v>#DIV/0!</v>
      </c>
      <c r="H41" s="48" t="e">
        <f t="shared" si="3"/>
        <v>#DIV/0!</v>
      </c>
      <c r="I41" s="22"/>
      <c r="J41" s="22"/>
      <c r="K41" s="22"/>
    </row>
    <row r="42" spans="1:11" s="8" customFormat="1" ht="21.75" customHeight="1">
      <c r="A42" s="143" t="s">
        <v>76</v>
      </c>
      <c r="B42" s="142" t="s">
        <v>40</v>
      </c>
      <c r="C42" s="143"/>
      <c r="D42" s="180">
        <f aca="true" t="shared" si="4" ref="D42:F43">D43</f>
        <v>75</v>
      </c>
      <c r="E42" s="180">
        <f t="shared" si="4"/>
        <v>0</v>
      </c>
      <c r="F42" s="180">
        <f t="shared" si="4"/>
        <v>0</v>
      </c>
      <c r="G42" s="181">
        <f t="shared" si="2"/>
        <v>0</v>
      </c>
      <c r="H42" s="48" t="e">
        <f t="shared" si="3"/>
        <v>#DIV/0!</v>
      </c>
      <c r="I42" s="22"/>
      <c r="J42" s="22"/>
      <c r="K42" s="22"/>
    </row>
    <row r="43" spans="1:11" s="8" customFormat="1" ht="33" customHeight="1">
      <c r="A43" s="151" t="s">
        <v>77</v>
      </c>
      <c r="B43" s="169" t="s">
        <v>124</v>
      </c>
      <c r="C43" s="139"/>
      <c r="D43" s="140">
        <f t="shared" si="4"/>
        <v>75</v>
      </c>
      <c r="E43" s="140">
        <f t="shared" si="4"/>
        <v>0</v>
      </c>
      <c r="F43" s="140">
        <f t="shared" si="4"/>
        <v>0</v>
      </c>
      <c r="G43" s="181">
        <f t="shared" si="2"/>
        <v>0</v>
      </c>
      <c r="H43" s="48" t="e">
        <f t="shared" si="3"/>
        <v>#DIV/0!</v>
      </c>
      <c r="I43" s="22"/>
      <c r="J43" s="22"/>
      <c r="K43" s="22"/>
    </row>
    <row r="44" spans="1:11" s="8" customFormat="1" ht="32.25" customHeight="1">
      <c r="A44" s="153"/>
      <c r="B44" s="170" t="s">
        <v>124</v>
      </c>
      <c r="C44" s="153" t="s">
        <v>239</v>
      </c>
      <c r="D44" s="182">
        <v>75</v>
      </c>
      <c r="E44" s="182">
        <f>0</f>
        <v>0</v>
      </c>
      <c r="F44" s="182">
        <f>0</f>
        <v>0</v>
      </c>
      <c r="G44" s="181">
        <f t="shared" si="2"/>
        <v>0</v>
      </c>
      <c r="H44" s="48" t="e">
        <f t="shared" si="3"/>
        <v>#DIV/0!</v>
      </c>
      <c r="I44" s="22"/>
      <c r="J44" s="22"/>
      <c r="K44" s="22"/>
    </row>
    <row r="45" spans="1:8" ht="25.5">
      <c r="A45" s="143" t="s">
        <v>78</v>
      </c>
      <c r="B45" s="142" t="s">
        <v>41</v>
      </c>
      <c r="C45" s="143"/>
      <c r="D45" s="180">
        <f>D46</f>
        <v>522.8</v>
      </c>
      <c r="E45" s="180">
        <f>E46</f>
        <v>342.29999999999995</v>
      </c>
      <c r="F45" s="180">
        <f>F46</f>
        <v>488.8</v>
      </c>
      <c r="G45" s="181">
        <f t="shared" si="2"/>
        <v>0.9349655700076512</v>
      </c>
      <c r="H45" s="48">
        <f t="shared" si="3"/>
        <v>1.4279871457785571</v>
      </c>
    </row>
    <row r="46" spans="1:8" ht="12.75">
      <c r="A46" s="139" t="s">
        <v>44</v>
      </c>
      <c r="B46" s="138" t="s">
        <v>45</v>
      </c>
      <c r="C46" s="139"/>
      <c r="D46" s="140">
        <f>D47+D48+D50+D49</f>
        <v>522.8</v>
      </c>
      <c r="E46" s="140">
        <f>E47+E48+E50+E49</f>
        <v>342.29999999999995</v>
      </c>
      <c r="F46" s="140">
        <f>F47+F48+F50+F49</f>
        <v>488.8</v>
      </c>
      <c r="G46" s="181">
        <f t="shared" si="2"/>
        <v>0.9349655700076512</v>
      </c>
      <c r="H46" s="48">
        <f t="shared" si="3"/>
        <v>1.4279871457785571</v>
      </c>
    </row>
    <row r="47" spans="1:11" s="8" customFormat="1" ht="25.5">
      <c r="A47" s="153"/>
      <c r="B47" s="154" t="s">
        <v>173</v>
      </c>
      <c r="C47" s="153" t="s">
        <v>299</v>
      </c>
      <c r="D47" s="182">
        <v>477.8</v>
      </c>
      <c r="E47" s="182">
        <v>312.2</v>
      </c>
      <c r="F47" s="182">
        <v>444.6</v>
      </c>
      <c r="G47" s="181">
        <f t="shared" si="2"/>
        <v>0.930514859773964</v>
      </c>
      <c r="H47" s="48">
        <f t="shared" si="3"/>
        <v>1.4240871236386932</v>
      </c>
      <c r="I47" s="22"/>
      <c r="J47" s="22"/>
      <c r="K47" s="22"/>
    </row>
    <row r="48" spans="1:11" s="8" customFormat="1" ht="18" customHeight="1" hidden="1">
      <c r="A48" s="153"/>
      <c r="B48" s="154" t="s">
        <v>224</v>
      </c>
      <c r="C48" s="153" t="s">
        <v>300</v>
      </c>
      <c r="D48" s="182">
        <v>0</v>
      </c>
      <c r="E48" s="182">
        <v>7.2</v>
      </c>
      <c r="F48" s="182">
        <v>0</v>
      </c>
      <c r="G48" s="181" t="e">
        <f t="shared" si="2"/>
        <v>#DIV/0!</v>
      </c>
      <c r="H48" s="48">
        <f t="shared" si="3"/>
        <v>0</v>
      </c>
      <c r="I48" s="22"/>
      <c r="J48" s="22"/>
      <c r="K48" s="22"/>
    </row>
    <row r="49" spans="1:11" s="8" customFormat="1" ht="18" customHeight="1" hidden="1">
      <c r="A49" s="153"/>
      <c r="B49" s="154" t="s">
        <v>296</v>
      </c>
      <c r="C49" s="153" t="s">
        <v>301</v>
      </c>
      <c r="D49" s="182">
        <v>0</v>
      </c>
      <c r="E49" s="182">
        <v>0</v>
      </c>
      <c r="F49" s="182">
        <v>0</v>
      </c>
      <c r="G49" s="181" t="e">
        <f t="shared" si="2"/>
        <v>#DIV/0!</v>
      </c>
      <c r="H49" s="48" t="e">
        <f t="shared" si="3"/>
        <v>#DIV/0!</v>
      </c>
      <c r="I49" s="22"/>
      <c r="J49" s="22"/>
      <c r="K49" s="22"/>
    </row>
    <row r="50" spans="1:11" s="8" customFormat="1" ht="18" customHeight="1">
      <c r="A50" s="153"/>
      <c r="B50" s="154" t="s">
        <v>175</v>
      </c>
      <c r="C50" s="153" t="s">
        <v>302</v>
      </c>
      <c r="D50" s="182">
        <v>45</v>
      </c>
      <c r="E50" s="182">
        <v>22.9</v>
      </c>
      <c r="F50" s="182">
        <v>44.2</v>
      </c>
      <c r="G50" s="181">
        <f t="shared" si="2"/>
        <v>0.9822222222222223</v>
      </c>
      <c r="H50" s="48">
        <f t="shared" si="3"/>
        <v>1.9301310043668125</v>
      </c>
      <c r="I50" s="22"/>
      <c r="J50" s="22"/>
      <c r="K50" s="22"/>
    </row>
    <row r="51" spans="1:8" ht="29.25" customHeight="1">
      <c r="A51" s="155" t="s">
        <v>127</v>
      </c>
      <c r="B51" s="152" t="s">
        <v>125</v>
      </c>
      <c r="C51" s="155"/>
      <c r="D51" s="180">
        <f>D53</f>
        <v>1</v>
      </c>
      <c r="E51" s="180">
        <f>E53</f>
        <v>0.8</v>
      </c>
      <c r="F51" s="180">
        <f>F53</f>
        <v>1</v>
      </c>
      <c r="G51" s="181">
        <f t="shared" si="2"/>
        <v>1</v>
      </c>
      <c r="H51" s="48">
        <f t="shared" si="3"/>
        <v>1.25</v>
      </c>
    </row>
    <row r="52" spans="1:8" ht="29.25" customHeight="1">
      <c r="A52" s="151" t="s">
        <v>121</v>
      </c>
      <c r="B52" s="169" t="s">
        <v>128</v>
      </c>
      <c r="C52" s="151"/>
      <c r="D52" s="140">
        <f>D53</f>
        <v>1</v>
      </c>
      <c r="E52" s="140">
        <f>E53</f>
        <v>0.8</v>
      </c>
      <c r="F52" s="140">
        <f>F53</f>
        <v>1</v>
      </c>
      <c r="G52" s="181">
        <f t="shared" si="2"/>
        <v>1</v>
      </c>
      <c r="H52" s="48">
        <f t="shared" si="3"/>
        <v>1.25</v>
      </c>
    </row>
    <row r="53" spans="1:11" s="8" customFormat="1" ht="31.5" customHeight="1">
      <c r="A53" s="153"/>
      <c r="B53" s="154" t="s">
        <v>230</v>
      </c>
      <c r="C53" s="153" t="s">
        <v>303</v>
      </c>
      <c r="D53" s="182">
        <v>1</v>
      </c>
      <c r="E53" s="182">
        <v>0.8</v>
      </c>
      <c r="F53" s="182">
        <v>1</v>
      </c>
      <c r="G53" s="181">
        <f t="shared" si="2"/>
        <v>1</v>
      </c>
      <c r="H53" s="48">
        <f t="shared" si="3"/>
        <v>1.25</v>
      </c>
      <c r="I53" s="22"/>
      <c r="J53" s="22"/>
      <c r="K53" s="22"/>
    </row>
    <row r="54" spans="1:8" ht="17.25" customHeight="1" hidden="1">
      <c r="A54" s="143" t="s">
        <v>60</v>
      </c>
      <c r="B54" s="142" t="s">
        <v>61</v>
      </c>
      <c r="C54" s="143"/>
      <c r="D54" s="180">
        <f>D55</f>
        <v>0</v>
      </c>
      <c r="E54" s="180">
        <f>E55</f>
        <v>22.5</v>
      </c>
      <c r="F54" s="180">
        <f>F55</f>
        <v>0</v>
      </c>
      <c r="G54" s="181" t="e">
        <f t="shared" si="2"/>
        <v>#DIV/0!</v>
      </c>
      <c r="H54" s="48">
        <f t="shared" si="3"/>
        <v>0</v>
      </c>
    </row>
    <row r="55" spans="1:8" ht="12.75" hidden="1">
      <c r="A55" s="139" t="s">
        <v>62</v>
      </c>
      <c r="B55" s="138" t="s">
        <v>178</v>
      </c>
      <c r="C55" s="139" t="s">
        <v>304</v>
      </c>
      <c r="D55" s="140">
        <v>0</v>
      </c>
      <c r="E55" s="140">
        <v>22.5</v>
      </c>
      <c r="F55" s="140">
        <f>F56</f>
        <v>0</v>
      </c>
      <c r="G55" s="181" t="e">
        <f t="shared" si="2"/>
        <v>#DIV/0!</v>
      </c>
      <c r="H55" s="48">
        <f t="shared" si="3"/>
        <v>0</v>
      </c>
    </row>
    <row r="56" spans="1:11" s="8" customFormat="1" ht="27" customHeight="1" hidden="1">
      <c r="A56" s="153"/>
      <c r="B56" s="154" t="s">
        <v>225</v>
      </c>
      <c r="C56" s="153" t="s">
        <v>226</v>
      </c>
      <c r="D56" s="182">
        <v>0</v>
      </c>
      <c r="E56" s="182">
        <v>0</v>
      </c>
      <c r="F56" s="182">
        <v>0</v>
      </c>
      <c r="G56" s="181" t="e">
        <f t="shared" si="2"/>
        <v>#DIV/0!</v>
      </c>
      <c r="H56" s="48" t="e">
        <f t="shared" si="3"/>
        <v>#DIV/0!</v>
      </c>
      <c r="I56" s="22"/>
      <c r="J56" s="22"/>
      <c r="K56" s="22"/>
    </row>
    <row r="57" spans="1:8" ht="23.25" customHeight="1">
      <c r="A57" s="143"/>
      <c r="B57" s="142" t="s">
        <v>99</v>
      </c>
      <c r="C57" s="143"/>
      <c r="D57" s="140">
        <f>D58</f>
        <v>2127.3</v>
      </c>
      <c r="E57" s="140">
        <f>E58</f>
        <v>2023.4</v>
      </c>
      <c r="F57" s="140">
        <f>F58</f>
        <v>2127.3</v>
      </c>
      <c r="G57" s="181">
        <f t="shared" si="2"/>
        <v>1</v>
      </c>
      <c r="H57" s="48">
        <f t="shared" si="3"/>
        <v>1.0513492141939311</v>
      </c>
    </row>
    <row r="58" spans="1:11" s="8" customFormat="1" ht="25.5">
      <c r="A58" s="153"/>
      <c r="B58" s="154" t="s">
        <v>100</v>
      </c>
      <c r="C58" s="153" t="s">
        <v>191</v>
      </c>
      <c r="D58" s="182">
        <v>2127.3</v>
      </c>
      <c r="E58" s="182">
        <v>2023.4</v>
      </c>
      <c r="F58" s="182">
        <v>2127.3</v>
      </c>
      <c r="G58" s="181">
        <f t="shared" si="2"/>
        <v>1</v>
      </c>
      <c r="H58" s="48">
        <f t="shared" si="3"/>
        <v>1.0513492141939311</v>
      </c>
      <c r="I58" s="22"/>
      <c r="J58" s="22"/>
      <c r="K58" s="22"/>
    </row>
    <row r="59" spans="1:8" ht="24.75" customHeight="1">
      <c r="A59" s="139"/>
      <c r="B59" s="95" t="s">
        <v>68</v>
      </c>
      <c r="C59" s="100"/>
      <c r="D59" s="183">
        <f>D32+D37+D39+D42+D45+D51+D54+D57</f>
        <v>5273.2</v>
      </c>
      <c r="E59" s="183">
        <f>E32+E37+E39+E42+E45+E51+E54+E57</f>
        <v>4378.200000000001</v>
      </c>
      <c r="F59" s="183">
        <f>F32+F37+F39+F42+F45+F51+F54+F57</f>
        <v>4993.6</v>
      </c>
      <c r="G59" s="181">
        <f t="shared" si="2"/>
        <v>0.9469771675642874</v>
      </c>
      <c r="H59" s="48">
        <f t="shared" si="3"/>
        <v>1.1405600475081084</v>
      </c>
    </row>
    <row r="60" spans="1:8" ht="15">
      <c r="A60" s="172"/>
      <c r="B60" s="138" t="s">
        <v>83</v>
      </c>
      <c r="C60" s="139"/>
      <c r="D60" s="184">
        <f>D57</f>
        <v>2127.3</v>
      </c>
      <c r="E60" s="184">
        <f>E57</f>
        <v>2023.4</v>
      </c>
      <c r="F60" s="184">
        <f>F57</f>
        <v>2127.3</v>
      </c>
      <c r="G60" s="181">
        <f t="shared" si="2"/>
        <v>1</v>
      </c>
      <c r="H60" s="48">
        <f t="shared" si="3"/>
        <v>1.0513492141939311</v>
      </c>
    </row>
    <row r="61" ht="15">
      <c r="A61" s="160"/>
    </row>
    <row r="62" ht="12.75">
      <c r="A62" s="161"/>
    </row>
    <row r="63" spans="1:6" ht="15">
      <c r="A63" s="161"/>
      <c r="B63" s="159" t="s">
        <v>93</v>
      </c>
      <c r="C63" s="160"/>
      <c r="F63" s="185">
        <v>1502</v>
      </c>
    </row>
    <row r="64" spans="1:3" ht="15">
      <c r="A64" s="161"/>
      <c r="B64" s="159"/>
      <c r="C64" s="160"/>
    </row>
    <row r="65" spans="1:6" ht="15">
      <c r="A65" s="161"/>
      <c r="B65" s="159" t="s">
        <v>84</v>
      </c>
      <c r="C65" s="160"/>
      <c r="F65" s="186"/>
    </row>
    <row r="66" spans="1:3" ht="15">
      <c r="A66" s="161"/>
      <c r="B66" s="159" t="s">
        <v>85</v>
      </c>
      <c r="C66" s="160"/>
    </row>
    <row r="67" spans="2:3" ht="15">
      <c r="B67" s="159"/>
      <c r="C67" s="160"/>
    </row>
    <row r="68" spans="2:3" ht="15">
      <c r="B68" s="159" t="s">
        <v>86</v>
      </c>
      <c r="C68" s="160"/>
    </row>
    <row r="69" spans="2:3" ht="15">
      <c r="B69" s="159" t="s">
        <v>87</v>
      </c>
      <c r="C69" s="160"/>
    </row>
    <row r="70" spans="2:3" ht="15">
      <c r="B70" s="159"/>
      <c r="C70" s="160"/>
    </row>
    <row r="71" spans="2:3" ht="15">
      <c r="B71" s="159" t="s">
        <v>88</v>
      </c>
      <c r="C71" s="160"/>
    </row>
    <row r="72" spans="2:3" ht="15">
      <c r="B72" s="159" t="s">
        <v>89</v>
      </c>
      <c r="C72" s="160"/>
    </row>
    <row r="73" spans="2:3" ht="15">
      <c r="B73" s="159"/>
      <c r="C73" s="160"/>
    </row>
    <row r="74" spans="2:3" ht="15">
      <c r="B74" s="159" t="s">
        <v>90</v>
      </c>
      <c r="C74" s="160"/>
    </row>
    <row r="75" spans="2:3" ht="15">
      <c r="B75" s="159" t="s">
        <v>91</v>
      </c>
      <c r="C75" s="160"/>
    </row>
    <row r="76" spans="2:3" ht="15">
      <c r="B76" s="159"/>
      <c r="C76" s="160"/>
    </row>
    <row r="77" spans="2:3" ht="15">
      <c r="B77" s="159"/>
      <c r="C77" s="160"/>
    </row>
    <row r="78" spans="2:8" ht="15">
      <c r="B78" s="159" t="s">
        <v>92</v>
      </c>
      <c r="C78" s="160"/>
      <c r="F78" s="186">
        <f>F63+F27-F59</f>
        <v>1049.699999999999</v>
      </c>
      <c r="H78" s="38"/>
    </row>
    <row r="81" spans="2:3" ht="15">
      <c r="B81" s="159" t="s">
        <v>94</v>
      </c>
      <c r="C81" s="160"/>
    </row>
    <row r="82" spans="2:3" ht="15">
      <c r="B82" s="159" t="s">
        <v>95</v>
      </c>
      <c r="C82" s="160"/>
    </row>
    <row r="83" spans="2:3" ht="15">
      <c r="B83" s="159" t="s">
        <v>96</v>
      </c>
      <c r="C83" s="160"/>
    </row>
  </sheetData>
  <sheetProtection/>
  <mergeCells count="16">
    <mergeCell ref="A30:A31"/>
    <mergeCell ref="B30:B31"/>
    <mergeCell ref="D30:D31"/>
    <mergeCell ref="H30:H31"/>
    <mergeCell ref="E30:E31"/>
    <mergeCell ref="C30:C31"/>
    <mergeCell ref="A1:H1"/>
    <mergeCell ref="G2:G3"/>
    <mergeCell ref="A29:H29"/>
    <mergeCell ref="G30:G31"/>
    <mergeCell ref="F30:F31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L88"/>
  <sheetViews>
    <sheetView zoomScalePageLayoutView="0" workbookViewId="0" topLeftCell="A58">
      <selection activeCell="G62" sqref="G62"/>
    </sheetView>
  </sheetViews>
  <sheetFormatPr defaultColWidth="9.140625" defaultRowHeight="12.75"/>
  <cols>
    <col min="1" max="1" width="8.00390625" style="1" customWidth="1"/>
    <col min="2" max="2" width="32.140625" style="1" customWidth="1"/>
    <col min="3" max="3" width="13.140625" style="161" hidden="1" customWidth="1"/>
    <col min="4" max="4" width="11.8515625" style="185" customWidth="1"/>
    <col min="5" max="5" width="11.8515625" style="185" hidden="1" customWidth="1"/>
    <col min="6" max="7" width="11.57421875" style="185" customWidth="1"/>
    <col min="8" max="8" width="12.140625" style="15" hidden="1" customWidth="1"/>
    <col min="9" max="12" width="9.140625" style="15" customWidth="1"/>
    <col min="13" max="16384" width="9.140625" style="1" customWidth="1"/>
  </cols>
  <sheetData>
    <row r="1" spans="1:12" s="4" customFormat="1" ht="58.5" customHeight="1">
      <c r="A1" s="223" t="s">
        <v>427</v>
      </c>
      <c r="B1" s="223"/>
      <c r="C1" s="223"/>
      <c r="D1" s="223"/>
      <c r="E1" s="223"/>
      <c r="F1" s="223"/>
      <c r="G1" s="223"/>
      <c r="H1" s="223"/>
      <c r="I1" s="24"/>
      <c r="J1" s="24"/>
      <c r="K1" s="24"/>
      <c r="L1" s="24"/>
    </row>
    <row r="2" spans="1:8" ht="12.75" customHeight="1">
      <c r="A2" s="171"/>
      <c r="B2" s="230" t="s">
        <v>2</v>
      </c>
      <c r="C2" s="132"/>
      <c r="D2" s="224" t="s">
        <v>3</v>
      </c>
      <c r="E2" s="231" t="s">
        <v>403</v>
      </c>
      <c r="F2" s="224" t="s">
        <v>4</v>
      </c>
      <c r="G2" s="231" t="s">
        <v>146</v>
      </c>
      <c r="H2" s="228" t="s">
        <v>404</v>
      </c>
    </row>
    <row r="3" spans="1:8" ht="24.75" customHeight="1">
      <c r="A3" s="133"/>
      <c r="B3" s="230"/>
      <c r="C3" s="132"/>
      <c r="D3" s="224"/>
      <c r="E3" s="232"/>
      <c r="F3" s="224"/>
      <c r="G3" s="232"/>
      <c r="H3" s="229"/>
    </row>
    <row r="4" spans="1:8" ht="30">
      <c r="A4" s="133"/>
      <c r="B4" s="134" t="s">
        <v>82</v>
      </c>
      <c r="C4" s="135"/>
      <c r="D4" s="136">
        <f>D5+D6+D7+D8+D9+D10+D11+D12+D13+D14+D15+D16+D17+D18+D19</f>
        <v>2198.5</v>
      </c>
      <c r="E4" s="136">
        <f>E5+E6+E7+E8+E9+E10+E11+E12+E13+E14+E15+E16+E17+E18+E19</f>
        <v>1239</v>
      </c>
      <c r="F4" s="136">
        <f>F5+F6+F7+F8+F9+F10+F11+F12+F13+F14+F15+F16+F17+F18+F19</f>
        <v>2685.4999999999995</v>
      </c>
      <c r="G4" s="137">
        <f>F4/D4</f>
        <v>1.221514669092563</v>
      </c>
      <c r="H4" s="35">
        <f>F4/E4</f>
        <v>2.167473769168684</v>
      </c>
    </row>
    <row r="5" spans="1:8" ht="15">
      <c r="A5" s="133"/>
      <c r="B5" s="138" t="s">
        <v>6</v>
      </c>
      <c r="C5" s="139"/>
      <c r="D5" s="140">
        <v>220</v>
      </c>
      <c r="E5" s="140">
        <v>150</v>
      </c>
      <c r="F5" s="140">
        <v>223.9</v>
      </c>
      <c r="G5" s="137">
        <f aca="true" t="shared" si="0" ref="G5:G27">F5/D5</f>
        <v>1.0177272727272728</v>
      </c>
      <c r="H5" s="36">
        <f aca="true" t="shared" si="1" ref="H5:H27">F5/E5</f>
        <v>1.4926666666666668</v>
      </c>
    </row>
    <row r="6" spans="1:8" ht="15" hidden="1">
      <c r="A6" s="133"/>
      <c r="B6" s="138" t="s">
        <v>251</v>
      </c>
      <c r="C6" s="139"/>
      <c r="D6" s="140">
        <v>0</v>
      </c>
      <c r="E6" s="140">
        <v>0</v>
      </c>
      <c r="F6" s="140">
        <v>0</v>
      </c>
      <c r="G6" s="137" t="e">
        <f t="shared" si="0"/>
        <v>#DIV/0!</v>
      </c>
      <c r="H6" s="36" t="e">
        <f t="shared" si="1"/>
        <v>#DIV/0!</v>
      </c>
    </row>
    <row r="7" spans="1:8" ht="15">
      <c r="A7" s="133"/>
      <c r="B7" s="138" t="s">
        <v>8</v>
      </c>
      <c r="C7" s="139"/>
      <c r="D7" s="140">
        <v>130</v>
      </c>
      <c r="E7" s="140">
        <v>60</v>
      </c>
      <c r="F7" s="140">
        <v>130.3</v>
      </c>
      <c r="G7" s="137">
        <f t="shared" si="0"/>
        <v>1.0023076923076923</v>
      </c>
      <c r="H7" s="36">
        <f t="shared" si="1"/>
        <v>2.171666666666667</v>
      </c>
    </row>
    <row r="8" spans="1:8" ht="15">
      <c r="A8" s="133"/>
      <c r="B8" s="138" t="s">
        <v>9</v>
      </c>
      <c r="C8" s="139"/>
      <c r="D8" s="140">
        <v>125</v>
      </c>
      <c r="E8" s="140">
        <v>61</v>
      </c>
      <c r="F8" s="140">
        <v>129</v>
      </c>
      <c r="G8" s="137">
        <f t="shared" si="0"/>
        <v>1.032</v>
      </c>
      <c r="H8" s="36">
        <f t="shared" si="1"/>
        <v>2.1147540983606556</v>
      </c>
    </row>
    <row r="9" spans="1:8" ht="15">
      <c r="A9" s="133"/>
      <c r="B9" s="138" t="s">
        <v>10</v>
      </c>
      <c r="C9" s="139"/>
      <c r="D9" s="140">
        <v>1703</v>
      </c>
      <c r="E9" s="140">
        <v>960</v>
      </c>
      <c r="F9" s="140">
        <v>2181.2</v>
      </c>
      <c r="G9" s="137">
        <f t="shared" si="0"/>
        <v>1.2807985907222548</v>
      </c>
      <c r="H9" s="36">
        <f t="shared" si="1"/>
        <v>2.2720833333333332</v>
      </c>
    </row>
    <row r="10" spans="1:8" ht="15">
      <c r="A10" s="133"/>
      <c r="B10" s="138" t="s">
        <v>106</v>
      </c>
      <c r="C10" s="139"/>
      <c r="D10" s="140">
        <v>20.5</v>
      </c>
      <c r="E10" s="140">
        <v>8</v>
      </c>
      <c r="F10" s="140">
        <v>21.1</v>
      </c>
      <c r="G10" s="137">
        <f t="shared" si="0"/>
        <v>1.0292682926829269</v>
      </c>
      <c r="H10" s="36">
        <f t="shared" si="1"/>
        <v>2.6375</v>
      </c>
    </row>
    <row r="11" spans="1:8" ht="25.5">
      <c r="A11" s="133"/>
      <c r="B11" s="138" t="s">
        <v>11</v>
      </c>
      <c r="C11" s="139"/>
      <c r="D11" s="140">
        <v>0</v>
      </c>
      <c r="E11" s="140">
        <v>0</v>
      </c>
      <c r="F11" s="140">
        <v>0</v>
      </c>
      <c r="G11" s="137">
        <v>0</v>
      </c>
      <c r="H11" s="36">
        <v>0</v>
      </c>
    </row>
    <row r="12" spans="1:8" ht="15">
      <c r="A12" s="133"/>
      <c r="B12" s="138" t="s">
        <v>12</v>
      </c>
      <c r="C12" s="139"/>
      <c r="D12" s="140">
        <v>0</v>
      </c>
      <c r="E12" s="140">
        <v>0</v>
      </c>
      <c r="F12" s="140">
        <v>0</v>
      </c>
      <c r="G12" s="137">
        <v>0</v>
      </c>
      <c r="H12" s="36">
        <v>0</v>
      </c>
    </row>
    <row r="13" spans="1:8" ht="15">
      <c r="A13" s="133"/>
      <c r="B13" s="138" t="s">
        <v>13</v>
      </c>
      <c r="C13" s="139"/>
      <c r="D13" s="140">
        <v>0</v>
      </c>
      <c r="E13" s="140">
        <v>0</v>
      </c>
      <c r="F13" s="140">
        <v>0</v>
      </c>
      <c r="G13" s="137">
        <v>0</v>
      </c>
      <c r="H13" s="36">
        <v>0</v>
      </c>
    </row>
    <row r="14" spans="1:8" ht="15">
      <c r="A14" s="133"/>
      <c r="B14" s="138" t="s">
        <v>15</v>
      </c>
      <c r="C14" s="139"/>
      <c r="D14" s="140">
        <v>0</v>
      </c>
      <c r="E14" s="140">
        <v>0</v>
      </c>
      <c r="F14" s="140">
        <v>0</v>
      </c>
      <c r="G14" s="137">
        <v>0</v>
      </c>
      <c r="H14" s="36">
        <v>0</v>
      </c>
    </row>
    <row r="15" spans="1:8" ht="23.25" customHeight="1">
      <c r="A15" s="133"/>
      <c r="B15" s="138" t="s">
        <v>16</v>
      </c>
      <c r="C15" s="139"/>
      <c r="D15" s="140">
        <v>0</v>
      </c>
      <c r="E15" s="140">
        <v>0</v>
      </c>
      <c r="F15" s="140">
        <v>0</v>
      </c>
      <c r="G15" s="137">
        <v>0</v>
      </c>
      <c r="H15" s="36">
        <v>0</v>
      </c>
    </row>
    <row r="16" spans="1:8" ht="25.5">
      <c r="A16" s="133"/>
      <c r="B16" s="138" t="s">
        <v>17</v>
      </c>
      <c r="C16" s="139"/>
      <c r="D16" s="140">
        <v>0</v>
      </c>
      <c r="E16" s="140">
        <v>0</v>
      </c>
      <c r="F16" s="140">
        <v>0</v>
      </c>
      <c r="G16" s="137">
        <v>0</v>
      </c>
      <c r="H16" s="36">
        <v>0</v>
      </c>
    </row>
    <row r="17" spans="1:8" ht="25.5">
      <c r="A17" s="133"/>
      <c r="B17" s="138" t="s">
        <v>284</v>
      </c>
      <c r="C17" s="139"/>
      <c r="D17" s="140">
        <v>0</v>
      </c>
      <c r="E17" s="140">
        <v>0</v>
      </c>
      <c r="F17" s="140">
        <v>0</v>
      </c>
      <c r="G17" s="137">
        <v>0</v>
      </c>
      <c r="H17" s="36">
        <v>0</v>
      </c>
    </row>
    <row r="18" spans="1:8" ht="15">
      <c r="A18" s="133"/>
      <c r="B18" s="138" t="s">
        <v>119</v>
      </c>
      <c r="C18" s="139"/>
      <c r="D18" s="140">
        <v>0</v>
      </c>
      <c r="E18" s="140">
        <v>0</v>
      </c>
      <c r="F18" s="140">
        <v>0</v>
      </c>
      <c r="G18" s="137">
        <v>0</v>
      </c>
      <c r="H18" s="36">
        <v>0</v>
      </c>
    </row>
    <row r="19" spans="1:8" ht="15">
      <c r="A19" s="133"/>
      <c r="B19" s="138" t="s">
        <v>22</v>
      </c>
      <c r="C19" s="139"/>
      <c r="D19" s="140">
        <v>0</v>
      </c>
      <c r="E19" s="140">
        <v>0</v>
      </c>
      <c r="F19" s="140">
        <v>0</v>
      </c>
      <c r="G19" s="137">
        <v>0</v>
      </c>
      <c r="H19" s="36">
        <v>0</v>
      </c>
    </row>
    <row r="20" spans="1:8" ht="25.5">
      <c r="A20" s="133"/>
      <c r="B20" s="142" t="s">
        <v>81</v>
      </c>
      <c r="C20" s="143"/>
      <c r="D20" s="140">
        <f>D21+D22+D23+D24+D25</f>
        <v>319.3</v>
      </c>
      <c r="E20" s="140">
        <f>E21+E22+E23+E24+E25</f>
        <v>328.5</v>
      </c>
      <c r="F20" s="140">
        <f>F21+F22+F23+F24+F25</f>
        <v>319.3</v>
      </c>
      <c r="G20" s="137">
        <f t="shared" si="0"/>
        <v>1</v>
      </c>
      <c r="H20" s="36">
        <f t="shared" si="1"/>
        <v>0.9719939117199391</v>
      </c>
    </row>
    <row r="21" spans="1:8" ht="15">
      <c r="A21" s="133"/>
      <c r="B21" s="138" t="s">
        <v>24</v>
      </c>
      <c r="C21" s="139"/>
      <c r="D21" s="140">
        <v>159.3</v>
      </c>
      <c r="E21" s="140">
        <v>211.5</v>
      </c>
      <c r="F21" s="173" t="s">
        <v>433</v>
      </c>
      <c r="G21" s="137">
        <f t="shared" si="0"/>
        <v>1</v>
      </c>
      <c r="H21" s="36">
        <f t="shared" si="1"/>
        <v>0.7531914893617022</v>
      </c>
    </row>
    <row r="22" spans="1:8" ht="15">
      <c r="A22" s="133"/>
      <c r="B22" s="138" t="s">
        <v>101</v>
      </c>
      <c r="C22" s="139"/>
      <c r="D22" s="140">
        <v>160</v>
      </c>
      <c r="E22" s="140">
        <v>117</v>
      </c>
      <c r="F22" s="140">
        <v>160</v>
      </c>
      <c r="G22" s="137">
        <f t="shared" si="0"/>
        <v>1</v>
      </c>
      <c r="H22" s="36">
        <f t="shared" si="1"/>
        <v>1.3675213675213675</v>
      </c>
    </row>
    <row r="23" spans="1:8" ht="15">
      <c r="A23" s="133"/>
      <c r="B23" s="138" t="s">
        <v>67</v>
      </c>
      <c r="C23" s="139"/>
      <c r="D23" s="140">
        <v>0</v>
      </c>
      <c r="E23" s="140">
        <v>0</v>
      </c>
      <c r="F23" s="140">
        <v>0</v>
      </c>
      <c r="G23" s="137">
        <v>0</v>
      </c>
      <c r="H23" s="36">
        <v>0</v>
      </c>
    </row>
    <row r="24" spans="1:8" ht="38.25">
      <c r="A24" s="133"/>
      <c r="B24" s="138" t="s">
        <v>27</v>
      </c>
      <c r="C24" s="139"/>
      <c r="D24" s="140">
        <v>0</v>
      </c>
      <c r="E24" s="140">
        <v>0</v>
      </c>
      <c r="F24" s="140">
        <v>0</v>
      </c>
      <c r="G24" s="137">
        <v>0</v>
      </c>
      <c r="H24" s="36">
        <v>0</v>
      </c>
    </row>
    <row r="25" spans="1:8" ht="28.5" customHeight="1" thickBot="1">
      <c r="A25" s="133"/>
      <c r="B25" s="164" t="s">
        <v>154</v>
      </c>
      <c r="C25" s="165"/>
      <c r="D25" s="140">
        <v>0</v>
      </c>
      <c r="E25" s="140">
        <v>0</v>
      </c>
      <c r="F25" s="140">
        <v>0</v>
      </c>
      <c r="G25" s="137">
        <v>0</v>
      </c>
      <c r="H25" s="36">
        <v>0</v>
      </c>
    </row>
    <row r="26" spans="1:8" ht="26.25" customHeight="1">
      <c r="A26" s="133"/>
      <c r="B26" s="167" t="s">
        <v>28</v>
      </c>
      <c r="C26" s="168"/>
      <c r="D26" s="150">
        <f>D4+D20</f>
        <v>2517.8</v>
      </c>
      <c r="E26" s="150">
        <f>E4+E20</f>
        <v>1567.5</v>
      </c>
      <c r="F26" s="150">
        <f>F4+F20</f>
        <v>3004.7999999999997</v>
      </c>
      <c r="G26" s="137">
        <f t="shared" si="0"/>
        <v>1.1934228294542852</v>
      </c>
      <c r="H26" s="36">
        <f t="shared" si="1"/>
        <v>1.916937799043062</v>
      </c>
    </row>
    <row r="27" spans="1:8" ht="40.5" customHeight="1">
      <c r="A27" s="133"/>
      <c r="B27" s="138" t="s">
        <v>107</v>
      </c>
      <c r="C27" s="139"/>
      <c r="D27" s="140">
        <f>D4</f>
        <v>2198.5</v>
      </c>
      <c r="E27" s="140">
        <f>E4</f>
        <v>1239</v>
      </c>
      <c r="F27" s="140">
        <f>F4</f>
        <v>2685.4999999999995</v>
      </c>
      <c r="G27" s="137">
        <f t="shared" si="0"/>
        <v>1.221514669092563</v>
      </c>
      <c r="H27" s="36">
        <f t="shared" si="1"/>
        <v>2.167473769168684</v>
      </c>
    </row>
    <row r="28" spans="1:8" ht="12.75">
      <c r="A28" s="225"/>
      <c r="B28" s="252"/>
      <c r="C28" s="252"/>
      <c r="D28" s="252"/>
      <c r="E28" s="252"/>
      <c r="F28" s="252"/>
      <c r="G28" s="252"/>
      <c r="H28" s="253"/>
    </row>
    <row r="29" spans="1:8" ht="15" customHeight="1">
      <c r="A29" s="249" t="s">
        <v>158</v>
      </c>
      <c r="B29" s="230" t="s">
        <v>29</v>
      </c>
      <c r="C29" s="250" t="s">
        <v>187</v>
      </c>
      <c r="D29" s="224" t="s">
        <v>3</v>
      </c>
      <c r="E29" s="231" t="s">
        <v>403</v>
      </c>
      <c r="F29" s="231" t="s">
        <v>4</v>
      </c>
      <c r="G29" s="231" t="s">
        <v>146</v>
      </c>
      <c r="H29" s="236" t="s">
        <v>404</v>
      </c>
    </row>
    <row r="30" spans="1:8" ht="15" customHeight="1">
      <c r="A30" s="249"/>
      <c r="B30" s="230"/>
      <c r="C30" s="251"/>
      <c r="D30" s="224"/>
      <c r="E30" s="232"/>
      <c r="F30" s="232"/>
      <c r="G30" s="232"/>
      <c r="H30" s="237"/>
    </row>
    <row r="31" spans="1:8" ht="25.5">
      <c r="A31" s="143" t="s">
        <v>69</v>
      </c>
      <c r="B31" s="142" t="s">
        <v>30</v>
      </c>
      <c r="C31" s="143"/>
      <c r="D31" s="180">
        <f>D32+D33+D34</f>
        <v>1765.9</v>
      </c>
      <c r="E31" s="180">
        <f>E32+E33+E34</f>
        <v>1392</v>
      </c>
      <c r="F31" s="180">
        <f>F32+F33+F34</f>
        <v>1613.9</v>
      </c>
      <c r="G31" s="181">
        <f>F31/D31</f>
        <v>0.9139249108103517</v>
      </c>
      <c r="H31" s="49">
        <f>F31/E31</f>
        <v>1.15941091954023</v>
      </c>
    </row>
    <row r="32" spans="1:8" ht="77.25" customHeight="1">
      <c r="A32" s="139" t="s">
        <v>72</v>
      </c>
      <c r="B32" s="138" t="s">
        <v>162</v>
      </c>
      <c r="C32" s="139" t="s">
        <v>72</v>
      </c>
      <c r="D32" s="140">
        <v>1712.5</v>
      </c>
      <c r="E32" s="140">
        <v>1381.2</v>
      </c>
      <c r="F32" s="140">
        <v>1612.2</v>
      </c>
      <c r="G32" s="181">
        <f aca="true" t="shared" si="2" ref="G32:G63">F32/D32</f>
        <v>0.9414306569343066</v>
      </c>
      <c r="H32" s="49">
        <f aca="true" t="shared" si="3" ref="H32:H63">F32/E32</f>
        <v>1.1672458731537794</v>
      </c>
    </row>
    <row r="33" spans="1:8" ht="12.75" hidden="1">
      <c r="A33" s="139" t="s">
        <v>74</v>
      </c>
      <c r="B33" s="138" t="s">
        <v>35</v>
      </c>
      <c r="C33" s="139" t="s">
        <v>74</v>
      </c>
      <c r="D33" s="140">
        <v>0</v>
      </c>
      <c r="E33" s="140">
        <v>7.5</v>
      </c>
      <c r="F33" s="140">
        <v>0</v>
      </c>
      <c r="G33" s="181" t="e">
        <f t="shared" si="2"/>
        <v>#DIV/0!</v>
      </c>
      <c r="H33" s="49">
        <f t="shared" si="3"/>
        <v>0</v>
      </c>
    </row>
    <row r="34" spans="1:8" ht="25.5">
      <c r="A34" s="139" t="s">
        <v>129</v>
      </c>
      <c r="B34" s="138" t="s">
        <v>126</v>
      </c>
      <c r="C34" s="139"/>
      <c r="D34" s="140">
        <f>D35+D36</f>
        <v>53.4</v>
      </c>
      <c r="E34" s="140">
        <f>E35+E36</f>
        <v>3.3</v>
      </c>
      <c r="F34" s="140">
        <f>F35+F36</f>
        <v>1.7</v>
      </c>
      <c r="G34" s="181">
        <f t="shared" si="2"/>
        <v>0.031835205992509365</v>
      </c>
      <c r="H34" s="49">
        <f t="shared" si="3"/>
        <v>0.5151515151515151</v>
      </c>
    </row>
    <row r="35" spans="1:12" s="8" customFormat="1" ht="25.5">
      <c r="A35" s="153"/>
      <c r="B35" s="154" t="s">
        <v>115</v>
      </c>
      <c r="C35" s="153" t="s">
        <v>400</v>
      </c>
      <c r="D35" s="182">
        <v>3.4</v>
      </c>
      <c r="E35" s="182">
        <v>3.3</v>
      </c>
      <c r="F35" s="182">
        <v>1.7</v>
      </c>
      <c r="G35" s="181">
        <f t="shared" si="2"/>
        <v>0.5</v>
      </c>
      <c r="H35" s="49">
        <f t="shared" si="3"/>
        <v>0.5151515151515151</v>
      </c>
      <c r="I35" s="22"/>
      <c r="J35" s="22"/>
      <c r="K35" s="22"/>
      <c r="L35" s="22"/>
    </row>
    <row r="36" spans="1:12" s="8" customFormat="1" ht="38.25">
      <c r="A36" s="153"/>
      <c r="B36" s="154" t="s">
        <v>202</v>
      </c>
      <c r="C36" s="153" t="s">
        <v>432</v>
      </c>
      <c r="D36" s="182">
        <v>50</v>
      </c>
      <c r="E36" s="182"/>
      <c r="F36" s="182">
        <v>0</v>
      </c>
      <c r="G36" s="181">
        <f t="shared" si="2"/>
        <v>0</v>
      </c>
      <c r="H36" s="49"/>
      <c r="I36" s="22"/>
      <c r="J36" s="22"/>
      <c r="K36" s="22"/>
      <c r="L36" s="22"/>
    </row>
    <row r="37" spans="1:8" ht="14.25" customHeight="1">
      <c r="A37" s="143" t="s">
        <v>110</v>
      </c>
      <c r="B37" s="142" t="s">
        <v>103</v>
      </c>
      <c r="C37" s="143"/>
      <c r="D37" s="180">
        <f>D38</f>
        <v>160</v>
      </c>
      <c r="E37" s="180">
        <f>E38</f>
        <v>160</v>
      </c>
      <c r="F37" s="180">
        <f>F38</f>
        <v>160</v>
      </c>
      <c r="G37" s="181">
        <f t="shared" si="2"/>
        <v>1</v>
      </c>
      <c r="H37" s="49">
        <f t="shared" si="3"/>
        <v>1</v>
      </c>
    </row>
    <row r="38" spans="1:8" ht="38.25">
      <c r="A38" s="139" t="s">
        <v>111</v>
      </c>
      <c r="B38" s="138" t="s">
        <v>166</v>
      </c>
      <c r="C38" s="139" t="s">
        <v>401</v>
      </c>
      <c r="D38" s="140">
        <v>160</v>
      </c>
      <c r="E38" s="140">
        <v>160</v>
      </c>
      <c r="F38" s="140">
        <v>160</v>
      </c>
      <c r="G38" s="181">
        <f t="shared" si="2"/>
        <v>1</v>
      </c>
      <c r="H38" s="49">
        <f t="shared" si="3"/>
        <v>1</v>
      </c>
    </row>
    <row r="39" spans="1:8" ht="25.5" hidden="1">
      <c r="A39" s="143" t="s">
        <v>75</v>
      </c>
      <c r="B39" s="142" t="s">
        <v>38</v>
      </c>
      <c r="C39" s="143"/>
      <c r="D39" s="180">
        <f aca="true" t="shared" si="4" ref="D39:F40">D40</f>
        <v>0</v>
      </c>
      <c r="E39" s="180">
        <f t="shared" si="4"/>
        <v>0</v>
      </c>
      <c r="F39" s="180">
        <f t="shared" si="4"/>
        <v>0</v>
      </c>
      <c r="G39" s="181" t="e">
        <f t="shared" si="2"/>
        <v>#DIV/0!</v>
      </c>
      <c r="H39" s="49" t="e">
        <f t="shared" si="3"/>
        <v>#DIV/0!</v>
      </c>
    </row>
    <row r="40" spans="1:8" ht="12.75" hidden="1">
      <c r="A40" s="139" t="s">
        <v>112</v>
      </c>
      <c r="B40" s="138" t="s">
        <v>105</v>
      </c>
      <c r="C40" s="139"/>
      <c r="D40" s="140">
        <f t="shared" si="4"/>
        <v>0</v>
      </c>
      <c r="E40" s="140">
        <f t="shared" si="4"/>
        <v>0</v>
      </c>
      <c r="F40" s="140">
        <f t="shared" si="4"/>
        <v>0</v>
      </c>
      <c r="G40" s="181" t="e">
        <f t="shared" si="2"/>
        <v>#DIV/0!</v>
      </c>
      <c r="H40" s="49" t="e">
        <f t="shared" si="3"/>
        <v>#DIV/0!</v>
      </c>
    </row>
    <row r="41" spans="1:12" s="8" customFormat="1" ht="54.75" customHeight="1" hidden="1">
      <c r="A41" s="153"/>
      <c r="B41" s="154" t="s">
        <v>193</v>
      </c>
      <c r="C41" s="153" t="s">
        <v>192</v>
      </c>
      <c r="D41" s="182">
        <v>0</v>
      </c>
      <c r="E41" s="182">
        <v>0</v>
      </c>
      <c r="F41" s="182">
        <v>0</v>
      </c>
      <c r="G41" s="181" t="e">
        <f t="shared" si="2"/>
        <v>#DIV/0!</v>
      </c>
      <c r="H41" s="49" t="e">
        <f t="shared" si="3"/>
        <v>#DIV/0!</v>
      </c>
      <c r="I41" s="22"/>
      <c r="J41" s="22"/>
      <c r="K41" s="22"/>
      <c r="L41" s="22"/>
    </row>
    <row r="42" spans="1:12" s="8" customFormat="1" ht="18.75" customHeight="1" hidden="1">
      <c r="A42" s="143" t="s">
        <v>76</v>
      </c>
      <c r="B42" s="142" t="s">
        <v>40</v>
      </c>
      <c r="C42" s="143"/>
      <c r="D42" s="180">
        <f>D43</f>
        <v>0</v>
      </c>
      <c r="E42" s="180">
        <f>E43</f>
        <v>0</v>
      </c>
      <c r="F42" s="180">
        <f>F43</f>
        <v>0</v>
      </c>
      <c r="G42" s="181" t="e">
        <f t="shared" si="2"/>
        <v>#DIV/0!</v>
      </c>
      <c r="H42" s="49" t="e">
        <f t="shared" si="3"/>
        <v>#DIV/0!</v>
      </c>
      <c r="I42" s="22"/>
      <c r="J42" s="22"/>
      <c r="K42" s="22"/>
      <c r="L42" s="22"/>
    </row>
    <row r="43" spans="1:12" s="8" customFormat="1" ht="27" customHeight="1" hidden="1">
      <c r="A43" s="151" t="s">
        <v>77</v>
      </c>
      <c r="B43" s="169" t="s">
        <v>124</v>
      </c>
      <c r="C43" s="139"/>
      <c r="D43" s="140">
        <v>0</v>
      </c>
      <c r="E43" s="140">
        <v>0</v>
      </c>
      <c r="F43" s="140">
        <v>0</v>
      </c>
      <c r="G43" s="181" t="e">
        <f t="shared" si="2"/>
        <v>#DIV/0!</v>
      </c>
      <c r="H43" s="49" t="e">
        <f t="shared" si="3"/>
        <v>#DIV/0!</v>
      </c>
      <c r="I43" s="22"/>
      <c r="J43" s="22"/>
      <c r="K43" s="22"/>
      <c r="L43" s="22"/>
    </row>
    <row r="44" spans="1:12" s="8" customFormat="1" ht="32.25" customHeight="1" hidden="1">
      <c r="A44" s="153"/>
      <c r="B44" s="170" t="s">
        <v>124</v>
      </c>
      <c r="C44" s="153" t="s">
        <v>239</v>
      </c>
      <c r="D44" s="182">
        <v>0</v>
      </c>
      <c r="E44" s="182">
        <v>0</v>
      </c>
      <c r="F44" s="182">
        <v>0</v>
      </c>
      <c r="G44" s="181" t="e">
        <f t="shared" si="2"/>
        <v>#DIV/0!</v>
      </c>
      <c r="H44" s="49" t="e">
        <f t="shared" si="3"/>
        <v>#DIV/0!</v>
      </c>
      <c r="I44" s="22"/>
      <c r="J44" s="22"/>
      <c r="K44" s="22"/>
      <c r="L44" s="22"/>
    </row>
    <row r="45" spans="1:8" ht="25.5">
      <c r="A45" s="143" t="s">
        <v>78</v>
      </c>
      <c r="B45" s="142" t="s">
        <v>41</v>
      </c>
      <c r="C45" s="143"/>
      <c r="D45" s="180">
        <f>D46</f>
        <v>270.2</v>
      </c>
      <c r="E45" s="180">
        <f>E46</f>
        <v>172.3</v>
      </c>
      <c r="F45" s="180">
        <f>F46</f>
        <v>207.70000000000002</v>
      </c>
      <c r="G45" s="181">
        <f t="shared" si="2"/>
        <v>0.7686898593634346</v>
      </c>
      <c r="H45" s="49">
        <f t="shared" si="3"/>
        <v>1.2054556006964596</v>
      </c>
    </row>
    <row r="46" spans="1:8" ht="12.75">
      <c r="A46" s="139" t="s">
        <v>44</v>
      </c>
      <c r="B46" s="138" t="s">
        <v>45</v>
      </c>
      <c r="C46" s="139"/>
      <c r="D46" s="140">
        <f>D47+D48+D50+D49</f>
        <v>270.2</v>
      </c>
      <c r="E46" s="140">
        <f>E47+E48+E50+E49</f>
        <v>172.3</v>
      </c>
      <c r="F46" s="140">
        <f>F47+F48+F50+F49</f>
        <v>207.70000000000002</v>
      </c>
      <c r="G46" s="181">
        <f t="shared" si="2"/>
        <v>0.7686898593634346</v>
      </c>
      <c r="H46" s="49">
        <f t="shared" si="3"/>
        <v>1.2054556006964596</v>
      </c>
    </row>
    <row r="47" spans="1:12" s="8" customFormat="1" ht="12.75">
      <c r="A47" s="153"/>
      <c r="B47" s="154" t="s">
        <v>173</v>
      </c>
      <c r="C47" s="139" t="s">
        <v>299</v>
      </c>
      <c r="D47" s="182">
        <v>135.1</v>
      </c>
      <c r="E47" s="182">
        <v>97.9</v>
      </c>
      <c r="F47" s="182">
        <v>133.3</v>
      </c>
      <c r="G47" s="181">
        <f t="shared" si="2"/>
        <v>0.9866765358993339</v>
      </c>
      <c r="H47" s="49">
        <f t="shared" si="3"/>
        <v>1.3615934627170583</v>
      </c>
      <c r="I47" s="22"/>
      <c r="J47" s="22"/>
      <c r="K47" s="22"/>
      <c r="L47" s="22"/>
    </row>
    <row r="48" spans="1:12" s="8" customFormat="1" ht="20.25" customHeight="1" hidden="1">
      <c r="A48" s="153"/>
      <c r="B48" s="154" t="s">
        <v>224</v>
      </c>
      <c r="C48" s="153" t="s">
        <v>300</v>
      </c>
      <c r="D48" s="182">
        <v>0</v>
      </c>
      <c r="E48" s="182">
        <v>0</v>
      </c>
      <c r="F48" s="182">
        <v>0</v>
      </c>
      <c r="G48" s="181" t="e">
        <f t="shared" si="2"/>
        <v>#DIV/0!</v>
      </c>
      <c r="H48" s="49" t="e">
        <f t="shared" si="3"/>
        <v>#DIV/0!</v>
      </c>
      <c r="I48" s="22"/>
      <c r="J48" s="22"/>
      <c r="K48" s="22"/>
      <c r="L48" s="22"/>
    </row>
    <row r="49" spans="1:12" s="8" customFormat="1" ht="20.25" customHeight="1" hidden="1">
      <c r="A49" s="153"/>
      <c r="B49" s="154" t="s">
        <v>296</v>
      </c>
      <c r="C49" s="153" t="s">
        <v>301</v>
      </c>
      <c r="D49" s="182">
        <v>0</v>
      </c>
      <c r="E49" s="182">
        <v>0</v>
      </c>
      <c r="F49" s="182">
        <v>0</v>
      </c>
      <c r="G49" s="181" t="e">
        <f t="shared" si="2"/>
        <v>#DIV/0!</v>
      </c>
      <c r="H49" s="49" t="e">
        <f t="shared" si="3"/>
        <v>#DIV/0!</v>
      </c>
      <c r="I49" s="22"/>
      <c r="J49" s="22"/>
      <c r="K49" s="22"/>
      <c r="L49" s="22"/>
    </row>
    <row r="50" spans="1:12" s="8" customFormat="1" ht="28.5" customHeight="1">
      <c r="A50" s="153"/>
      <c r="B50" s="154" t="s">
        <v>175</v>
      </c>
      <c r="C50" s="153" t="s">
        <v>302</v>
      </c>
      <c r="D50" s="182">
        <v>135.1</v>
      </c>
      <c r="E50" s="182">
        <v>74.4</v>
      </c>
      <c r="F50" s="182">
        <v>74.4</v>
      </c>
      <c r="G50" s="181">
        <f t="shared" si="2"/>
        <v>0.5507031828275353</v>
      </c>
      <c r="H50" s="49">
        <f t="shared" si="3"/>
        <v>1</v>
      </c>
      <c r="I50" s="22"/>
      <c r="J50" s="22"/>
      <c r="K50" s="22"/>
      <c r="L50" s="22"/>
    </row>
    <row r="51" spans="1:12" s="8" customFormat="1" ht="20.25" customHeight="1" hidden="1">
      <c r="A51" s="153"/>
      <c r="B51" s="154"/>
      <c r="C51" s="153"/>
      <c r="D51" s="182"/>
      <c r="E51" s="182"/>
      <c r="F51" s="182"/>
      <c r="G51" s="181" t="e">
        <f t="shared" si="2"/>
        <v>#DIV/0!</v>
      </c>
      <c r="H51" s="49" t="e">
        <f t="shared" si="3"/>
        <v>#DIV/0!</v>
      </c>
      <c r="I51" s="22"/>
      <c r="J51" s="22"/>
      <c r="K51" s="22"/>
      <c r="L51" s="22"/>
    </row>
    <row r="52" spans="1:8" ht="18.75" customHeight="1">
      <c r="A52" s="143" t="s">
        <v>127</v>
      </c>
      <c r="B52" s="142" t="s">
        <v>125</v>
      </c>
      <c r="C52" s="143"/>
      <c r="D52" s="180">
        <f>D54</f>
        <v>0.3</v>
      </c>
      <c r="E52" s="180">
        <f>E54</f>
        <v>0.3</v>
      </c>
      <c r="F52" s="180">
        <f>F54</f>
        <v>0.3</v>
      </c>
      <c r="G52" s="181">
        <f t="shared" si="2"/>
        <v>1</v>
      </c>
      <c r="H52" s="49">
        <f t="shared" si="3"/>
        <v>1</v>
      </c>
    </row>
    <row r="53" spans="1:8" ht="35.25" customHeight="1">
      <c r="A53" s="139" t="s">
        <v>121</v>
      </c>
      <c r="B53" s="138" t="s">
        <v>128</v>
      </c>
      <c r="C53" s="139"/>
      <c r="D53" s="140">
        <f>D54</f>
        <v>0.3</v>
      </c>
      <c r="E53" s="140">
        <f>E54</f>
        <v>0.3</v>
      </c>
      <c r="F53" s="140">
        <f>F54</f>
        <v>0.3</v>
      </c>
      <c r="G53" s="181">
        <f t="shared" si="2"/>
        <v>1</v>
      </c>
      <c r="H53" s="49">
        <f t="shared" si="3"/>
        <v>1</v>
      </c>
    </row>
    <row r="54" spans="1:12" s="8" customFormat="1" ht="31.5" customHeight="1">
      <c r="A54" s="156"/>
      <c r="B54" s="154" t="s">
        <v>230</v>
      </c>
      <c r="C54" s="153" t="s">
        <v>303</v>
      </c>
      <c r="D54" s="182">
        <v>0.3</v>
      </c>
      <c r="E54" s="182">
        <v>0.3</v>
      </c>
      <c r="F54" s="182">
        <v>0.3</v>
      </c>
      <c r="G54" s="181">
        <f t="shared" si="2"/>
        <v>1</v>
      </c>
      <c r="H54" s="49">
        <f t="shared" si="3"/>
        <v>1</v>
      </c>
      <c r="I54" s="22"/>
      <c r="J54" s="22"/>
      <c r="K54" s="22"/>
      <c r="L54" s="22"/>
    </row>
    <row r="55" spans="1:8" ht="12.75" hidden="1">
      <c r="A55" s="143" t="s">
        <v>46</v>
      </c>
      <c r="B55" s="142" t="s">
        <v>47</v>
      </c>
      <c r="C55" s="143"/>
      <c r="D55" s="180">
        <f aca="true" t="shared" si="5" ref="D55:F56">D56</f>
        <v>0</v>
      </c>
      <c r="E55" s="180">
        <f t="shared" si="5"/>
        <v>0</v>
      </c>
      <c r="F55" s="180">
        <f t="shared" si="5"/>
        <v>0</v>
      </c>
      <c r="G55" s="181" t="e">
        <f t="shared" si="2"/>
        <v>#DIV/0!</v>
      </c>
      <c r="H55" s="49" t="e">
        <f t="shared" si="3"/>
        <v>#DIV/0!</v>
      </c>
    </row>
    <row r="56" spans="1:8" ht="12.75" hidden="1">
      <c r="A56" s="139" t="s">
        <v>51</v>
      </c>
      <c r="B56" s="138" t="s">
        <v>52</v>
      </c>
      <c r="C56" s="139"/>
      <c r="D56" s="140">
        <f t="shared" si="5"/>
        <v>0</v>
      </c>
      <c r="E56" s="140">
        <f t="shared" si="5"/>
        <v>0</v>
      </c>
      <c r="F56" s="140">
        <f t="shared" si="5"/>
        <v>0</v>
      </c>
      <c r="G56" s="181" t="e">
        <f t="shared" si="2"/>
        <v>#DIV/0!</v>
      </c>
      <c r="H56" s="49" t="e">
        <f t="shared" si="3"/>
        <v>#DIV/0!</v>
      </c>
    </row>
    <row r="57" spans="1:12" s="8" customFormat="1" ht="27" customHeight="1" hidden="1">
      <c r="A57" s="153"/>
      <c r="B57" s="154" t="s">
        <v>225</v>
      </c>
      <c r="C57" s="153" t="s">
        <v>226</v>
      </c>
      <c r="D57" s="182">
        <v>0</v>
      </c>
      <c r="E57" s="182">
        <v>0</v>
      </c>
      <c r="F57" s="182">
        <v>0</v>
      </c>
      <c r="G57" s="181" t="e">
        <f t="shared" si="2"/>
        <v>#DIV/0!</v>
      </c>
      <c r="H57" s="49" t="e">
        <f t="shared" si="3"/>
        <v>#DIV/0!</v>
      </c>
      <c r="I57" s="22"/>
      <c r="J57" s="22"/>
      <c r="K57" s="22"/>
      <c r="L57" s="22"/>
    </row>
    <row r="58" spans="1:8" ht="15.75" customHeight="1">
      <c r="A58" s="143">
        <v>1000</v>
      </c>
      <c r="B58" s="142" t="s">
        <v>61</v>
      </c>
      <c r="C58" s="143"/>
      <c r="D58" s="180">
        <f>D59</f>
        <v>18</v>
      </c>
      <c r="E58" s="180">
        <f>E59</f>
        <v>13.5</v>
      </c>
      <c r="F58" s="180">
        <f>F59</f>
        <v>18</v>
      </c>
      <c r="G58" s="181">
        <f t="shared" si="2"/>
        <v>1</v>
      </c>
      <c r="H58" s="49">
        <f t="shared" si="3"/>
        <v>1.3333333333333333</v>
      </c>
    </row>
    <row r="59" spans="1:8" ht="12.75">
      <c r="A59" s="139" t="s">
        <v>62</v>
      </c>
      <c r="B59" s="138" t="s">
        <v>178</v>
      </c>
      <c r="C59" s="139" t="s">
        <v>62</v>
      </c>
      <c r="D59" s="140">
        <v>18</v>
      </c>
      <c r="E59" s="140">
        <v>13.5</v>
      </c>
      <c r="F59" s="140">
        <v>18</v>
      </c>
      <c r="G59" s="181">
        <f t="shared" si="2"/>
        <v>1</v>
      </c>
      <c r="H59" s="49">
        <f t="shared" si="3"/>
        <v>1.3333333333333333</v>
      </c>
    </row>
    <row r="60" spans="1:8" ht="12.75">
      <c r="A60" s="143"/>
      <c r="B60" s="142" t="s">
        <v>99</v>
      </c>
      <c r="C60" s="143"/>
      <c r="D60" s="140">
        <f>D61</f>
        <v>626.1</v>
      </c>
      <c r="E60" s="140">
        <f>E61</f>
        <v>572.5</v>
      </c>
      <c r="F60" s="140">
        <f>F61</f>
        <v>626.1</v>
      </c>
      <c r="G60" s="181">
        <f t="shared" si="2"/>
        <v>1</v>
      </c>
      <c r="H60" s="49">
        <f t="shared" si="3"/>
        <v>1.0936244541484716</v>
      </c>
    </row>
    <row r="61" spans="1:12" s="8" customFormat="1" ht="25.5">
      <c r="A61" s="153"/>
      <c r="B61" s="154" t="s">
        <v>100</v>
      </c>
      <c r="C61" s="153" t="s">
        <v>191</v>
      </c>
      <c r="D61" s="182">
        <v>626.1</v>
      </c>
      <c r="E61" s="182">
        <v>572.5</v>
      </c>
      <c r="F61" s="182">
        <v>626.1</v>
      </c>
      <c r="G61" s="181">
        <f t="shared" si="2"/>
        <v>1</v>
      </c>
      <c r="H61" s="49">
        <f t="shared" si="3"/>
        <v>1.0936244541484716</v>
      </c>
      <c r="I61" s="22"/>
      <c r="J61" s="22"/>
      <c r="K61" s="22"/>
      <c r="L61" s="22"/>
    </row>
    <row r="62" spans="1:8" ht="18" customHeight="1">
      <c r="A62" s="139"/>
      <c r="B62" s="95" t="s">
        <v>68</v>
      </c>
      <c r="C62" s="100"/>
      <c r="D62" s="183">
        <f>D31+D37+D39+D45+D54+D55+D58+D60+D42</f>
        <v>2840.5</v>
      </c>
      <c r="E62" s="183">
        <f>E31+E37+E39+E45+E54+E55+E58+E60+E42</f>
        <v>2310.6</v>
      </c>
      <c r="F62" s="183">
        <f>F31+F37+F39+F45+F54+F55+F58+F60+F42</f>
        <v>2626</v>
      </c>
      <c r="G62" s="181">
        <f t="shared" si="2"/>
        <v>0.9244851258581236</v>
      </c>
      <c r="H62" s="49">
        <f t="shared" si="3"/>
        <v>1.1365013416428633</v>
      </c>
    </row>
    <row r="63" spans="1:8" ht="12.75">
      <c r="A63" s="158"/>
      <c r="B63" s="138" t="s">
        <v>83</v>
      </c>
      <c r="C63" s="139"/>
      <c r="D63" s="184">
        <f>D60</f>
        <v>626.1</v>
      </c>
      <c r="E63" s="184">
        <f>E60</f>
        <v>572.5</v>
      </c>
      <c r="F63" s="184">
        <f>F60</f>
        <v>626.1</v>
      </c>
      <c r="G63" s="181">
        <f t="shared" si="2"/>
        <v>1</v>
      </c>
      <c r="H63" s="49">
        <f t="shared" si="3"/>
        <v>1.0936244541484716</v>
      </c>
    </row>
    <row r="64" ht="12.75">
      <c r="A64" s="161"/>
    </row>
    <row r="65" ht="12.75">
      <c r="A65" s="161"/>
    </row>
    <row r="66" spans="1:6" ht="15">
      <c r="A66" s="161"/>
      <c r="B66" s="159" t="s">
        <v>93</v>
      </c>
      <c r="C66" s="160"/>
      <c r="F66" s="185">
        <v>322.7</v>
      </c>
    </row>
    <row r="67" spans="1:3" ht="15">
      <c r="A67" s="161"/>
      <c r="B67" s="159"/>
      <c r="C67" s="160"/>
    </row>
    <row r="68" spans="1:3" ht="15">
      <c r="A68" s="161"/>
      <c r="B68" s="159" t="s">
        <v>84</v>
      </c>
      <c r="C68" s="160"/>
    </row>
    <row r="69" spans="1:3" ht="15">
      <c r="A69" s="161"/>
      <c r="B69" s="159" t="s">
        <v>85</v>
      </c>
      <c r="C69" s="160"/>
    </row>
    <row r="70" spans="1:3" ht="15">
      <c r="A70" s="161"/>
      <c r="B70" s="159"/>
      <c r="C70" s="160"/>
    </row>
    <row r="71" spans="1:3" ht="15">
      <c r="A71" s="161"/>
      <c r="B71" s="159" t="s">
        <v>86</v>
      </c>
      <c r="C71" s="160"/>
    </row>
    <row r="72" spans="1:3" ht="15">
      <c r="A72" s="161"/>
      <c r="B72" s="159" t="s">
        <v>87</v>
      </c>
      <c r="C72" s="160"/>
    </row>
    <row r="73" spans="1:3" ht="15">
      <c r="A73" s="161"/>
      <c r="B73" s="159"/>
      <c r="C73" s="160"/>
    </row>
    <row r="74" spans="1:3" ht="15">
      <c r="A74" s="161"/>
      <c r="B74" s="159" t="s">
        <v>88</v>
      </c>
      <c r="C74" s="160"/>
    </row>
    <row r="75" spans="1:3" ht="15">
      <c r="A75" s="161"/>
      <c r="B75" s="159" t="s">
        <v>89</v>
      </c>
      <c r="C75" s="160"/>
    </row>
    <row r="76" spans="1:3" ht="15">
      <c r="A76" s="161"/>
      <c r="B76" s="159"/>
      <c r="C76" s="160"/>
    </row>
    <row r="77" spans="1:3" ht="15">
      <c r="A77" s="161"/>
      <c r="B77" s="159" t="s">
        <v>90</v>
      </c>
      <c r="C77" s="160"/>
    </row>
    <row r="78" spans="1:3" ht="15">
      <c r="A78" s="161"/>
      <c r="B78" s="159" t="s">
        <v>91</v>
      </c>
      <c r="C78" s="160"/>
    </row>
    <row r="79" ht="12.75">
      <c r="A79" s="161"/>
    </row>
    <row r="80" ht="12.75">
      <c r="A80" s="161"/>
    </row>
    <row r="81" spans="1:8" ht="15">
      <c r="A81" s="161"/>
      <c r="B81" s="159" t="s">
        <v>92</v>
      </c>
      <c r="C81" s="160"/>
      <c r="F81" s="186">
        <f>F66+F26-F62</f>
        <v>701.4999999999995</v>
      </c>
      <c r="H81" s="38"/>
    </row>
    <row r="82" ht="12.75">
      <c r="A82" s="161"/>
    </row>
    <row r="83" ht="12.75">
      <c r="A83" s="161"/>
    </row>
    <row r="84" spans="1:3" ht="15">
      <c r="A84" s="161"/>
      <c r="B84" s="159" t="s">
        <v>94</v>
      </c>
      <c r="C84" s="160"/>
    </row>
    <row r="85" spans="1:3" ht="15">
      <c r="A85" s="161"/>
      <c r="B85" s="159" t="s">
        <v>95</v>
      </c>
      <c r="C85" s="160"/>
    </row>
    <row r="86" spans="1:3" ht="15">
      <c r="A86" s="161"/>
      <c r="B86" s="159" t="s">
        <v>96</v>
      </c>
      <c r="C86" s="160"/>
    </row>
    <row r="87" ht="12.75">
      <c r="A87" s="161"/>
    </row>
    <row r="88" ht="12.75">
      <c r="A88" s="161"/>
    </row>
  </sheetData>
  <sheetProtection/>
  <mergeCells count="16">
    <mergeCell ref="E29:E30"/>
    <mergeCell ref="G2:G3"/>
    <mergeCell ref="A28:H28"/>
    <mergeCell ref="F29:F30"/>
    <mergeCell ref="F2:F3"/>
    <mergeCell ref="C29:C30"/>
    <mergeCell ref="A1:H1"/>
    <mergeCell ref="A29:A30"/>
    <mergeCell ref="B29:B30"/>
    <mergeCell ref="D29:D30"/>
    <mergeCell ref="H29:H30"/>
    <mergeCell ref="H2:H3"/>
    <mergeCell ref="B2:B3"/>
    <mergeCell ref="D2:D3"/>
    <mergeCell ref="G29:G30"/>
    <mergeCell ref="E2:E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84"/>
  <sheetViews>
    <sheetView zoomScalePageLayoutView="0" workbookViewId="0" topLeftCell="A68">
      <selection activeCell="F61" sqref="F61"/>
    </sheetView>
  </sheetViews>
  <sheetFormatPr defaultColWidth="9.140625" defaultRowHeight="12.75"/>
  <cols>
    <col min="1" max="1" width="9.57421875" style="1" customWidth="1"/>
    <col min="2" max="2" width="35.421875" style="1" customWidth="1"/>
    <col min="3" max="3" width="12.57421875" style="161" hidden="1" customWidth="1"/>
    <col min="4" max="4" width="9.57421875" style="185" customWidth="1"/>
    <col min="5" max="5" width="11.00390625" style="185" hidden="1" customWidth="1"/>
    <col min="6" max="7" width="9.57421875" style="185" customWidth="1"/>
    <col min="8" max="8" width="11.7109375" style="15" hidden="1" customWidth="1"/>
    <col min="9" max="10" width="9.140625" style="15" customWidth="1"/>
    <col min="11" max="16384" width="9.140625" style="1" customWidth="1"/>
  </cols>
  <sheetData>
    <row r="1" spans="1:10" s="4" customFormat="1" ht="53.25" customHeight="1">
      <c r="A1" s="223" t="s">
        <v>428</v>
      </c>
      <c r="B1" s="223"/>
      <c r="C1" s="223"/>
      <c r="D1" s="223"/>
      <c r="E1" s="223"/>
      <c r="F1" s="223"/>
      <c r="G1" s="223"/>
      <c r="H1" s="223"/>
      <c r="I1" s="24"/>
      <c r="J1" s="24"/>
    </row>
    <row r="2" spans="1:8" ht="12.75" customHeight="1">
      <c r="A2" s="171"/>
      <c r="B2" s="256" t="s">
        <v>2</v>
      </c>
      <c r="C2" s="174"/>
      <c r="D2" s="231" t="s">
        <v>3</v>
      </c>
      <c r="E2" s="231" t="s">
        <v>403</v>
      </c>
      <c r="F2" s="231" t="s">
        <v>4</v>
      </c>
      <c r="G2" s="231" t="s">
        <v>146</v>
      </c>
      <c r="H2" s="228" t="s">
        <v>404</v>
      </c>
    </row>
    <row r="3" spans="1:8" ht="18.75" customHeight="1">
      <c r="A3" s="133"/>
      <c r="B3" s="257"/>
      <c r="C3" s="175"/>
      <c r="D3" s="232"/>
      <c r="E3" s="232"/>
      <c r="F3" s="232"/>
      <c r="G3" s="255"/>
      <c r="H3" s="229"/>
    </row>
    <row r="4" spans="1:8" ht="24.75" customHeight="1">
      <c r="A4" s="133"/>
      <c r="B4" s="134" t="s">
        <v>82</v>
      </c>
      <c r="C4" s="135"/>
      <c r="D4" s="136">
        <f>D5+D6+D7+D8+D9+D10+D11+D12+D13+D14+D15+D16+D17+D18+D19</f>
        <v>4133.6</v>
      </c>
      <c r="E4" s="136">
        <f>E5+E6+E7+E8+E9+E10+E11+E12+E13+E14+E15+E16+E17+E18+E19</f>
        <v>2119</v>
      </c>
      <c r="F4" s="136">
        <f>F5+F6+F7+F8+F9+F10+F11+F12+F13+F14+F15+F16+F17+F18+F19</f>
        <v>5149</v>
      </c>
      <c r="G4" s="137">
        <f>F4/D4</f>
        <v>1.2456454422295336</v>
      </c>
      <c r="H4" s="35">
        <f>F4/E4</f>
        <v>2.4299197734780558</v>
      </c>
    </row>
    <row r="5" spans="1:8" ht="18.75" customHeight="1">
      <c r="A5" s="133"/>
      <c r="B5" s="138" t="s">
        <v>6</v>
      </c>
      <c r="C5" s="139"/>
      <c r="D5" s="140">
        <v>190</v>
      </c>
      <c r="E5" s="140">
        <v>110</v>
      </c>
      <c r="F5" s="140">
        <v>206</v>
      </c>
      <c r="G5" s="137">
        <f aca="true" t="shared" si="0" ref="G5:G27">F5/D5</f>
        <v>1.0842105263157895</v>
      </c>
      <c r="H5" s="36">
        <f aca="true" t="shared" si="1" ref="H5:H27">F5/E5</f>
        <v>1.8727272727272728</v>
      </c>
    </row>
    <row r="6" spans="1:8" ht="18.75" customHeight="1" hidden="1">
      <c r="A6" s="133"/>
      <c r="B6" s="138" t="s">
        <v>251</v>
      </c>
      <c r="C6" s="139"/>
      <c r="D6" s="140">
        <v>0</v>
      </c>
      <c r="E6" s="140">
        <v>0</v>
      </c>
      <c r="F6" s="140">
        <v>0</v>
      </c>
      <c r="G6" s="137" t="e">
        <f t="shared" si="0"/>
        <v>#DIV/0!</v>
      </c>
      <c r="H6" s="36" t="e">
        <f t="shared" si="1"/>
        <v>#DIV/0!</v>
      </c>
    </row>
    <row r="7" spans="1:8" ht="16.5" customHeight="1">
      <c r="A7" s="133"/>
      <c r="B7" s="138" t="s">
        <v>8</v>
      </c>
      <c r="C7" s="139"/>
      <c r="D7" s="140">
        <v>985</v>
      </c>
      <c r="E7" s="140">
        <v>865</v>
      </c>
      <c r="F7" s="140">
        <v>987.7</v>
      </c>
      <c r="G7" s="137">
        <f t="shared" si="0"/>
        <v>1.002741116751269</v>
      </c>
      <c r="H7" s="36">
        <f t="shared" si="1"/>
        <v>1.141849710982659</v>
      </c>
    </row>
    <row r="8" spans="1:8" ht="18" customHeight="1">
      <c r="A8" s="133"/>
      <c r="B8" s="138" t="s">
        <v>9</v>
      </c>
      <c r="C8" s="139"/>
      <c r="D8" s="140">
        <v>265</v>
      </c>
      <c r="E8" s="140">
        <v>100</v>
      </c>
      <c r="F8" s="140">
        <v>269.9</v>
      </c>
      <c r="G8" s="137">
        <f t="shared" si="0"/>
        <v>1.0184905660377357</v>
      </c>
      <c r="H8" s="36">
        <f t="shared" si="1"/>
        <v>2.699</v>
      </c>
    </row>
    <row r="9" spans="1:8" ht="17.25" customHeight="1">
      <c r="A9" s="133"/>
      <c r="B9" s="138" t="s">
        <v>10</v>
      </c>
      <c r="C9" s="139"/>
      <c r="D9" s="140">
        <v>2679.6</v>
      </c>
      <c r="E9" s="140">
        <v>1035</v>
      </c>
      <c r="F9" s="140">
        <v>3650.6</v>
      </c>
      <c r="G9" s="137">
        <f t="shared" si="0"/>
        <v>1.3623675175399312</v>
      </c>
      <c r="H9" s="36">
        <f t="shared" si="1"/>
        <v>3.5271497584541063</v>
      </c>
    </row>
    <row r="10" spans="1:8" ht="14.25" customHeight="1">
      <c r="A10" s="133"/>
      <c r="B10" s="138" t="s">
        <v>106</v>
      </c>
      <c r="C10" s="139"/>
      <c r="D10" s="140">
        <v>14</v>
      </c>
      <c r="E10" s="140">
        <v>9</v>
      </c>
      <c r="F10" s="140">
        <v>34.8</v>
      </c>
      <c r="G10" s="137">
        <f t="shared" si="0"/>
        <v>2.4857142857142853</v>
      </c>
      <c r="H10" s="36">
        <f t="shared" si="1"/>
        <v>3.8666666666666663</v>
      </c>
    </row>
    <row r="11" spans="1:8" ht="27.75" customHeight="1">
      <c r="A11" s="133"/>
      <c r="B11" s="138" t="s">
        <v>11</v>
      </c>
      <c r="C11" s="139"/>
      <c r="D11" s="140">
        <v>0</v>
      </c>
      <c r="E11" s="140">
        <v>0</v>
      </c>
      <c r="F11" s="140">
        <v>0</v>
      </c>
      <c r="G11" s="137">
        <v>0</v>
      </c>
      <c r="H11" s="36">
        <v>0</v>
      </c>
    </row>
    <row r="12" spans="1:8" ht="18.75" customHeight="1">
      <c r="A12" s="133"/>
      <c r="B12" s="138" t="s">
        <v>12</v>
      </c>
      <c r="C12" s="139"/>
      <c r="D12" s="140">
        <v>0</v>
      </c>
      <c r="E12" s="140">
        <v>0</v>
      </c>
      <c r="F12" s="140">
        <v>0</v>
      </c>
      <c r="G12" s="137">
        <v>0</v>
      </c>
      <c r="H12" s="36">
        <v>0</v>
      </c>
    </row>
    <row r="13" spans="1:8" ht="17.25" customHeight="1">
      <c r="A13" s="133"/>
      <c r="B13" s="138" t="s">
        <v>13</v>
      </c>
      <c r="C13" s="139"/>
      <c r="D13" s="140">
        <v>0</v>
      </c>
      <c r="E13" s="140">
        <v>0</v>
      </c>
      <c r="F13" s="140">
        <v>0</v>
      </c>
      <c r="G13" s="137">
        <v>0</v>
      </c>
      <c r="H13" s="36">
        <v>0</v>
      </c>
    </row>
    <row r="14" spans="1:8" ht="15" customHeight="1">
      <c r="A14" s="133"/>
      <c r="B14" s="138" t="s">
        <v>15</v>
      </c>
      <c r="C14" s="139"/>
      <c r="D14" s="140">
        <v>0</v>
      </c>
      <c r="E14" s="140">
        <v>0</v>
      </c>
      <c r="F14" s="140">
        <v>0</v>
      </c>
      <c r="G14" s="137">
        <v>0</v>
      </c>
      <c r="H14" s="36">
        <v>0</v>
      </c>
    </row>
    <row r="15" spans="1:8" ht="18" customHeight="1">
      <c r="A15" s="133"/>
      <c r="B15" s="138" t="s">
        <v>16</v>
      </c>
      <c r="C15" s="139"/>
      <c r="D15" s="140">
        <v>0</v>
      </c>
      <c r="E15" s="140">
        <v>0</v>
      </c>
      <c r="F15" s="140">
        <v>0</v>
      </c>
      <c r="G15" s="137">
        <v>0</v>
      </c>
      <c r="H15" s="36">
        <v>0</v>
      </c>
    </row>
    <row r="16" spans="1:8" ht="27.75" customHeight="1">
      <c r="A16" s="133"/>
      <c r="B16" s="138" t="s">
        <v>17</v>
      </c>
      <c r="C16" s="139"/>
      <c r="D16" s="140">
        <v>0</v>
      </c>
      <c r="E16" s="140">
        <v>0</v>
      </c>
      <c r="F16" s="140">
        <v>0</v>
      </c>
      <c r="G16" s="137">
        <v>0</v>
      </c>
      <c r="H16" s="36">
        <v>0</v>
      </c>
    </row>
    <row r="17" spans="1:8" ht="28.5" customHeight="1">
      <c r="A17" s="133"/>
      <c r="B17" s="138" t="s">
        <v>19</v>
      </c>
      <c r="C17" s="139"/>
      <c r="D17" s="140">
        <v>0</v>
      </c>
      <c r="E17" s="140">
        <v>0</v>
      </c>
      <c r="F17" s="140">
        <v>0</v>
      </c>
      <c r="G17" s="137">
        <v>0</v>
      </c>
      <c r="H17" s="36">
        <v>0</v>
      </c>
    </row>
    <row r="18" spans="1:8" ht="18.75" customHeight="1">
      <c r="A18" s="133"/>
      <c r="B18" s="138" t="s">
        <v>119</v>
      </c>
      <c r="C18" s="139"/>
      <c r="D18" s="140">
        <v>0</v>
      </c>
      <c r="E18" s="140">
        <v>0</v>
      </c>
      <c r="F18" s="140">
        <v>0</v>
      </c>
      <c r="G18" s="137">
        <v>0</v>
      </c>
      <c r="H18" s="36">
        <v>0</v>
      </c>
    </row>
    <row r="19" spans="1:8" ht="16.5" customHeight="1">
      <c r="A19" s="133"/>
      <c r="B19" s="138" t="s">
        <v>22</v>
      </c>
      <c r="C19" s="139"/>
      <c r="D19" s="140">
        <v>0</v>
      </c>
      <c r="E19" s="140">
        <v>0</v>
      </c>
      <c r="F19" s="140"/>
      <c r="G19" s="137">
        <v>0</v>
      </c>
      <c r="H19" s="36">
        <v>0</v>
      </c>
    </row>
    <row r="20" spans="1:8" ht="32.25" customHeight="1">
      <c r="A20" s="133"/>
      <c r="B20" s="142" t="s">
        <v>81</v>
      </c>
      <c r="C20" s="143"/>
      <c r="D20" s="140">
        <f>D21+D22+D23+D24+D25</f>
        <v>324.3</v>
      </c>
      <c r="E20" s="140">
        <f>E21+E22+E23+E24+E25</f>
        <v>791.7</v>
      </c>
      <c r="F20" s="140">
        <f>F21+F22+F23+F24+F25</f>
        <v>324.3</v>
      </c>
      <c r="G20" s="137">
        <f t="shared" si="0"/>
        <v>1</v>
      </c>
      <c r="H20" s="36">
        <f t="shared" si="1"/>
        <v>0.40962485790071995</v>
      </c>
    </row>
    <row r="21" spans="1:8" ht="15">
      <c r="A21" s="133"/>
      <c r="B21" s="138" t="s">
        <v>24</v>
      </c>
      <c r="C21" s="139"/>
      <c r="D21" s="140">
        <v>164.3</v>
      </c>
      <c r="E21" s="140">
        <v>456</v>
      </c>
      <c r="F21" s="140">
        <v>164.3</v>
      </c>
      <c r="G21" s="137">
        <f t="shared" si="0"/>
        <v>1</v>
      </c>
      <c r="H21" s="36">
        <f t="shared" si="1"/>
        <v>0.3603070175438597</v>
      </c>
    </row>
    <row r="22" spans="1:8" ht="18.75" customHeight="1">
      <c r="A22" s="133"/>
      <c r="B22" s="138" t="s">
        <v>101</v>
      </c>
      <c r="C22" s="139"/>
      <c r="D22" s="140">
        <v>160</v>
      </c>
      <c r="E22" s="140">
        <v>117</v>
      </c>
      <c r="F22" s="140">
        <v>160</v>
      </c>
      <c r="G22" s="137">
        <f t="shared" si="0"/>
        <v>1</v>
      </c>
      <c r="H22" s="36">
        <f t="shared" si="1"/>
        <v>1.3675213675213675</v>
      </c>
    </row>
    <row r="23" spans="1:8" ht="29.25" customHeight="1">
      <c r="A23" s="133"/>
      <c r="B23" s="138" t="s">
        <v>67</v>
      </c>
      <c r="C23" s="139"/>
      <c r="D23" s="140">
        <v>0</v>
      </c>
      <c r="E23" s="140">
        <v>218.7</v>
      </c>
      <c r="F23" s="140">
        <v>0</v>
      </c>
      <c r="G23" s="137">
        <v>0</v>
      </c>
      <c r="H23" s="36">
        <f t="shared" si="1"/>
        <v>0</v>
      </c>
    </row>
    <row r="24" spans="1:8" ht="42.75" customHeight="1">
      <c r="A24" s="133"/>
      <c r="B24" s="138" t="s">
        <v>27</v>
      </c>
      <c r="C24" s="139"/>
      <c r="D24" s="140">
        <v>0</v>
      </c>
      <c r="E24" s="140">
        <v>0</v>
      </c>
      <c r="F24" s="140">
        <v>0</v>
      </c>
      <c r="G24" s="137">
        <v>0</v>
      </c>
      <c r="H24" s="36">
        <v>0</v>
      </c>
    </row>
    <row r="25" spans="1:8" ht="28.5" customHeight="1" thickBot="1">
      <c r="A25" s="133"/>
      <c r="B25" s="164" t="s">
        <v>154</v>
      </c>
      <c r="C25" s="165"/>
      <c r="D25" s="140">
        <v>0</v>
      </c>
      <c r="E25" s="140">
        <v>0</v>
      </c>
      <c r="F25" s="140">
        <v>0</v>
      </c>
      <c r="G25" s="137">
        <v>0</v>
      </c>
      <c r="H25" s="36">
        <v>0</v>
      </c>
    </row>
    <row r="26" spans="1:8" ht="18.75" customHeight="1">
      <c r="A26" s="133"/>
      <c r="B26" s="148" t="s">
        <v>28</v>
      </c>
      <c r="C26" s="149"/>
      <c r="D26" s="150">
        <f>D4+D20</f>
        <v>4457.900000000001</v>
      </c>
      <c r="E26" s="150">
        <f>E4+E20</f>
        <v>2910.7</v>
      </c>
      <c r="F26" s="150">
        <f>F4+F20</f>
        <v>5473.3</v>
      </c>
      <c r="G26" s="137">
        <f t="shared" si="0"/>
        <v>1.2277754099463871</v>
      </c>
      <c r="H26" s="36">
        <f t="shared" si="1"/>
        <v>1.8804067750025768</v>
      </c>
    </row>
    <row r="27" spans="1:8" ht="15.75" customHeight="1">
      <c r="A27" s="133"/>
      <c r="B27" s="138" t="s">
        <v>107</v>
      </c>
      <c r="C27" s="139"/>
      <c r="D27" s="140">
        <f>D4</f>
        <v>4133.6</v>
      </c>
      <c r="E27" s="140">
        <f>E4</f>
        <v>2119</v>
      </c>
      <c r="F27" s="140">
        <f>F4</f>
        <v>5149</v>
      </c>
      <c r="G27" s="137">
        <f t="shared" si="0"/>
        <v>1.2456454422295336</v>
      </c>
      <c r="H27" s="36">
        <f t="shared" si="1"/>
        <v>2.4299197734780558</v>
      </c>
    </row>
    <row r="28" spans="1:8" ht="12.75">
      <c r="A28" s="225"/>
      <c r="B28" s="252"/>
      <c r="C28" s="252"/>
      <c r="D28" s="252"/>
      <c r="E28" s="252"/>
      <c r="F28" s="252"/>
      <c r="G28" s="252"/>
      <c r="H28" s="253"/>
    </row>
    <row r="29" spans="1:8" ht="15" customHeight="1">
      <c r="A29" s="254" t="s">
        <v>158</v>
      </c>
      <c r="B29" s="230" t="s">
        <v>29</v>
      </c>
      <c r="C29" s="250" t="s">
        <v>187</v>
      </c>
      <c r="D29" s="224" t="s">
        <v>3</v>
      </c>
      <c r="E29" s="231" t="s">
        <v>403</v>
      </c>
      <c r="F29" s="231" t="s">
        <v>4</v>
      </c>
      <c r="G29" s="231" t="s">
        <v>146</v>
      </c>
      <c r="H29" s="236" t="s">
        <v>404</v>
      </c>
    </row>
    <row r="30" spans="1:8" ht="20.25" customHeight="1">
      <c r="A30" s="254"/>
      <c r="B30" s="230"/>
      <c r="C30" s="251"/>
      <c r="D30" s="224"/>
      <c r="E30" s="232"/>
      <c r="F30" s="232"/>
      <c r="G30" s="255"/>
      <c r="H30" s="237"/>
    </row>
    <row r="31" spans="1:8" ht="27.75" customHeight="1">
      <c r="A31" s="143" t="s">
        <v>69</v>
      </c>
      <c r="B31" s="142" t="s">
        <v>30</v>
      </c>
      <c r="C31" s="143"/>
      <c r="D31" s="180">
        <f>D32+D33+D34</f>
        <v>2709.7</v>
      </c>
      <c r="E31" s="180">
        <f>E32+E33+E34</f>
        <v>2091.3999999999996</v>
      </c>
      <c r="F31" s="180">
        <f>F32+F33+F34</f>
        <v>2472.2</v>
      </c>
      <c r="G31" s="200">
        <f>F31/D31</f>
        <v>0.9123519208768498</v>
      </c>
      <c r="H31" s="39">
        <f>F31/E31</f>
        <v>1.1820789901501387</v>
      </c>
    </row>
    <row r="32" spans="1:8" ht="71.25" customHeight="1">
      <c r="A32" s="139" t="s">
        <v>72</v>
      </c>
      <c r="B32" s="138" t="s">
        <v>162</v>
      </c>
      <c r="C32" s="139" t="s">
        <v>72</v>
      </c>
      <c r="D32" s="140">
        <v>2704.5</v>
      </c>
      <c r="E32" s="140">
        <v>2078.7</v>
      </c>
      <c r="F32" s="140">
        <v>2469.2</v>
      </c>
      <c r="G32" s="200">
        <f aca="true" t="shared" si="2" ref="G32:G61">F32/D32</f>
        <v>0.9129968570900351</v>
      </c>
      <c r="H32" s="49">
        <f aca="true" t="shared" si="3" ref="H32:H61">F32/E32</f>
        <v>1.1878577957377208</v>
      </c>
    </row>
    <row r="33" spans="1:8" ht="19.5" customHeight="1" hidden="1">
      <c r="A33" s="139" t="s">
        <v>74</v>
      </c>
      <c r="B33" s="138" t="s">
        <v>35</v>
      </c>
      <c r="C33" s="139" t="s">
        <v>74</v>
      </c>
      <c r="D33" s="140">
        <v>0</v>
      </c>
      <c r="E33" s="140">
        <v>7.5</v>
      </c>
      <c r="F33" s="140">
        <v>0</v>
      </c>
      <c r="G33" s="200" t="e">
        <f t="shared" si="2"/>
        <v>#DIV/0!</v>
      </c>
      <c r="H33" s="49">
        <f t="shared" si="3"/>
        <v>0</v>
      </c>
    </row>
    <row r="34" spans="1:8" ht="23.25" customHeight="1">
      <c r="A34" s="139" t="s">
        <v>129</v>
      </c>
      <c r="B34" s="138" t="s">
        <v>126</v>
      </c>
      <c r="C34" s="139"/>
      <c r="D34" s="140">
        <f>D35</f>
        <v>5.2</v>
      </c>
      <c r="E34" s="140">
        <f>E35</f>
        <v>5.2</v>
      </c>
      <c r="F34" s="140">
        <f>F35</f>
        <v>3</v>
      </c>
      <c r="G34" s="200">
        <f t="shared" si="2"/>
        <v>0.5769230769230769</v>
      </c>
      <c r="H34" s="49">
        <f t="shared" si="3"/>
        <v>0.5769230769230769</v>
      </c>
    </row>
    <row r="35" spans="1:10" s="8" customFormat="1" ht="30.75" customHeight="1">
      <c r="A35" s="153"/>
      <c r="B35" s="154" t="s">
        <v>203</v>
      </c>
      <c r="C35" s="153" t="s">
        <v>298</v>
      </c>
      <c r="D35" s="182">
        <v>5.2</v>
      </c>
      <c r="E35" s="182">
        <v>5.2</v>
      </c>
      <c r="F35" s="182">
        <v>3</v>
      </c>
      <c r="G35" s="200">
        <f t="shared" si="2"/>
        <v>0.5769230769230769</v>
      </c>
      <c r="H35" s="49">
        <f t="shared" si="3"/>
        <v>0.5769230769230769</v>
      </c>
      <c r="I35" s="22"/>
      <c r="J35" s="22"/>
    </row>
    <row r="36" spans="1:8" ht="18.75" customHeight="1">
      <c r="A36" s="143" t="s">
        <v>110</v>
      </c>
      <c r="B36" s="142" t="s">
        <v>103</v>
      </c>
      <c r="C36" s="143"/>
      <c r="D36" s="180">
        <f>D37</f>
        <v>160</v>
      </c>
      <c r="E36" s="180">
        <f>E37</f>
        <v>160</v>
      </c>
      <c r="F36" s="180">
        <f>F37</f>
        <v>160</v>
      </c>
      <c r="G36" s="200">
        <f t="shared" si="2"/>
        <v>1</v>
      </c>
      <c r="H36" s="49">
        <f t="shared" si="3"/>
        <v>1</v>
      </c>
    </row>
    <row r="37" spans="1:8" ht="48" customHeight="1">
      <c r="A37" s="139" t="s">
        <v>111</v>
      </c>
      <c r="B37" s="138" t="s">
        <v>166</v>
      </c>
      <c r="C37" s="139" t="s">
        <v>227</v>
      </c>
      <c r="D37" s="140">
        <v>160</v>
      </c>
      <c r="E37" s="140">
        <v>160</v>
      </c>
      <c r="F37" s="140">
        <v>160</v>
      </c>
      <c r="G37" s="200">
        <f t="shared" si="2"/>
        <v>1</v>
      </c>
      <c r="H37" s="49">
        <f t="shared" si="3"/>
        <v>1</v>
      </c>
    </row>
    <row r="38" spans="1:8" ht="30" customHeight="1" hidden="1">
      <c r="A38" s="143" t="s">
        <v>75</v>
      </c>
      <c r="B38" s="142" t="s">
        <v>38</v>
      </c>
      <c r="C38" s="143"/>
      <c r="D38" s="180">
        <f aca="true" t="shared" si="4" ref="D38:F39">D39</f>
        <v>0</v>
      </c>
      <c r="E38" s="180">
        <f t="shared" si="4"/>
        <v>0</v>
      </c>
      <c r="F38" s="180">
        <f t="shared" si="4"/>
        <v>0</v>
      </c>
      <c r="G38" s="200" t="e">
        <f t="shared" si="2"/>
        <v>#DIV/0!</v>
      </c>
      <c r="H38" s="49" t="e">
        <f t="shared" si="3"/>
        <v>#DIV/0!</v>
      </c>
    </row>
    <row r="39" spans="1:8" ht="18" customHeight="1" hidden="1">
      <c r="A39" s="139" t="s">
        <v>112</v>
      </c>
      <c r="B39" s="138" t="s">
        <v>105</v>
      </c>
      <c r="C39" s="139"/>
      <c r="D39" s="140">
        <f t="shared" si="4"/>
        <v>0</v>
      </c>
      <c r="E39" s="140">
        <f t="shared" si="4"/>
        <v>0</v>
      </c>
      <c r="F39" s="140">
        <f t="shared" si="4"/>
        <v>0</v>
      </c>
      <c r="G39" s="200" t="e">
        <f t="shared" si="2"/>
        <v>#DIV/0!</v>
      </c>
      <c r="H39" s="49" t="e">
        <f t="shared" si="3"/>
        <v>#DIV/0!</v>
      </c>
    </row>
    <row r="40" spans="1:8" ht="54.75" customHeight="1" hidden="1">
      <c r="A40" s="139"/>
      <c r="B40" s="138" t="s">
        <v>231</v>
      </c>
      <c r="C40" s="139" t="s">
        <v>232</v>
      </c>
      <c r="D40" s="140">
        <v>0</v>
      </c>
      <c r="E40" s="140">
        <v>0</v>
      </c>
      <c r="F40" s="140">
        <v>0</v>
      </c>
      <c r="G40" s="200" t="e">
        <f t="shared" si="2"/>
        <v>#DIV/0!</v>
      </c>
      <c r="H40" s="49" t="e">
        <f t="shared" si="3"/>
        <v>#DIV/0!</v>
      </c>
    </row>
    <row r="41" spans="1:8" ht="16.5" customHeight="1">
      <c r="A41" s="143" t="s">
        <v>76</v>
      </c>
      <c r="B41" s="142" t="s">
        <v>40</v>
      </c>
      <c r="C41" s="143"/>
      <c r="D41" s="180">
        <f aca="true" t="shared" si="5" ref="D41:F42">D42</f>
        <v>3.5</v>
      </c>
      <c r="E41" s="180">
        <f t="shared" si="5"/>
        <v>3.5</v>
      </c>
      <c r="F41" s="180">
        <f t="shared" si="5"/>
        <v>3.5</v>
      </c>
      <c r="G41" s="200">
        <f t="shared" si="2"/>
        <v>1</v>
      </c>
      <c r="H41" s="49">
        <f t="shared" si="3"/>
        <v>1</v>
      </c>
    </row>
    <row r="42" spans="1:8" ht="27.75" customHeight="1">
      <c r="A42" s="151" t="s">
        <v>77</v>
      </c>
      <c r="B42" s="169" t="s">
        <v>124</v>
      </c>
      <c r="C42" s="139"/>
      <c r="D42" s="140">
        <f t="shared" si="5"/>
        <v>3.5</v>
      </c>
      <c r="E42" s="140">
        <f t="shared" si="5"/>
        <v>3.5</v>
      </c>
      <c r="F42" s="140">
        <f t="shared" si="5"/>
        <v>3.5</v>
      </c>
      <c r="G42" s="200">
        <f t="shared" si="2"/>
        <v>1</v>
      </c>
      <c r="H42" s="49">
        <f t="shared" si="3"/>
        <v>1</v>
      </c>
    </row>
    <row r="43" spans="1:8" ht="51.75" customHeight="1">
      <c r="A43" s="153"/>
      <c r="B43" s="170" t="s">
        <v>202</v>
      </c>
      <c r="C43" s="153" t="s">
        <v>352</v>
      </c>
      <c r="D43" s="182">
        <v>3.5</v>
      </c>
      <c r="E43" s="182">
        <v>3.5</v>
      </c>
      <c r="F43" s="182">
        <v>3.5</v>
      </c>
      <c r="G43" s="200">
        <f t="shared" si="2"/>
        <v>1</v>
      </c>
      <c r="H43" s="49">
        <f t="shared" si="3"/>
        <v>1</v>
      </c>
    </row>
    <row r="44" spans="1:8" ht="31.5" customHeight="1">
      <c r="A44" s="143" t="s">
        <v>78</v>
      </c>
      <c r="B44" s="142" t="s">
        <v>41</v>
      </c>
      <c r="C44" s="143"/>
      <c r="D44" s="180">
        <f>D45</f>
        <v>424.3</v>
      </c>
      <c r="E44" s="180">
        <f>E45</f>
        <v>260.2</v>
      </c>
      <c r="F44" s="180">
        <f>F45</f>
        <v>316.6</v>
      </c>
      <c r="G44" s="200">
        <f t="shared" si="2"/>
        <v>0.7461701626207872</v>
      </c>
      <c r="H44" s="49">
        <f t="shared" si="3"/>
        <v>1.2167563412759417</v>
      </c>
    </row>
    <row r="45" spans="1:8" ht="19.5" customHeight="1">
      <c r="A45" s="139" t="s">
        <v>44</v>
      </c>
      <c r="B45" s="138" t="s">
        <v>45</v>
      </c>
      <c r="C45" s="139"/>
      <c r="D45" s="140">
        <f>D46+D47+D49+D48</f>
        <v>424.3</v>
      </c>
      <c r="E45" s="140">
        <f>E46+E47+E49+E48</f>
        <v>260.2</v>
      </c>
      <c r="F45" s="140">
        <f>F46+F47+F49+F48</f>
        <v>316.6</v>
      </c>
      <c r="G45" s="200">
        <f t="shared" si="2"/>
        <v>0.7461701626207872</v>
      </c>
      <c r="H45" s="49">
        <f t="shared" si="3"/>
        <v>1.2167563412759417</v>
      </c>
    </row>
    <row r="46" spans="1:10" s="8" customFormat="1" ht="20.25" customHeight="1">
      <c r="A46" s="153"/>
      <c r="B46" s="154" t="s">
        <v>98</v>
      </c>
      <c r="C46" s="139" t="s">
        <v>299</v>
      </c>
      <c r="D46" s="182">
        <v>395</v>
      </c>
      <c r="E46" s="182">
        <v>219</v>
      </c>
      <c r="F46" s="182">
        <v>303</v>
      </c>
      <c r="G46" s="200">
        <f t="shared" si="2"/>
        <v>0.7670886075949367</v>
      </c>
      <c r="H46" s="49">
        <f t="shared" si="3"/>
        <v>1.3835616438356164</v>
      </c>
      <c r="I46" s="22"/>
      <c r="J46" s="22"/>
    </row>
    <row r="47" spans="1:10" s="8" customFormat="1" ht="16.5" customHeight="1" hidden="1">
      <c r="A47" s="153"/>
      <c r="B47" s="154" t="s">
        <v>224</v>
      </c>
      <c r="C47" s="153" t="s">
        <v>300</v>
      </c>
      <c r="D47" s="182">
        <v>0</v>
      </c>
      <c r="E47" s="182">
        <v>11.1</v>
      </c>
      <c r="F47" s="182">
        <f>0</f>
        <v>0</v>
      </c>
      <c r="G47" s="200" t="e">
        <f t="shared" si="2"/>
        <v>#DIV/0!</v>
      </c>
      <c r="H47" s="49">
        <f t="shared" si="3"/>
        <v>0</v>
      </c>
      <c r="I47" s="22"/>
      <c r="J47" s="22"/>
    </row>
    <row r="48" spans="1:10" s="8" customFormat="1" ht="16.5" customHeight="1">
      <c r="A48" s="153"/>
      <c r="B48" s="154" t="s">
        <v>296</v>
      </c>
      <c r="C48" s="153" t="s">
        <v>301</v>
      </c>
      <c r="D48" s="182">
        <v>1.7</v>
      </c>
      <c r="E48" s="182">
        <v>7.5</v>
      </c>
      <c r="F48" s="182">
        <v>0</v>
      </c>
      <c r="G48" s="200">
        <f t="shared" si="2"/>
        <v>0</v>
      </c>
      <c r="H48" s="49">
        <f t="shared" si="3"/>
        <v>0</v>
      </c>
      <c r="I48" s="22"/>
      <c r="J48" s="22"/>
    </row>
    <row r="49" spans="1:10" s="8" customFormat="1" ht="30" customHeight="1">
      <c r="A49" s="153"/>
      <c r="B49" s="154" t="s">
        <v>175</v>
      </c>
      <c r="C49" s="153" t="s">
        <v>302</v>
      </c>
      <c r="D49" s="182">
        <v>27.6</v>
      </c>
      <c r="E49" s="182">
        <v>22.6</v>
      </c>
      <c r="F49" s="182">
        <v>13.6</v>
      </c>
      <c r="G49" s="200">
        <f t="shared" si="2"/>
        <v>0.49275362318840576</v>
      </c>
      <c r="H49" s="49">
        <f t="shared" si="3"/>
        <v>0.6017699115044247</v>
      </c>
      <c r="I49" s="22"/>
      <c r="J49" s="22"/>
    </row>
    <row r="50" spans="1:8" ht="18" customHeight="1">
      <c r="A50" s="132" t="s">
        <v>127</v>
      </c>
      <c r="B50" s="142" t="s">
        <v>125</v>
      </c>
      <c r="C50" s="143"/>
      <c r="D50" s="140">
        <f>D52</f>
        <v>0.6</v>
      </c>
      <c r="E50" s="140">
        <f>E52</f>
        <v>0.5</v>
      </c>
      <c r="F50" s="140">
        <f>F52</f>
        <v>0.6</v>
      </c>
      <c r="G50" s="200">
        <f t="shared" si="2"/>
        <v>1</v>
      </c>
      <c r="H50" s="49">
        <f t="shared" si="3"/>
        <v>1.2</v>
      </c>
    </row>
    <row r="51" spans="1:8" ht="36" customHeight="1">
      <c r="A51" s="135" t="s">
        <v>121</v>
      </c>
      <c r="B51" s="138" t="s">
        <v>128</v>
      </c>
      <c r="C51" s="139"/>
      <c r="D51" s="140">
        <f>D52</f>
        <v>0.6</v>
      </c>
      <c r="E51" s="140">
        <f>E52</f>
        <v>0.5</v>
      </c>
      <c r="F51" s="140">
        <f>F52</f>
        <v>0.6</v>
      </c>
      <c r="G51" s="200">
        <f t="shared" si="2"/>
        <v>1</v>
      </c>
      <c r="H51" s="49">
        <f t="shared" si="3"/>
        <v>1.2</v>
      </c>
    </row>
    <row r="52" spans="1:10" s="8" customFormat="1" ht="26.25" customHeight="1">
      <c r="A52" s="153"/>
      <c r="B52" s="154" t="s">
        <v>230</v>
      </c>
      <c r="C52" s="153" t="s">
        <v>303</v>
      </c>
      <c r="D52" s="182">
        <v>0.6</v>
      </c>
      <c r="E52" s="182">
        <v>0.5</v>
      </c>
      <c r="F52" s="182">
        <v>0.6</v>
      </c>
      <c r="G52" s="200">
        <f t="shared" si="2"/>
        <v>1</v>
      </c>
      <c r="H52" s="49">
        <f t="shared" si="3"/>
        <v>1.2</v>
      </c>
      <c r="I52" s="22"/>
      <c r="J52" s="22"/>
    </row>
    <row r="53" spans="1:8" ht="18" customHeight="1" hidden="1">
      <c r="A53" s="143" t="s">
        <v>46</v>
      </c>
      <c r="B53" s="142" t="s">
        <v>47</v>
      </c>
      <c r="C53" s="143"/>
      <c r="D53" s="140">
        <f aca="true" t="shared" si="6" ref="D53:F54">D54</f>
        <v>0</v>
      </c>
      <c r="E53" s="140">
        <f t="shared" si="6"/>
        <v>0</v>
      </c>
      <c r="F53" s="140">
        <f t="shared" si="6"/>
        <v>0</v>
      </c>
      <c r="G53" s="200" t="e">
        <f t="shared" si="2"/>
        <v>#DIV/0!</v>
      </c>
      <c r="H53" s="49" t="e">
        <f t="shared" si="3"/>
        <v>#DIV/0!</v>
      </c>
    </row>
    <row r="54" spans="1:8" ht="23.25" customHeight="1" hidden="1">
      <c r="A54" s="139" t="s">
        <v>51</v>
      </c>
      <c r="B54" s="138" t="s">
        <v>118</v>
      </c>
      <c r="C54" s="139"/>
      <c r="D54" s="140">
        <f t="shared" si="6"/>
        <v>0</v>
      </c>
      <c r="E54" s="140">
        <f t="shared" si="6"/>
        <v>0</v>
      </c>
      <c r="F54" s="140">
        <f t="shared" si="6"/>
        <v>0</v>
      </c>
      <c r="G54" s="200" t="e">
        <f t="shared" si="2"/>
        <v>#DIV/0!</v>
      </c>
      <c r="H54" s="49" t="e">
        <f t="shared" si="3"/>
        <v>#DIV/0!</v>
      </c>
    </row>
    <row r="55" spans="1:10" s="8" customFormat="1" ht="31.5" customHeight="1" hidden="1">
      <c r="A55" s="153"/>
      <c r="B55" s="154" t="s">
        <v>225</v>
      </c>
      <c r="C55" s="153" t="s">
        <v>226</v>
      </c>
      <c r="D55" s="182">
        <v>0</v>
      </c>
      <c r="E55" s="182">
        <v>0</v>
      </c>
      <c r="F55" s="182">
        <v>0</v>
      </c>
      <c r="G55" s="200" t="e">
        <f t="shared" si="2"/>
        <v>#DIV/0!</v>
      </c>
      <c r="H55" s="49" t="e">
        <f t="shared" si="3"/>
        <v>#DIV/0!</v>
      </c>
      <c r="I55" s="22"/>
      <c r="J55" s="22"/>
    </row>
    <row r="56" spans="1:8" ht="18.75" customHeight="1">
      <c r="A56" s="143">
        <v>1000</v>
      </c>
      <c r="B56" s="142" t="s">
        <v>61</v>
      </c>
      <c r="C56" s="143"/>
      <c r="D56" s="140">
        <f>D57</f>
        <v>66</v>
      </c>
      <c r="E56" s="140">
        <f>E57</f>
        <v>49.5</v>
      </c>
      <c r="F56" s="140">
        <f>F57</f>
        <v>66</v>
      </c>
      <c r="G56" s="200">
        <f t="shared" si="2"/>
        <v>1</v>
      </c>
      <c r="H56" s="49">
        <f t="shared" si="3"/>
        <v>1.3333333333333333</v>
      </c>
    </row>
    <row r="57" spans="1:8" ht="18.75" customHeight="1">
      <c r="A57" s="139">
        <v>1001</v>
      </c>
      <c r="B57" s="138" t="s">
        <v>178</v>
      </c>
      <c r="C57" s="139" t="s">
        <v>62</v>
      </c>
      <c r="D57" s="140">
        <v>66</v>
      </c>
      <c r="E57" s="140">
        <v>49.5</v>
      </c>
      <c r="F57" s="140">
        <v>66</v>
      </c>
      <c r="G57" s="200">
        <f t="shared" si="2"/>
        <v>1</v>
      </c>
      <c r="H57" s="49">
        <f t="shared" si="3"/>
        <v>1.3333333333333333</v>
      </c>
    </row>
    <row r="58" spans="1:8" ht="18.75" customHeight="1">
      <c r="A58" s="143"/>
      <c r="B58" s="142" t="s">
        <v>99</v>
      </c>
      <c r="C58" s="143"/>
      <c r="D58" s="180">
        <f>D59</f>
        <v>1731</v>
      </c>
      <c r="E58" s="180">
        <f>E59</f>
        <v>1526.1</v>
      </c>
      <c r="F58" s="180">
        <f>F59</f>
        <v>1731</v>
      </c>
      <c r="G58" s="200">
        <f t="shared" si="2"/>
        <v>1</v>
      </c>
      <c r="H58" s="49">
        <f t="shared" si="3"/>
        <v>1.1342638097110282</v>
      </c>
    </row>
    <row r="59" spans="1:10" s="8" customFormat="1" ht="29.25" customHeight="1">
      <c r="A59" s="153"/>
      <c r="B59" s="154" t="s">
        <v>100</v>
      </c>
      <c r="C59" s="153" t="s">
        <v>191</v>
      </c>
      <c r="D59" s="182">
        <v>1731</v>
      </c>
      <c r="E59" s="182">
        <v>1526.1</v>
      </c>
      <c r="F59" s="182">
        <v>1731</v>
      </c>
      <c r="G59" s="200">
        <f t="shared" si="2"/>
        <v>1</v>
      </c>
      <c r="H59" s="49">
        <f t="shared" si="3"/>
        <v>1.1342638097110282</v>
      </c>
      <c r="I59" s="22"/>
      <c r="J59" s="22"/>
    </row>
    <row r="60" spans="1:8" ht="21.75" customHeight="1">
      <c r="A60" s="139"/>
      <c r="B60" s="95" t="s">
        <v>68</v>
      </c>
      <c r="C60" s="100"/>
      <c r="D60" s="183">
        <f>D31+D36+D38+D41+D44+D50+D53+D56+D58</f>
        <v>5095.1</v>
      </c>
      <c r="E60" s="183">
        <f>E31+E36+E38+E41+E44+E50+E53+E56+E58</f>
        <v>4091.1999999999994</v>
      </c>
      <c r="F60" s="183">
        <f>F31+F36+F38+F41+F44+F50+F53+F56+F58</f>
        <v>4749.9</v>
      </c>
      <c r="G60" s="200">
        <f t="shared" si="2"/>
        <v>0.9322486310376635</v>
      </c>
      <c r="H60" s="49">
        <f t="shared" si="3"/>
        <v>1.161004106374658</v>
      </c>
    </row>
    <row r="61" spans="1:8" ht="25.5" customHeight="1">
      <c r="A61" s="158"/>
      <c r="B61" s="169" t="s">
        <v>83</v>
      </c>
      <c r="C61" s="151"/>
      <c r="D61" s="184">
        <f>D58</f>
        <v>1731</v>
      </c>
      <c r="E61" s="184">
        <f>E58</f>
        <v>1526.1</v>
      </c>
      <c r="F61" s="184">
        <f>F58</f>
        <v>1731</v>
      </c>
      <c r="G61" s="200">
        <f t="shared" si="2"/>
        <v>1</v>
      </c>
      <c r="H61" s="49">
        <f t="shared" si="3"/>
        <v>1.1342638097110282</v>
      </c>
    </row>
    <row r="62" ht="12.75">
      <c r="A62" s="161"/>
    </row>
    <row r="63" ht="12.75">
      <c r="A63" s="161"/>
    </row>
    <row r="64" spans="1:6" ht="15">
      <c r="A64" s="161"/>
      <c r="B64" s="159" t="s">
        <v>93</v>
      </c>
      <c r="C64" s="160"/>
      <c r="F64" s="185">
        <v>637.1</v>
      </c>
    </row>
    <row r="65" spans="1:3" ht="15">
      <c r="A65" s="161"/>
      <c r="B65" s="159"/>
      <c r="C65" s="160"/>
    </row>
    <row r="66" spans="1:3" ht="15">
      <c r="A66" s="161"/>
      <c r="B66" s="159" t="s">
        <v>84</v>
      </c>
      <c r="C66" s="160"/>
    </row>
    <row r="67" spans="1:3" ht="15">
      <c r="A67" s="161"/>
      <c r="B67" s="159" t="s">
        <v>85</v>
      </c>
      <c r="C67" s="160"/>
    </row>
    <row r="68" spans="1:3" ht="15">
      <c r="A68" s="161"/>
      <c r="B68" s="159"/>
      <c r="C68" s="160"/>
    </row>
    <row r="69" spans="1:3" ht="15">
      <c r="A69" s="161"/>
      <c r="B69" s="159" t="s">
        <v>86</v>
      </c>
      <c r="C69" s="160"/>
    </row>
    <row r="70" spans="1:3" ht="15">
      <c r="A70" s="161"/>
      <c r="B70" s="159" t="s">
        <v>87</v>
      </c>
      <c r="C70" s="160"/>
    </row>
    <row r="71" spans="1:3" ht="15">
      <c r="A71" s="161"/>
      <c r="B71" s="159"/>
      <c r="C71" s="160"/>
    </row>
    <row r="72" spans="1:3" ht="15">
      <c r="A72" s="161"/>
      <c r="B72" s="159" t="s">
        <v>88</v>
      </c>
      <c r="C72" s="160"/>
    </row>
    <row r="73" spans="1:3" ht="15">
      <c r="A73" s="161"/>
      <c r="B73" s="159" t="s">
        <v>89</v>
      </c>
      <c r="C73" s="160"/>
    </row>
    <row r="74" spans="1:3" ht="15">
      <c r="A74" s="161"/>
      <c r="B74" s="159"/>
      <c r="C74" s="160"/>
    </row>
    <row r="75" spans="1:3" ht="15">
      <c r="A75" s="161"/>
      <c r="B75" s="159" t="s">
        <v>90</v>
      </c>
      <c r="C75" s="160"/>
    </row>
    <row r="76" spans="1:3" ht="15">
      <c r="A76" s="161"/>
      <c r="B76" s="159" t="s">
        <v>91</v>
      </c>
      <c r="C76" s="160"/>
    </row>
    <row r="77" ht="12.75">
      <c r="A77" s="161"/>
    </row>
    <row r="78" ht="12.75">
      <c r="A78" s="161"/>
    </row>
    <row r="79" spans="1:8" ht="15">
      <c r="A79" s="161"/>
      <c r="B79" s="159" t="s">
        <v>92</v>
      </c>
      <c r="C79" s="160"/>
      <c r="F79" s="186">
        <f>F64+F26-F60</f>
        <v>1360.500000000001</v>
      </c>
      <c r="H79" s="38"/>
    </row>
    <row r="80" ht="12.75">
      <c r="A80" s="161"/>
    </row>
    <row r="81" ht="12.75">
      <c r="A81" s="161"/>
    </row>
    <row r="82" spans="1:3" ht="15">
      <c r="A82" s="161"/>
      <c r="B82" s="159" t="s">
        <v>94</v>
      </c>
      <c r="C82" s="160"/>
    </row>
    <row r="83" spans="1:3" ht="15">
      <c r="A83" s="161"/>
      <c r="B83" s="159" t="s">
        <v>95</v>
      </c>
      <c r="C83" s="160"/>
    </row>
    <row r="84" spans="1:3" ht="15">
      <c r="A84" s="161"/>
      <c r="B84" s="159" t="s">
        <v>96</v>
      </c>
      <c r="C84" s="160"/>
    </row>
  </sheetData>
  <sheetProtection/>
  <mergeCells count="16">
    <mergeCell ref="C29:C30"/>
    <mergeCell ref="G2:G3"/>
    <mergeCell ref="E2:E3"/>
    <mergeCell ref="E29:E30"/>
    <mergeCell ref="F29:F30"/>
    <mergeCell ref="F2:F3"/>
    <mergeCell ref="A1:H1"/>
    <mergeCell ref="A29:A30"/>
    <mergeCell ref="B29:B30"/>
    <mergeCell ref="D29:D30"/>
    <mergeCell ref="H29:H30"/>
    <mergeCell ref="G29:G30"/>
    <mergeCell ref="H2:H3"/>
    <mergeCell ref="B2:B3"/>
    <mergeCell ref="D2:D3"/>
    <mergeCell ref="A28:H28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J86"/>
  <sheetViews>
    <sheetView zoomScalePageLayoutView="0" workbookViewId="0" topLeftCell="A70">
      <selection activeCell="G62" sqref="G62"/>
    </sheetView>
  </sheetViews>
  <sheetFormatPr defaultColWidth="9.140625" defaultRowHeight="12.75"/>
  <cols>
    <col min="1" max="1" width="6.421875" style="2" customWidth="1"/>
    <col min="2" max="2" width="28.00390625" style="2" customWidth="1"/>
    <col min="3" max="3" width="12.57421875" style="179" hidden="1" customWidth="1"/>
    <col min="4" max="4" width="12.421875" style="185" customWidth="1"/>
    <col min="5" max="5" width="12.421875" style="185" hidden="1" customWidth="1"/>
    <col min="6" max="6" width="11.7109375" style="185" customWidth="1"/>
    <col min="7" max="7" width="10.00390625" style="185" customWidth="1"/>
    <col min="8" max="8" width="11.00390625" style="16" hidden="1" customWidth="1"/>
    <col min="9" max="10" width="9.140625" style="16" customWidth="1"/>
    <col min="11" max="16384" width="9.140625" style="2" customWidth="1"/>
  </cols>
  <sheetData>
    <row r="1" spans="1:10" s="3" customFormat="1" ht="66" customHeight="1">
      <c r="A1" s="258" t="s">
        <v>429</v>
      </c>
      <c r="B1" s="258"/>
      <c r="C1" s="258"/>
      <c r="D1" s="258"/>
      <c r="E1" s="258"/>
      <c r="F1" s="258"/>
      <c r="G1" s="258"/>
      <c r="H1" s="258"/>
      <c r="I1" s="25"/>
      <c r="J1" s="25"/>
    </row>
    <row r="2" spans="1:10" s="1" customFormat="1" ht="12.75" customHeight="1">
      <c r="A2" s="171"/>
      <c r="B2" s="230" t="s">
        <v>2</v>
      </c>
      <c r="C2" s="132"/>
      <c r="D2" s="224" t="s">
        <v>3</v>
      </c>
      <c r="E2" s="231" t="s">
        <v>403</v>
      </c>
      <c r="F2" s="224" t="s">
        <v>4</v>
      </c>
      <c r="G2" s="231" t="s">
        <v>146</v>
      </c>
      <c r="H2" s="228" t="s">
        <v>404</v>
      </c>
      <c r="I2" s="15"/>
      <c r="J2" s="15"/>
    </row>
    <row r="3" spans="1:10" s="1" customFormat="1" ht="19.5" customHeight="1">
      <c r="A3" s="133"/>
      <c r="B3" s="230"/>
      <c r="C3" s="132"/>
      <c r="D3" s="224"/>
      <c r="E3" s="232"/>
      <c r="F3" s="224"/>
      <c r="G3" s="232"/>
      <c r="H3" s="229"/>
      <c r="I3" s="15"/>
      <c r="J3" s="15"/>
    </row>
    <row r="4" spans="1:10" s="1" customFormat="1" ht="30">
      <c r="A4" s="133"/>
      <c r="B4" s="134" t="s">
        <v>82</v>
      </c>
      <c r="C4" s="135"/>
      <c r="D4" s="176">
        <f>D5+D6+D7+D8+D9+D10+D11+D12+D13+D14+D15+D16+D17+D18+D19+D20</f>
        <v>2531.5</v>
      </c>
      <c r="E4" s="176">
        <f>E5+E6+E7+E8+E9+E10+E11+E12+E13+E14+E15+E16+E17+E18+E19+E20</f>
        <v>1250</v>
      </c>
      <c r="F4" s="176">
        <f>F5+F6+F7+F8+F9+F10+F11+F12+F13+F14+F15+F16+F17+F18+F19+F20</f>
        <v>2920.3999999999996</v>
      </c>
      <c r="G4" s="137">
        <f>F4/D4</f>
        <v>1.1536243333991703</v>
      </c>
      <c r="H4" s="35">
        <f aca="true" t="shared" si="0" ref="H4:H28">F4/E4</f>
        <v>2.3363199999999997</v>
      </c>
      <c r="I4" s="15"/>
      <c r="J4" s="15"/>
    </row>
    <row r="5" spans="1:10" s="1" customFormat="1" ht="15">
      <c r="A5" s="133"/>
      <c r="B5" s="138" t="s">
        <v>6</v>
      </c>
      <c r="C5" s="139"/>
      <c r="D5" s="177">
        <v>183</v>
      </c>
      <c r="E5" s="177">
        <v>120</v>
      </c>
      <c r="F5" s="177">
        <v>175.4</v>
      </c>
      <c r="G5" s="137">
        <f aca="true" t="shared" si="1" ref="G5:G28">F5/D5</f>
        <v>0.9584699453551913</v>
      </c>
      <c r="H5" s="36">
        <f t="shared" si="0"/>
        <v>1.4616666666666667</v>
      </c>
      <c r="I5" s="15"/>
      <c r="J5" s="15"/>
    </row>
    <row r="6" spans="1:10" s="1" customFormat="1" ht="15" hidden="1">
      <c r="A6" s="133"/>
      <c r="B6" s="138" t="s">
        <v>251</v>
      </c>
      <c r="C6" s="139"/>
      <c r="D6" s="177">
        <v>0</v>
      </c>
      <c r="E6" s="177">
        <v>0</v>
      </c>
      <c r="F6" s="177">
        <v>0</v>
      </c>
      <c r="G6" s="137" t="e">
        <f t="shared" si="1"/>
        <v>#DIV/0!</v>
      </c>
      <c r="H6" s="36" t="e">
        <f t="shared" si="0"/>
        <v>#DIV/0!</v>
      </c>
      <c r="I6" s="15"/>
      <c r="J6" s="15"/>
    </row>
    <row r="7" spans="1:10" s="1" customFormat="1" ht="15">
      <c r="A7" s="133"/>
      <c r="B7" s="138" t="s">
        <v>8</v>
      </c>
      <c r="C7" s="139"/>
      <c r="D7" s="177">
        <v>570</v>
      </c>
      <c r="E7" s="177">
        <v>430</v>
      </c>
      <c r="F7" s="177">
        <v>573</v>
      </c>
      <c r="G7" s="137">
        <f t="shared" si="1"/>
        <v>1.0052631578947369</v>
      </c>
      <c r="H7" s="36">
        <f t="shared" si="0"/>
        <v>1.3325581395348838</v>
      </c>
      <c r="I7" s="15"/>
      <c r="J7" s="15"/>
    </row>
    <row r="8" spans="1:10" s="1" customFormat="1" ht="15">
      <c r="A8" s="133"/>
      <c r="B8" s="138" t="s">
        <v>9</v>
      </c>
      <c r="C8" s="139"/>
      <c r="D8" s="177">
        <v>200</v>
      </c>
      <c r="E8" s="177">
        <v>100</v>
      </c>
      <c r="F8" s="177">
        <v>314.9</v>
      </c>
      <c r="G8" s="137">
        <f t="shared" si="1"/>
        <v>1.5744999999999998</v>
      </c>
      <c r="H8" s="36">
        <f t="shared" si="0"/>
        <v>3.1489999999999996</v>
      </c>
      <c r="I8" s="15"/>
      <c r="J8" s="15"/>
    </row>
    <row r="9" spans="1:10" s="1" customFormat="1" ht="15">
      <c r="A9" s="133"/>
      <c r="B9" s="138" t="s">
        <v>10</v>
      </c>
      <c r="C9" s="139"/>
      <c r="D9" s="177">
        <v>1409</v>
      </c>
      <c r="E9" s="177">
        <v>590</v>
      </c>
      <c r="F9" s="177">
        <v>1685.6</v>
      </c>
      <c r="G9" s="137">
        <f t="shared" si="1"/>
        <v>1.1963094393186657</v>
      </c>
      <c r="H9" s="36">
        <f t="shared" si="0"/>
        <v>2.8569491525423727</v>
      </c>
      <c r="I9" s="15"/>
      <c r="J9" s="15"/>
    </row>
    <row r="10" spans="1:10" s="1" customFormat="1" ht="15">
      <c r="A10" s="133"/>
      <c r="B10" s="138" t="s">
        <v>106</v>
      </c>
      <c r="C10" s="139"/>
      <c r="D10" s="177">
        <v>40.5</v>
      </c>
      <c r="E10" s="177">
        <v>10</v>
      </c>
      <c r="F10" s="177">
        <v>42.5</v>
      </c>
      <c r="G10" s="137">
        <f t="shared" si="1"/>
        <v>1.0493827160493827</v>
      </c>
      <c r="H10" s="36">
        <f t="shared" si="0"/>
        <v>4.25</v>
      </c>
      <c r="I10" s="15"/>
      <c r="J10" s="15"/>
    </row>
    <row r="11" spans="1:10" s="1" customFormat="1" ht="25.5">
      <c r="A11" s="133"/>
      <c r="B11" s="138" t="s">
        <v>11</v>
      </c>
      <c r="C11" s="139"/>
      <c r="D11" s="177">
        <v>0</v>
      </c>
      <c r="E11" s="177">
        <v>0</v>
      </c>
      <c r="F11" s="177">
        <v>0</v>
      </c>
      <c r="G11" s="137">
        <v>0</v>
      </c>
      <c r="H11" s="36">
        <v>0</v>
      </c>
      <c r="I11" s="15"/>
      <c r="J11" s="15"/>
    </row>
    <row r="12" spans="1:10" s="1" customFormat="1" ht="15">
      <c r="A12" s="133"/>
      <c r="B12" s="138" t="s">
        <v>12</v>
      </c>
      <c r="C12" s="139"/>
      <c r="D12" s="177">
        <v>0</v>
      </c>
      <c r="E12" s="177">
        <v>0</v>
      </c>
      <c r="F12" s="177">
        <v>0</v>
      </c>
      <c r="G12" s="137">
        <v>0</v>
      </c>
      <c r="H12" s="36">
        <v>0</v>
      </c>
      <c r="I12" s="15"/>
      <c r="J12" s="15"/>
    </row>
    <row r="13" spans="1:10" s="1" customFormat="1" ht="15">
      <c r="A13" s="133"/>
      <c r="B13" s="138" t="s">
        <v>13</v>
      </c>
      <c r="C13" s="139"/>
      <c r="D13" s="177">
        <v>0</v>
      </c>
      <c r="E13" s="177">
        <v>0</v>
      </c>
      <c r="F13" s="177">
        <v>0</v>
      </c>
      <c r="G13" s="137">
        <v>0</v>
      </c>
      <c r="H13" s="36">
        <v>0</v>
      </c>
      <c r="I13" s="15"/>
      <c r="J13" s="15"/>
    </row>
    <row r="14" spans="1:10" s="1" customFormat="1" ht="15">
      <c r="A14" s="133"/>
      <c r="B14" s="138" t="s">
        <v>15</v>
      </c>
      <c r="C14" s="139"/>
      <c r="D14" s="177">
        <v>0</v>
      </c>
      <c r="E14" s="177">
        <v>0</v>
      </c>
      <c r="F14" s="177">
        <v>0</v>
      </c>
      <c r="G14" s="137">
        <v>0</v>
      </c>
      <c r="H14" s="36">
        <v>0</v>
      </c>
      <c r="I14" s="15"/>
      <c r="J14" s="15"/>
    </row>
    <row r="15" spans="1:10" s="1" customFormat="1" ht="15">
      <c r="A15" s="133"/>
      <c r="B15" s="138" t="s">
        <v>16</v>
      </c>
      <c r="C15" s="139"/>
      <c r="D15" s="177">
        <v>0</v>
      </c>
      <c r="E15" s="177">
        <v>0</v>
      </c>
      <c r="F15" s="177">
        <v>0</v>
      </c>
      <c r="G15" s="137">
        <v>0</v>
      </c>
      <c r="H15" s="36">
        <v>0</v>
      </c>
      <c r="I15" s="15"/>
      <c r="J15" s="15"/>
    </row>
    <row r="16" spans="1:10" s="1" customFormat="1" ht="42" customHeight="1">
      <c r="A16" s="133"/>
      <c r="B16" s="138" t="s">
        <v>113</v>
      </c>
      <c r="C16" s="139"/>
      <c r="D16" s="177">
        <v>0</v>
      </c>
      <c r="E16" s="177">
        <v>0</v>
      </c>
      <c r="F16" s="177">
        <v>0</v>
      </c>
      <c r="G16" s="137">
        <v>0</v>
      </c>
      <c r="H16" s="36">
        <v>0</v>
      </c>
      <c r="I16" s="15"/>
      <c r="J16" s="15"/>
    </row>
    <row r="17" spans="1:10" s="1" customFormat="1" ht="34.5" customHeight="1">
      <c r="A17" s="133"/>
      <c r="B17" s="138" t="s">
        <v>116</v>
      </c>
      <c r="C17" s="139"/>
      <c r="D17" s="177">
        <v>129</v>
      </c>
      <c r="E17" s="177">
        <v>0</v>
      </c>
      <c r="F17" s="177">
        <v>129</v>
      </c>
      <c r="G17" s="137">
        <f t="shared" si="1"/>
        <v>1</v>
      </c>
      <c r="H17" s="36">
        <v>0</v>
      </c>
      <c r="I17" s="15"/>
      <c r="J17" s="15"/>
    </row>
    <row r="18" spans="1:10" s="1" customFormat="1" ht="25.5">
      <c r="A18" s="133"/>
      <c r="B18" s="138" t="s">
        <v>19</v>
      </c>
      <c r="C18" s="139"/>
      <c r="D18" s="177">
        <v>0</v>
      </c>
      <c r="E18" s="177">
        <v>0</v>
      </c>
      <c r="F18" s="177">
        <v>0</v>
      </c>
      <c r="G18" s="137">
        <v>0</v>
      </c>
      <c r="H18" s="36">
        <v>0</v>
      </c>
      <c r="I18" s="15"/>
      <c r="J18" s="15"/>
    </row>
    <row r="19" spans="1:10" s="1" customFormat="1" ht="15">
      <c r="A19" s="133"/>
      <c r="B19" s="138" t="s">
        <v>119</v>
      </c>
      <c r="C19" s="139"/>
      <c r="D19" s="177">
        <v>0</v>
      </c>
      <c r="E19" s="177">
        <v>0</v>
      </c>
      <c r="F19" s="177">
        <v>0</v>
      </c>
      <c r="G19" s="137">
        <v>0</v>
      </c>
      <c r="H19" s="36">
        <v>0</v>
      </c>
      <c r="I19" s="15"/>
      <c r="J19" s="15"/>
    </row>
    <row r="20" spans="1:10" s="1" customFormat="1" ht="15">
      <c r="A20" s="133"/>
      <c r="B20" s="138" t="s">
        <v>22</v>
      </c>
      <c r="C20" s="139"/>
      <c r="D20" s="177">
        <v>0</v>
      </c>
      <c r="E20" s="177">
        <v>0</v>
      </c>
      <c r="F20" s="177"/>
      <c r="G20" s="137">
        <v>0</v>
      </c>
      <c r="H20" s="36">
        <v>0</v>
      </c>
      <c r="I20" s="15"/>
      <c r="J20" s="15"/>
    </row>
    <row r="21" spans="1:10" s="1" customFormat="1" ht="30.75" customHeight="1">
      <c r="A21" s="133"/>
      <c r="B21" s="142" t="s">
        <v>81</v>
      </c>
      <c r="C21" s="143"/>
      <c r="D21" s="177">
        <f>D22+D23+D24+D25+D26</f>
        <v>294.8</v>
      </c>
      <c r="E21" s="177">
        <f>E22+E23+E24+E25+E26</f>
        <v>339.7</v>
      </c>
      <c r="F21" s="177">
        <f>F22+F23+F24+F25+F26</f>
        <v>294.8</v>
      </c>
      <c r="G21" s="137">
        <f t="shared" si="1"/>
        <v>1</v>
      </c>
      <c r="H21" s="36">
        <f t="shared" si="0"/>
        <v>0.8678245510744775</v>
      </c>
      <c r="I21" s="15"/>
      <c r="J21" s="15"/>
    </row>
    <row r="22" spans="1:10" s="1" customFormat="1" ht="15">
      <c r="A22" s="133"/>
      <c r="B22" s="138" t="s">
        <v>24</v>
      </c>
      <c r="C22" s="139"/>
      <c r="D22" s="177">
        <v>134.8</v>
      </c>
      <c r="E22" s="177">
        <v>220.7</v>
      </c>
      <c r="F22" s="177">
        <v>134.8</v>
      </c>
      <c r="G22" s="137">
        <f t="shared" si="1"/>
        <v>1</v>
      </c>
      <c r="H22" s="36">
        <f t="shared" si="0"/>
        <v>0.610783869506117</v>
      </c>
      <c r="I22" s="15"/>
      <c r="J22" s="15"/>
    </row>
    <row r="23" spans="1:10" s="1" customFormat="1" ht="15">
      <c r="A23" s="133"/>
      <c r="B23" s="138" t="s">
        <v>101</v>
      </c>
      <c r="C23" s="139"/>
      <c r="D23" s="177">
        <v>160</v>
      </c>
      <c r="E23" s="177">
        <v>119</v>
      </c>
      <c r="F23" s="177">
        <v>160</v>
      </c>
      <c r="G23" s="137">
        <f t="shared" si="1"/>
        <v>1</v>
      </c>
      <c r="H23" s="36">
        <f t="shared" si="0"/>
        <v>1.3445378151260505</v>
      </c>
      <c r="I23" s="15"/>
      <c r="J23" s="15"/>
    </row>
    <row r="24" spans="1:10" s="1" customFormat="1" ht="25.5">
      <c r="A24" s="133"/>
      <c r="B24" s="138" t="s">
        <v>67</v>
      </c>
      <c r="C24" s="139"/>
      <c r="D24" s="177">
        <v>0</v>
      </c>
      <c r="E24" s="177">
        <v>0</v>
      </c>
      <c r="F24" s="177">
        <v>0</v>
      </c>
      <c r="G24" s="137">
        <v>0</v>
      </c>
      <c r="H24" s="36">
        <v>0</v>
      </c>
      <c r="I24" s="15"/>
      <c r="J24" s="15"/>
    </row>
    <row r="25" spans="1:10" s="1" customFormat="1" ht="30.75" customHeight="1" thickBot="1">
      <c r="A25" s="133"/>
      <c r="B25" s="164" t="s">
        <v>154</v>
      </c>
      <c r="C25" s="165"/>
      <c r="D25" s="177">
        <v>0</v>
      </c>
      <c r="E25" s="177">
        <v>0</v>
      </c>
      <c r="F25" s="177">
        <v>0</v>
      </c>
      <c r="G25" s="137">
        <v>0</v>
      </c>
      <c r="H25" s="36">
        <v>0</v>
      </c>
      <c r="I25" s="15"/>
      <c r="J25" s="15"/>
    </row>
    <row r="26" spans="1:10" s="1" customFormat="1" ht="42.75" customHeight="1">
      <c r="A26" s="133"/>
      <c r="B26" s="138" t="s">
        <v>27</v>
      </c>
      <c r="C26" s="139"/>
      <c r="D26" s="177">
        <v>0</v>
      </c>
      <c r="E26" s="177">
        <v>0</v>
      </c>
      <c r="F26" s="177">
        <v>0</v>
      </c>
      <c r="G26" s="137">
        <v>0</v>
      </c>
      <c r="H26" s="36">
        <v>0</v>
      </c>
      <c r="I26" s="15"/>
      <c r="J26" s="15"/>
    </row>
    <row r="27" spans="1:10" s="1" customFormat="1" ht="21" customHeight="1">
      <c r="A27" s="133"/>
      <c r="B27" s="148" t="s">
        <v>28</v>
      </c>
      <c r="C27" s="149"/>
      <c r="D27" s="178">
        <f>D4+D21</f>
        <v>2826.3</v>
      </c>
      <c r="E27" s="178">
        <f>E4+E21</f>
        <v>1589.7</v>
      </c>
      <c r="F27" s="178">
        <f>F4+F21</f>
        <v>3215.2</v>
      </c>
      <c r="G27" s="137">
        <f t="shared" si="1"/>
        <v>1.137600396277819</v>
      </c>
      <c r="H27" s="36">
        <f t="shared" si="0"/>
        <v>2.0225199723218217</v>
      </c>
      <c r="I27" s="15"/>
      <c r="J27" s="15"/>
    </row>
    <row r="28" spans="1:10" s="1" customFormat="1" ht="21" customHeight="1">
      <c r="A28" s="133"/>
      <c r="B28" s="138" t="s">
        <v>107</v>
      </c>
      <c r="C28" s="139"/>
      <c r="D28" s="177">
        <f>D4</f>
        <v>2531.5</v>
      </c>
      <c r="E28" s="177">
        <f>E4</f>
        <v>1250</v>
      </c>
      <c r="F28" s="177">
        <f>F4</f>
        <v>2920.3999999999996</v>
      </c>
      <c r="G28" s="137">
        <f t="shared" si="1"/>
        <v>1.1536243333991703</v>
      </c>
      <c r="H28" s="36">
        <f t="shared" si="0"/>
        <v>2.3363199999999997</v>
      </c>
      <c r="I28" s="15"/>
      <c r="J28" s="15"/>
    </row>
    <row r="29" spans="1:10" s="1" customFormat="1" ht="12.75">
      <c r="A29" s="225"/>
      <c r="B29" s="252"/>
      <c r="C29" s="252"/>
      <c r="D29" s="252"/>
      <c r="E29" s="252"/>
      <c r="F29" s="252"/>
      <c r="G29" s="252"/>
      <c r="H29" s="253"/>
      <c r="I29" s="15"/>
      <c r="J29" s="15"/>
    </row>
    <row r="30" spans="1:10" s="1" customFormat="1" ht="15" customHeight="1">
      <c r="A30" s="254" t="s">
        <v>158</v>
      </c>
      <c r="B30" s="230" t="s">
        <v>29</v>
      </c>
      <c r="C30" s="250" t="s">
        <v>187</v>
      </c>
      <c r="D30" s="224" t="s">
        <v>3</v>
      </c>
      <c r="E30" s="231" t="s">
        <v>403</v>
      </c>
      <c r="F30" s="231" t="s">
        <v>4</v>
      </c>
      <c r="G30" s="231" t="s">
        <v>146</v>
      </c>
      <c r="H30" s="236" t="s">
        <v>404</v>
      </c>
      <c r="I30" s="15"/>
      <c r="J30" s="15"/>
    </row>
    <row r="31" spans="1:10" s="1" customFormat="1" ht="15" customHeight="1">
      <c r="A31" s="254"/>
      <c r="B31" s="230"/>
      <c r="C31" s="251"/>
      <c r="D31" s="224"/>
      <c r="E31" s="232"/>
      <c r="F31" s="232"/>
      <c r="G31" s="232"/>
      <c r="H31" s="237"/>
      <c r="I31" s="15"/>
      <c r="J31" s="15"/>
    </row>
    <row r="32" spans="1:10" s="1" customFormat="1" ht="25.5">
      <c r="A32" s="143" t="s">
        <v>69</v>
      </c>
      <c r="B32" s="142" t="s">
        <v>30</v>
      </c>
      <c r="C32" s="143"/>
      <c r="D32" s="180">
        <f>D33+D34+D35</f>
        <v>2163.9</v>
      </c>
      <c r="E32" s="180">
        <f>E33+E34+E35</f>
        <v>1524.3000000000002</v>
      </c>
      <c r="F32" s="180">
        <f>F33+F34+F35</f>
        <v>1982.7</v>
      </c>
      <c r="G32" s="200">
        <f>F32/D32</f>
        <v>0.9162623041730209</v>
      </c>
      <c r="H32" s="39">
        <f>F32/E32</f>
        <v>1.300728203109624</v>
      </c>
      <c r="I32" s="15"/>
      <c r="J32" s="15"/>
    </row>
    <row r="33" spans="1:10" s="1" customFormat="1" ht="80.25" customHeight="1">
      <c r="A33" s="139" t="s">
        <v>72</v>
      </c>
      <c r="B33" s="138" t="s">
        <v>162</v>
      </c>
      <c r="C33" s="139" t="s">
        <v>72</v>
      </c>
      <c r="D33" s="140">
        <v>2106.9</v>
      </c>
      <c r="E33" s="140">
        <v>1512.9</v>
      </c>
      <c r="F33" s="140">
        <v>1981.7</v>
      </c>
      <c r="G33" s="200">
        <f aca="true" t="shared" si="2" ref="G33:G63">F33/D33</f>
        <v>0.9405762020029427</v>
      </c>
      <c r="H33" s="49">
        <f aca="true" t="shared" si="3" ref="H33:H63">F33/E33</f>
        <v>1.3098684645383039</v>
      </c>
      <c r="I33" s="15"/>
      <c r="J33" s="15"/>
    </row>
    <row r="34" spans="1:10" s="1" customFormat="1" ht="18.75" customHeight="1" hidden="1">
      <c r="A34" s="139" t="s">
        <v>74</v>
      </c>
      <c r="B34" s="138" t="s">
        <v>35</v>
      </c>
      <c r="C34" s="139" t="s">
        <v>74</v>
      </c>
      <c r="D34" s="140">
        <v>0</v>
      </c>
      <c r="E34" s="140">
        <v>7.5</v>
      </c>
      <c r="F34" s="140">
        <v>0</v>
      </c>
      <c r="G34" s="200" t="e">
        <f t="shared" si="2"/>
        <v>#DIV/0!</v>
      </c>
      <c r="H34" s="49">
        <f t="shared" si="3"/>
        <v>0</v>
      </c>
      <c r="I34" s="15"/>
      <c r="J34" s="15"/>
    </row>
    <row r="35" spans="1:10" s="1" customFormat="1" ht="25.5">
      <c r="A35" s="139" t="s">
        <v>129</v>
      </c>
      <c r="B35" s="138" t="s">
        <v>122</v>
      </c>
      <c r="C35" s="139"/>
      <c r="D35" s="140">
        <f>D36+D37</f>
        <v>57</v>
      </c>
      <c r="E35" s="140">
        <f>E36+E37</f>
        <v>3.9</v>
      </c>
      <c r="F35" s="140">
        <f>F36+F37</f>
        <v>1</v>
      </c>
      <c r="G35" s="200">
        <f t="shared" si="2"/>
        <v>0.017543859649122806</v>
      </c>
      <c r="H35" s="49">
        <f t="shared" si="3"/>
        <v>0.25641025641025644</v>
      </c>
      <c r="I35" s="15"/>
      <c r="J35" s="15"/>
    </row>
    <row r="36" spans="1:10" s="8" customFormat="1" ht="30.75" customHeight="1">
      <c r="A36" s="153"/>
      <c r="B36" s="154" t="s">
        <v>203</v>
      </c>
      <c r="C36" s="153" t="s">
        <v>204</v>
      </c>
      <c r="D36" s="182">
        <v>2.4</v>
      </c>
      <c r="E36" s="182">
        <v>3.9</v>
      </c>
      <c r="F36" s="182">
        <v>1</v>
      </c>
      <c r="G36" s="200">
        <f t="shared" si="2"/>
        <v>0.4166666666666667</v>
      </c>
      <c r="H36" s="49">
        <f t="shared" si="3"/>
        <v>0.25641025641025644</v>
      </c>
      <c r="I36" s="22"/>
      <c r="J36" s="22"/>
    </row>
    <row r="37" spans="1:10" s="8" customFormat="1" ht="39" customHeight="1">
      <c r="A37" s="153"/>
      <c r="B37" s="154" t="s">
        <v>202</v>
      </c>
      <c r="C37" s="153" t="s">
        <v>352</v>
      </c>
      <c r="D37" s="182">
        <v>54.6</v>
      </c>
      <c r="E37" s="182">
        <v>0</v>
      </c>
      <c r="F37" s="182">
        <v>0</v>
      </c>
      <c r="G37" s="200">
        <f t="shared" si="2"/>
        <v>0</v>
      </c>
      <c r="H37" s="49" t="e">
        <f t="shared" si="3"/>
        <v>#DIV/0!</v>
      </c>
      <c r="I37" s="22"/>
      <c r="J37" s="22"/>
    </row>
    <row r="38" spans="1:10" s="1" customFormat="1" ht="18" customHeight="1">
      <c r="A38" s="143" t="s">
        <v>110</v>
      </c>
      <c r="B38" s="142" t="s">
        <v>103</v>
      </c>
      <c r="C38" s="143"/>
      <c r="D38" s="180">
        <f>D39</f>
        <v>160</v>
      </c>
      <c r="E38" s="180">
        <f>E39</f>
        <v>160</v>
      </c>
      <c r="F38" s="180">
        <f>F39</f>
        <v>160</v>
      </c>
      <c r="G38" s="200">
        <f t="shared" si="2"/>
        <v>1</v>
      </c>
      <c r="H38" s="49">
        <f t="shared" si="3"/>
        <v>1</v>
      </c>
      <c r="I38" s="15"/>
      <c r="J38" s="15"/>
    </row>
    <row r="39" spans="1:10" s="1" customFormat="1" ht="54" customHeight="1">
      <c r="A39" s="139" t="s">
        <v>111</v>
      </c>
      <c r="B39" s="138" t="s">
        <v>166</v>
      </c>
      <c r="C39" s="139" t="s">
        <v>188</v>
      </c>
      <c r="D39" s="140">
        <v>160</v>
      </c>
      <c r="E39" s="140">
        <v>160</v>
      </c>
      <c r="F39" s="140">
        <v>160</v>
      </c>
      <c r="G39" s="200">
        <f t="shared" si="2"/>
        <v>1</v>
      </c>
      <c r="H39" s="49">
        <f t="shared" si="3"/>
        <v>1</v>
      </c>
      <c r="I39" s="15"/>
      <c r="J39" s="15"/>
    </row>
    <row r="40" spans="1:10" s="1" customFormat="1" ht="25.5" hidden="1">
      <c r="A40" s="143" t="s">
        <v>75</v>
      </c>
      <c r="B40" s="142" t="s">
        <v>38</v>
      </c>
      <c r="C40" s="143"/>
      <c r="D40" s="180">
        <f aca="true" t="shared" si="4" ref="D40:F41">D41</f>
        <v>0</v>
      </c>
      <c r="E40" s="180">
        <f t="shared" si="4"/>
        <v>0</v>
      </c>
      <c r="F40" s="180">
        <f t="shared" si="4"/>
        <v>0</v>
      </c>
      <c r="G40" s="200" t="e">
        <f t="shared" si="2"/>
        <v>#DIV/0!</v>
      </c>
      <c r="H40" s="49" t="e">
        <f t="shared" si="3"/>
        <v>#DIV/0!</v>
      </c>
      <c r="I40" s="15"/>
      <c r="J40" s="15"/>
    </row>
    <row r="41" spans="1:10" s="1" customFormat="1" ht="25.5" hidden="1">
      <c r="A41" s="139" t="s">
        <v>112</v>
      </c>
      <c r="B41" s="138" t="s">
        <v>105</v>
      </c>
      <c r="C41" s="139"/>
      <c r="D41" s="140">
        <f>D42</f>
        <v>0</v>
      </c>
      <c r="E41" s="140">
        <f>E42</f>
        <v>0</v>
      </c>
      <c r="F41" s="140">
        <f t="shared" si="4"/>
        <v>0</v>
      </c>
      <c r="G41" s="200" t="e">
        <f t="shared" si="2"/>
        <v>#DIV/0!</v>
      </c>
      <c r="H41" s="49" t="e">
        <f t="shared" si="3"/>
        <v>#DIV/0!</v>
      </c>
      <c r="I41" s="15"/>
      <c r="J41" s="15"/>
    </row>
    <row r="42" spans="1:10" s="8" customFormat="1" ht="54" customHeight="1" hidden="1">
      <c r="A42" s="153"/>
      <c r="B42" s="154" t="s">
        <v>195</v>
      </c>
      <c r="C42" s="153" t="s">
        <v>194</v>
      </c>
      <c r="D42" s="182">
        <v>0</v>
      </c>
      <c r="E42" s="182">
        <v>0</v>
      </c>
      <c r="F42" s="182">
        <v>0</v>
      </c>
      <c r="G42" s="200" t="e">
        <f t="shared" si="2"/>
        <v>#DIV/0!</v>
      </c>
      <c r="H42" s="49" t="e">
        <f t="shared" si="3"/>
        <v>#DIV/0!</v>
      </c>
      <c r="I42" s="22"/>
      <c r="J42" s="22"/>
    </row>
    <row r="43" spans="1:10" s="8" customFormat="1" ht="28.5" customHeight="1">
      <c r="A43" s="143" t="s">
        <v>76</v>
      </c>
      <c r="B43" s="142" t="s">
        <v>40</v>
      </c>
      <c r="C43" s="143"/>
      <c r="D43" s="180">
        <f aca="true" t="shared" si="5" ref="D43:F44">D44</f>
        <v>7.5</v>
      </c>
      <c r="E43" s="180">
        <f t="shared" si="5"/>
        <v>7.5</v>
      </c>
      <c r="F43" s="180">
        <f t="shared" si="5"/>
        <v>7.5</v>
      </c>
      <c r="G43" s="200">
        <f t="shared" si="2"/>
        <v>1</v>
      </c>
      <c r="H43" s="49">
        <f t="shared" si="3"/>
        <v>1</v>
      </c>
      <c r="I43" s="22"/>
      <c r="J43" s="22"/>
    </row>
    <row r="44" spans="1:10" s="8" customFormat="1" ht="37.5" customHeight="1">
      <c r="A44" s="151" t="s">
        <v>77</v>
      </c>
      <c r="B44" s="169" t="s">
        <v>124</v>
      </c>
      <c r="C44" s="139"/>
      <c r="D44" s="140">
        <f t="shared" si="5"/>
        <v>7.5</v>
      </c>
      <c r="E44" s="140">
        <f t="shared" si="5"/>
        <v>7.5</v>
      </c>
      <c r="F44" s="140">
        <f t="shared" si="5"/>
        <v>7.5</v>
      </c>
      <c r="G44" s="200">
        <f t="shared" si="2"/>
        <v>1</v>
      </c>
      <c r="H44" s="49">
        <f t="shared" si="3"/>
        <v>1</v>
      </c>
      <c r="I44" s="22"/>
      <c r="J44" s="22"/>
    </row>
    <row r="45" spans="1:10" s="8" customFormat="1" ht="54" customHeight="1">
      <c r="A45" s="153"/>
      <c r="B45" s="170" t="s">
        <v>202</v>
      </c>
      <c r="C45" s="153" t="s">
        <v>352</v>
      </c>
      <c r="D45" s="182">
        <v>7.5</v>
      </c>
      <c r="E45" s="182">
        <v>7.5</v>
      </c>
      <c r="F45" s="182">
        <v>7.5</v>
      </c>
      <c r="G45" s="200">
        <f t="shared" si="2"/>
        <v>1</v>
      </c>
      <c r="H45" s="49">
        <f t="shared" si="3"/>
        <v>1</v>
      </c>
      <c r="I45" s="22"/>
      <c r="J45" s="22"/>
    </row>
    <row r="46" spans="1:10" s="1" customFormat="1" ht="38.25">
      <c r="A46" s="143" t="s">
        <v>78</v>
      </c>
      <c r="B46" s="142" t="s">
        <v>41</v>
      </c>
      <c r="C46" s="143"/>
      <c r="D46" s="180">
        <f>D47</f>
        <v>398.8</v>
      </c>
      <c r="E46" s="180">
        <f>E47</f>
        <v>276.7</v>
      </c>
      <c r="F46" s="180">
        <f>F47</f>
        <v>366</v>
      </c>
      <c r="G46" s="200">
        <f t="shared" si="2"/>
        <v>0.917753259779338</v>
      </c>
      <c r="H46" s="49">
        <f t="shared" si="3"/>
        <v>1.3227322009396458</v>
      </c>
      <c r="I46" s="15"/>
      <c r="J46" s="15"/>
    </row>
    <row r="47" spans="1:10" s="1" customFormat="1" ht="12.75">
      <c r="A47" s="139" t="s">
        <v>44</v>
      </c>
      <c r="B47" s="138" t="s">
        <v>45</v>
      </c>
      <c r="C47" s="139"/>
      <c r="D47" s="140">
        <f>D48+D49+D51+D50</f>
        <v>398.8</v>
      </c>
      <c r="E47" s="140">
        <f>E48+E49+E51+E50</f>
        <v>276.7</v>
      </c>
      <c r="F47" s="140">
        <f>F48+F49+F51+F50</f>
        <v>366</v>
      </c>
      <c r="G47" s="200">
        <f t="shared" si="2"/>
        <v>0.917753259779338</v>
      </c>
      <c r="H47" s="49">
        <f t="shared" si="3"/>
        <v>1.3227322009396458</v>
      </c>
      <c r="I47" s="15"/>
      <c r="J47" s="15"/>
    </row>
    <row r="48" spans="1:10" s="8" customFormat="1" ht="12.75">
      <c r="A48" s="153"/>
      <c r="B48" s="154" t="s">
        <v>98</v>
      </c>
      <c r="C48" s="139" t="s">
        <v>299</v>
      </c>
      <c r="D48" s="182">
        <v>337.6</v>
      </c>
      <c r="E48" s="182">
        <v>238.6</v>
      </c>
      <c r="F48" s="182">
        <v>327.9</v>
      </c>
      <c r="G48" s="200">
        <f t="shared" si="2"/>
        <v>0.9712677725118483</v>
      </c>
      <c r="H48" s="49">
        <f t="shared" si="3"/>
        <v>1.3742665549036044</v>
      </c>
      <c r="I48" s="22"/>
      <c r="J48" s="22"/>
    </row>
    <row r="49" spans="1:10" s="8" customFormat="1" ht="12.75" hidden="1">
      <c r="A49" s="153"/>
      <c r="B49" s="154" t="s">
        <v>224</v>
      </c>
      <c r="C49" s="153" t="s">
        <v>300</v>
      </c>
      <c r="D49" s="182">
        <v>0</v>
      </c>
      <c r="E49" s="182">
        <v>0</v>
      </c>
      <c r="F49" s="182">
        <v>0</v>
      </c>
      <c r="G49" s="200" t="e">
        <f t="shared" si="2"/>
        <v>#DIV/0!</v>
      </c>
      <c r="H49" s="49" t="e">
        <f t="shared" si="3"/>
        <v>#DIV/0!</v>
      </c>
      <c r="I49" s="22"/>
      <c r="J49" s="22"/>
    </row>
    <row r="50" spans="1:10" s="8" customFormat="1" ht="12.75" hidden="1">
      <c r="A50" s="153"/>
      <c r="B50" s="154" t="s">
        <v>296</v>
      </c>
      <c r="C50" s="153" t="s">
        <v>301</v>
      </c>
      <c r="D50" s="182">
        <v>0</v>
      </c>
      <c r="E50" s="182">
        <v>0</v>
      </c>
      <c r="F50" s="182">
        <v>0</v>
      </c>
      <c r="G50" s="200" t="e">
        <f t="shared" si="2"/>
        <v>#DIV/0!</v>
      </c>
      <c r="H50" s="49" t="e">
        <f t="shared" si="3"/>
        <v>#DIV/0!</v>
      </c>
      <c r="I50" s="22"/>
      <c r="J50" s="22"/>
    </row>
    <row r="51" spans="1:10" s="8" customFormat="1" ht="31.5" customHeight="1">
      <c r="A51" s="153"/>
      <c r="B51" s="154" t="s">
        <v>175</v>
      </c>
      <c r="C51" s="153" t="s">
        <v>302</v>
      </c>
      <c r="D51" s="182">
        <v>61.2</v>
      </c>
      <c r="E51" s="182">
        <v>38.1</v>
      </c>
      <c r="F51" s="182">
        <v>38.1</v>
      </c>
      <c r="G51" s="200">
        <f t="shared" si="2"/>
        <v>0.6225490196078431</v>
      </c>
      <c r="H51" s="49">
        <f t="shared" si="3"/>
        <v>1</v>
      </c>
      <c r="I51" s="22"/>
      <c r="J51" s="22"/>
    </row>
    <row r="52" spans="1:10" s="1" customFormat="1" ht="25.5">
      <c r="A52" s="155" t="s">
        <v>127</v>
      </c>
      <c r="B52" s="152" t="s">
        <v>125</v>
      </c>
      <c r="C52" s="155"/>
      <c r="D52" s="180">
        <f>D54</f>
        <v>1</v>
      </c>
      <c r="E52" s="180">
        <f>E54</f>
        <v>0.9</v>
      </c>
      <c r="F52" s="180">
        <f>F54</f>
        <v>1</v>
      </c>
      <c r="G52" s="200">
        <f t="shared" si="2"/>
        <v>1</v>
      </c>
      <c r="H52" s="49">
        <f t="shared" si="3"/>
        <v>1.1111111111111112</v>
      </c>
      <c r="I52" s="15"/>
      <c r="J52" s="15"/>
    </row>
    <row r="53" spans="1:10" s="1" customFormat="1" ht="25.5">
      <c r="A53" s="151" t="s">
        <v>121</v>
      </c>
      <c r="B53" s="138" t="s">
        <v>128</v>
      </c>
      <c r="C53" s="139"/>
      <c r="D53" s="140">
        <f>D54</f>
        <v>1</v>
      </c>
      <c r="E53" s="140">
        <f>E54</f>
        <v>0.9</v>
      </c>
      <c r="F53" s="140">
        <f>F54</f>
        <v>1</v>
      </c>
      <c r="G53" s="200">
        <f t="shared" si="2"/>
        <v>1</v>
      </c>
      <c r="H53" s="49">
        <f t="shared" si="3"/>
        <v>1.1111111111111112</v>
      </c>
      <c r="I53" s="15"/>
      <c r="J53" s="15"/>
    </row>
    <row r="54" spans="1:10" s="8" customFormat="1" ht="31.5" customHeight="1">
      <c r="A54" s="153"/>
      <c r="B54" s="154" t="s">
        <v>230</v>
      </c>
      <c r="C54" s="153" t="s">
        <v>303</v>
      </c>
      <c r="D54" s="182">
        <v>1</v>
      </c>
      <c r="E54" s="182">
        <v>0.9</v>
      </c>
      <c r="F54" s="182">
        <v>1</v>
      </c>
      <c r="G54" s="200">
        <f t="shared" si="2"/>
        <v>1</v>
      </c>
      <c r="H54" s="49">
        <f t="shared" si="3"/>
        <v>1.1111111111111112</v>
      </c>
      <c r="I54" s="22"/>
      <c r="J54" s="22"/>
    </row>
    <row r="55" spans="1:10" s="1" customFormat="1" ht="12.75" hidden="1">
      <c r="A55" s="143" t="s">
        <v>46</v>
      </c>
      <c r="B55" s="142" t="s">
        <v>47</v>
      </c>
      <c r="C55" s="143"/>
      <c r="D55" s="180">
        <f aca="true" t="shared" si="6" ref="D55:F56">D56</f>
        <v>0</v>
      </c>
      <c r="E55" s="180">
        <f t="shared" si="6"/>
        <v>0</v>
      </c>
      <c r="F55" s="180">
        <f t="shared" si="6"/>
        <v>0</v>
      </c>
      <c r="G55" s="200" t="e">
        <f t="shared" si="2"/>
        <v>#DIV/0!</v>
      </c>
      <c r="H55" s="49" t="e">
        <f t="shared" si="3"/>
        <v>#DIV/0!</v>
      </c>
      <c r="I55" s="15"/>
      <c r="J55" s="15"/>
    </row>
    <row r="56" spans="1:10" s="1" customFormat="1" ht="12.75" hidden="1">
      <c r="A56" s="139" t="s">
        <v>51</v>
      </c>
      <c r="B56" s="138" t="s">
        <v>52</v>
      </c>
      <c r="C56" s="139"/>
      <c r="D56" s="140">
        <f t="shared" si="6"/>
        <v>0</v>
      </c>
      <c r="E56" s="140">
        <f t="shared" si="6"/>
        <v>0</v>
      </c>
      <c r="F56" s="140">
        <f t="shared" si="6"/>
        <v>0</v>
      </c>
      <c r="G56" s="200" t="e">
        <f t="shared" si="2"/>
        <v>#DIV/0!</v>
      </c>
      <c r="H56" s="49" t="e">
        <f t="shared" si="3"/>
        <v>#DIV/0!</v>
      </c>
      <c r="I56" s="15"/>
      <c r="J56" s="15"/>
    </row>
    <row r="57" spans="1:10" s="8" customFormat="1" ht="40.5" customHeight="1" hidden="1">
      <c r="A57" s="153"/>
      <c r="B57" s="154" t="s">
        <v>225</v>
      </c>
      <c r="C57" s="153" t="s">
        <v>226</v>
      </c>
      <c r="D57" s="182">
        <v>0</v>
      </c>
      <c r="E57" s="182">
        <v>0</v>
      </c>
      <c r="F57" s="182">
        <v>0</v>
      </c>
      <c r="G57" s="200" t="e">
        <f t="shared" si="2"/>
        <v>#DIV/0!</v>
      </c>
      <c r="H57" s="49" t="e">
        <f t="shared" si="3"/>
        <v>#DIV/0!</v>
      </c>
      <c r="I57" s="22"/>
      <c r="J57" s="22"/>
    </row>
    <row r="58" spans="1:10" s="1" customFormat="1" ht="12.75">
      <c r="A58" s="143">
        <v>1000</v>
      </c>
      <c r="B58" s="142" t="s">
        <v>61</v>
      </c>
      <c r="C58" s="143"/>
      <c r="D58" s="180">
        <f>D59</f>
        <v>20</v>
      </c>
      <c r="E58" s="180">
        <f>E59</f>
        <v>13.5</v>
      </c>
      <c r="F58" s="180">
        <f>F59</f>
        <v>18</v>
      </c>
      <c r="G58" s="200">
        <f t="shared" si="2"/>
        <v>0.9</v>
      </c>
      <c r="H58" s="49">
        <f t="shared" si="3"/>
        <v>1.3333333333333333</v>
      </c>
      <c r="I58" s="15"/>
      <c r="J58" s="15"/>
    </row>
    <row r="59" spans="1:10" s="1" customFormat="1" ht="12.75">
      <c r="A59" s="139">
        <v>1001</v>
      </c>
      <c r="B59" s="138" t="s">
        <v>178</v>
      </c>
      <c r="C59" s="139" t="s">
        <v>62</v>
      </c>
      <c r="D59" s="140">
        <v>20</v>
      </c>
      <c r="E59" s="140">
        <v>13.5</v>
      </c>
      <c r="F59" s="140">
        <v>18</v>
      </c>
      <c r="G59" s="200">
        <f t="shared" si="2"/>
        <v>0.9</v>
      </c>
      <c r="H59" s="49">
        <f t="shared" si="3"/>
        <v>1.3333333333333333</v>
      </c>
      <c r="I59" s="15"/>
      <c r="J59" s="15"/>
    </row>
    <row r="60" spans="1:10" s="1" customFormat="1" ht="25.5">
      <c r="A60" s="143"/>
      <c r="B60" s="142" t="s">
        <v>99</v>
      </c>
      <c r="C60" s="143"/>
      <c r="D60" s="140">
        <f>D61</f>
        <v>423.5</v>
      </c>
      <c r="E60" s="140">
        <f>E61</f>
        <v>370.4</v>
      </c>
      <c r="F60" s="140">
        <f>F61</f>
        <v>423.5</v>
      </c>
      <c r="G60" s="200">
        <f t="shared" si="2"/>
        <v>1</v>
      </c>
      <c r="H60" s="49">
        <f t="shared" si="3"/>
        <v>1.1433585313174948</v>
      </c>
      <c r="I60" s="15"/>
      <c r="J60" s="15"/>
    </row>
    <row r="61" spans="1:10" s="8" customFormat="1" ht="25.5" customHeight="1">
      <c r="A61" s="153"/>
      <c r="B61" s="154" t="s">
        <v>100</v>
      </c>
      <c r="C61" s="153"/>
      <c r="D61" s="182">
        <v>423.5</v>
      </c>
      <c r="E61" s="182">
        <v>370.4</v>
      </c>
      <c r="F61" s="182">
        <v>423.5</v>
      </c>
      <c r="G61" s="200">
        <f t="shared" si="2"/>
        <v>1</v>
      </c>
      <c r="H61" s="49">
        <f t="shared" si="3"/>
        <v>1.1433585313174948</v>
      </c>
      <c r="I61" s="22"/>
      <c r="J61" s="22"/>
    </row>
    <row r="62" spans="1:10" s="7" customFormat="1" ht="15.75">
      <c r="A62" s="143"/>
      <c r="B62" s="95" t="s">
        <v>68</v>
      </c>
      <c r="C62" s="100"/>
      <c r="D62" s="183">
        <f>D32+D38+D40+D46+D55+D52+D58+D60+D43</f>
        <v>3174.7000000000003</v>
      </c>
      <c r="E62" s="183">
        <f>E32+E38+E40+E46+E55+E52+E58+E60+E43</f>
        <v>2353.3</v>
      </c>
      <c r="F62" s="183">
        <f>F32+F38+F40+F46+F55+F52+F58+F60+F43</f>
        <v>2958.7</v>
      </c>
      <c r="G62" s="200">
        <f t="shared" si="2"/>
        <v>0.9319620751567076</v>
      </c>
      <c r="H62" s="49">
        <f t="shared" si="3"/>
        <v>1.2572557684953043</v>
      </c>
      <c r="I62" s="23"/>
      <c r="J62" s="23"/>
    </row>
    <row r="63" spans="1:10" s="1" customFormat="1" ht="25.5">
      <c r="A63" s="158"/>
      <c r="B63" s="138" t="s">
        <v>83</v>
      </c>
      <c r="C63" s="139"/>
      <c r="D63" s="184">
        <f>D60</f>
        <v>423.5</v>
      </c>
      <c r="E63" s="184">
        <f>E60</f>
        <v>370.4</v>
      </c>
      <c r="F63" s="184">
        <f>F60</f>
        <v>423.5</v>
      </c>
      <c r="G63" s="200">
        <f t="shared" si="2"/>
        <v>1</v>
      </c>
      <c r="H63" s="49">
        <f t="shared" si="3"/>
        <v>1.1433585313174948</v>
      </c>
      <c r="I63" s="15"/>
      <c r="J63" s="15"/>
    </row>
    <row r="64" spans="1:10" s="1" customFormat="1" ht="12.75">
      <c r="A64" s="161"/>
      <c r="C64" s="161"/>
      <c r="D64" s="185"/>
      <c r="E64" s="185"/>
      <c r="F64" s="185"/>
      <c r="G64" s="185"/>
      <c r="H64" s="15"/>
      <c r="I64" s="15"/>
      <c r="J64" s="15"/>
    </row>
    <row r="65" spans="1:10" s="1" customFormat="1" ht="12.75">
      <c r="A65" s="161"/>
      <c r="C65" s="161"/>
      <c r="D65" s="185"/>
      <c r="E65" s="185"/>
      <c r="F65" s="185"/>
      <c r="G65" s="185"/>
      <c r="H65" s="15"/>
      <c r="I65" s="15"/>
      <c r="J65" s="15"/>
    </row>
    <row r="66" spans="1:10" s="1" customFormat="1" ht="15">
      <c r="A66" s="161"/>
      <c r="B66" s="159" t="s">
        <v>93</v>
      </c>
      <c r="C66" s="160"/>
      <c r="D66" s="185"/>
      <c r="E66" s="185"/>
      <c r="F66" s="185">
        <v>348.4</v>
      </c>
      <c r="G66" s="185"/>
      <c r="H66" s="15"/>
      <c r="I66" s="15"/>
      <c r="J66" s="15"/>
    </row>
    <row r="67" spans="1:10" s="1" customFormat="1" ht="15">
      <c r="A67" s="161"/>
      <c r="B67" s="159"/>
      <c r="C67" s="160"/>
      <c r="D67" s="185"/>
      <c r="E67" s="185"/>
      <c r="F67" s="185"/>
      <c r="G67" s="185"/>
      <c r="H67" s="15"/>
      <c r="I67" s="15"/>
      <c r="J67" s="15"/>
    </row>
    <row r="68" spans="1:10" s="1" customFormat="1" ht="15">
      <c r="A68" s="161"/>
      <c r="B68" s="159" t="s">
        <v>84</v>
      </c>
      <c r="C68" s="160"/>
      <c r="D68" s="185"/>
      <c r="E68" s="185"/>
      <c r="F68" s="185"/>
      <c r="G68" s="185"/>
      <c r="H68" s="15"/>
      <c r="I68" s="15"/>
      <c r="J68" s="15"/>
    </row>
    <row r="69" spans="1:10" s="1" customFormat="1" ht="15">
      <c r="A69" s="161"/>
      <c r="B69" s="159" t="s">
        <v>85</v>
      </c>
      <c r="C69" s="160"/>
      <c r="D69" s="185"/>
      <c r="E69" s="185"/>
      <c r="F69" s="185"/>
      <c r="G69" s="185"/>
      <c r="H69" s="15"/>
      <c r="I69" s="15"/>
      <c r="J69" s="15"/>
    </row>
    <row r="70" spans="1:10" s="1" customFormat="1" ht="15">
      <c r="A70" s="161"/>
      <c r="B70" s="159"/>
      <c r="C70" s="160"/>
      <c r="D70" s="185"/>
      <c r="E70" s="185"/>
      <c r="F70" s="185"/>
      <c r="G70" s="185"/>
      <c r="H70" s="15"/>
      <c r="I70" s="15"/>
      <c r="J70" s="15"/>
    </row>
    <row r="71" spans="1:10" s="1" customFormat="1" ht="15">
      <c r="A71" s="161"/>
      <c r="B71" s="159" t="s">
        <v>86</v>
      </c>
      <c r="C71" s="160"/>
      <c r="D71" s="185"/>
      <c r="E71" s="185"/>
      <c r="F71" s="185"/>
      <c r="G71" s="185"/>
      <c r="H71" s="15"/>
      <c r="I71" s="15"/>
      <c r="J71" s="15"/>
    </row>
    <row r="72" spans="1:10" s="1" customFormat="1" ht="15">
      <c r="A72" s="161"/>
      <c r="B72" s="159" t="s">
        <v>87</v>
      </c>
      <c r="C72" s="160"/>
      <c r="D72" s="185"/>
      <c r="E72" s="185"/>
      <c r="F72" s="185"/>
      <c r="G72" s="185"/>
      <c r="H72" s="15"/>
      <c r="I72" s="15"/>
      <c r="J72" s="15"/>
    </row>
    <row r="73" spans="1:10" s="1" customFormat="1" ht="15">
      <c r="A73" s="161"/>
      <c r="B73" s="159"/>
      <c r="C73" s="160"/>
      <c r="D73" s="185"/>
      <c r="E73" s="185"/>
      <c r="F73" s="185"/>
      <c r="G73" s="185"/>
      <c r="H73" s="15"/>
      <c r="I73" s="15"/>
      <c r="J73" s="15"/>
    </row>
    <row r="74" spans="1:10" s="1" customFormat="1" ht="15">
      <c r="A74" s="161"/>
      <c r="B74" s="159" t="s">
        <v>88</v>
      </c>
      <c r="C74" s="160"/>
      <c r="D74" s="185"/>
      <c r="E74" s="185"/>
      <c r="F74" s="185"/>
      <c r="G74" s="185"/>
      <c r="H74" s="15"/>
      <c r="I74" s="15"/>
      <c r="J74" s="15"/>
    </row>
    <row r="75" spans="1:10" s="1" customFormat="1" ht="15">
      <c r="A75" s="161"/>
      <c r="B75" s="159" t="s">
        <v>89</v>
      </c>
      <c r="C75" s="160"/>
      <c r="D75" s="185"/>
      <c r="E75" s="185"/>
      <c r="F75" s="185"/>
      <c r="G75" s="185"/>
      <c r="H75" s="15"/>
      <c r="I75" s="15"/>
      <c r="J75" s="15"/>
    </row>
    <row r="76" spans="1:10" s="1" customFormat="1" ht="15">
      <c r="A76" s="161"/>
      <c r="B76" s="159"/>
      <c r="C76" s="160"/>
      <c r="D76" s="185"/>
      <c r="E76" s="185"/>
      <c r="F76" s="185"/>
      <c r="G76" s="185"/>
      <c r="H76" s="15"/>
      <c r="I76" s="15"/>
      <c r="J76" s="15"/>
    </row>
    <row r="77" spans="1:10" s="1" customFormat="1" ht="15">
      <c r="A77" s="161"/>
      <c r="B77" s="159" t="s">
        <v>90</v>
      </c>
      <c r="C77" s="160"/>
      <c r="D77" s="185"/>
      <c r="E77" s="185"/>
      <c r="F77" s="185"/>
      <c r="G77" s="185"/>
      <c r="H77" s="15"/>
      <c r="I77" s="15"/>
      <c r="J77" s="15"/>
    </row>
    <row r="78" spans="1:10" s="1" customFormat="1" ht="15">
      <c r="A78" s="161"/>
      <c r="B78" s="159" t="s">
        <v>91</v>
      </c>
      <c r="C78" s="160"/>
      <c r="D78" s="185"/>
      <c r="E78" s="185"/>
      <c r="F78" s="185"/>
      <c r="G78" s="185"/>
      <c r="H78" s="15"/>
      <c r="I78" s="15"/>
      <c r="J78" s="15"/>
    </row>
    <row r="79" spans="1:10" s="1" customFormat="1" ht="12.75">
      <c r="A79" s="161"/>
      <c r="C79" s="161"/>
      <c r="D79" s="185"/>
      <c r="E79" s="185"/>
      <c r="F79" s="185"/>
      <c r="G79" s="185"/>
      <c r="H79" s="15"/>
      <c r="I79" s="15"/>
      <c r="J79" s="15"/>
    </row>
    <row r="80" spans="1:10" s="1" customFormat="1" ht="12.75">
      <c r="A80" s="161"/>
      <c r="C80" s="161"/>
      <c r="D80" s="185"/>
      <c r="E80" s="185"/>
      <c r="F80" s="185"/>
      <c r="G80" s="185"/>
      <c r="H80" s="15"/>
      <c r="I80" s="15"/>
      <c r="J80" s="15"/>
    </row>
    <row r="81" spans="1:10" s="1" customFormat="1" ht="15">
      <c r="A81" s="161"/>
      <c r="B81" s="159" t="s">
        <v>92</v>
      </c>
      <c r="C81" s="160"/>
      <c r="D81" s="185"/>
      <c r="E81" s="185"/>
      <c r="F81" s="201">
        <f>F66+F27-F62</f>
        <v>604.9000000000001</v>
      </c>
      <c r="G81" s="185"/>
      <c r="H81" s="40"/>
      <c r="I81" s="15"/>
      <c r="J81" s="15"/>
    </row>
    <row r="82" spans="1:10" s="1" customFormat="1" ht="12.75">
      <c r="A82" s="161"/>
      <c r="C82" s="161"/>
      <c r="D82" s="185"/>
      <c r="E82" s="185"/>
      <c r="F82" s="185"/>
      <c r="G82" s="185"/>
      <c r="H82" s="15"/>
      <c r="I82" s="15"/>
      <c r="J82" s="15"/>
    </row>
    <row r="83" spans="1:10" s="1" customFormat="1" ht="12.75">
      <c r="A83" s="161"/>
      <c r="C83" s="161"/>
      <c r="D83" s="185"/>
      <c r="E83" s="185"/>
      <c r="F83" s="185"/>
      <c r="G83" s="185"/>
      <c r="H83" s="15"/>
      <c r="I83" s="15"/>
      <c r="J83" s="15"/>
    </row>
    <row r="84" spans="1:10" s="1" customFormat="1" ht="15">
      <c r="A84" s="161"/>
      <c r="B84" s="159" t="s">
        <v>94</v>
      </c>
      <c r="C84" s="160"/>
      <c r="D84" s="185"/>
      <c r="E84" s="185"/>
      <c r="F84" s="185"/>
      <c r="G84" s="185"/>
      <c r="H84" s="15"/>
      <c r="I84" s="15"/>
      <c r="J84" s="15"/>
    </row>
    <row r="85" spans="1:10" s="1" customFormat="1" ht="15">
      <c r="A85" s="161"/>
      <c r="B85" s="159" t="s">
        <v>95</v>
      </c>
      <c r="C85" s="160"/>
      <c r="D85" s="185"/>
      <c r="E85" s="185"/>
      <c r="F85" s="185"/>
      <c r="G85" s="185"/>
      <c r="H85" s="15"/>
      <c r="I85" s="15"/>
      <c r="J85" s="15"/>
    </row>
    <row r="86" spans="1:10" s="1" customFormat="1" ht="15">
      <c r="A86" s="161"/>
      <c r="B86" s="159" t="s">
        <v>96</v>
      </c>
      <c r="C86" s="160"/>
      <c r="D86" s="185"/>
      <c r="E86" s="185"/>
      <c r="F86" s="185"/>
      <c r="G86" s="185"/>
      <c r="H86" s="15"/>
      <c r="I86" s="15"/>
      <c r="J86" s="15"/>
    </row>
  </sheetData>
  <sheetProtection/>
  <mergeCells count="16">
    <mergeCell ref="A1:H1"/>
    <mergeCell ref="E2:E3"/>
    <mergeCell ref="F2:F3"/>
    <mergeCell ref="H2:H3"/>
    <mergeCell ref="B2:B3"/>
    <mergeCell ref="D2:D3"/>
    <mergeCell ref="G2:G3"/>
    <mergeCell ref="A29:H29"/>
    <mergeCell ref="G30:G31"/>
    <mergeCell ref="E30:E31"/>
    <mergeCell ref="F30:F31"/>
    <mergeCell ref="A30:A31"/>
    <mergeCell ref="B30:B31"/>
    <mergeCell ref="D30:D31"/>
    <mergeCell ref="H30:H31"/>
    <mergeCell ref="C30:C31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4"/>
  <sheetViews>
    <sheetView zoomScalePageLayoutView="0" workbookViewId="0" topLeftCell="A69">
      <selection activeCell="G38" sqref="G38"/>
    </sheetView>
  </sheetViews>
  <sheetFormatPr defaultColWidth="9.140625" defaultRowHeight="12.75"/>
  <cols>
    <col min="1" max="1" width="7.28125" style="1" customWidth="1"/>
    <col min="2" max="2" width="34.57421875" style="1" customWidth="1"/>
    <col min="3" max="3" width="11.57421875" style="161" hidden="1" customWidth="1"/>
    <col min="4" max="4" width="12.7109375" style="185" customWidth="1"/>
    <col min="5" max="5" width="12.7109375" style="185" hidden="1" customWidth="1"/>
    <col min="6" max="7" width="11.421875" style="185" customWidth="1"/>
    <col min="8" max="8" width="10.7109375" style="15" hidden="1" customWidth="1"/>
    <col min="9" max="9" width="9.140625" style="15" customWidth="1"/>
    <col min="10" max="16384" width="9.140625" style="1" customWidth="1"/>
  </cols>
  <sheetData>
    <row r="1" spans="1:9" s="4" customFormat="1" ht="60.75" customHeight="1">
      <c r="A1" s="223" t="s">
        <v>430</v>
      </c>
      <c r="B1" s="223"/>
      <c r="C1" s="223"/>
      <c r="D1" s="223"/>
      <c r="E1" s="223"/>
      <c r="F1" s="223"/>
      <c r="G1" s="223"/>
      <c r="H1" s="223"/>
      <c r="I1" s="24"/>
    </row>
    <row r="2" spans="1:8" ht="12.75" customHeight="1">
      <c r="A2" s="171"/>
      <c r="B2" s="230" t="s">
        <v>2</v>
      </c>
      <c r="C2" s="132"/>
      <c r="D2" s="224" t="s">
        <v>3</v>
      </c>
      <c r="E2" s="231" t="s">
        <v>403</v>
      </c>
      <c r="F2" s="224" t="s">
        <v>4</v>
      </c>
      <c r="G2" s="231" t="s">
        <v>146</v>
      </c>
      <c r="H2" s="236" t="s">
        <v>404</v>
      </c>
    </row>
    <row r="3" spans="1:8" ht="34.5" customHeight="1">
      <c r="A3" s="133"/>
      <c r="B3" s="230"/>
      <c r="C3" s="132"/>
      <c r="D3" s="224"/>
      <c r="E3" s="232"/>
      <c r="F3" s="224"/>
      <c r="G3" s="232"/>
      <c r="H3" s="237"/>
    </row>
    <row r="4" spans="1:8" ht="15">
      <c r="A4" s="133"/>
      <c r="B4" s="134" t="s">
        <v>82</v>
      </c>
      <c r="C4" s="135"/>
      <c r="D4" s="136">
        <f>D5+D6+D7+D8+D9+D10+D11+D12+D13+D14+D15+D16+D17+D18+D19</f>
        <v>2945.1</v>
      </c>
      <c r="E4" s="136">
        <f>E5+E6+E7+E8+E9+E10+E11+E12+E13+E14+E15+E16+E17+E18+E19</f>
        <v>1734</v>
      </c>
      <c r="F4" s="136">
        <f>F5+F6+F7+F8+F9+F10+F11+F12+F13+F14+F15+F16+F17+F18+F19</f>
        <v>3812.3999999999996</v>
      </c>
      <c r="G4" s="137">
        <f>F4/D4</f>
        <v>1.2944891514719363</v>
      </c>
      <c r="H4" s="35">
        <f>F4/E4</f>
        <v>2.198615916955017</v>
      </c>
    </row>
    <row r="5" spans="1:8" ht="15">
      <c r="A5" s="133"/>
      <c r="B5" s="138" t="s">
        <v>6</v>
      </c>
      <c r="C5" s="139"/>
      <c r="D5" s="140">
        <v>70</v>
      </c>
      <c r="E5" s="140">
        <v>54</v>
      </c>
      <c r="F5" s="140">
        <v>74.1</v>
      </c>
      <c r="G5" s="137">
        <f aca="true" t="shared" si="0" ref="G5:G27">F5/D5</f>
        <v>1.0585714285714285</v>
      </c>
      <c r="H5" s="36">
        <f aca="true" t="shared" si="1" ref="H5:H27">F5/E5</f>
        <v>1.372222222222222</v>
      </c>
    </row>
    <row r="6" spans="1:8" ht="15" hidden="1">
      <c r="A6" s="133"/>
      <c r="B6" s="138" t="s">
        <v>251</v>
      </c>
      <c r="C6" s="139"/>
      <c r="D6" s="140">
        <v>0</v>
      </c>
      <c r="E6" s="140">
        <v>0</v>
      </c>
      <c r="F6" s="140">
        <v>0</v>
      </c>
      <c r="G6" s="137" t="e">
        <f t="shared" si="0"/>
        <v>#DIV/0!</v>
      </c>
      <c r="H6" s="36" t="e">
        <f t="shared" si="1"/>
        <v>#DIV/0!</v>
      </c>
    </row>
    <row r="7" spans="1:8" ht="15">
      <c r="A7" s="133"/>
      <c r="B7" s="138" t="s">
        <v>8</v>
      </c>
      <c r="C7" s="139"/>
      <c r="D7" s="140">
        <v>755</v>
      </c>
      <c r="E7" s="140">
        <v>697</v>
      </c>
      <c r="F7" s="140">
        <v>824.7</v>
      </c>
      <c r="G7" s="137">
        <f t="shared" si="0"/>
        <v>1.092317880794702</v>
      </c>
      <c r="H7" s="36">
        <f t="shared" si="1"/>
        <v>1.1832137733142039</v>
      </c>
    </row>
    <row r="8" spans="1:8" ht="15">
      <c r="A8" s="133"/>
      <c r="B8" s="138" t="s">
        <v>9</v>
      </c>
      <c r="C8" s="139"/>
      <c r="D8" s="140">
        <v>290</v>
      </c>
      <c r="E8" s="140">
        <v>160</v>
      </c>
      <c r="F8" s="140">
        <v>296.3</v>
      </c>
      <c r="G8" s="137">
        <f t="shared" si="0"/>
        <v>1.0217241379310344</v>
      </c>
      <c r="H8" s="36">
        <f t="shared" si="1"/>
        <v>1.8518750000000002</v>
      </c>
    </row>
    <row r="9" spans="1:8" ht="15">
      <c r="A9" s="133"/>
      <c r="B9" s="138" t="s">
        <v>10</v>
      </c>
      <c r="C9" s="139"/>
      <c r="D9" s="140">
        <v>1814</v>
      </c>
      <c r="E9" s="140">
        <v>815</v>
      </c>
      <c r="F9" s="140">
        <v>2600.6</v>
      </c>
      <c r="G9" s="137">
        <f t="shared" si="0"/>
        <v>1.433627342888644</v>
      </c>
      <c r="H9" s="36">
        <f t="shared" si="1"/>
        <v>3.190920245398773</v>
      </c>
    </row>
    <row r="10" spans="1:8" ht="15">
      <c r="A10" s="133"/>
      <c r="B10" s="138" t="s">
        <v>106</v>
      </c>
      <c r="C10" s="139"/>
      <c r="D10" s="140">
        <v>16.1</v>
      </c>
      <c r="E10" s="140">
        <v>8</v>
      </c>
      <c r="F10" s="140">
        <v>16.7</v>
      </c>
      <c r="G10" s="137">
        <f t="shared" si="0"/>
        <v>1.0372670807453415</v>
      </c>
      <c r="H10" s="36">
        <f t="shared" si="1"/>
        <v>2.0875</v>
      </c>
    </row>
    <row r="11" spans="1:8" ht="15">
      <c r="A11" s="133"/>
      <c r="B11" s="138" t="s">
        <v>11</v>
      </c>
      <c r="C11" s="139"/>
      <c r="D11" s="140">
        <v>0</v>
      </c>
      <c r="E11" s="140">
        <v>0</v>
      </c>
      <c r="F11" s="140">
        <v>0</v>
      </c>
      <c r="G11" s="137">
        <v>0</v>
      </c>
      <c r="H11" s="36">
        <v>0</v>
      </c>
    </row>
    <row r="12" spans="1:8" ht="15">
      <c r="A12" s="133"/>
      <c r="B12" s="138" t="s">
        <v>12</v>
      </c>
      <c r="C12" s="139"/>
      <c r="D12" s="140">
        <v>0</v>
      </c>
      <c r="E12" s="140">
        <v>0</v>
      </c>
      <c r="F12" s="140">
        <v>0</v>
      </c>
      <c r="G12" s="137">
        <v>0</v>
      </c>
      <c r="H12" s="36">
        <v>0</v>
      </c>
    </row>
    <row r="13" spans="1:8" ht="15">
      <c r="A13" s="133"/>
      <c r="B13" s="138" t="s">
        <v>13</v>
      </c>
      <c r="C13" s="139"/>
      <c r="D13" s="140">
        <v>0</v>
      </c>
      <c r="E13" s="140">
        <v>0</v>
      </c>
      <c r="F13" s="140">
        <v>0</v>
      </c>
      <c r="G13" s="137">
        <v>0</v>
      </c>
      <c r="H13" s="36">
        <v>0</v>
      </c>
    </row>
    <row r="14" spans="1:8" ht="15">
      <c r="A14" s="133"/>
      <c r="B14" s="138" t="s">
        <v>15</v>
      </c>
      <c r="C14" s="139"/>
      <c r="D14" s="140">
        <v>0</v>
      </c>
      <c r="E14" s="140">
        <v>0</v>
      </c>
      <c r="F14" s="140">
        <v>0</v>
      </c>
      <c r="G14" s="137">
        <v>0</v>
      </c>
      <c r="H14" s="36">
        <v>0</v>
      </c>
    </row>
    <row r="15" spans="1:8" ht="15">
      <c r="A15" s="133"/>
      <c r="B15" s="138" t="s">
        <v>16</v>
      </c>
      <c r="C15" s="139"/>
      <c r="D15" s="140">
        <v>0</v>
      </c>
      <c r="E15" s="140">
        <v>0</v>
      </c>
      <c r="F15" s="140">
        <v>0</v>
      </c>
      <c r="G15" s="137">
        <v>0</v>
      </c>
      <c r="H15" s="36">
        <v>0</v>
      </c>
    </row>
    <row r="16" spans="1:8" ht="25.5">
      <c r="A16" s="133"/>
      <c r="B16" s="138" t="s">
        <v>17</v>
      </c>
      <c r="C16" s="139"/>
      <c r="D16" s="140">
        <v>0</v>
      </c>
      <c r="E16" s="140">
        <v>0</v>
      </c>
      <c r="F16" s="140">
        <v>0</v>
      </c>
      <c r="G16" s="137">
        <v>0</v>
      </c>
      <c r="H16" s="36">
        <v>0</v>
      </c>
    </row>
    <row r="17" spans="1:8" ht="15">
      <c r="A17" s="133"/>
      <c r="B17" s="138" t="s">
        <v>283</v>
      </c>
      <c r="C17" s="139"/>
      <c r="D17" s="140">
        <v>0</v>
      </c>
      <c r="E17" s="140">
        <v>0</v>
      </c>
      <c r="F17" s="140">
        <v>0</v>
      </c>
      <c r="G17" s="137">
        <v>0</v>
      </c>
      <c r="H17" s="36">
        <v>0</v>
      </c>
    </row>
    <row r="18" spans="1:8" ht="15">
      <c r="A18" s="133"/>
      <c r="B18" s="138" t="s">
        <v>119</v>
      </c>
      <c r="C18" s="139"/>
      <c r="D18" s="140">
        <v>0</v>
      </c>
      <c r="E18" s="140">
        <v>0</v>
      </c>
      <c r="F18" s="140">
        <v>0</v>
      </c>
      <c r="G18" s="137">
        <v>0</v>
      </c>
      <c r="H18" s="36">
        <v>0</v>
      </c>
    </row>
    <row r="19" spans="1:8" ht="15">
      <c r="A19" s="133"/>
      <c r="B19" s="138" t="s">
        <v>22</v>
      </c>
      <c r="C19" s="139"/>
      <c r="D19" s="140">
        <v>0</v>
      </c>
      <c r="E19" s="140">
        <v>0</v>
      </c>
      <c r="F19" s="140">
        <v>0</v>
      </c>
      <c r="G19" s="137">
        <v>0</v>
      </c>
      <c r="H19" s="36">
        <v>0</v>
      </c>
    </row>
    <row r="20" spans="1:8" ht="25.5">
      <c r="A20" s="133"/>
      <c r="B20" s="142" t="s">
        <v>81</v>
      </c>
      <c r="C20" s="143"/>
      <c r="D20" s="140">
        <f>D21+D22+D23+D25+D24</f>
        <v>312.8</v>
      </c>
      <c r="E20" s="140">
        <f>E21+E22+E23+E25+E24</f>
        <v>577.3</v>
      </c>
      <c r="F20" s="140">
        <f>F21+F22+F23+F25+F24</f>
        <v>332.40000000000003</v>
      </c>
      <c r="G20" s="137">
        <f t="shared" si="0"/>
        <v>1.0626598465473147</v>
      </c>
      <c r="H20" s="36">
        <f t="shared" si="1"/>
        <v>0.5757838212367921</v>
      </c>
    </row>
    <row r="21" spans="1:8" ht="15">
      <c r="A21" s="133"/>
      <c r="B21" s="138" t="s">
        <v>24</v>
      </c>
      <c r="C21" s="139"/>
      <c r="D21" s="140">
        <v>152.8</v>
      </c>
      <c r="E21" s="140">
        <v>458.3</v>
      </c>
      <c r="F21" s="140">
        <v>152.8</v>
      </c>
      <c r="G21" s="137">
        <f t="shared" si="0"/>
        <v>1</v>
      </c>
      <c r="H21" s="36">
        <f t="shared" si="1"/>
        <v>0.33340606589570154</v>
      </c>
    </row>
    <row r="22" spans="1:8" ht="15">
      <c r="A22" s="133"/>
      <c r="B22" s="138" t="s">
        <v>101</v>
      </c>
      <c r="C22" s="139"/>
      <c r="D22" s="140">
        <v>160</v>
      </c>
      <c r="E22" s="140">
        <v>119</v>
      </c>
      <c r="F22" s="140">
        <v>160</v>
      </c>
      <c r="G22" s="137">
        <f t="shared" si="0"/>
        <v>1</v>
      </c>
      <c r="H22" s="36">
        <f t="shared" si="1"/>
        <v>1.3445378151260505</v>
      </c>
    </row>
    <row r="23" spans="1:8" ht="15">
      <c r="A23" s="133"/>
      <c r="B23" s="138" t="s">
        <v>67</v>
      </c>
      <c r="C23" s="139"/>
      <c r="D23" s="140">
        <v>0</v>
      </c>
      <c r="E23" s="140">
        <v>0</v>
      </c>
      <c r="F23" s="140">
        <v>0</v>
      </c>
      <c r="G23" s="137">
        <v>0</v>
      </c>
      <c r="H23" s="36">
        <v>0</v>
      </c>
    </row>
    <row r="24" spans="1:8" ht="32.25" customHeight="1" thickBot="1">
      <c r="A24" s="133"/>
      <c r="B24" s="164" t="s">
        <v>154</v>
      </c>
      <c r="C24" s="165"/>
      <c r="D24" s="140">
        <v>0</v>
      </c>
      <c r="E24" s="140">
        <v>0</v>
      </c>
      <c r="F24" s="140">
        <v>0</v>
      </c>
      <c r="G24" s="137">
        <v>0</v>
      </c>
      <c r="H24" s="36">
        <v>0</v>
      </c>
    </row>
    <row r="25" spans="1:8" ht="38.25">
      <c r="A25" s="133"/>
      <c r="B25" s="138" t="s">
        <v>417</v>
      </c>
      <c r="C25" s="139"/>
      <c r="D25" s="140">
        <v>0</v>
      </c>
      <c r="E25" s="140">
        <v>0</v>
      </c>
      <c r="F25" s="140">
        <v>19.6</v>
      </c>
      <c r="G25" s="137">
        <v>0</v>
      </c>
      <c r="H25" s="36">
        <v>0</v>
      </c>
    </row>
    <row r="26" spans="1:8" ht="18.75">
      <c r="A26" s="133"/>
      <c r="B26" s="148" t="s">
        <v>28</v>
      </c>
      <c r="C26" s="149"/>
      <c r="D26" s="150">
        <f>D4+D20</f>
        <v>3257.9</v>
      </c>
      <c r="E26" s="150">
        <f>E4+E20</f>
        <v>2311.3</v>
      </c>
      <c r="F26" s="150">
        <f>F4+F20</f>
        <v>4144.799999999999</v>
      </c>
      <c r="G26" s="137">
        <f t="shared" si="0"/>
        <v>1.2722305779796799</v>
      </c>
      <c r="H26" s="36">
        <f t="shared" si="1"/>
        <v>1.7932765110543845</v>
      </c>
    </row>
    <row r="27" spans="1:8" ht="15">
      <c r="A27" s="133"/>
      <c r="B27" s="138" t="s">
        <v>107</v>
      </c>
      <c r="C27" s="139"/>
      <c r="D27" s="140">
        <f>D4</f>
        <v>2945.1</v>
      </c>
      <c r="E27" s="140">
        <f>E4</f>
        <v>1734</v>
      </c>
      <c r="F27" s="140">
        <f>F4</f>
        <v>3812.3999999999996</v>
      </c>
      <c r="G27" s="137">
        <f t="shared" si="0"/>
        <v>1.2944891514719363</v>
      </c>
      <c r="H27" s="36">
        <f t="shared" si="1"/>
        <v>2.198615916955017</v>
      </c>
    </row>
    <row r="28" spans="1:8" ht="12.75">
      <c r="A28" s="225"/>
      <c r="B28" s="226"/>
      <c r="C28" s="226"/>
      <c r="D28" s="226"/>
      <c r="E28" s="226"/>
      <c r="F28" s="226"/>
      <c r="G28" s="226"/>
      <c r="H28" s="227"/>
    </row>
    <row r="29" spans="1:8" ht="17.25" customHeight="1">
      <c r="A29" s="261" t="s">
        <v>158</v>
      </c>
      <c r="B29" s="230" t="s">
        <v>29</v>
      </c>
      <c r="C29" s="250" t="s">
        <v>187</v>
      </c>
      <c r="D29" s="235" t="s">
        <v>3</v>
      </c>
      <c r="E29" s="231" t="s">
        <v>403</v>
      </c>
      <c r="F29" s="259" t="s">
        <v>4</v>
      </c>
      <c r="G29" s="231" t="s">
        <v>146</v>
      </c>
      <c r="H29" s="236" t="s">
        <v>404</v>
      </c>
    </row>
    <row r="30" spans="1:8" ht="15" customHeight="1">
      <c r="A30" s="261"/>
      <c r="B30" s="230"/>
      <c r="C30" s="251"/>
      <c r="D30" s="235"/>
      <c r="E30" s="232"/>
      <c r="F30" s="260"/>
      <c r="G30" s="232"/>
      <c r="H30" s="237"/>
    </row>
    <row r="31" spans="1:8" ht="25.5">
      <c r="A31" s="143" t="s">
        <v>69</v>
      </c>
      <c r="B31" s="142" t="s">
        <v>30</v>
      </c>
      <c r="C31" s="143"/>
      <c r="D31" s="180">
        <f>D32+D33+D34</f>
        <v>2141.7000000000003</v>
      </c>
      <c r="E31" s="180">
        <f>E32+E33+E34</f>
        <v>1496.3</v>
      </c>
      <c r="F31" s="180">
        <f>F32+F33+F34</f>
        <v>1885</v>
      </c>
      <c r="G31" s="200">
        <f>F31/D31</f>
        <v>0.8801419433160572</v>
      </c>
      <c r="H31" s="39">
        <f>F31/E31</f>
        <v>1.259774109470026</v>
      </c>
    </row>
    <row r="32" spans="1:8" ht="63.75" customHeight="1">
      <c r="A32" s="139" t="s">
        <v>72</v>
      </c>
      <c r="B32" s="138" t="s">
        <v>162</v>
      </c>
      <c r="C32" s="139" t="s">
        <v>72</v>
      </c>
      <c r="D32" s="140">
        <v>2083.9</v>
      </c>
      <c r="E32" s="140">
        <v>1485.2</v>
      </c>
      <c r="F32" s="140">
        <v>1883.6</v>
      </c>
      <c r="G32" s="200">
        <f aca="true" t="shared" si="2" ref="G32:G61">F32/D32</f>
        <v>0.9038821440568164</v>
      </c>
      <c r="H32" s="49">
        <f aca="true" t="shared" si="3" ref="H32:H61">F32/E32</f>
        <v>1.2682467007810394</v>
      </c>
    </row>
    <row r="33" spans="1:8" ht="12.75" hidden="1">
      <c r="A33" s="139" t="s">
        <v>74</v>
      </c>
      <c r="B33" s="138" t="s">
        <v>35</v>
      </c>
      <c r="C33" s="139" t="s">
        <v>74</v>
      </c>
      <c r="D33" s="140">
        <v>0</v>
      </c>
      <c r="E33" s="140">
        <v>7.5</v>
      </c>
      <c r="F33" s="140">
        <v>0</v>
      </c>
      <c r="G33" s="200" t="e">
        <f t="shared" si="2"/>
        <v>#DIV/0!</v>
      </c>
      <c r="H33" s="49">
        <f t="shared" si="3"/>
        <v>0</v>
      </c>
    </row>
    <row r="34" spans="1:8" ht="12.75">
      <c r="A34" s="139" t="s">
        <v>129</v>
      </c>
      <c r="B34" s="138" t="s">
        <v>126</v>
      </c>
      <c r="C34" s="139"/>
      <c r="D34" s="140">
        <f>D35+D36</f>
        <v>57.8</v>
      </c>
      <c r="E34" s="140">
        <f>E35+E36</f>
        <v>3.6</v>
      </c>
      <c r="F34" s="140">
        <f>F35+F36</f>
        <v>1.4</v>
      </c>
      <c r="G34" s="200">
        <f t="shared" si="2"/>
        <v>0.02422145328719723</v>
      </c>
      <c r="H34" s="49">
        <f t="shared" si="3"/>
        <v>0.38888888888888884</v>
      </c>
    </row>
    <row r="35" spans="1:9" s="8" customFormat="1" ht="25.5">
      <c r="A35" s="153"/>
      <c r="B35" s="154" t="s">
        <v>115</v>
      </c>
      <c r="C35" s="153" t="s">
        <v>204</v>
      </c>
      <c r="D35" s="182">
        <v>2.8</v>
      </c>
      <c r="E35" s="182">
        <v>3.6</v>
      </c>
      <c r="F35" s="182">
        <v>1.4</v>
      </c>
      <c r="G35" s="200">
        <f t="shared" si="2"/>
        <v>0.5</v>
      </c>
      <c r="H35" s="49">
        <f t="shared" si="3"/>
        <v>0.38888888888888884</v>
      </c>
      <c r="I35" s="22"/>
    </row>
    <row r="36" spans="1:9" s="8" customFormat="1" ht="38.25">
      <c r="A36" s="153"/>
      <c r="B36" s="154" t="s">
        <v>202</v>
      </c>
      <c r="C36" s="153" t="s">
        <v>352</v>
      </c>
      <c r="D36" s="182">
        <v>55</v>
      </c>
      <c r="E36" s="182">
        <v>0</v>
      </c>
      <c r="F36" s="182">
        <v>0</v>
      </c>
      <c r="G36" s="200">
        <f t="shared" si="2"/>
        <v>0</v>
      </c>
      <c r="H36" s="49" t="e">
        <f t="shared" si="3"/>
        <v>#DIV/0!</v>
      </c>
      <c r="I36" s="22"/>
    </row>
    <row r="37" spans="1:8" ht="25.5" customHeight="1">
      <c r="A37" s="143" t="s">
        <v>110</v>
      </c>
      <c r="B37" s="142" t="s">
        <v>103</v>
      </c>
      <c r="C37" s="143"/>
      <c r="D37" s="180">
        <f>D38</f>
        <v>160</v>
      </c>
      <c r="E37" s="180">
        <f>E38</f>
        <v>160</v>
      </c>
      <c r="F37" s="180">
        <f>F38</f>
        <v>160</v>
      </c>
      <c r="G37" s="200">
        <f t="shared" si="2"/>
        <v>1</v>
      </c>
      <c r="H37" s="49">
        <f t="shared" si="3"/>
        <v>1</v>
      </c>
    </row>
    <row r="38" spans="1:8" ht="38.25">
      <c r="A38" s="139" t="s">
        <v>111</v>
      </c>
      <c r="B38" s="138" t="s">
        <v>166</v>
      </c>
      <c r="C38" s="139" t="s">
        <v>227</v>
      </c>
      <c r="D38" s="140">
        <v>160</v>
      </c>
      <c r="E38" s="140">
        <v>160</v>
      </c>
      <c r="F38" s="140">
        <v>160</v>
      </c>
      <c r="G38" s="200">
        <f t="shared" si="2"/>
        <v>1</v>
      </c>
      <c r="H38" s="49">
        <f t="shared" si="3"/>
        <v>1</v>
      </c>
    </row>
    <row r="39" spans="1:8" ht="25.5" hidden="1">
      <c r="A39" s="143" t="s">
        <v>75</v>
      </c>
      <c r="B39" s="142" t="s">
        <v>38</v>
      </c>
      <c r="C39" s="143"/>
      <c r="D39" s="180">
        <f aca="true" t="shared" si="4" ref="D39:F40">D40</f>
        <v>0</v>
      </c>
      <c r="E39" s="180">
        <f t="shared" si="4"/>
        <v>0</v>
      </c>
      <c r="F39" s="180">
        <f t="shared" si="4"/>
        <v>0</v>
      </c>
      <c r="G39" s="200" t="e">
        <f t="shared" si="2"/>
        <v>#DIV/0!</v>
      </c>
      <c r="H39" s="49" t="e">
        <f t="shared" si="3"/>
        <v>#DIV/0!</v>
      </c>
    </row>
    <row r="40" spans="1:8" ht="12.75" hidden="1">
      <c r="A40" s="139" t="s">
        <v>112</v>
      </c>
      <c r="B40" s="138" t="s">
        <v>105</v>
      </c>
      <c r="C40" s="139"/>
      <c r="D40" s="140">
        <f t="shared" si="4"/>
        <v>0</v>
      </c>
      <c r="E40" s="140">
        <f t="shared" si="4"/>
        <v>0</v>
      </c>
      <c r="F40" s="140">
        <f t="shared" si="4"/>
        <v>0</v>
      </c>
      <c r="G40" s="200" t="e">
        <f t="shared" si="2"/>
        <v>#DIV/0!</v>
      </c>
      <c r="H40" s="49" t="e">
        <f t="shared" si="3"/>
        <v>#DIV/0!</v>
      </c>
    </row>
    <row r="41" spans="1:9" s="8" customFormat="1" ht="38.25" hidden="1">
      <c r="A41" s="153"/>
      <c r="B41" s="154" t="s">
        <v>114</v>
      </c>
      <c r="C41" s="153" t="s">
        <v>196</v>
      </c>
      <c r="D41" s="182">
        <v>0</v>
      </c>
      <c r="E41" s="182">
        <v>0</v>
      </c>
      <c r="F41" s="182">
        <v>0</v>
      </c>
      <c r="G41" s="200" t="e">
        <f t="shared" si="2"/>
        <v>#DIV/0!</v>
      </c>
      <c r="H41" s="49" t="e">
        <f t="shared" si="3"/>
        <v>#DIV/0!</v>
      </c>
      <c r="I41" s="22"/>
    </row>
    <row r="42" spans="1:9" s="8" customFormat="1" ht="12.75" hidden="1">
      <c r="A42" s="143" t="s">
        <v>76</v>
      </c>
      <c r="B42" s="142" t="s">
        <v>40</v>
      </c>
      <c r="C42" s="143"/>
      <c r="D42" s="180">
        <f aca="true" t="shared" si="5" ref="D42:F43">D43</f>
        <v>0</v>
      </c>
      <c r="E42" s="180">
        <f t="shared" si="5"/>
        <v>0</v>
      </c>
      <c r="F42" s="180">
        <f t="shared" si="5"/>
        <v>0</v>
      </c>
      <c r="G42" s="200" t="e">
        <f t="shared" si="2"/>
        <v>#DIV/0!</v>
      </c>
      <c r="H42" s="49" t="e">
        <f t="shared" si="3"/>
        <v>#DIV/0!</v>
      </c>
      <c r="I42" s="22"/>
    </row>
    <row r="43" spans="1:9" s="8" customFormat="1" ht="31.5" customHeight="1" hidden="1">
      <c r="A43" s="151" t="s">
        <v>77</v>
      </c>
      <c r="B43" s="169" t="s">
        <v>124</v>
      </c>
      <c r="C43" s="139"/>
      <c r="D43" s="140">
        <f t="shared" si="5"/>
        <v>0</v>
      </c>
      <c r="E43" s="140">
        <f t="shared" si="5"/>
        <v>0</v>
      </c>
      <c r="F43" s="140">
        <f t="shared" si="5"/>
        <v>0</v>
      </c>
      <c r="G43" s="200" t="e">
        <f t="shared" si="2"/>
        <v>#DIV/0!</v>
      </c>
      <c r="H43" s="49" t="e">
        <f t="shared" si="3"/>
        <v>#DIV/0!</v>
      </c>
      <c r="I43" s="22"/>
    </row>
    <row r="44" spans="1:9" s="8" customFormat="1" ht="33" customHeight="1" hidden="1">
      <c r="A44" s="153"/>
      <c r="B44" s="170" t="s">
        <v>124</v>
      </c>
      <c r="C44" s="153" t="s">
        <v>239</v>
      </c>
      <c r="D44" s="182">
        <f>0</f>
        <v>0</v>
      </c>
      <c r="E44" s="182">
        <f>0</f>
        <v>0</v>
      </c>
      <c r="F44" s="182">
        <f>0</f>
        <v>0</v>
      </c>
      <c r="G44" s="200" t="e">
        <f t="shared" si="2"/>
        <v>#DIV/0!</v>
      </c>
      <c r="H44" s="49" t="e">
        <f t="shared" si="3"/>
        <v>#DIV/0!</v>
      </c>
      <c r="I44" s="22"/>
    </row>
    <row r="45" spans="1:8" ht="25.5">
      <c r="A45" s="143" t="s">
        <v>78</v>
      </c>
      <c r="B45" s="142" t="s">
        <v>41</v>
      </c>
      <c r="C45" s="143"/>
      <c r="D45" s="180">
        <f>D46</f>
        <v>555.3</v>
      </c>
      <c r="E45" s="180">
        <f>E46</f>
        <v>330</v>
      </c>
      <c r="F45" s="180">
        <f>F46</f>
        <v>480.9</v>
      </c>
      <c r="G45" s="200">
        <f t="shared" si="2"/>
        <v>0.8660183684494868</v>
      </c>
      <c r="H45" s="49">
        <f t="shared" si="3"/>
        <v>1.4572727272727273</v>
      </c>
    </row>
    <row r="46" spans="1:8" ht="12.75">
      <c r="A46" s="139" t="s">
        <v>44</v>
      </c>
      <c r="B46" s="138" t="s">
        <v>45</v>
      </c>
      <c r="C46" s="139"/>
      <c r="D46" s="140">
        <f>D47+D48+D50+D49</f>
        <v>555.3</v>
      </c>
      <c r="E46" s="140">
        <f>E47+E48+E50+E49</f>
        <v>330</v>
      </c>
      <c r="F46" s="140">
        <f>F47+F48+F50+F49</f>
        <v>480.9</v>
      </c>
      <c r="G46" s="200">
        <f t="shared" si="2"/>
        <v>0.8660183684494868</v>
      </c>
      <c r="H46" s="49">
        <f t="shared" si="3"/>
        <v>1.4572727272727273</v>
      </c>
    </row>
    <row r="47" spans="1:9" s="8" customFormat="1" ht="12.75">
      <c r="A47" s="153"/>
      <c r="B47" s="154" t="s">
        <v>98</v>
      </c>
      <c r="C47" s="139" t="s">
        <v>299</v>
      </c>
      <c r="D47" s="182">
        <v>465.4</v>
      </c>
      <c r="E47" s="182">
        <v>290.2</v>
      </c>
      <c r="F47" s="182">
        <v>391.8</v>
      </c>
      <c r="G47" s="200">
        <f t="shared" si="2"/>
        <v>0.8418564675547916</v>
      </c>
      <c r="H47" s="49">
        <f t="shared" si="3"/>
        <v>1.3501033769813922</v>
      </c>
      <c r="I47" s="22"/>
    </row>
    <row r="48" spans="1:9" s="8" customFormat="1" ht="22.5" customHeight="1" hidden="1">
      <c r="A48" s="153"/>
      <c r="B48" s="154" t="s">
        <v>224</v>
      </c>
      <c r="C48" s="153" t="s">
        <v>300</v>
      </c>
      <c r="D48" s="182">
        <v>0</v>
      </c>
      <c r="E48" s="182">
        <v>0</v>
      </c>
      <c r="F48" s="182">
        <v>0</v>
      </c>
      <c r="G48" s="200" t="e">
        <f t="shared" si="2"/>
        <v>#DIV/0!</v>
      </c>
      <c r="H48" s="49" t="e">
        <f t="shared" si="3"/>
        <v>#DIV/0!</v>
      </c>
      <c r="I48" s="22"/>
    </row>
    <row r="49" spans="1:9" s="8" customFormat="1" ht="22.5" customHeight="1" hidden="1">
      <c r="A49" s="153"/>
      <c r="B49" s="154" t="s">
        <v>296</v>
      </c>
      <c r="C49" s="153" t="s">
        <v>301</v>
      </c>
      <c r="D49" s="182">
        <v>0</v>
      </c>
      <c r="E49" s="182">
        <v>0</v>
      </c>
      <c r="F49" s="182">
        <v>0</v>
      </c>
      <c r="G49" s="200" t="e">
        <f t="shared" si="2"/>
        <v>#DIV/0!</v>
      </c>
      <c r="H49" s="49">
        <v>0</v>
      </c>
      <c r="I49" s="22"/>
    </row>
    <row r="50" spans="1:9" s="8" customFormat="1" ht="29.25" customHeight="1">
      <c r="A50" s="153"/>
      <c r="B50" s="154" t="s">
        <v>175</v>
      </c>
      <c r="C50" s="153" t="s">
        <v>302</v>
      </c>
      <c r="D50" s="182">
        <v>89.9</v>
      </c>
      <c r="E50" s="182">
        <v>39.8</v>
      </c>
      <c r="F50" s="182">
        <v>89.1</v>
      </c>
      <c r="G50" s="200">
        <f t="shared" si="2"/>
        <v>0.9911012235817573</v>
      </c>
      <c r="H50" s="49">
        <f t="shared" si="3"/>
        <v>2.2386934673366836</v>
      </c>
      <c r="I50" s="22"/>
    </row>
    <row r="51" spans="1:8" ht="27" customHeight="1">
      <c r="A51" s="155" t="s">
        <v>127</v>
      </c>
      <c r="B51" s="152" t="s">
        <v>125</v>
      </c>
      <c r="C51" s="155"/>
      <c r="D51" s="140">
        <f aca="true" t="shared" si="6" ref="D51:F52">D52</f>
        <v>0.3</v>
      </c>
      <c r="E51" s="140">
        <f t="shared" si="6"/>
        <v>0.3</v>
      </c>
      <c r="F51" s="140">
        <f t="shared" si="6"/>
        <v>0.3</v>
      </c>
      <c r="G51" s="200">
        <f t="shared" si="2"/>
        <v>1</v>
      </c>
      <c r="H51" s="49">
        <f t="shared" si="3"/>
        <v>1</v>
      </c>
    </row>
    <row r="52" spans="1:8" ht="29.25" customHeight="1">
      <c r="A52" s="151" t="s">
        <v>121</v>
      </c>
      <c r="B52" s="169" t="s">
        <v>128</v>
      </c>
      <c r="C52" s="151"/>
      <c r="D52" s="140">
        <f t="shared" si="6"/>
        <v>0.3</v>
      </c>
      <c r="E52" s="140">
        <f t="shared" si="6"/>
        <v>0.3</v>
      </c>
      <c r="F52" s="140">
        <f t="shared" si="6"/>
        <v>0.3</v>
      </c>
      <c r="G52" s="200">
        <f t="shared" si="2"/>
        <v>1</v>
      </c>
      <c r="H52" s="49">
        <f t="shared" si="3"/>
        <v>1</v>
      </c>
    </row>
    <row r="53" spans="1:9" s="8" customFormat="1" ht="30.75" customHeight="1">
      <c r="A53" s="153"/>
      <c r="B53" s="154" t="s">
        <v>230</v>
      </c>
      <c r="C53" s="153" t="s">
        <v>303</v>
      </c>
      <c r="D53" s="182">
        <v>0.3</v>
      </c>
      <c r="E53" s="182">
        <v>0.3</v>
      </c>
      <c r="F53" s="182">
        <v>0.3</v>
      </c>
      <c r="G53" s="200">
        <f t="shared" si="2"/>
        <v>1</v>
      </c>
      <c r="H53" s="49">
        <f t="shared" si="3"/>
        <v>1</v>
      </c>
      <c r="I53" s="22"/>
    </row>
    <row r="54" spans="1:8" ht="17.25" customHeight="1" hidden="1">
      <c r="A54" s="143" t="s">
        <v>46</v>
      </c>
      <c r="B54" s="142" t="s">
        <v>47</v>
      </c>
      <c r="C54" s="143"/>
      <c r="D54" s="180">
        <f aca="true" t="shared" si="7" ref="D54:F55">D55</f>
        <v>0</v>
      </c>
      <c r="E54" s="180">
        <f t="shared" si="7"/>
        <v>0</v>
      </c>
      <c r="F54" s="180">
        <f t="shared" si="7"/>
        <v>0</v>
      </c>
      <c r="G54" s="200" t="e">
        <f t="shared" si="2"/>
        <v>#DIV/0!</v>
      </c>
      <c r="H54" s="49" t="e">
        <f t="shared" si="3"/>
        <v>#DIV/0!</v>
      </c>
    </row>
    <row r="55" spans="1:8" ht="18" customHeight="1" hidden="1">
      <c r="A55" s="139" t="s">
        <v>51</v>
      </c>
      <c r="B55" s="138" t="s">
        <v>52</v>
      </c>
      <c r="C55" s="139"/>
      <c r="D55" s="140">
        <f t="shared" si="7"/>
        <v>0</v>
      </c>
      <c r="E55" s="140">
        <f t="shared" si="7"/>
        <v>0</v>
      </c>
      <c r="F55" s="140">
        <f t="shared" si="7"/>
        <v>0</v>
      </c>
      <c r="G55" s="200" t="e">
        <f t="shared" si="2"/>
        <v>#DIV/0!</v>
      </c>
      <c r="H55" s="49" t="e">
        <f t="shared" si="3"/>
        <v>#DIV/0!</v>
      </c>
    </row>
    <row r="56" spans="1:9" s="8" customFormat="1" ht="30.75" customHeight="1" hidden="1">
      <c r="A56" s="153"/>
      <c r="B56" s="154" t="s">
        <v>225</v>
      </c>
      <c r="C56" s="153" t="s">
        <v>226</v>
      </c>
      <c r="D56" s="182">
        <v>0</v>
      </c>
      <c r="E56" s="182">
        <v>0</v>
      </c>
      <c r="F56" s="182">
        <v>0</v>
      </c>
      <c r="G56" s="200" t="e">
        <f t="shared" si="2"/>
        <v>#DIV/0!</v>
      </c>
      <c r="H56" s="49" t="e">
        <f t="shared" si="3"/>
        <v>#DIV/0!</v>
      </c>
      <c r="I56" s="22"/>
    </row>
    <row r="57" spans="1:9" s="8" customFormat="1" ht="24" customHeight="1">
      <c r="A57" s="143">
        <v>1001</v>
      </c>
      <c r="B57" s="142" t="s">
        <v>178</v>
      </c>
      <c r="C57" s="139" t="s">
        <v>304</v>
      </c>
      <c r="D57" s="140">
        <v>111</v>
      </c>
      <c r="E57" s="140">
        <v>96</v>
      </c>
      <c r="F57" s="140">
        <v>105.9</v>
      </c>
      <c r="G57" s="200">
        <f t="shared" si="2"/>
        <v>0.9540540540540541</v>
      </c>
      <c r="H57" s="49">
        <f t="shared" si="3"/>
        <v>1.1031250000000001</v>
      </c>
      <c r="I57" s="22"/>
    </row>
    <row r="58" spans="1:8" ht="12.75">
      <c r="A58" s="143"/>
      <c r="B58" s="142" t="s">
        <v>99</v>
      </c>
      <c r="C58" s="143"/>
      <c r="D58" s="180">
        <f>D59</f>
        <v>1627</v>
      </c>
      <c r="E58" s="180">
        <f>E59</f>
        <v>1523.1</v>
      </c>
      <c r="F58" s="180">
        <f>F59</f>
        <v>1627</v>
      </c>
      <c r="G58" s="200">
        <f t="shared" si="2"/>
        <v>1</v>
      </c>
      <c r="H58" s="49">
        <f t="shared" si="3"/>
        <v>1.0682161381393211</v>
      </c>
    </row>
    <row r="59" spans="1:9" s="8" customFormat="1" ht="24.75" customHeight="1">
      <c r="A59" s="153"/>
      <c r="B59" s="154" t="s">
        <v>100</v>
      </c>
      <c r="C59" s="153" t="s">
        <v>191</v>
      </c>
      <c r="D59" s="182">
        <v>1627</v>
      </c>
      <c r="E59" s="182">
        <v>1523.1</v>
      </c>
      <c r="F59" s="182">
        <v>1627</v>
      </c>
      <c r="G59" s="200">
        <f t="shared" si="2"/>
        <v>1</v>
      </c>
      <c r="H59" s="49">
        <f t="shared" si="3"/>
        <v>1.0682161381393211</v>
      </c>
      <c r="I59" s="22"/>
    </row>
    <row r="60" spans="1:8" ht="24.75" customHeight="1">
      <c r="A60" s="139"/>
      <c r="B60" s="95" t="s">
        <v>68</v>
      </c>
      <c r="C60" s="100"/>
      <c r="D60" s="183">
        <f>D31+D37+D39+D45+D51+D54+D58+D57</f>
        <v>4595.3</v>
      </c>
      <c r="E60" s="183">
        <f>E31+E37+E39+E45+E51+E54+E58+E57</f>
        <v>3605.7</v>
      </c>
      <c r="F60" s="183">
        <f>F31+F37+F39+F45+F51+F54+F58+F57</f>
        <v>4259.1</v>
      </c>
      <c r="G60" s="200">
        <f t="shared" si="2"/>
        <v>0.9268382912976302</v>
      </c>
      <c r="H60" s="49">
        <f t="shared" si="3"/>
        <v>1.1812130792911226</v>
      </c>
    </row>
    <row r="61" spans="1:8" ht="15">
      <c r="A61" s="172"/>
      <c r="B61" s="138" t="s">
        <v>83</v>
      </c>
      <c r="C61" s="139"/>
      <c r="D61" s="184">
        <f>D58</f>
        <v>1627</v>
      </c>
      <c r="E61" s="184">
        <f>E58</f>
        <v>1523.1</v>
      </c>
      <c r="F61" s="184">
        <f>F58</f>
        <v>1627</v>
      </c>
      <c r="G61" s="200">
        <f t="shared" si="2"/>
        <v>1</v>
      </c>
      <c r="H61" s="49">
        <f t="shared" si="3"/>
        <v>1.0682161381393211</v>
      </c>
    </row>
    <row r="64" spans="2:6" ht="15">
      <c r="B64" s="159" t="s">
        <v>93</v>
      </c>
      <c r="C64" s="160"/>
      <c r="F64" s="185">
        <v>1337.4</v>
      </c>
    </row>
    <row r="65" spans="2:3" ht="15">
      <c r="B65" s="159"/>
      <c r="C65" s="160"/>
    </row>
    <row r="66" spans="2:3" ht="15">
      <c r="B66" s="159" t="s">
        <v>84</v>
      </c>
      <c r="C66" s="160"/>
    </row>
    <row r="67" spans="2:3" ht="15">
      <c r="B67" s="159" t="s">
        <v>85</v>
      </c>
      <c r="C67" s="160"/>
    </row>
    <row r="68" spans="2:3" ht="15">
      <c r="B68" s="159"/>
      <c r="C68" s="160"/>
    </row>
    <row r="69" spans="2:3" ht="15">
      <c r="B69" s="159" t="s">
        <v>86</v>
      </c>
      <c r="C69" s="160"/>
    </row>
    <row r="70" spans="2:3" ht="15">
      <c r="B70" s="159" t="s">
        <v>87</v>
      </c>
      <c r="C70" s="160"/>
    </row>
    <row r="71" spans="2:3" ht="15">
      <c r="B71" s="159"/>
      <c r="C71" s="160"/>
    </row>
    <row r="72" spans="2:3" ht="15">
      <c r="B72" s="159" t="s">
        <v>88</v>
      </c>
      <c r="C72" s="160"/>
    </row>
    <row r="73" spans="2:3" ht="15">
      <c r="B73" s="159" t="s">
        <v>89</v>
      </c>
      <c r="C73" s="160"/>
    </row>
    <row r="74" spans="2:3" ht="15">
      <c r="B74" s="159"/>
      <c r="C74" s="160"/>
    </row>
    <row r="75" spans="2:3" ht="15">
      <c r="B75" s="159" t="s">
        <v>90</v>
      </c>
      <c r="C75" s="160"/>
    </row>
    <row r="76" spans="2:3" ht="15">
      <c r="B76" s="159" t="s">
        <v>91</v>
      </c>
      <c r="C76" s="160"/>
    </row>
    <row r="79" spans="2:8" ht="15">
      <c r="B79" s="159" t="s">
        <v>92</v>
      </c>
      <c r="C79" s="160"/>
      <c r="F79" s="186">
        <f>F64+F26-F60</f>
        <v>1223.0999999999985</v>
      </c>
      <c r="H79" s="38"/>
    </row>
    <row r="82" spans="2:3" ht="15">
      <c r="B82" s="159" t="s">
        <v>94</v>
      </c>
      <c r="C82" s="160"/>
    </row>
    <row r="83" spans="2:3" ht="15">
      <c r="B83" s="159" t="s">
        <v>95</v>
      </c>
      <c r="C83" s="160"/>
    </row>
    <row r="84" spans="2:3" ht="15">
      <c r="B84" s="159" t="s">
        <v>96</v>
      </c>
      <c r="C84" s="160"/>
    </row>
  </sheetData>
  <sheetProtection/>
  <mergeCells count="16">
    <mergeCell ref="A1:H1"/>
    <mergeCell ref="E2:E3"/>
    <mergeCell ref="F2:F3"/>
    <mergeCell ref="H2:H3"/>
    <mergeCell ref="B2:B3"/>
    <mergeCell ref="D2:D3"/>
    <mergeCell ref="G2:G3"/>
    <mergeCell ref="A28:H28"/>
    <mergeCell ref="G29:G30"/>
    <mergeCell ref="E29:E30"/>
    <mergeCell ref="F29:F30"/>
    <mergeCell ref="A29:A30"/>
    <mergeCell ref="B29:B30"/>
    <mergeCell ref="D29:D30"/>
    <mergeCell ref="H29:H30"/>
    <mergeCell ref="C29:C30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J155"/>
  <sheetViews>
    <sheetView tabSelected="1" zoomScale="90" zoomScaleNormal="90" zoomScalePageLayoutView="0" workbookViewId="0" topLeftCell="A135">
      <selection activeCell="E150" sqref="E150"/>
    </sheetView>
  </sheetViews>
  <sheetFormatPr defaultColWidth="9.140625" defaultRowHeight="12.75"/>
  <cols>
    <col min="1" max="1" width="5.8515625" style="76" customWidth="1"/>
    <col min="2" max="2" width="52.421875" style="75" customWidth="1"/>
    <col min="3" max="3" width="13.421875" style="30" customWidth="1"/>
    <col min="4" max="4" width="14.8515625" style="30" hidden="1" customWidth="1"/>
    <col min="5" max="5" width="14.140625" style="30" customWidth="1"/>
    <col min="6" max="6" width="11.28125" style="30" customWidth="1"/>
    <col min="7" max="7" width="11.421875" style="42" hidden="1" customWidth="1"/>
    <col min="8" max="9" width="9.140625" style="15" customWidth="1"/>
    <col min="10" max="10" width="0" style="15" hidden="1" customWidth="1"/>
    <col min="11" max="16384" width="9.140625" style="15" customWidth="1"/>
  </cols>
  <sheetData>
    <row r="1" spans="1:7" s="17" customFormat="1" ht="73.5" customHeight="1">
      <c r="A1" s="205" t="s">
        <v>431</v>
      </c>
      <c r="B1" s="205"/>
      <c r="C1" s="205"/>
      <c r="D1" s="205"/>
      <c r="E1" s="205"/>
      <c r="F1" s="205"/>
      <c r="G1" s="205"/>
    </row>
    <row r="2" spans="1:7" ht="15" customHeight="1">
      <c r="A2" s="270"/>
      <c r="B2" s="268" t="s">
        <v>2</v>
      </c>
      <c r="C2" s="271" t="s">
        <v>3</v>
      </c>
      <c r="D2" s="265" t="s">
        <v>403</v>
      </c>
      <c r="E2" s="271" t="s">
        <v>4</v>
      </c>
      <c r="F2" s="265" t="s">
        <v>146</v>
      </c>
      <c r="G2" s="265" t="s">
        <v>404</v>
      </c>
    </row>
    <row r="3" spans="1:7" ht="36" customHeight="1">
      <c r="A3" s="270"/>
      <c r="B3" s="268"/>
      <c r="C3" s="271"/>
      <c r="D3" s="266"/>
      <c r="E3" s="271"/>
      <c r="F3" s="266"/>
      <c r="G3" s="266"/>
    </row>
    <row r="4" spans="1:7" ht="15.75">
      <c r="A4" s="82"/>
      <c r="B4" s="52" t="s">
        <v>82</v>
      </c>
      <c r="C4" s="83">
        <f>C5+C6+C7+C8+C9+C10+C11+C12+C13+C14+C15+C16+C17+C18+C19+C20+C21+C23</f>
        <v>267888.30000000005</v>
      </c>
      <c r="D4" s="83">
        <f>D5+D6+D7+D8+D9+D10+D11+D12+D13+D14+D15+D16+D17+D18+D19+D20+D21+D23</f>
        <v>177882.7</v>
      </c>
      <c r="E4" s="83">
        <f>E5+E6+E7+E8+E9+E10+E11+E12+E13+E14+E15+E16+E17+E18+E19+E20+E21+E23</f>
        <v>276078.1</v>
      </c>
      <c r="F4" s="28">
        <f>E4/C4</f>
        <v>1.0305716972335108</v>
      </c>
      <c r="G4" s="28">
        <f>E4/D4</f>
        <v>1.5520233277322637</v>
      </c>
    </row>
    <row r="5" spans="1:7" ht="15.75">
      <c r="A5" s="82"/>
      <c r="B5" s="52" t="s">
        <v>6</v>
      </c>
      <c r="C5" s="41">
        <v>149896</v>
      </c>
      <c r="D5" s="41">
        <v>104199</v>
      </c>
      <c r="E5" s="41">
        <v>151536.3</v>
      </c>
      <c r="F5" s="28">
        <f aca="true" t="shared" si="0" ref="F5:F35">E5/C5</f>
        <v>1.0109429204248277</v>
      </c>
      <c r="G5" s="29">
        <f aca="true" t="shared" si="1" ref="G5:G35">E5/D5</f>
        <v>1.4542970661906542</v>
      </c>
    </row>
    <row r="6" spans="1:7" ht="15.75">
      <c r="A6" s="82"/>
      <c r="B6" s="52" t="s">
        <v>7</v>
      </c>
      <c r="C6" s="41">
        <v>18900</v>
      </c>
      <c r="D6" s="41">
        <v>14000</v>
      </c>
      <c r="E6" s="41">
        <v>18973.4</v>
      </c>
      <c r="F6" s="28">
        <f t="shared" si="0"/>
        <v>1.003883597883598</v>
      </c>
      <c r="G6" s="29">
        <f t="shared" si="1"/>
        <v>1.3552428571428572</v>
      </c>
    </row>
    <row r="7" spans="1:7" ht="15.75">
      <c r="A7" s="82"/>
      <c r="B7" s="52" t="s">
        <v>8</v>
      </c>
      <c r="C7" s="41">
        <v>18490</v>
      </c>
      <c r="D7" s="41">
        <v>16287</v>
      </c>
      <c r="E7" s="41">
        <v>18682.4</v>
      </c>
      <c r="F7" s="28">
        <f t="shared" si="0"/>
        <v>1.0104056246619795</v>
      </c>
      <c r="G7" s="29">
        <f t="shared" si="1"/>
        <v>1.1470743537790877</v>
      </c>
    </row>
    <row r="8" spans="1:7" ht="15.75">
      <c r="A8" s="82"/>
      <c r="B8" s="52" t="s">
        <v>251</v>
      </c>
      <c r="C8" s="41">
        <v>22145.1</v>
      </c>
      <c r="D8" s="41">
        <v>13074</v>
      </c>
      <c r="E8" s="41">
        <v>22505.4</v>
      </c>
      <c r="F8" s="28">
        <f t="shared" si="0"/>
        <v>1.0162699649132314</v>
      </c>
      <c r="G8" s="29">
        <f t="shared" si="1"/>
        <v>1.7213859568609455</v>
      </c>
    </row>
    <row r="9" spans="1:7" ht="15.75">
      <c r="A9" s="82" t="s">
        <v>418</v>
      </c>
      <c r="B9" s="52" t="s">
        <v>9</v>
      </c>
      <c r="C9" s="41">
        <v>11050</v>
      </c>
      <c r="D9" s="41">
        <v>4051</v>
      </c>
      <c r="E9" s="41">
        <v>12196.3</v>
      </c>
      <c r="F9" s="28">
        <f t="shared" si="0"/>
        <v>1.1037375565610859</v>
      </c>
      <c r="G9" s="29">
        <f t="shared" si="1"/>
        <v>3.0106887188348552</v>
      </c>
    </row>
    <row r="10" spans="1:7" ht="15.75">
      <c r="A10" s="82" t="s">
        <v>418</v>
      </c>
      <c r="B10" s="52" t="s">
        <v>10</v>
      </c>
      <c r="C10" s="41">
        <v>22486.6</v>
      </c>
      <c r="D10" s="41">
        <v>14140</v>
      </c>
      <c r="E10" s="41">
        <v>26866.7</v>
      </c>
      <c r="F10" s="28">
        <f t="shared" si="0"/>
        <v>1.194787117661185</v>
      </c>
      <c r="G10" s="29">
        <f t="shared" si="1"/>
        <v>1.900049504950495</v>
      </c>
    </row>
    <row r="11" spans="1:7" ht="15.75">
      <c r="A11" s="82"/>
      <c r="B11" s="52" t="s">
        <v>106</v>
      </c>
      <c r="C11" s="41">
        <v>3628</v>
      </c>
      <c r="D11" s="41">
        <v>2351</v>
      </c>
      <c r="E11" s="41">
        <v>3647.5</v>
      </c>
      <c r="F11" s="28">
        <f t="shared" si="0"/>
        <v>1.005374862183021</v>
      </c>
      <c r="G11" s="29">
        <f t="shared" si="1"/>
        <v>1.5514674606550405</v>
      </c>
    </row>
    <row r="12" spans="1:7" ht="15.75">
      <c r="A12" s="82"/>
      <c r="B12" s="52" t="s">
        <v>402</v>
      </c>
      <c r="C12" s="41">
        <v>19</v>
      </c>
      <c r="D12" s="41">
        <v>0</v>
      </c>
      <c r="E12" s="41">
        <v>19.2</v>
      </c>
      <c r="F12" s="28">
        <f t="shared" si="0"/>
        <v>1.0105263157894737</v>
      </c>
      <c r="G12" s="29">
        <v>0</v>
      </c>
    </row>
    <row r="13" spans="1:7" ht="15.75">
      <c r="A13" s="82"/>
      <c r="B13" s="52" t="s">
        <v>12</v>
      </c>
      <c r="C13" s="41">
        <v>6620</v>
      </c>
      <c r="D13" s="41">
        <v>4290</v>
      </c>
      <c r="E13" s="41">
        <v>6735.9</v>
      </c>
      <c r="F13" s="28">
        <f t="shared" si="0"/>
        <v>1.0175075528700905</v>
      </c>
      <c r="G13" s="29">
        <f t="shared" si="1"/>
        <v>1.57013986013986</v>
      </c>
    </row>
    <row r="14" spans="1:7" ht="15.75">
      <c r="A14" s="82"/>
      <c r="B14" s="52" t="s">
        <v>13</v>
      </c>
      <c r="C14" s="41">
        <v>2940</v>
      </c>
      <c r="D14" s="41">
        <v>2040</v>
      </c>
      <c r="E14" s="41">
        <v>2982</v>
      </c>
      <c r="F14" s="28">
        <f t="shared" si="0"/>
        <v>1.0142857142857142</v>
      </c>
      <c r="G14" s="29">
        <f t="shared" si="1"/>
        <v>1.4617647058823529</v>
      </c>
    </row>
    <row r="15" spans="1:7" ht="15.75">
      <c r="A15" s="82"/>
      <c r="B15" s="52" t="s">
        <v>14</v>
      </c>
      <c r="C15" s="41">
        <v>37</v>
      </c>
      <c r="D15" s="41">
        <v>0</v>
      </c>
      <c r="E15" s="41">
        <f>МР!F15</f>
        <v>37.8</v>
      </c>
      <c r="F15" s="28">
        <f t="shared" si="0"/>
        <v>1.0216216216216216</v>
      </c>
      <c r="G15" s="29">
        <v>0</v>
      </c>
    </row>
    <row r="16" spans="1:7" ht="15.75">
      <c r="A16" s="82"/>
      <c r="B16" s="52" t="s">
        <v>15</v>
      </c>
      <c r="C16" s="41">
        <v>350</v>
      </c>
      <c r="D16" s="41">
        <v>220</v>
      </c>
      <c r="E16" s="41">
        <v>359.1</v>
      </c>
      <c r="F16" s="28">
        <f t="shared" si="0"/>
        <v>1.026</v>
      </c>
      <c r="G16" s="29">
        <f t="shared" si="1"/>
        <v>1.6322727272727273</v>
      </c>
    </row>
    <row r="17" spans="1:7" ht="15.75">
      <c r="A17" s="82"/>
      <c r="B17" s="52" t="s">
        <v>16</v>
      </c>
      <c r="C17" s="41">
        <v>966.6</v>
      </c>
      <c r="D17" s="41">
        <v>300</v>
      </c>
      <c r="E17" s="41">
        <v>981.5</v>
      </c>
      <c r="F17" s="28">
        <f t="shared" si="0"/>
        <v>1.0154148561969791</v>
      </c>
      <c r="G17" s="29">
        <f t="shared" si="1"/>
        <v>3.2716666666666665</v>
      </c>
    </row>
    <row r="18" spans="1:7" ht="15.75" hidden="1">
      <c r="A18" s="82"/>
      <c r="B18" s="52" t="s">
        <v>17</v>
      </c>
      <c r="C18" s="41"/>
      <c r="D18" s="41"/>
      <c r="E18" s="41"/>
      <c r="F18" s="28" t="e">
        <f t="shared" si="0"/>
        <v>#DIV/0!</v>
      </c>
      <c r="G18" s="29" t="e">
        <f t="shared" si="1"/>
        <v>#DIV/0!</v>
      </c>
    </row>
    <row r="19" spans="1:7" ht="15.75">
      <c r="A19" s="82"/>
      <c r="B19" s="52" t="s">
        <v>18</v>
      </c>
      <c r="C19" s="41">
        <v>356</v>
      </c>
      <c r="D19" s="41">
        <v>115</v>
      </c>
      <c r="E19" s="41">
        <v>372.2</v>
      </c>
      <c r="F19" s="28">
        <f t="shared" si="0"/>
        <v>1.0455056179775282</v>
      </c>
      <c r="G19" s="29">
        <f t="shared" si="1"/>
        <v>3.236521739130435</v>
      </c>
    </row>
    <row r="20" spans="1:7" ht="15.75">
      <c r="A20" s="82"/>
      <c r="B20" s="52" t="s">
        <v>282</v>
      </c>
      <c r="C20" s="41">
        <v>7256</v>
      </c>
      <c r="D20" s="41">
        <v>1425</v>
      </c>
      <c r="E20" s="41">
        <v>7421.6</v>
      </c>
      <c r="F20" s="28">
        <f t="shared" si="0"/>
        <v>1.0228224917309814</v>
      </c>
      <c r="G20" s="29">
        <f t="shared" si="1"/>
        <v>5.208140350877193</v>
      </c>
    </row>
    <row r="21" spans="1:10" ht="15.75">
      <c r="A21" s="82"/>
      <c r="B21" s="52" t="s">
        <v>20</v>
      </c>
      <c r="C21" s="41">
        <v>2748</v>
      </c>
      <c r="D21" s="41">
        <v>1390.7</v>
      </c>
      <c r="E21" s="41">
        <v>2780.4</v>
      </c>
      <c r="F21" s="28">
        <f t="shared" si="0"/>
        <v>1.0117903930131005</v>
      </c>
      <c r="G21" s="29">
        <f t="shared" si="1"/>
        <v>1.9992809376572949</v>
      </c>
      <c r="J21" s="41">
        <f>МР!K21+'МО г.Ртищево'!K20+'Кр-звезда'!K20+Макарово!K20+Октябрьский!K20+Салтыковка!K20+Урусово!K20+'Ш-Голицыно'!K20</f>
        <v>0</v>
      </c>
    </row>
    <row r="22" spans="1:7" ht="15.75">
      <c r="A22" s="82"/>
      <c r="B22" s="52" t="s">
        <v>21</v>
      </c>
      <c r="C22" s="41">
        <v>1260</v>
      </c>
      <c r="D22" s="41">
        <v>625</v>
      </c>
      <c r="E22" s="41">
        <v>1283.6</v>
      </c>
      <c r="F22" s="28">
        <f t="shared" si="0"/>
        <v>1.0187301587301587</v>
      </c>
      <c r="G22" s="29">
        <f t="shared" si="1"/>
        <v>2.05376</v>
      </c>
    </row>
    <row r="23" spans="1:7" ht="15.75">
      <c r="A23" s="82"/>
      <c r="B23" s="52" t="s">
        <v>22</v>
      </c>
      <c r="C23" s="41">
        <f>МР!D23+'МО г.Ртищево'!D19+'Кр-звезда'!D19+Макарово!D20+Октябрьский!D19+Салтыковка!D19+Урусово!D20+'Ш-Голицыно'!D19</f>
        <v>0</v>
      </c>
      <c r="D23" s="41">
        <v>0</v>
      </c>
      <c r="E23" s="41">
        <v>-19.6</v>
      </c>
      <c r="F23" s="28">
        <v>0</v>
      </c>
      <c r="G23" s="29">
        <v>0</v>
      </c>
    </row>
    <row r="24" spans="1:7" ht="31.5">
      <c r="A24" s="82"/>
      <c r="B24" s="55" t="s">
        <v>81</v>
      </c>
      <c r="C24" s="41">
        <f>C25+C26+C28+C30+C29+C31</f>
        <v>499375</v>
      </c>
      <c r="D24" s="41">
        <f>D25+D26+D28+D30+D29+D31</f>
        <v>394149.3</v>
      </c>
      <c r="E24" s="41">
        <f>E25+E26+E28+E30+E29+E31</f>
        <v>492605.1</v>
      </c>
      <c r="F24" s="28">
        <f t="shared" si="0"/>
        <v>0.9864432540675845</v>
      </c>
      <c r="G24" s="29">
        <f t="shared" si="1"/>
        <v>1.249793162134247</v>
      </c>
    </row>
    <row r="25" spans="1:10" ht="21" customHeight="1">
      <c r="A25" s="82"/>
      <c r="B25" s="52" t="s">
        <v>24</v>
      </c>
      <c r="C25" s="41">
        <f>МР!D25+'МО г.Ртищево'!D21+'Кр-звезда'!D21+Макарово!D22+Октябрьский!D21+Салтыковка!D21+Урусово!D22+'Ш-Голицыно'!D21</f>
        <v>84156.10000000002</v>
      </c>
      <c r="D25" s="41">
        <f>МР!E25+'МО г.Ртищево'!E21+'Кр-звезда'!E21+Макарово!E22+Октябрьский!E21+Салтыковка!E21+Урусово!E22+'Ш-Голицыно'!E21</f>
        <v>63163.8</v>
      </c>
      <c r="E25" s="41">
        <f>МР!F25+'МО г.Ртищево'!F21+'Кр-звезда'!F21+Макарово!F22+Октябрьский!F21+Салтыковка!F21+Урусово!F22+'Ш-Голицыно'!F21</f>
        <v>84156.10000000002</v>
      </c>
      <c r="F25" s="28">
        <f t="shared" si="0"/>
        <v>1</v>
      </c>
      <c r="G25" s="29">
        <f t="shared" si="1"/>
        <v>1.3323470088880025</v>
      </c>
      <c r="J25" s="41">
        <f>МР!K25+'МО г.Ртищево'!K22+Макарово!K23+Урусово!K23</f>
        <v>0</v>
      </c>
    </row>
    <row r="26" spans="1:7" ht="23.25" customHeight="1">
      <c r="A26" s="82"/>
      <c r="B26" s="52" t="s">
        <v>25</v>
      </c>
      <c r="C26" s="41">
        <f>МР!D26+960</f>
        <v>358360.7</v>
      </c>
      <c r="D26" s="41">
        <f>МР!E26+236.9</f>
        <v>276078.4</v>
      </c>
      <c r="E26" s="41">
        <f>МР!F26+E27</f>
        <v>357569.9</v>
      </c>
      <c r="F26" s="28">
        <f t="shared" si="0"/>
        <v>0.9977932848105275</v>
      </c>
      <c r="G26" s="29">
        <f t="shared" si="1"/>
        <v>1.2951752110994559</v>
      </c>
    </row>
    <row r="27" spans="1:7" ht="23.25" customHeight="1">
      <c r="A27" s="82"/>
      <c r="B27" s="52" t="s">
        <v>159</v>
      </c>
      <c r="C27" s="41">
        <f>'Кр-звезда'!D23+Макарово!D23+Октябрьский!D22+Салтыковка!D22+Урусово!D23+'Ш-Голицыно'!D22</f>
        <v>960</v>
      </c>
      <c r="D27" s="41">
        <f>'Кр-звезда'!E23+Макарово!E23+Октябрьский!E22+Салтыковка!E22+Урусово!E23+'Ш-Голицыно'!E22</f>
        <v>705.7</v>
      </c>
      <c r="E27" s="41">
        <f>'Кр-звезда'!F23+Макарово!F23+Октябрьский!F22+Салтыковка!F22+Урусово!F23+'Ш-Голицыно'!F22</f>
        <v>960</v>
      </c>
      <c r="F27" s="28">
        <f t="shared" si="0"/>
        <v>1</v>
      </c>
      <c r="G27" s="29">
        <f t="shared" si="1"/>
        <v>1.3603514241178971</v>
      </c>
    </row>
    <row r="28" spans="1:7" ht="22.5" customHeight="1">
      <c r="A28" s="82"/>
      <c r="B28" s="52" t="s">
        <v>26</v>
      </c>
      <c r="C28" s="41">
        <f>МР!D27+'МО г.Ртищево'!D22+'МО г.Ртищево'!D23</f>
        <v>18340.3</v>
      </c>
      <c r="D28" s="41">
        <f>МР!E27+'МО г.Ртищево'!E22+'МО г.Ртищево'!E23</f>
        <v>16350.3</v>
      </c>
      <c r="E28" s="41">
        <f>МР!F27+'МО г.Ртищево'!F22+'МО г.Ртищево'!F23</f>
        <v>12341.6</v>
      </c>
      <c r="F28" s="28">
        <f t="shared" si="0"/>
        <v>0.6729224712790958</v>
      </c>
      <c r="G28" s="29">
        <f t="shared" si="1"/>
        <v>0.7548240705063516</v>
      </c>
    </row>
    <row r="29" spans="1:7" ht="15.75" customHeight="1">
      <c r="A29" s="82"/>
      <c r="B29" s="52" t="s">
        <v>67</v>
      </c>
      <c r="C29" s="41">
        <f>МР!D29+'МО г.Ртищево'!D24+'Кр-звезда'!D22+Макарово!D24+Октябрьский!D23+Салтыковка!D23+Урусово!D24+'Ш-Голицыно'!D23+МР!D30+МР!D31+МР!D33</f>
        <v>38692.8</v>
      </c>
      <c r="D29" s="41">
        <f>МР!E29+'МО г.Ртищево'!E24+'Кр-звезда'!E22+Макарово!E24+Октябрьский!E23+Салтыковка!E23+Урусово!E24+'Ш-Голицыно'!E23+МР!E30+МР!E31+МР!E33</f>
        <v>38731.69999999999</v>
      </c>
      <c r="E29" s="41">
        <f>МР!F29+'МО г.Ртищево'!F24+'Кр-звезда'!F22+Макарово!F24+Октябрьский!F23+Салтыковка!F23+Урусово!F24+'Ш-Голицыно'!F23+МР!F30+МР!F31+МР!F33</f>
        <v>38692.8</v>
      </c>
      <c r="F29" s="28">
        <f t="shared" si="0"/>
        <v>1</v>
      </c>
      <c r="G29" s="29">
        <f t="shared" si="1"/>
        <v>0.9989956547221014</v>
      </c>
    </row>
    <row r="30" spans="1:7" ht="54" customHeight="1">
      <c r="A30" s="82"/>
      <c r="B30" s="52" t="s">
        <v>417</v>
      </c>
      <c r="C30" s="41">
        <f>МР!D32</f>
        <v>0</v>
      </c>
      <c r="D30" s="41">
        <f>МР!E32</f>
        <v>0</v>
      </c>
      <c r="E30" s="41">
        <f>'Ш-Голицыно'!F25</f>
        <v>19.6</v>
      </c>
      <c r="F30" s="28">
        <v>0</v>
      </c>
      <c r="G30" s="29" t="e">
        <f t="shared" si="1"/>
        <v>#DIV/0!</v>
      </c>
    </row>
    <row r="31" spans="1:7" ht="33" customHeight="1" thickBot="1">
      <c r="A31" s="82"/>
      <c r="B31" s="84" t="s">
        <v>154</v>
      </c>
      <c r="C31" s="41">
        <f>МР!D34+'Кр-звезда'!D25+Макарово!D26+Октябрьский!D25+Салтыковка!D25+Урусово!D25+'Ш-Голицыно'!D24</f>
        <v>-174.9</v>
      </c>
      <c r="D31" s="41">
        <f>МР!E34+'Кр-звезда'!E25+Макарово!E26+Октябрьский!E25+Салтыковка!E25+Урусово!E25+'Ш-Голицыно'!E24</f>
        <v>-174.9</v>
      </c>
      <c r="E31" s="41">
        <f>МР!F34+'Кр-звезда'!F25+Макарово!F26+Октябрьский!F25+Салтыковка!F25+Урусово!F25+'Ш-Голицыно'!F24</f>
        <v>-174.9</v>
      </c>
      <c r="F31" s="28">
        <f t="shared" si="0"/>
        <v>1</v>
      </c>
      <c r="G31" s="29">
        <f t="shared" si="1"/>
        <v>1</v>
      </c>
    </row>
    <row r="32" spans="1:7" ht="15.75">
      <c r="A32" s="82"/>
      <c r="B32" s="52" t="s">
        <v>28</v>
      </c>
      <c r="C32" s="41">
        <f>C4+C24</f>
        <v>767263.3</v>
      </c>
      <c r="D32" s="41">
        <f>МР!E35</f>
        <v>478340.60000000003</v>
      </c>
      <c r="E32" s="41">
        <f>E4+E24</f>
        <v>768683.2</v>
      </c>
      <c r="F32" s="28">
        <f t="shared" si="0"/>
        <v>1.0018506033065833</v>
      </c>
      <c r="G32" s="29">
        <f t="shared" si="1"/>
        <v>1.6069787929354102</v>
      </c>
    </row>
    <row r="33" spans="1:7" ht="15.75">
      <c r="A33" s="82"/>
      <c r="B33" s="61" t="s">
        <v>237</v>
      </c>
      <c r="C33" s="93">
        <v>11041.4</v>
      </c>
      <c r="D33" s="93">
        <v>12215.9</v>
      </c>
      <c r="E33" s="93">
        <v>11041.4</v>
      </c>
      <c r="F33" s="28">
        <f t="shared" si="0"/>
        <v>1</v>
      </c>
      <c r="G33" s="29">
        <f t="shared" si="1"/>
        <v>0.903854812171023</v>
      </c>
    </row>
    <row r="34" spans="1:7" ht="15.75">
      <c r="A34" s="82"/>
      <c r="B34" s="85" t="s">
        <v>238</v>
      </c>
      <c r="C34" s="41">
        <f>C32-C33</f>
        <v>756221.9</v>
      </c>
      <c r="D34" s="41">
        <f>D32-D33</f>
        <v>466124.7</v>
      </c>
      <c r="E34" s="41">
        <f>E32-E33</f>
        <v>757641.7999999999</v>
      </c>
      <c r="F34" s="28">
        <f t="shared" si="0"/>
        <v>1.0018776234859106</v>
      </c>
      <c r="G34" s="29">
        <f t="shared" si="1"/>
        <v>1.6254058195156789</v>
      </c>
    </row>
    <row r="35" spans="1:7" ht="15.75">
      <c r="A35" s="82"/>
      <c r="B35" s="52" t="s">
        <v>107</v>
      </c>
      <c r="C35" s="41">
        <f>C4</f>
        <v>267888.30000000005</v>
      </c>
      <c r="D35" s="41">
        <f>D4</f>
        <v>177882.7</v>
      </c>
      <c r="E35" s="41">
        <f>E4</f>
        <v>276078.1</v>
      </c>
      <c r="F35" s="28">
        <f t="shared" si="0"/>
        <v>1.0305716972335108</v>
      </c>
      <c r="G35" s="29">
        <f t="shared" si="1"/>
        <v>1.5520233277322637</v>
      </c>
    </row>
    <row r="36" spans="1:7" ht="15">
      <c r="A36" s="262"/>
      <c r="B36" s="263"/>
      <c r="C36" s="263"/>
      <c r="D36" s="263"/>
      <c r="E36" s="263"/>
      <c r="F36" s="263"/>
      <c r="G36" s="264"/>
    </row>
    <row r="37" spans="1:7" ht="15" customHeight="1">
      <c r="A37" s="267" t="s">
        <v>158</v>
      </c>
      <c r="B37" s="268" t="s">
        <v>29</v>
      </c>
      <c r="C37" s="269" t="s">
        <v>3</v>
      </c>
      <c r="D37" s="265" t="s">
        <v>403</v>
      </c>
      <c r="E37" s="269" t="s">
        <v>4</v>
      </c>
      <c r="F37" s="265" t="s">
        <v>146</v>
      </c>
      <c r="G37" s="207" t="s">
        <v>404</v>
      </c>
    </row>
    <row r="38" spans="1:7" ht="21" customHeight="1">
      <c r="A38" s="267"/>
      <c r="B38" s="268"/>
      <c r="C38" s="269"/>
      <c r="D38" s="266"/>
      <c r="E38" s="269"/>
      <c r="F38" s="266"/>
      <c r="G38" s="208"/>
    </row>
    <row r="39" spans="1:7" ht="21" customHeight="1">
      <c r="A39" s="56" t="s">
        <v>69</v>
      </c>
      <c r="B39" s="55" t="s">
        <v>30</v>
      </c>
      <c r="C39" s="83">
        <f>C41+C42+C44+C46+C47+C45+C43+C40</f>
        <v>65392.200000000004</v>
      </c>
      <c r="D39" s="83">
        <f>D41+D42+D44+D46+D47+D45+D43+D40</f>
        <v>54311.200000000004</v>
      </c>
      <c r="E39" s="83">
        <f>E41+E42+E44+E46+E47+E45+E43+E40</f>
        <v>63478.6</v>
      </c>
      <c r="F39" s="29">
        <f>E39/C39</f>
        <v>0.9707365710283489</v>
      </c>
      <c r="G39" s="29">
        <f>E39/D39</f>
        <v>1.1687939135942493</v>
      </c>
    </row>
    <row r="40" spans="1:7" ht="27" customHeight="1">
      <c r="A40" s="86" t="s">
        <v>70</v>
      </c>
      <c r="B40" s="87" t="s">
        <v>422</v>
      </c>
      <c r="C40" s="202">
        <f>МР!D41</f>
        <v>134.1</v>
      </c>
      <c r="D40" s="202">
        <f>МР!E41</f>
        <v>0</v>
      </c>
      <c r="E40" s="202">
        <f>МР!F41</f>
        <v>52.3</v>
      </c>
      <c r="F40" s="29">
        <f aca="true" t="shared" si="2" ref="F40:F103">E40/C40</f>
        <v>0.3900074571215511</v>
      </c>
      <c r="G40" s="29"/>
    </row>
    <row r="41" spans="1:7" s="18" customFormat="1" ht="31.5">
      <c r="A41" s="86" t="s">
        <v>71</v>
      </c>
      <c r="B41" s="87" t="s">
        <v>31</v>
      </c>
      <c r="C41" s="202">
        <f>МР!D42+'МО г.Ртищево'!D33</f>
        <v>2063</v>
      </c>
      <c r="D41" s="202">
        <f>МР!E42+'МО г.Ртищево'!E33</f>
        <v>1655.5</v>
      </c>
      <c r="E41" s="202">
        <f>МР!F42+'МО г.Ртищево'!F33</f>
        <v>1950.6</v>
      </c>
      <c r="F41" s="29">
        <f t="shared" si="2"/>
        <v>0.9455162384876393</v>
      </c>
      <c r="G41" s="29">
        <f aca="true" t="shared" si="3" ref="G41:G110">E41/D41</f>
        <v>1.1782543038356992</v>
      </c>
    </row>
    <row r="42" spans="1:7" s="18" customFormat="1" ht="31.5">
      <c r="A42" s="86" t="s">
        <v>72</v>
      </c>
      <c r="B42" s="87" t="s">
        <v>32</v>
      </c>
      <c r="C42" s="202">
        <f>МР!D43+'Кр-звезда'!D33+Макарово!D33+Октябрьский!D32+Салтыковка!D32+Урусово!D33+'Ш-Голицыно'!D32+'МО г.Ртищево'!D34</f>
        <v>38224.700000000004</v>
      </c>
      <c r="D42" s="202">
        <f>МР!E43+'Кр-звезда'!E33+Макарово!E33+Октябрьский!E32+Салтыковка!E32+Урусово!E33+'Ш-Голицыно'!E32+'МО г.Ртищево'!E34</f>
        <v>30684.100000000002</v>
      </c>
      <c r="E42" s="202">
        <f>МР!F43+'Кр-звезда'!F33+Макарово!F33+Октябрьский!F32+Салтыковка!F32+Урусово!F33+'Ш-Голицыно'!F32+'МО г.Ртищево'!F34</f>
        <v>37158.99999999999</v>
      </c>
      <c r="F42" s="29">
        <f t="shared" si="2"/>
        <v>0.9721201212828351</v>
      </c>
      <c r="G42" s="29">
        <f t="shared" si="3"/>
        <v>1.2110180842846943</v>
      </c>
    </row>
    <row r="43" spans="1:7" s="18" customFormat="1" ht="31.5">
      <c r="A43" s="86" t="s">
        <v>274</v>
      </c>
      <c r="B43" s="87" t="s">
        <v>277</v>
      </c>
      <c r="C43" s="202">
        <f>МР!D45</f>
        <v>44.9</v>
      </c>
      <c r="D43" s="202">
        <f>МР!E45</f>
        <v>44.9</v>
      </c>
      <c r="E43" s="202">
        <f>МР!F45</f>
        <v>44.9</v>
      </c>
      <c r="F43" s="29">
        <f t="shared" si="2"/>
        <v>1</v>
      </c>
      <c r="G43" s="29">
        <f t="shared" si="3"/>
        <v>1</v>
      </c>
    </row>
    <row r="44" spans="1:7" s="18" customFormat="1" ht="31.5">
      <c r="A44" s="86" t="s">
        <v>73</v>
      </c>
      <c r="B44" s="87" t="s">
        <v>34</v>
      </c>
      <c r="C44" s="202">
        <f>МР!D46</f>
        <v>7566</v>
      </c>
      <c r="D44" s="202">
        <f>МР!E46</f>
        <v>5756.7</v>
      </c>
      <c r="E44" s="202">
        <f>МР!F46</f>
        <v>7528.5</v>
      </c>
      <c r="F44" s="29">
        <f t="shared" si="2"/>
        <v>0.9950436161776368</v>
      </c>
      <c r="G44" s="29">
        <f t="shared" si="3"/>
        <v>1.3077804992443587</v>
      </c>
    </row>
    <row r="45" spans="1:7" ht="31.5" hidden="1">
      <c r="A45" s="53" t="s">
        <v>197</v>
      </c>
      <c r="B45" s="52" t="s">
        <v>198</v>
      </c>
      <c r="C45" s="41">
        <f>МР!D47</f>
        <v>0</v>
      </c>
      <c r="D45" s="41">
        <f>МР!E47</f>
        <v>0</v>
      </c>
      <c r="E45" s="41">
        <f>МР!F47</f>
        <v>0</v>
      </c>
      <c r="F45" s="29" t="e">
        <f t="shared" si="2"/>
        <v>#DIV/0!</v>
      </c>
      <c r="G45" s="29" t="e">
        <f t="shared" si="3"/>
        <v>#DIV/0!</v>
      </c>
    </row>
    <row r="46" spans="1:7" s="18" customFormat="1" ht="31.5" hidden="1">
      <c r="A46" s="86" t="s">
        <v>74</v>
      </c>
      <c r="B46" s="87" t="s">
        <v>35</v>
      </c>
      <c r="C46" s="202">
        <f>МР!D48+'МО г.Ртищево'!D35+'Кр-звезда'!D34+Макарово!D34+Октябрьский!D33+Салтыковка!D33+Урусово!D34+'Ш-Голицыно'!D33</f>
        <v>0</v>
      </c>
      <c r="D46" s="202">
        <f>МР!E48+'МО г.Ртищево'!E35+'Кр-звезда'!E34+Макарово!E34+Октябрьский!E33+Салтыковка!E33+Урусово!E34+'Ш-Голицыно'!E33</f>
        <v>375</v>
      </c>
      <c r="E46" s="202">
        <f>МР!F48+'МО г.Ртищево'!F35+'Кр-звезда'!F34+Макарово!F34+Октябрьский!F33+Салтыковка!F33+Урусово!F34+'Ш-Голицыно'!F33</f>
        <v>0</v>
      </c>
      <c r="F46" s="29" t="e">
        <f t="shared" si="2"/>
        <v>#DIV/0!</v>
      </c>
      <c r="G46" s="29">
        <f t="shared" si="3"/>
        <v>0</v>
      </c>
    </row>
    <row r="47" spans="1:7" s="18" customFormat="1" ht="31.5">
      <c r="A47" s="86" t="s">
        <v>129</v>
      </c>
      <c r="B47" s="87" t="s">
        <v>36</v>
      </c>
      <c r="C47" s="202">
        <f>C48++C49+C50+C51+C52+C53+C57+C54+C56+C55</f>
        <v>17359.5</v>
      </c>
      <c r="D47" s="202">
        <f>D48++D49+D50+D51+D52+D53+D57+D54+D56+D55</f>
        <v>15795</v>
      </c>
      <c r="E47" s="202">
        <f>E48++E49+E50+E51+E52+E53+E57+E54+E56+E55</f>
        <v>16743.3</v>
      </c>
      <c r="F47" s="29">
        <f t="shared" si="2"/>
        <v>0.9645035859327745</v>
      </c>
      <c r="G47" s="29">
        <f t="shared" si="3"/>
        <v>1.0600379867046534</v>
      </c>
    </row>
    <row r="48" spans="1:7" ht="15.75">
      <c r="A48" s="53"/>
      <c r="B48" s="52" t="s">
        <v>151</v>
      </c>
      <c r="C48" s="41">
        <f>МР!D50+'МО г.Ртищево'!D37</f>
        <v>9373.8</v>
      </c>
      <c r="D48" s="41">
        <f>МР!E50+'МО г.Ртищево'!E37</f>
        <v>7456.9</v>
      </c>
      <c r="E48" s="41">
        <f>МР!F50+'МО г.Ртищево'!F37</f>
        <v>9144.099999999999</v>
      </c>
      <c r="F48" s="29">
        <f t="shared" si="2"/>
        <v>0.9754955300945187</v>
      </c>
      <c r="G48" s="29">
        <f t="shared" si="3"/>
        <v>1.2262602421917954</v>
      </c>
    </row>
    <row r="49" spans="1:7" ht="15.75">
      <c r="A49" s="53"/>
      <c r="B49" s="52" t="s">
        <v>37</v>
      </c>
      <c r="C49" s="41">
        <f>'Кр-звезда'!D36+Макарово!D36+Октябрьский!D35+Салтыковка!D35+Урусово!D36+'Ш-Голицыно'!D35+МР!D52+'МО г.Ртищево'!D41</f>
        <v>48.7</v>
      </c>
      <c r="D49" s="41">
        <f>'Кр-звезда'!E36+Макарово!E36+Октябрьский!E35+Салтыковка!E35+Урусово!E36+'Ш-Голицыно'!E35+МР!E52+'МО г.Ртищево'!E41</f>
        <v>52.8</v>
      </c>
      <c r="E49" s="41">
        <f>'Кр-звезда'!F36+Макарово!F36+Октябрьский!F35+Салтыковка!F35+Урусово!F36+'Ш-Голицыно'!F35+МР!F52+'МО г.Ртищево'!F41</f>
        <v>40.2</v>
      </c>
      <c r="F49" s="29">
        <f t="shared" si="2"/>
        <v>0.8254620123203286</v>
      </c>
      <c r="G49" s="29">
        <f t="shared" si="3"/>
        <v>0.7613636363636365</v>
      </c>
    </row>
    <row r="50" spans="1:7" ht="15.75" hidden="1">
      <c r="A50" s="53"/>
      <c r="B50" s="52" t="s">
        <v>108</v>
      </c>
      <c r="C50" s="41">
        <f>МР!D53</f>
        <v>0</v>
      </c>
      <c r="D50" s="41">
        <f>МР!E53</f>
        <v>74.6</v>
      </c>
      <c r="E50" s="41">
        <f>МР!F53</f>
        <v>0</v>
      </c>
      <c r="F50" s="29" t="e">
        <f t="shared" si="2"/>
        <v>#DIV/0!</v>
      </c>
      <c r="G50" s="29">
        <f t="shared" si="3"/>
        <v>0</v>
      </c>
    </row>
    <row r="51" spans="1:7" ht="15.75">
      <c r="A51" s="53"/>
      <c r="B51" s="52" t="s">
        <v>408</v>
      </c>
      <c r="C51" s="41">
        <f>МР!D54+'МО г.Ртищево'!D44</f>
        <v>4327.3</v>
      </c>
      <c r="D51" s="41">
        <f>МР!E54+'МО г.Ртищево'!E44</f>
        <v>3509.2</v>
      </c>
      <c r="E51" s="41">
        <f>МР!F54+'МО г.Ртищево'!F44</f>
        <v>4211.2</v>
      </c>
      <c r="F51" s="29">
        <f t="shared" si="2"/>
        <v>0.9731703371617405</v>
      </c>
      <c r="G51" s="29">
        <f t="shared" si="3"/>
        <v>1.2000455944374786</v>
      </c>
    </row>
    <row r="52" spans="1:7" ht="20.25" customHeight="1">
      <c r="A52" s="53"/>
      <c r="B52" s="52" t="s">
        <v>241</v>
      </c>
      <c r="C52" s="203">
        <f>'МО г.Ртищево'!D45</f>
        <v>200.1</v>
      </c>
      <c r="D52" s="203">
        <f>'МО г.Ртищево'!E45</f>
        <v>156.7</v>
      </c>
      <c r="E52" s="203">
        <f>'МО г.Ртищево'!F45</f>
        <v>200</v>
      </c>
      <c r="F52" s="29">
        <f t="shared" si="2"/>
        <v>0.9995002498750625</v>
      </c>
      <c r="G52" s="29">
        <f t="shared" si="3"/>
        <v>1.2763241863433312</v>
      </c>
    </row>
    <row r="53" spans="1:7" ht="39.75" customHeight="1">
      <c r="A53" s="53"/>
      <c r="B53" s="64" t="s">
        <v>242</v>
      </c>
      <c r="C53" s="203">
        <f>МР!D56</f>
        <v>2749.1</v>
      </c>
      <c r="D53" s="203">
        <f>МР!E56</f>
        <v>3991.9</v>
      </c>
      <c r="E53" s="203">
        <f>МР!F56</f>
        <v>2749.1</v>
      </c>
      <c r="F53" s="29">
        <f t="shared" si="2"/>
        <v>1</v>
      </c>
      <c r="G53" s="29">
        <f t="shared" si="3"/>
        <v>0.6886695558505974</v>
      </c>
    </row>
    <row r="54" spans="1:7" ht="51.75" customHeight="1">
      <c r="A54" s="53"/>
      <c r="B54" s="64" t="s">
        <v>202</v>
      </c>
      <c r="C54" s="203">
        <f>'МО г.Ртищево'!D39+'Кр-звезда'!D37+'Ш-Голицыно'!D36+Октябрьский!D36+Урусово!D37</f>
        <v>264.7</v>
      </c>
      <c r="D54" s="203">
        <f>'МО г.Ртищево'!E39+'Кр-звезда'!E37+'Ш-Голицыно'!E36+Октябрьский!E36+Урусово!E37</f>
        <v>47.6</v>
      </c>
      <c r="E54" s="203">
        <f>'МО г.Ртищево'!F39+'Кр-звезда'!F37+'Ш-Голицыно'!F36+Октябрьский!F36+Урусово!F37</f>
        <v>3</v>
      </c>
      <c r="F54" s="29">
        <f t="shared" si="2"/>
        <v>0.011333585190782017</v>
      </c>
      <c r="G54" s="29">
        <f t="shared" si="3"/>
        <v>0.06302521008403361</v>
      </c>
    </row>
    <row r="55" spans="1:7" ht="36" customHeight="1" hidden="1">
      <c r="A55" s="53"/>
      <c r="B55" s="64" t="s">
        <v>124</v>
      </c>
      <c r="C55" s="203">
        <f>'МО г.Ртищево'!D40</f>
        <v>0</v>
      </c>
      <c r="D55" s="203">
        <f>'МО г.Ртищево'!E40</f>
        <v>28</v>
      </c>
      <c r="E55" s="203">
        <f>'МО г.Ртищево'!F40</f>
        <v>0</v>
      </c>
      <c r="F55" s="29" t="e">
        <f t="shared" si="2"/>
        <v>#DIV/0!</v>
      </c>
      <c r="G55" s="29">
        <f t="shared" si="3"/>
        <v>0</v>
      </c>
    </row>
    <row r="56" spans="1:7" ht="36" customHeight="1">
      <c r="A56" s="53"/>
      <c r="B56" s="64" t="s">
        <v>306</v>
      </c>
      <c r="C56" s="203">
        <f>'МО г.Ртищево'!D43</f>
        <v>2</v>
      </c>
      <c r="D56" s="203">
        <f>'МО г.Ртищево'!E43</f>
        <v>2</v>
      </c>
      <c r="E56" s="203">
        <f>'МО г.Ртищево'!F43</f>
        <v>2</v>
      </c>
      <c r="F56" s="29">
        <f t="shared" si="2"/>
        <v>1</v>
      </c>
      <c r="G56" s="29">
        <f t="shared" si="3"/>
        <v>1</v>
      </c>
    </row>
    <row r="57" spans="1:7" ht="39.75" customHeight="1">
      <c r="A57" s="53"/>
      <c r="B57" s="64" t="s">
        <v>350</v>
      </c>
      <c r="C57" s="203">
        <f>'МО г.Ртищево'!D38</f>
        <v>393.8</v>
      </c>
      <c r="D57" s="203">
        <f>'МО г.Ртищево'!E38</f>
        <v>475.3</v>
      </c>
      <c r="E57" s="203">
        <f>'МО г.Ртищево'!F38</f>
        <v>393.7</v>
      </c>
      <c r="F57" s="29">
        <f t="shared" si="2"/>
        <v>0.999746063991874</v>
      </c>
      <c r="G57" s="29">
        <f t="shared" si="3"/>
        <v>0.8283189564485588</v>
      </c>
    </row>
    <row r="58" spans="1:7" ht="21" customHeight="1">
      <c r="A58" s="56" t="s">
        <v>110</v>
      </c>
      <c r="B58" s="55" t="s">
        <v>103</v>
      </c>
      <c r="C58" s="83">
        <f>C59</f>
        <v>960</v>
      </c>
      <c r="D58" s="83">
        <f>D59</f>
        <v>960</v>
      </c>
      <c r="E58" s="83">
        <f>E59</f>
        <v>960</v>
      </c>
      <c r="F58" s="29">
        <f t="shared" si="2"/>
        <v>1</v>
      </c>
      <c r="G58" s="29">
        <f t="shared" si="3"/>
        <v>1</v>
      </c>
    </row>
    <row r="59" spans="1:7" s="18" customFormat="1" ht="42.75" customHeight="1">
      <c r="A59" s="86" t="s">
        <v>111</v>
      </c>
      <c r="B59" s="87" t="s">
        <v>104</v>
      </c>
      <c r="C59" s="202">
        <f>'Кр-звезда'!D39+Макарово!D38+Октябрьский!D38+Салтыковка!D37+Урусово!D39+'Ш-Голицыно'!D38</f>
        <v>960</v>
      </c>
      <c r="D59" s="202">
        <f>'Кр-звезда'!E39+Макарово!E38+Октябрьский!E38+Салтыковка!E37+Урусово!E39+'Ш-Голицыно'!E38</f>
        <v>960</v>
      </c>
      <c r="E59" s="202">
        <f>'Кр-звезда'!F39+Макарово!F38+Октябрьский!F38+Салтыковка!F37+Урусово!F39+'Ш-Голицыно'!F38</f>
        <v>960</v>
      </c>
      <c r="F59" s="29">
        <f t="shared" si="2"/>
        <v>1</v>
      </c>
      <c r="G59" s="29">
        <f t="shared" si="3"/>
        <v>1</v>
      </c>
    </row>
    <row r="60" spans="1:7" ht="21" customHeight="1">
      <c r="A60" s="56" t="s">
        <v>75</v>
      </c>
      <c r="B60" s="55" t="s">
        <v>38</v>
      </c>
      <c r="C60" s="83">
        <f>C61</f>
        <v>790.1999999999999</v>
      </c>
      <c r="D60" s="83">
        <f>D61</f>
        <v>704.6</v>
      </c>
      <c r="E60" s="83">
        <f>E61</f>
        <v>790.1999999999999</v>
      </c>
      <c r="F60" s="29">
        <f t="shared" si="2"/>
        <v>1</v>
      </c>
      <c r="G60" s="29">
        <f t="shared" si="3"/>
        <v>1.121487368719841</v>
      </c>
    </row>
    <row r="61" spans="1:7" s="18" customFormat="1" ht="30" customHeight="1">
      <c r="A61" s="86" t="s">
        <v>157</v>
      </c>
      <c r="B61" s="87" t="s">
        <v>184</v>
      </c>
      <c r="C61" s="202">
        <f>C62+C63+C64+C65+C66</f>
        <v>790.1999999999999</v>
      </c>
      <c r="D61" s="202">
        <f>D62+D63+D64+D65+D66</f>
        <v>704.6</v>
      </c>
      <c r="E61" s="202">
        <f>E62+E63+E64+E65+E66</f>
        <v>790.1999999999999</v>
      </c>
      <c r="F61" s="29">
        <f t="shared" si="2"/>
        <v>1</v>
      </c>
      <c r="G61" s="29">
        <f t="shared" si="3"/>
        <v>1.121487368719841</v>
      </c>
    </row>
    <row r="62" spans="1:7" ht="66" customHeight="1">
      <c r="A62" s="53"/>
      <c r="B62" s="61" t="s">
        <v>378</v>
      </c>
      <c r="C62" s="41">
        <f>МР!D63</f>
        <v>199.8</v>
      </c>
      <c r="D62" s="41">
        <f>МР!E63</f>
        <v>200</v>
      </c>
      <c r="E62" s="41">
        <f>МР!F63</f>
        <v>199.8</v>
      </c>
      <c r="F62" s="29">
        <f t="shared" si="2"/>
        <v>1</v>
      </c>
      <c r="G62" s="29">
        <f t="shared" si="3"/>
        <v>0.9990000000000001</v>
      </c>
    </row>
    <row r="63" spans="1:7" ht="69.75" customHeight="1" hidden="1">
      <c r="A63" s="53"/>
      <c r="B63" s="61" t="s">
        <v>314</v>
      </c>
      <c r="C63" s="41">
        <f>'МО г.Ртищево'!D48</f>
        <v>0</v>
      </c>
      <c r="D63" s="41">
        <f>'МО г.Ртищево'!E48</f>
        <v>100</v>
      </c>
      <c r="E63" s="41">
        <f>'МО г.Ртищево'!F48</f>
        <v>0</v>
      </c>
      <c r="F63" s="29" t="e">
        <f t="shared" si="2"/>
        <v>#DIV/0!</v>
      </c>
      <c r="G63" s="29">
        <f t="shared" si="3"/>
        <v>0</v>
      </c>
    </row>
    <row r="64" spans="1:7" ht="65.25" customHeight="1">
      <c r="A64" s="53"/>
      <c r="B64" s="61" t="s">
        <v>220</v>
      </c>
      <c r="C64" s="41">
        <f>'МО г.Ртищево'!D49</f>
        <v>520</v>
      </c>
      <c r="D64" s="41">
        <f>'МО г.Ртищево'!E49</f>
        <v>404.6</v>
      </c>
      <c r="E64" s="41">
        <f>'МО г.Ртищево'!F49</f>
        <v>520</v>
      </c>
      <c r="F64" s="29">
        <f t="shared" si="2"/>
        <v>1</v>
      </c>
      <c r="G64" s="29">
        <f t="shared" si="3"/>
        <v>1.2852199703410776</v>
      </c>
    </row>
    <row r="65" spans="1:7" ht="87" customHeight="1">
      <c r="A65" s="53"/>
      <c r="B65" s="61" t="s">
        <v>315</v>
      </c>
      <c r="C65" s="41">
        <f>'МО г.Ртищево'!D50</f>
        <v>10</v>
      </c>
      <c r="D65" s="41">
        <f>'МО г.Ртищево'!E50</f>
        <v>0</v>
      </c>
      <c r="E65" s="41">
        <f>'МО г.Ртищево'!F50</f>
        <v>10</v>
      </c>
      <c r="F65" s="29">
        <f t="shared" si="2"/>
        <v>1</v>
      </c>
      <c r="G65" s="29">
        <v>0</v>
      </c>
    </row>
    <row r="66" spans="1:7" ht="35.25" customHeight="1">
      <c r="A66" s="53"/>
      <c r="B66" s="61" t="s">
        <v>421</v>
      </c>
      <c r="C66" s="41">
        <f>'МО г.Ртищево'!D51</f>
        <v>60.4</v>
      </c>
      <c r="D66" s="41">
        <f>'МО г.Ртищево'!E51</f>
        <v>0</v>
      </c>
      <c r="E66" s="41">
        <f>'МО г.Ртищево'!F51</f>
        <v>60.4</v>
      </c>
      <c r="F66" s="29">
        <f t="shared" si="2"/>
        <v>1</v>
      </c>
      <c r="G66" s="29"/>
    </row>
    <row r="67" spans="1:7" ht="22.5" customHeight="1">
      <c r="A67" s="56" t="s">
        <v>76</v>
      </c>
      <c r="B67" s="55" t="s">
        <v>40</v>
      </c>
      <c r="C67" s="83">
        <f>C68+C70+C79+C69</f>
        <v>79867.2</v>
      </c>
      <c r="D67" s="83">
        <f>D68+D70+D79+D69</f>
        <v>74915.09999999999</v>
      </c>
      <c r="E67" s="83">
        <f>E68+E70+E79+E69</f>
        <v>63276.700000000004</v>
      </c>
      <c r="F67" s="29">
        <f t="shared" si="2"/>
        <v>0.792273924715027</v>
      </c>
      <c r="G67" s="29">
        <f t="shared" si="3"/>
        <v>0.8446454720076462</v>
      </c>
    </row>
    <row r="68" spans="1:7" ht="32.25" customHeight="1">
      <c r="A68" s="56" t="s">
        <v>276</v>
      </c>
      <c r="B68" s="52" t="s">
        <v>360</v>
      </c>
      <c r="C68" s="83">
        <f>МР!D69</f>
        <v>148.2</v>
      </c>
      <c r="D68" s="83">
        <f>МР!E69</f>
        <v>163</v>
      </c>
      <c r="E68" s="83">
        <f>МР!F69</f>
        <v>148.1</v>
      </c>
      <c r="F68" s="29">
        <f t="shared" si="2"/>
        <v>0.9993252361673415</v>
      </c>
      <c r="G68" s="29">
        <f t="shared" si="3"/>
        <v>0.9085889570552147</v>
      </c>
    </row>
    <row r="69" spans="1:7" ht="32.25" customHeight="1">
      <c r="A69" s="56"/>
      <c r="B69" s="52" t="s">
        <v>386</v>
      </c>
      <c r="C69" s="41">
        <f>МР!D70</f>
        <v>1111.2</v>
      </c>
      <c r="D69" s="41">
        <f>МР!E70</f>
        <v>1307.4</v>
      </c>
      <c r="E69" s="41">
        <f>МР!F70</f>
        <v>330.8</v>
      </c>
      <c r="F69" s="29">
        <f t="shared" si="2"/>
        <v>0.2976961843052556</v>
      </c>
      <c r="G69" s="29">
        <f t="shared" si="3"/>
        <v>0.2530212635765642</v>
      </c>
    </row>
    <row r="70" spans="1:7" s="18" customFormat="1" ht="42" customHeight="1">
      <c r="A70" s="86" t="s">
        <v>120</v>
      </c>
      <c r="B70" s="87" t="s">
        <v>244</v>
      </c>
      <c r="C70" s="202">
        <f>C71+C72+C74+C75+C76+C77+C73+C78</f>
        <v>76151.3</v>
      </c>
      <c r="D70" s="202">
        <f>D71+D72+D74+D75+D76+D77+D73+D78</f>
        <v>73136.8</v>
      </c>
      <c r="E70" s="202">
        <f>E71+E72+E74+E75+E76+E77+E73+E78</f>
        <v>60421.3</v>
      </c>
      <c r="F70" s="29">
        <f t="shared" si="2"/>
        <v>0.7934375381641547</v>
      </c>
      <c r="G70" s="29">
        <f t="shared" si="3"/>
        <v>0.8261408757287713</v>
      </c>
    </row>
    <row r="71" spans="1:7" ht="45.75" customHeight="1">
      <c r="A71" s="53"/>
      <c r="B71" s="65" t="s">
        <v>317</v>
      </c>
      <c r="C71" s="41">
        <f>'МО г.Ртищево'!D57</f>
        <v>12643.9</v>
      </c>
      <c r="D71" s="41">
        <f>'МО г.Ртищево'!E57</f>
        <v>10703.9</v>
      </c>
      <c r="E71" s="41">
        <f>'МО г.Ртищево'!F57</f>
        <v>12643.8</v>
      </c>
      <c r="F71" s="29">
        <f t="shared" si="2"/>
        <v>0.999992091047857</v>
      </c>
      <c r="G71" s="29">
        <f t="shared" si="3"/>
        <v>1.1812330085296012</v>
      </c>
    </row>
    <row r="72" spans="1:7" ht="60.75" customHeight="1">
      <c r="A72" s="56"/>
      <c r="B72" s="65" t="s">
        <v>362</v>
      </c>
      <c r="C72" s="41">
        <f>МР!D71</f>
        <v>9298.4</v>
      </c>
      <c r="D72" s="41">
        <f>МР!E71</f>
        <v>17298.4</v>
      </c>
      <c r="E72" s="41">
        <f>МР!F71</f>
        <v>5641.8</v>
      </c>
      <c r="F72" s="29">
        <f t="shared" si="2"/>
        <v>0.6067495483093867</v>
      </c>
      <c r="G72" s="29">
        <f t="shared" si="3"/>
        <v>0.3261457707071174</v>
      </c>
    </row>
    <row r="73" spans="1:7" ht="84" customHeight="1">
      <c r="A73" s="56"/>
      <c r="B73" s="65" t="s">
        <v>411</v>
      </c>
      <c r="C73" s="41">
        <f>МР!D72</f>
        <v>74.5</v>
      </c>
      <c r="D73" s="41">
        <f>МР!E72</f>
        <v>0</v>
      </c>
      <c r="E73" s="41">
        <f>МР!F72</f>
        <v>0</v>
      </c>
      <c r="F73" s="29">
        <f t="shared" si="2"/>
        <v>0</v>
      </c>
      <c r="G73" s="29"/>
    </row>
    <row r="74" spans="1:7" ht="105" customHeight="1">
      <c r="A74" s="56"/>
      <c r="B74" s="65" t="s">
        <v>364</v>
      </c>
      <c r="C74" s="41">
        <f>МР!D73</f>
        <v>14932</v>
      </c>
      <c r="D74" s="41">
        <f>МР!E73</f>
        <v>14932</v>
      </c>
      <c r="E74" s="41">
        <f>МР!F73</f>
        <v>8933.2</v>
      </c>
      <c r="F74" s="29">
        <f t="shared" si="2"/>
        <v>0.5982587731047415</v>
      </c>
      <c r="G74" s="29">
        <f t="shared" si="3"/>
        <v>0.5982587731047415</v>
      </c>
    </row>
    <row r="75" spans="1:7" ht="100.5" customHeight="1">
      <c r="A75" s="56"/>
      <c r="B75" s="61" t="s">
        <v>366</v>
      </c>
      <c r="C75" s="41">
        <f>МР!D74</f>
        <v>172.5</v>
      </c>
      <c r="D75" s="41">
        <f>МР!E74</f>
        <v>172.5</v>
      </c>
      <c r="E75" s="41">
        <f>МР!F74</f>
        <v>172.5</v>
      </c>
      <c r="F75" s="29">
        <f t="shared" si="2"/>
        <v>1</v>
      </c>
      <c r="G75" s="29">
        <f t="shared" si="3"/>
        <v>1</v>
      </c>
    </row>
    <row r="76" spans="1:7" ht="138" customHeight="1">
      <c r="A76" s="56"/>
      <c r="B76" s="61" t="s">
        <v>398</v>
      </c>
      <c r="C76" s="41">
        <f>'МО г.Ртищево'!D55</f>
        <v>30</v>
      </c>
      <c r="D76" s="41">
        <f>'МО г.Ртищево'!E55</f>
        <v>30</v>
      </c>
      <c r="E76" s="41">
        <f>'МО г.Ртищево'!F55</f>
        <v>30</v>
      </c>
      <c r="F76" s="29">
        <f t="shared" si="2"/>
        <v>1</v>
      </c>
      <c r="G76" s="29">
        <f t="shared" si="3"/>
        <v>1</v>
      </c>
    </row>
    <row r="77" spans="1:7" ht="118.5" customHeight="1">
      <c r="A77" s="56"/>
      <c r="B77" s="61" t="s">
        <v>396</v>
      </c>
      <c r="C77" s="41">
        <f>'МО г.Ртищево'!D56</f>
        <v>30000</v>
      </c>
      <c r="D77" s="41">
        <f>'МО г.Ртищево'!E56</f>
        <v>30000</v>
      </c>
      <c r="E77" s="41">
        <f>'МО г.Ртищево'!F56</f>
        <v>30000</v>
      </c>
      <c r="F77" s="29">
        <f t="shared" si="2"/>
        <v>1</v>
      </c>
      <c r="G77" s="29">
        <f t="shared" si="3"/>
        <v>1</v>
      </c>
    </row>
    <row r="78" spans="1:7" ht="27.75" customHeight="1">
      <c r="A78" s="56"/>
      <c r="B78" s="61" t="s">
        <v>309</v>
      </c>
      <c r="C78" s="41">
        <f>МР!D75</f>
        <v>9000</v>
      </c>
      <c r="D78" s="41">
        <f>МР!E75</f>
        <v>0</v>
      </c>
      <c r="E78" s="41">
        <f>МР!F75</f>
        <v>3000</v>
      </c>
      <c r="F78" s="29">
        <f t="shared" si="2"/>
        <v>0.3333333333333333</v>
      </c>
      <c r="G78" s="29"/>
    </row>
    <row r="79" spans="1:7" s="18" customFormat="1" ht="38.25" customHeight="1">
      <c r="A79" s="86" t="s">
        <v>77</v>
      </c>
      <c r="B79" s="88" t="s">
        <v>199</v>
      </c>
      <c r="C79" s="202">
        <f>C80+C81+C82+C83</f>
        <v>2456.5</v>
      </c>
      <c r="D79" s="202">
        <f>D80+D81+D82+D83</f>
        <v>307.9</v>
      </c>
      <c r="E79" s="202">
        <f>E80+E81+E82+E83</f>
        <v>2376.5</v>
      </c>
      <c r="F79" s="29">
        <f t="shared" si="2"/>
        <v>0.9674333401180542</v>
      </c>
      <c r="G79" s="29">
        <f t="shared" si="3"/>
        <v>7.718415069827866</v>
      </c>
    </row>
    <row r="80" spans="1:7" ht="34.5" customHeight="1">
      <c r="A80" s="56"/>
      <c r="B80" s="69" t="s">
        <v>124</v>
      </c>
      <c r="C80" s="41">
        <f>МР!D77+'Кр-звезда'!D45+Макарово!D44+Октябрьский!D44+Салтыковка!D43+Урусово!D45+'Ш-Голицыно'!D44+'МО г.Ртищево'!D59</f>
        <v>456.5</v>
      </c>
      <c r="D80" s="41">
        <f>МР!E77+'Кр-звезда'!E45+Макарово!E44+Октябрьский!E44+Салтыковка!E43+Урусово!E45+'Ш-Голицыно'!E44+'МО г.Ртищево'!E59</f>
        <v>297.9</v>
      </c>
      <c r="E80" s="41">
        <f>МР!F77+'Кр-звезда'!F45+Макарово!F44+Октябрьский!F44+Салтыковка!F43+Урусово!F45+'Ш-Голицыно'!F44+'МО г.Ртищево'!F59</f>
        <v>376.5</v>
      </c>
      <c r="F80" s="29">
        <f t="shared" si="2"/>
        <v>0.8247535596933188</v>
      </c>
      <c r="G80" s="29">
        <f t="shared" si="3"/>
        <v>1.2638469284994966</v>
      </c>
    </row>
    <row r="81" spans="1:7" ht="69.75" customHeight="1">
      <c r="A81" s="56"/>
      <c r="B81" s="69" t="s">
        <v>406</v>
      </c>
      <c r="C81" s="41">
        <f>МР!D81</f>
        <v>10</v>
      </c>
      <c r="D81" s="41">
        <f>МР!E81</f>
        <v>10</v>
      </c>
      <c r="E81" s="41">
        <f>МР!F81</f>
        <v>10</v>
      </c>
      <c r="F81" s="29">
        <f t="shared" si="2"/>
        <v>1</v>
      </c>
      <c r="G81" s="29">
        <f t="shared" si="3"/>
        <v>1</v>
      </c>
    </row>
    <row r="82" spans="1:7" ht="69.75" customHeight="1">
      <c r="A82" s="56"/>
      <c r="B82" s="69" t="s">
        <v>287</v>
      </c>
      <c r="C82" s="41">
        <f>МР!D79</f>
        <v>1890.5</v>
      </c>
      <c r="D82" s="41">
        <f>МР!E79</f>
        <v>0</v>
      </c>
      <c r="E82" s="41">
        <f>МР!F79</f>
        <v>1890.5</v>
      </c>
      <c r="F82" s="29">
        <f t="shared" si="2"/>
        <v>1</v>
      </c>
      <c r="G82" s="29"/>
    </row>
    <row r="83" spans="1:7" ht="98.25" customHeight="1">
      <c r="A83" s="56"/>
      <c r="B83" s="69" t="s">
        <v>286</v>
      </c>
      <c r="C83" s="41">
        <f>МР!D80</f>
        <v>99.5</v>
      </c>
      <c r="D83" s="41"/>
      <c r="E83" s="41">
        <f>МР!F80</f>
        <v>99.5</v>
      </c>
      <c r="F83" s="29">
        <f t="shared" si="2"/>
        <v>1</v>
      </c>
      <c r="G83" s="29"/>
    </row>
    <row r="84" spans="1:7" ht="27" customHeight="1">
      <c r="A84" s="72" t="s">
        <v>78</v>
      </c>
      <c r="B84" s="73" t="s">
        <v>41</v>
      </c>
      <c r="C84" s="83">
        <f>C85+C88+C95</f>
        <v>39909.700000000004</v>
      </c>
      <c r="D84" s="83">
        <f>D85+D88+D95</f>
        <v>32270.600000000002</v>
      </c>
      <c r="E84" s="83">
        <f>E85+E88+E95</f>
        <v>39068.8</v>
      </c>
      <c r="F84" s="29">
        <f t="shared" si="2"/>
        <v>0.9789299343267426</v>
      </c>
      <c r="G84" s="29">
        <f t="shared" si="3"/>
        <v>1.210662336615991</v>
      </c>
    </row>
    <row r="85" spans="1:7" s="18" customFormat="1" ht="31.5">
      <c r="A85" s="86" t="s">
        <v>79</v>
      </c>
      <c r="B85" s="87" t="s">
        <v>42</v>
      </c>
      <c r="C85" s="202">
        <f>C86+C87</f>
        <v>1941.2</v>
      </c>
      <c r="D85" s="202">
        <f>D86+D87</f>
        <v>1498.8000000000002</v>
      </c>
      <c r="E85" s="202">
        <f>E86+E87</f>
        <v>1939.8000000000002</v>
      </c>
      <c r="F85" s="29">
        <f t="shared" si="2"/>
        <v>0.9992787966206471</v>
      </c>
      <c r="G85" s="29">
        <f t="shared" si="3"/>
        <v>1.2942353883106485</v>
      </c>
    </row>
    <row r="86" spans="1:7" ht="57" customHeight="1">
      <c r="A86" s="53"/>
      <c r="B86" s="52" t="s">
        <v>318</v>
      </c>
      <c r="C86" s="41">
        <f>'МО г.Ртищево'!D64</f>
        <v>1578.5</v>
      </c>
      <c r="D86" s="41">
        <f>'МО г.Ртищево'!E64</f>
        <v>704.6</v>
      </c>
      <c r="E86" s="41">
        <f>'МО г.Ртищево'!F64</f>
        <v>1577.2</v>
      </c>
      <c r="F86" s="29">
        <f t="shared" si="2"/>
        <v>0.9991764333227748</v>
      </c>
      <c r="G86" s="29">
        <f t="shared" si="3"/>
        <v>2.2384331535623048</v>
      </c>
    </row>
    <row r="87" spans="1:7" ht="37.5" customHeight="1">
      <c r="A87" s="53"/>
      <c r="B87" s="52" t="s">
        <v>171</v>
      </c>
      <c r="C87" s="41">
        <f>'МО г.Ртищево'!D69+МР!D85</f>
        <v>362.7</v>
      </c>
      <c r="D87" s="41">
        <f>'МО г.Ртищево'!E69+МР!E85</f>
        <v>794.2</v>
      </c>
      <c r="E87" s="41">
        <f>'МО г.Ртищево'!F69+МР!F85</f>
        <v>362.6</v>
      </c>
      <c r="F87" s="29">
        <f t="shared" si="2"/>
        <v>0.9997242900468708</v>
      </c>
      <c r="G87" s="29">
        <f t="shared" si="3"/>
        <v>0.45656006043817676</v>
      </c>
    </row>
    <row r="88" spans="1:7" s="18" customFormat="1" ht="21" customHeight="1">
      <c r="A88" s="86" t="s">
        <v>80</v>
      </c>
      <c r="B88" s="87" t="s">
        <v>245</v>
      </c>
      <c r="C88" s="202">
        <f>C89+C92+C93</f>
        <v>8829.1</v>
      </c>
      <c r="D88" s="202">
        <f>D89+D92+D93</f>
        <v>8751</v>
      </c>
      <c r="E88" s="202">
        <f>E89+E92+E93</f>
        <v>8526.800000000001</v>
      </c>
      <c r="F88" s="29">
        <f t="shared" si="2"/>
        <v>0.9657609495871607</v>
      </c>
      <c r="G88" s="29">
        <f t="shared" si="3"/>
        <v>0.974380070849046</v>
      </c>
    </row>
    <row r="89" spans="1:7" s="18" customFormat="1" ht="39" customHeight="1">
      <c r="A89" s="86"/>
      <c r="B89" s="52" t="s">
        <v>235</v>
      </c>
      <c r="C89" s="41">
        <f>МР!D87</f>
        <v>8689.5</v>
      </c>
      <c r="D89" s="41">
        <f>МР!E87</f>
        <v>8689</v>
      </c>
      <c r="E89" s="41">
        <f>МР!F87</f>
        <v>8387.2</v>
      </c>
      <c r="F89" s="29">
        <f t="shared" si="2"/>
        <v>0.965210886702342</v>
      </c>
      <c r="G89" s="29">
        <f t="shared" si="3"/>
        <v>0.9652664288180459</v>
      </c>
    </row>
    <row r="90" spans="1:7" ht="70.5" customHeight="1">
      <c r="A90" s="53"/>
      <c r="B90" s="71" t="s">
        <v>288</v>
      </c>
      <c r="C90" s="41">
        <f>МР!D88</f>
        <v>8353.2</v>
      </c>
      <c r="D90" s="41">
        <f>МР!E88</f>
        <v>8330</v>
      </c>
      <c r="E90" s="41">
        <f>МР!F88</f>
        <v>8051</v>
      </c>
      <c r="F90" s="29">
        <f t="shared" si="2"/>
        <v>0.9638222477613368</v>
      </c>
      <c r="G90" s="29">
        <f t="shared" si="3"/>
        <v>0.9665066026410564</v>
      </c>
    </row>
    <row r="91" spans="1:7" ht="51" customHeight="1">
      <c r="A91" s="53"/>
      <c r="B91" s="71" t="s">
        <v>382</v>
      </c>
      <c r="C91" s="41">
        <f>МР!D89</f>
        <v>250</v>
      </c>
      <c r="D91" s="41">
        <f>МР!E89</f>
        <v>308</v>
      </c>
      <c r="E91" s="41">
        <f>МР!F89</f>
        <v>250</v>
      </c>
      <c r="F91" s="29">
        <f t="shared" si="2"/>
        <v>1</v>
      </c>
      <c r="G91" s="29">
        <f t="shared" si="3"/>
        <v>0.8116883116883117</v>
      </c>
    </row>
    <row r="92" spans="1:7" ht="32.25" customHeight="1">
      <c r="A92" s="53"/>
      <c r="B92" s="52" t="s">
        <v>321</v>
      </c>
      <c r="C92" s="41">
        <f>МР!D92</f>
        <v>61.6</v>
      </c>
      <c r="D92" s="41">
        <f>МР!E92</f>
        <v>62</v>
      </c>
      <c r="E92" s="41">
        <f>МР!F92</f>
        <v>61.6</v>
      </c>
      <c r="F92" s="29">
        <f t="shared" si="2"/>
        <v>1</v>
      </c>
      <c r="G92" s="29">
        <f t="shared" si="3"/>
        <v>0.9935483870967742</v>
      </c>
    </row>
    <row r="93" spans="1:7" ht="51.75" customHeight="1">
      <c r="A93" s="53"/>
      <c r="B93" s="52" t="s">
        <v>416</v>
      </c>
      <c r="C93" s="41">
        <f>МР!D91</f>
        <v>78</v>
      </c>
      <c r="D93" s="41">
        <f>МР!E91</f>
        <v>0</v>
      </c>
      <c r="E93" s="41">
        <f>МР!F91</f>
        <v>78</v>
      </c>
      <c r="F93" s="29">
        <f t="shared" si="2"/>
        <v>1</v>
      </c>
      <c r="G93" s="29"/>
    </row>
    <row r="94" spans="1:7" ht="32.25" customHeight="1">
      <c r="A94" s="53"/>
      <c r="B94" s="52" t="s">
        <v>387</v>
      </c>
      <c r="C94" s="41">
        <f>МР!D90</f>
        <v>86.3</v>
      </c>
      <c r="D94" s="41">
        <f>МР!E90</f>
        <v>51</v>
      </c>
      <c r="E94" s="41">
        <f>МР!F90</f>
        <v>86.2</v>
      </c>
      <c r="F94" s="29">
        <f t="shared" si="2"/>
        <v>0.9988412514484357</v>
      </c>
      <c r="G94" s="29">
        <f t="shared" si="3"/>
        <v>1.6901960784313725</v>
      </c>
    </row>
    <row r="95" spans="1:7" s="18" customFormat="1" ht="21" customHeight="1">
      <c r="A95" s="86" t="s">
        <v>44</v>
      </c>
      <c r="B95" s="89" t="s">
        <v>236</v>
      </c>
      <c r="C95" s="202">
        <f>C96+C103+C105+C106+C104</f>
        <v>29139.4</v>
      </c>
      <c r="D95" s="202">
        <f>D96+D103+D105+D106+D104</f>
        <v>22020.800000000003</v>
      </c>
      <c r="E95" s="202">
        <f>E96+E103+E105+E106+E104</f>
        <v>28602.2</v>
      </c>
      <c r="F95" s="29">
        <f t="shared" si="2"/>
        <v>0.9815644797078868</v>
      </c>
      <c r="G95" s="29">
        <f t="shared" si="3"/>
        <v>1.298871975586718</v>
      </c>
    </row>
    <row r="96" spans="1:7" ht="30.75" customHeight="1">
      <c r="A96" s="53"/>
      <c r="B96" s="70" t="s">
        <v>379</v>
      </c>
      <c r="C96" s="41">
        <f>'МО г.Ртищево'!D73</f>
        <v>1540.9</v>
      </c>
      <c r="D96" s="41">
        <f>'МО г.Ртищево'!E73</f>
        <v>1501.5</v>
      </c>
      <c r="E96" s="41">
        <f>'МО г.Ртищево'!F73</f>
        <v>1538.8</v>
      </c>
      <c r="F96" s="29">
        <f t="shared" si="2"/>
        <v>0.9986371601012395</v>
      </c>
      <c r="G96" s="29">
        <f t="shared" si="3"/>
        <v>1.0248418248418247</v>
      </c>
    </row>
    <row r="97" spans="1:7" ht="23.25" customHeight="1" hidden="1">
      <c r="A97" s="53"/>
      <c r="B97" s="71" t="s">
        <v>246</v>
      </c>
      <c r="C97" s="41">
        <v>0</v>
      </c>
      <c r="D97" s="41">
        <v>0</v>
      </c>
      <c r="E97" s="41">
        <f>'МО г.Ртищево'!F74</f>
        <v>100</v>
      </c>
      <c r="F97" s="29" t="e">
        <f t="shared" si="2"/>
        <v>#DIV/0!</v>
      </c>
      <c r="G97" s="29" t="e">
        <f t="shared" si="3"/>
        <v>#DIV/0!</v>
      </c>
    </row>
    <row r="98" spans="1:7" ht="30" customHeight="1" hidden="1">
      <c r="A98" s="53"/>
      <c r="B98" s="71" t="s">
        <v>295</v>
      </c>
      <c r="C98" s="41">
        <v>0</v>
      </c>
      <c r="D98" s="41">
        <f>'МО г.Ртищево'!E75</f>
        <v>91.5</v>
      </c>
      <c r="E98" s="41">
        <f>'МО г.Ртищево'!F75</f>
        <v>91.4</v>
      </c>
      <c r="F98" s="29" t="e">
        <f t="shared" si="2"/>
        <v>#DIV/0!</v>
      </c>
      <c r="G98" s="29">
        <f t="shared" si="3"/>
        <v>0.9989071038251367</v>
      </c>
    </row>
    <row r="99" spans="1:7" ht="23.25" customHeight="1" hidden="1">
      <c r="A99" s="53"/>
      <c r="B99" s="71" t="s">
        <v>247</v>
      </c>
      <c r="C99" s="41">
        <v>0</v>
      </c>
      <c r="D99" s="41">
        <f>'МО г.Ртищево'!E76</f>
        <v>0</v>
      </c>
      <c r="E99" s="41">
        <f>'МО г.Ртищево'!F76</f>
        <v>99</v>
      </c>
      <c r="F99" s="29" t="e">
        <f t="shared" si="2"/>
        <v>#DIV/0!</v>
      </c>
      <c r="G99" s="29" t="e">
        <f t="shared" si="3"/>
        <v>#DIV/0!</v>
      </c>
    </row>
    <row r="100" spans="1:7" ht="30.75" customHeight="1" hidden="1">
      <c r="A100" s="53"/>
      <c r="B100" s="71" t="s">
        <v>248</v>
      </c>
      <c r="C100" s="41">
        <v>0</v>
      </c>
      <c r="D100" s="41">
        <f>'МО г.Ртищево'!E77</f>
        <v>100</v>
      </c>
      <c r="E100" s="41">
        <f>'МО г.Ртищево'!F77</f>
        <v>99.6</v>
      </c>
      <c r="F100" s="29" t="e">
        <f t="shared" si="2"/>
        <v>#DIV/0!</v>
      </c>
      <c r="G100" s="29">
        <f t="shared" si="3"/>
        <v>0.996</v>
      </c>
    </row>
    <row r="101" spans="1:7" ht="20.25" customHeight="1" hidden="1">
      <c r="A101" s="53"/>
      <c r="B101" s="71" t="s">
        <v>249</v>
      </c>
      <c r="C101" s="41">
        <v>0</v>
      </c>
      <c r="D101" s="41">
        <f>'МО г.Ртищево'!E86</f>
        <v>0</v>
      </c>
      <c r="E101" s="41">
        <f>'МО г.Ртищево'!F86</f>
        <v>0</v>
      </c>
      <c r="F101" s="29" t="e">
        <f t="shared" si="2"/>
        <v>#DIV/0!</v>
      </c>
      <c r="G101" s="29" t="e">
        <f t="shared" si="3"/>
        <v>#DIV/0!</v>
      </c>
    </row>
    <row r="102" spans="1:7" ht="19.5" customHeight="1" hidden="1">
      <c r="A102" s="53"/>
      <c r="B102" s="71" t="s">
        <v>250</v>
      </c>
      <c r="C102" s="41">
        <v>0</v>
      </c>
      <c r="D102" s="41">
        <v>0</v>
      </c>
      <c r="E102" s="41">
        <v>0</v>
      </c>
      <c r="F102" s="29" t="e">
        <f t="shared" si="2"/>
        <v>#DIV/0!</v>
      </c>
      <c r="G102" s="29" t="e">
        <f t="shared" si="3"/>
        <v>#DIV/0!</v>
      </c>
    </row>
    <row r="103" spans="1:7" ht="21" customHeight="1">
      <c r="A103" s="53"/>
      <c r="B103" s="70" t="s">
        <v>173</v>
      </c>
      <c r="C103" s="41">
        <f>'МО г.Ртищево'!D87+'Кр-звезда'!D48+Макарово!D47+Октябрьский!D47+Салтыковка!D46+Урусово!D48+'Ш-Голицыно'!D47</f>
        <v>12801.9</v>
      </c>
      <c r="D103" s="41">
        <f>'МО г.Ртищево'!E87+'Кр-звезда'!E48+Макарово!E47+Октябрьский!E47+Салтыковка!E46+Урусово!E48+'Ш-Голицыно'!E47</f>
        <v>9492.100000000002</v>
      </c>
      <c r="E103" s="41">
        <f>'МО г.Ртищево'!F87+'Кр-звезда'!F48+Макарово!F47+Октябрьский!F47+Салтыковка!F46+Урусово!F48+'Ш-Голицыно'!F47</f>
        <v>12504.199999999999</v>
      </c>
      <c r="F103" s="29">
        <f t="shared" si="2"/>
        <v>0.9767456393191635</v>
      </c>
      <c r="G103" s="29">
        <f t="shared" si="3"/>
        <v>1.317327040380948</v>
      </c>
    </row>
    <row r="104" spans="1:7" ht="21" customHeight="1">
      <c r="A104" s="53"/>
      <c r="B104" s="70" t="s">
        <v>296</v>
      </c>
      <c r="C104" s="41">
        <f>'Кр-звезда'!D50+Макарово!D49+Октябрьский!D49+Салтыковка!D48+Урусово!D50+'Ш-Голицыно'!D49</f>
        <v>1.7</v>
      </c>
      <c r="D104" s="41">
        <f>'Кр-звезда'!E50+Макарово!E49+Октябрьский!E49+Салтыковка!E48+Урусово!E50+'Ш-Голицыно'!E49</f>
        <v>7.5</v>
      </c>
      <c r="E104" s="41">
        <f>'Кр-звезда'!F50+Макарово!F49+Октябрьский!F49+Салтыковка!F48+Урусово!F50+'Ш-Голицыно'!F49</f>
        <v>0</v>
      </c>
      <c r="F104" s="29">
        <f aca="true" t="shared" si="4" ref="F104:F132">E104/C104</f>
        <v>0</v>
      </c>
      <c r="G104" s="29">
        <f t="shared" si="3"/>
        <v>0</v>
      </c>
    </row>
    <row r="105" spans="1:7" ht="21" customHeight="1">
      <c r="A105" s="53"/>
      <c r="B105" s="70" t="s">
        <v>224</v>
      </c>
      <c r="C105" s="41">
        <f>'Кр-звезда'!D49+Макарово!D48+Октябрьский!D48+Салтыковка!D47+Урусово!D49+'Ш-Голицыно'!D48</f>
        <v>22.1</v>
      </c>
      <c r="D105" s="41">
        <f>'Кр-звезда'!E49+Макарово!E48+Октябрьский!E48+Салтыковка!E47+Урусово!E49+'Ш-Голицыно'!E48</f>
        <v>40.4</v>
      </c>
      <c r="E105" s="41">
        <f>'Кр-звезда'!F49+Макарово!F48+Октябрьский!F48+Салтыковка!F47+Урусово!F49+'Ш-Голицыно'!F48</f>
        <v>22.1</v>
      </c>
      <c r="F105" s="29">
        <f t="shared" si="4"/>
        <v>1</v>
      </c>
      <c r="G105" s="29">
        <f t="shared" si="3"/>
        <v>0.5470297029702971</v>
      </c>
    </row>
    <row r="106" spans="1:7" ht="21" customHeight="1">
      <c r="A106" s="53"/>
      <c r="B106" s="70" t="s">
        <v>175</v>
      </c>
      <c r="C106" s="41">
        <f>'МО г.Ртищево'!D88+'Кр-звезда'!D51+Макарово!D50+Октябрьский!D50+Салтыковка!D49+Урусово!D51+'Ш-Голицыно'!D50</f>
        <v>14772.800000000001</v>
      </c>
      <c r="D106" s="41">
        <f>'МО г.Ртищево'!E88+'Кр-звезда'!E51+Макарово!E50+Октябрьский!E50+Салтыковка!E49+Урусово!E51+'Ш-Голицыно'!E50</f>
        <v>10979.3</v>
      </c>
      <c r="E106" s="41">
        <f>'МО г.Ртищево'!F88+'Кр-звезда'!F51+Макарово!F50+Октябрьский!F50+Салтыковка!F49+Урусово!F51+'Ш-Голицыно'!F50</f>
        <v>14537.100000000002</v>
      </c>
      <c r="F106" s="29">
        <f t="shared" si="4"/>
        <v>0.9840450016246075</v>
      </c>
      <c r="G106" s="29">
        <f t="shared" si="3"/>
        <v>1.324046159591231</v>
      </c>
    </row>
    <row r="107" spans="1:7" ht="21.75" customHeight="1">
      <c r="A107" s="72" t="s">
        <v>127</v>
      </c>
      <c r="B107" s="73" t="s">
        <v>125</v>
      </c>
      <c r="C107" s="83">
        <f>C108</f>
        <v>4.3</v>
      </c>
      <c r="D107" s="83">
        <f>D108</f>
        <v>3.6999999999999997</v>
      </c>
      <c r="E107" s="83">
        <f>E108</f>
        <v>4.3</v>
      </c>
      <c r="F107" s="29">
        <f t="shared" si="4"/>
        <v>1</v>
      </c>
      <c r="G107" s="29">
        <f t="shared" si="3"/>
        <v>1.1621621621621623</v>
      </c>
    </row>
    <row r="108" spans="1:7" ht="33" customHeight="1">
      <c r="A108" s="90" t="s">
        <v>121</v>
      </c>
      <c r="B108" s="91" t="s">
        <v>230</v>
      </c>
      <c r="C108" s="41">
        <f>'Кр-звезда'!D53+Макарово!D52+Октябрьский!D53+Салтыковка!D51+Урусово!D53+'Ш-Голицыно'!D52</f>
        <v>4.3</v>
      </c>
      <c r="D108" s="41">
        <f>'Кр-звезда'!E53+Макарово!E52+Октябрьский!E53+Салтыковка!E51+Урусово!E53+'Ш-Голицыно'!E52</f>
        <v>3.6999999999999997</v>
      </c>
      <c r="E108" s="41">
        <f>'Кр-звезда'!F53+Макарово!F52+Октябрьский!F53+Салтыковка!F51+Урусово!F53+'Ш-Голицыно'!F52</f>
        <v>4.3</v>
      </c>
      <c r="F108" s="29">
        <f t="shared" si="4"/>
        <v>1</v>
      </c>
      <c r="G108" s="29">
        <f t="shared" si="3"/>
        <v>1.1621621621621623</v>
      </c>
    </row>
    <row r="109" spans="1:7" ht="18" customHeight="1">
      <c r="A109" s="56" t="s">
        <v>46</v>
      </c>
      <c r="B109" s="55" t="s">
        <v>47</v>
      </c>
      <c r="C109" s="83">
        <f>C110+C111+C112+C113</f>
        <v>474653</v>
      </c>
      <c r="D109" s="83">
        <f>D110+D111+D112+D113</f>
        <v>375711.39999999997</v>
      </c>
      <c r="E109" s="83">
        <f>E110+E111+E112+E113</f>
        <v>473317.80000000005</v>
      </c>
      <c r="F109" s="29">
        <f t="shared" si="4"/>
        <v>0.9971869976593428</v>
      </c>
      <c r="G109" s="29">
        <f t="shared" si="3"/>
        <v>1.2597908926905068</v>
      </c>
    </row>
    <row r="110" spans="1:7" ht="15.75">
      <c r="A110" s="53" t="s">
        <v>48</v>
      </c>
      <c r="B110" s="52" t="s">
        <v>49</v>
      </c>
      <c r="C110" s="41">
        <f>МР!D98</f>
        <v>138668.1</v>
      </c>
      <c r="D110" s="41">
        <f>МР!E98</f>
        <v>108708</v>
      </c>
      <c r="E110" s="41">
        <f>МР!F98</f>
        <v>138359.1</v>
      </c>
      <c r="F110" s="29">
        <f t="shared" si="4"/>
        <v>0.997771657648731</v>
      </c>
      <c r="G110" s="29">
        <f t="shared" si="3"/>
        <v>1.2727591345623137</v>
      </c>
    </row>
    <row r="111" spans="1:7" ht="15.75">
      <c r="A111" s="53" t="s">
        <v>50</v>
      </c>
      <c r="B111" s="52" t="s">
        <v>150</v>
      </c>
      <c r="C111" s="41">
        <f>МР!D100+'МО г.Ртищево'!D90</f>
        <v>308014.89999999997</v>
      </c>
      <c r="D111" s="41">
        <f>МР!E100+'МО г.Ртищево'!E90</f>
        <v>242296.5</v>
      </c>
      <c r="E111" s="41">
        <f>МР!F100+'МО г.Ртищево'!F90</f>
        <v>307351.9</v>
      </c>
      <c r="F111" s="29">
        <f t="shared" si="4"/>
        <v>0.9978475067277591</v>
      </c>
      <c r="G111" s="29">
        <f aca="true" t="shared" si="5" ref="G111:G132">E111/D111</f>
        <v>1.268495005086743</v>
      </c>
    </row>
    <row r="112" spans="1:7" ht="15.75">
      <c r="A112" s="53" t="s">
        <v>51</v>
      </c>
      <c r="B112" s="52" t="s">
        <v>52</v>
      </c>
      <c r="C112" s="41">
        <f>МР!D101+'Кр-звезда'!D57+Макарово!D56+Октябрьский!D57+Салтыковка!D55+Урусово!D57+'Ш-Голицыно'!D56</f>
        <v>3752.9</v>
      </c>
      <c r="D112" s="41">
        <f>МР!E101+'Кр-звезда'!E57+Макарово!E56+Октябрьский!E57+Салтыковка!E55+Урусово!E57+'Ш-Голицыно'!E56</f>
        <v>4252.8</v>
      </c>
      <c r="E112" s="41">
        <f>МР!F101+'Кр-звезда'!F57+Макарово!F56+Октябрьский!F57+Салтыковка!F55+Урусово!F57+'Ш-Голицыно'!F56</f>
        <v>3640.4</v>
      </c>
      <c r="F112" s="29">
        <f t="shared" si="4"/>
        <v>0.9700231820725306</v>
      </c>
      <c r="G112" s="29">
        <f t="shared" si="5"/>
        <v>0.8560007524454477</v>
      </c>
    </row>
    <row r="113" spans="1:7" ht="15.75">
      <c r="A113" s="53" t="s">
        <v>53</v>
      </c>
      <c r="B113" s="52" t="s">
        <v>54</v>
      </c>
      <c r="C113" s="41">
        <f>МР!D103</f>
        <v>24217.1</v>
      </c>
      <c r="D113" s="41">
        <f>МР!E103</f>
        <v>20454.1</v>
      </c>
      <c r="E113" s="41">
        <f>МР!F103</f>
        <v>23966.4</v>
      </c>
      <c r="F113" s="29">
        <f t="shared" si="4"/>
        <v>0.9896478108444035</v>
      </c>
      <c r="G113" s="29">
        <f t="shared" si="5"/>
        <v>1.1717161840413415</v>
      </c>
    </row>
    <row r="114" spans="1:7" ht="15.75">
      <c r="A114" s="53"/>
      <c r="B114" s="52" t="s">
        <v>55</v>
      </c>
      <c r="C114" s="41">
        <f>МР!D104</f>
        <v>461.1</v>
      </c>
      <c r="D114" s="41">
        <f>МР!E104</f>
        <v>490.7</v>
      </c>
      <c r="E114" s="41">
        <f>МР!F104</f>
        <v>437.5</v>
      </c>
      <c r="F114" s="29">
        <f t="shared" si="4"/>
        <v>0.9488180438082845</v>
      </c>
      <c r="G114" s="29">
        <f t="shared" si="5"/>
        <v>0.891583452211127</v>
      </c>
    </row>
    <row r="115" spans="1:7" ht="15.75">
      <c r="A115" s="56" t="s">
        <v>56</v>
      </c>
      <c r="B115" s="55" t="s">
        <v>155</v>
      </c>
      <c r="C115" s="83">
        <f>C116+C117</f>
        <v>68787</v>
      </c>
      <c r="D115" s="83">
        <f>D116+D117</f>
        <v>56610.100000000006</v>
      </c>
      <c r="E115" s="83">
        <f>E116+E117</f>
        <v>68487.7</v>
      </c>
      <c r="F115" s="29">
        <f t="shared" si="4"/>
        <v>0.9956488871443732</v>
      </c>
      <c r="G115" s="29">
        <f t="shared" si="5"/>
        <v>1.2098141497718604</v>
      </c>
    </row>
    <row r="116" spans="1:7" ht="15.75">
      <c r="A116" s="53" t="s">
        <v>57</v>
      </c>
      <c r="B116" s="52" t="s">
        <v>58</v>
      </c>
      <c r="C116" s="41">
        <f>МР!D106</f>
        <v>65124.4</v>
      </c>
      <c r="D116" s="41">
        <f>МР!E106</f>
        <v>53816.8</v>
      </c>
      <c r="E116" s="41">
        <f>МР!F106</f>
        <v>65001.2</v>
      </c>
      <c r="F116" s="29">
        <f t="shared" si="4"/>
        <v>0.9981082359300046</v>
      </c>
      <c r="G116" s="29">
        <f t="shared" si="5"/>
        <v>1.207823579254062</v>
      </c>
    </row>
    <row r="117" spans="1:7" ht="15.75">
      <c r="A117" s="53" t="s">
        <v>59</v>
      </c>
      <c r="B117" s="52" t="s">
        <v>109</v>
      </c>
      <c r="C117" s="41">
        <f>МР!D107</f>
        <v>3662.6</v>
      </c>
      <c r="D117" s="41">
        <f>МР!E107</f>
        <v>2793.3</v>
      </c>
      <c r="E117" s="41">
        <f>МР!F107</f>
        <v>3486.5</v>
      </c>
      <c r="F117" s="29">
        <f t="shared" si="4"/>
        <v>0.9519194015180473</v>
      </c>
      <c r="G117" s="29">
        <f t="shared" si="5"/>
        <v>1.2481652525686464</v>
      </c>
    </row>
    <row r="118" spans="1:7" ht="16.5" customHeight="1">
      <c r="A118" s="56" t="s">
        <v>60</v>
      </c>
      <c r="B118" s="55" t="s">
        <v>61</v>
      </c>
      <c r="C118" s="83">
        <f>C119+C120+C124+C121+C122+C123</f>
        <v>21174.6</v>
      </c>
      <c r="D118" s="83">
        <f>D119+D120+D124+D121+D122+D123</f>
        <v>16580.7</v>
      </c>
      <c r="E118" s="83">
        <f>E119+E120+E124+E121+E122+E123</f>
        <v>20698.4</v>
      </c>
      <c r="F118" s="29">
        <f t="shared" si="4"/>
        <v>0.9775107912310034</v>
      </c>
      <c r="G118" s="29">
        <f t="shared" si="5"/>
        <v>1.248342952951323</v>
      </c>
    </row>
    <row r="119" spans="1:7" ht="15.75">
      <c r="A119" s="53" t="s">
        <v>62</v>
      </c>
      <c r="B119" s="74" t="s">
        <v>210</v>
      </c>
      <c r="C119" s="41">
        <f>МР!D110+'МО г.Ртищево'!D92+'Кр-звезда'!D59+Макарово!D55+Октябрьский!D59+Салтыковка!D57+Урусово!D59+'Ш-Голицыно'!D57</f>
        <v>2054</v>
      </c>
      <c r="D119" s="41">
        <f>МР!E110+'МО г.Ртищево'!E92+'Кр-звезда'!E59+Макарово!E55+Октябрьский!E59+Салтыковка!E57+Урусово!E59+'Ш-Голицыно'!E57</f>
        <v>1603.1</v>
      </c>
      <c r="E119" s="41">
        <f>МР!F110+'МО г.Ртищево'!F92+'Кр-звезда'!F59+Макарово!F55+Октябрьский!F59+Салтыковка!F57+Урусово!F59+'Ш-Голицыно'!F57</f>
        <v>1835.7000000000003</v>
      </c>
      <c r="F119" s="29">
        <f t="shared" si="4"/>
        <v>0.893719571567673</v>
      </c>
      <c r="G119" s="29">
        <f t="shared" si="5"/>
        <v>1.1450938806063256</v>
      </c>
    </row>
    <row r="120" spans="1:7" ht="31.5">
      <c r="A120" s="53" t="s">
        <v>63</v>
      </c>
      <c r="B120" s="74" t="s">
        <v>380</v>
      </c>
      <c r="C120" s="41">
        <f>МР!D111</f>
        <v>12673.3</v>
      </c>
      <c r="D120" s="41">
        <f>МР!E111</f>
        <v>11035.2</v>
      </c>
      <c r="E120" s="41">
        <f>МР!F111</f>
        <v>12671.2</v>
      </c>
      <c r="F120" s="29">
        <f t="shared" si="4"/>
        <v>0.9998342973022024</v>
      </c>
      <c r="G120" s="29">
        <f t="shared" si="5"/>
        <v>1.1482528635638682</v>
      </c>
    </row>
    <row r="121" spans="1:7" ht="47.25">
      <c r="A121" s="53"/>
      <c r="B121" s="52" t="s">
        <v>391</v>
      </c>
      <c r="C121" s="41">
        <f>МР!D113</f>
        <v>157.8</v>
      </c>
      <c r="D121" s="41">
        <f>МР!E113</f>
        <v>157.8</v>
      </c>
      <c r="E121" s="41">
        <f>МР!F113</f>
        <v>73.7</v>
      </c>
      <c r="F121" s="29">
        <f t="shared" si="4"/>
        <v>0.4670468948035488</v>
      </c>
      <c r="G121" s="29">
        <f t="shared" si="5"/>
        <v>0.4670468948035488</v>
      </c>
    </row>
    <row r="122" spans="1:7" ht="31.5">
      <c r="A122" s="53"/>
      <c r="B122" s="52" t="s">
        <v>393</v>
      </c>
      <c r="C122" s="41">
        <f>МР!D114</f>
        <v>60</v>
      </c>
      <c r="D122" s="41">
        <f>МР!E114</f>
        <v>85</v>
      </c>
      <c r="E122" s="41">
        <f>МР!F114</f>
        <v>60</v>
      </c>
      <c r="F122" s="29">
        <f t="shared" si="4"/>
        <v>1</v>
      </c>
      <c r="G122" s="29">
        <f t="shared" si="5"/>
        <v>0.7058823529411765</v>
      </c>
    </row>
    <row r="123" spans="1:7" ht="31.5">
      <c r="A123" s="53"/>
      <c r="B123" s="52" t="s">
        <v>257</v>
      </c>
      <c r="C123" s="41">
        <f>МР!D115</f>
        <v>260.5</v>
      </c>
      <c r="D123" s="41">
        <f>МР!E115</f>
        <v>260.5</v>
      </c>
      <c r="E123" s="41">
        <f>МР!F115</f>
        <v>89.6</v>
      </c>
      <c r="F123" s="29">
        <f t="shared" si="4"/>
        <v>0.34395393474088287</v>
      </c>
      <c r="G123" s="29">
        <f t="shared" si="5"/>
        <v>0.34395393474088287</v>
      </c>
    </row>
    <row r="124" spans="1:7" ht="31.5">
      <c r="A124" s="53" t="s">
        <v>64</v>
      </c>
      <c r="B124" s="52" t="s">
        <v>372</v>
      </c>
      <c r="C124" s="41">
        <f>МР!D119</f>
        <v>5969</v>
      </c>
      <c r="D124" s="41">
        <f>МР!E119</f>
        <v>3439.1</v>
      </c>
      <c r="E124" s="41">
        <f>МР!F119</f>
        <v>5968.2</v>
      </c>
      <c r="F124" s="29">
        <f t="shared" si="4"/>
        <v>0.9998659742000334</v>
      </c>
      <c r="G124" s="29">
        <f t="shared" si="5"/>
        <v>1.7353958884591898</v>
      </c>
    </row>
    <row r="125" spans="1:7" ht="21" customHeight="1">
      <c r="A125" s="72" t="s">
        <v>65</v>
      </c>
      <c r="B125" s="73" t="s">
        <v>130</v>
      </c>
      <c r="C125" s="83">
        <f>C126+C127</f>
        <v>26895.2</v>
      </c>
      <c r="D125" s="83">
        <f>D126+D127</f>
        <v>22749.4</v>
      </c>
      <c r="E125" s="83">
        <f>E126+E127</f>
        <v>26173.399999999998</v>
      </c>
      <c r="F125" s="29">
        <f t="shared" si="4"/>
        <v>0.973162497397305</v>
      </c>
      <c r="G125" s="29">
        <f t="shared" si="5"/>
        <v>1.1505094639858633</v>
      </c>
    </row>
    <row r="126" spans="1:7" ht="15.75" customHeight="1">
      <c r="A126" s="53" t="s">
        <v>66</v>
      </c>
      <c r="B126" s="52" t="s">
        <v>131</v>
      </c>
      <c r="C126" s="41">
        <f>'МО г.Ртищево'!D94</f>
        <v>26169.2</v>
      </c>
      <c r="D126" s="41">
        <f>'МО г.Ртищево'!E94</f>
        <v>22247.7</v>
      </c>
      <c r="E126" s="41">
        <f>'МО г.Ртищево'!F94</f>
        <v>25467.3</v>
      </c>
      <c r="F126" s="29">
        <f t="shared" si="4"/>
        <v>0.973178392919921</v>
      </c>
      <c r="G126" s="29">
        <f t="shared" si="5"/>
        <v>1.144716083010828</v>
      </c>
    </row>
    <row r="127" spans="1:7" ht="18.75" customHeight="1">
      <c r="A127" s="53" t="s">
        <v>132</v>
      </c>
      <c r="B127" s="52" t="s">
        <v>133</v>
      </c>
      <c r="C127" s="41">
        <f>МР!D122</f>
        <v>726</v>
      </c>
      <c r="D127" s="41">
        <f>МР!E122</f>
        <v>501.7</v>
      </c>
      <c r="E127" s="41">
        <f>МР!F122</f>
        <v>706.1</v>
      </c>
      <c r="F127" s="29">
        <f t="shared" si="4"/>
        <v>0.9725895316804408</v>
      </c>
      <c r="G127" s="29">
        <f t="shared" si="5"/>
        <v>1.4074147897149691</v>
      </c>
    </row>
    <row r="128" spans="1:7" ht="21.75" customHeight="1">
      <c r="A128" s="72" t="s">
        <v>134</v>
      </c>
      <c r="B128" s="73" t="s">
        <v>135</v>
      </c>
      <c r="C128" s="83">
        <f>C129</f>
        <v>754.5</v>
      </c>
      <c r="D128" s="83">
        <f>D129</f>
        <v>548.6</v>
      </c>
      <c r="E128" s="83">
        <f>E129</f>
        <v>726.8</v>
      </c>
      <c r="F128" s="29">
        <f t="shared" si="4"/>
        <v>0.9632869449966864</v>
      </c>
      <c r="G128" s="29">
        <f t="shared" si="5"/>
        <v>1.3248268319358365</v>
      </c>
    </row>
    <row r="129" spans="1:7" ht="15.75">
      <c r="A129" s="53" t="s">
        <v>136</v>
      </c>
      <c r="B129" s="52" t="s">
        <v>137</v>
      </c>
      <c r="C129" s="41">
        <f>МР!D125+'МО г.Ртищево'!D96</f>
        <v>754.5</v>
      </c>
      <c r="D129" s="41">
        <f>МР!E125+'МО г.Ртищево'!E96</f>
        <v>548.6</v>
      </c>
      <c r="E129" s="41">
        <f>МР!F125+'МО г.Ртищево'!F96</f>
        <v>726.8</v>
      </c>
      <c r="F129" s="29">
        <f t="shared" si="4"/>
        <v>0.9632869449966864</v>
      </c>
      <c r="G129" s="29">
        <f t="shared" si="5"/>
        <v>1.3248268319358365</v>
      </c>
    </row>
    <row r="130" spans="1:7" ht="32.25" customHeight="1">
      <c r="A130" s="72" t="s">
        <v>138</v>
      </c>
      <c r="B130" s="73" t="s">
        <v>139</v>
      </c>
      <c r="C130" s="83">
        <f>C131</f>
        <v>1018.3</v>
      </c>
      <c r="D130" s="83">
        <f>D131</f>
        <v>1084</v>
      </c>
      <c r="E130" s="83">
        <f>E131</f>
        <v>1018.3</v>
      </c>
      <c r="F130" s="29">
        <f t="shared" si="4"/>
        <v>1</v>
      </c>
      <c r="G130" s="29">
        <f t="shared" si="5"/>
        <v>0.9393911439114391</v>
      </c>
    </row>
    <row r="131" spans="1:7" ht="15" customHeight="1">
      <c r="A131" s="53" t="s">
        <v>141</v>
      </c>
      <c r="B131" s="52" t="s">
        <v>140</v>
      </c>
      <c r="C131" s="41">
        <f>МР!D127</f>
        <v>1018.3</v>
      </c>
      <c r="D131" s="41">
        <f>МР!E127</f>
        <v>1084</v>
      </c>
      <c r="E131" s="41">
        <f>МР!F127</f>
        <v>1018.3</v>
      </c>
      <c r="F131" s="29">
        <f t="shared" si="4"/>
        <v>1</v>
      </c>
      <c r="G131" s="29">
        <f t="shared" si="5"/>
        <v>0.9393911439114391</v>
      </c>
    </row>
    <row r="132" spans="1:7" ht="22.5" customHeight="1">
      <c r="A132" s="53"/>
      <c r="B132" s="55" t="s">
        <v>68</v>
      </c>
      <c r="C132" s="83">
        <f>C39+C107+C58+C60+C67+C84+C109+C115+C118+C125+C128+C130</f>
        <v>780206.2</v>
      </c>
      <c r="D132" s="83">
        <f>D39+D107+D58+D60+D67+D84+D109+D115+D118+D125+D128+D130</f>
        <v>636449.3999999999</v>
      </c>
      <c r="E132" s="83">
        <f>E39+E107+E58+E60+E67+E84+E109+E115+E118+E125+E128+E130</f>
        <v>758001.0000000001</v>
      </c>
      <c r="F132" s="29">
        <f t="shared" si="4"/>
        <v>0.9715393187083109</v>
      </c>
      <c r="G132" s="28">
        <f t="shared" si="5"/>
        <v>1.1909839179673989</v>
      </c>
    </row>
    <row r="133" spans="3:6" ht="15.75">
      <c r="C133" s="77"/>
      <c r="D133" s="77"/>
      <c r="E133" s="77"/>
      <c r="F133" s="92"/>
    </row>
    <row r="134" spans="3:6" ht="15">
      <c r="C134" s="77"/>
      <c r="D134" s="77"/>
      <c r="E134" s="77"/>
      <c r="F134" s="204"/>
    </row>
    <row r="135" spans="2:6" ht="15.75">
      <c r="B135" s="78" t="s">
        <v>93</v>
      </c>
      <c r="C135" s="77"/>
      <c r="D135" s="77"/>
      <c r="E135" s="77">
        <v>9459.3</v>
      </c>
      <c r="F135" s="77"/>
    </row>
    <row r="136" spans="2:6" ht="15.75">
      <c r="B136" s="78"/>
      <c r="C136" s="77"/>
      <c r="D136" s="77"/>
      <c r="E136" s="77"/>
      <c r="F136" s="77"/>
    </row>
    <row r="137" spans="2:6" ht="15.75">
      <c r="B137" s="78" t="s">
        <v>84</v>
      </c>
      <c r="C137" s="77"/>
      <c r="D137" s="77"/>
      <c r="E137" s="77"/>
      <c r="F137" s="77"/>
    </row>
    <row r="138" spans="2:7" ht="15.75">
      <c r="B138" s="78" t="s">
        <v>85</v>
      </c>
      <c r="C138" s="77"/>
      <c r="D138" s="77"/>
      <c r="E138" s="77">
        <v>9600</v>
      </c>
      <c r="F138" s="77"/>
      <c r="G138" s="43"/>
    </row>
    <row r="139" spans="2:6" ht="15.75">
      <c r="B139" s="78"/>
      <c r="C139" s="77"/>
      <c r="D139" s="77"/>
      <c r="E139" s="77"/>
      <c r="F139" s="77"/>
    </row>
    <row r="140" spans="2:6" ht="15.75">
      <c r="B140" s="78" t="s">
        <v>86</v>
      </c>
      <c r="C140" s="77"/>
      <c r="D140" s="77"/>
      <c r="E140" s="77">
        <v>10000</v>
      </c>
      <c r="F140" s="77"/>
    </row>
    <row r="141" spans="2:7" ht="15.75">
      <c r="B141" s="78" t="s">
        <v>87</v>
      </c>
      <c r="C141" s="77"/>
      <c r="D141" s="77"/>
      <c r="E141" s="77"/>
      <c r="F141" s="77"/>
      <c r="G141" s="44"/>
    </row>
    <row r="142" spans="2:6" ht="15.75">
      <c r="B142" s="78"/>
      <c r="C142" s="77"/>
      <c r="D142" s="77"/>
      <c r="E142" s="77"/>
      <c r="F142" s="77"/>
    </row>
    <row r="143" spans="2:6" ht="15.75">
      <c r="B143" s="78" t="s">
        <v>88</v>
      </c>
      <c r="C143" s="77"/>
      <c r="D143" s="77"/>
      <c r="E143" s="77"/>
      <c r="F143" s="77"/>
    </row>
    <row r="144" spans="2:7" ht="15.75">
      <c r="B144" s="78" t="s">
        <v>89</v>
      </c>
      <c r="C144" s="77"/>
      <c r="D144" s="77"/>
      <c r="E144" s="77">
        <v>6075</v>
      </c>
      <c r="F144" s="77"/>
      <c r="G144" s="45"/>
    </row>
    <row r="145" spans="2:6" ht="15.75">
      <c r="B145" s="78"/>
      <c r="C145" s="77"/>
      <c r="D145" s="77"/>
      <c r="E145" s="77"/>
      <c r="F145" s="77"/>
    </row>
    <row r="146" spans="2:6" ht="15.75">
      <c r="B146" s="78" t="s">
        <v>90</v>
      </c>
      <c r="C146" s="77"/>
      <c r="D146" s="77"/>
      <c r="E146" s="77"/>
      <c r="F146" s="77"/>
    </row>
    <row r="147" spans="1:7" ht="15.75">
      <c r="A147" s="75"/>
      <c r="B147" s="78" t="s">
        <v>91</v>
      </c>
      <c r="C147" s="77"/>
      <c r="D147" s="77"/>
      <c r="E147" s="77">
        <v>10000</v>
      </c>
      <c r="F147" s="77"/>
      <c r="G147" s="46"/>
    </row>
    <row r="148" spans="1:6" ht="12" customHeight="1" hidden="1">
      <c r="A148" s="75"/>
      <c r="B148" s="78"/>
      <c r="C148" s="77"/>
      <c r="D148" s="77"/>
      <c r="E148" s="77"/>
      <c r="F148" s="77"/>
    </row>
    <row r="149" spans="1:6" ht="5.25" customHeight="1" hidden="1">
      <c r="A149" s="75"/>
      <c r="B149" s="78"/>
      <c r="C149" s="77"/>
      <c r="D149" s="77"/>
      <c r="E149" s="77"/>
      <c r="F149" s="77"/>
    </row>
    <row r="150" spans="1:7" ht="45" customHeight="1">
      <c r="A150" s="75"/>
      <c r="B150" s="78" t="s">
        <v>92</v>
      </c>
      <c r="C150" s="77"/>
      <c r="D150" s="77"/>
      <c r="E150" s="77">
        <f>E34+E135-E132+E138+E140-E144-E147</f>
        <v>12625.09999999986</v>
      </c>
      <c r="F150" s="77"/>
      <c r="G150" s="47"/>
    </row>
    <row r="151" spans="1:6" ht="15">
      <c r="A151" s="75"/>
      <c r="C151" s="77"/>
      <c r="D151" s="77"/>
      <c r="E151" s="77"/>
      <c r="F151" s="77"/>
    </row>
    <row r="152" spans="1:6" ht="15" hidden="1">
      <c r="A152" s="75"/>
      <c r="C152" s="77"/>
      <c r="D152" s="77"/>
      <c r="E152" s="77"/>
      <c r="F152" s="77"/>
    </row>
    <row r="153" spans="1:6" ht="15.75">
      <c r="A153" s="75"/>
      <c r="B153" s="78" t="s">
        <v>94</v>
      </c>
      <c r="C153" s="77"/>
      <c r="D153" s="77"/>
      <c r="E153" s="77"/>
      <c r="F153" s="77"/>
    </row>
    <row r="154" spans="1:6" ht="15.75">
      <c r="A154" s="75"/>
      <c r="B154" s="78" t="s">
        <v>95</v>
      </c>
      <c r="C154" s="77"/>
      <c r="D154" s="77"/>
      <c r="E154" s="77"/>
      <c r="F154" s="77"/>
    </row>
    <row r="155" spans="1:6" ht="15.75">
      <c r="A155" s="75"/>
      <c r="B155" s="78" t="s">
        <v>96</v>
      </c>
      <c r="C155" s="77"/>
      <c r="D155" s="77"/>
      <c r="E155" s="77"/>
      <c r="F155" s="77"/>
    </row>
  </sheetData>
  <sheetProtection/>
  <mergeCells count="16">
    <mergeCell ref="A1:G1"/>
    <mergeCell ref="A2:A3"/>
    <mergeCell ref="B2:B3"/>
    <mergeCell ref="C2:C3"/>
    <mergeCell ref="E2:E3"/>
    <mergeCell ref="G2:G3"/>
    <mergeCell ref="D2:D3"/>
    <mergeCell ref="F2:F3"/>
    <mergeCell ref="A36:G36"/>
    <mergeCell ref="F37:F38"/>
    <mergeCell ref="G37:G38"/>
    <mergeCell ref="A37:A38"/>
    <mergeCell ref="B37:B38"/>
    <mergeCell ref="C37:C38"/>
    <mergeCell ref="E37:E38"/>
    <mergeCell ref="D37:D38"/>
  </mergeCells>
  <printOptions/>
  <pageMargins left="0.7874015748031497" right="0.3937007874015748" top="0.5905511811023623" bottom="0.5905511811023623" header="0" footer="0"/>
  <pageSetup fitToHeight="6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2017-01-16T10:25:49Z</cp:lastPrinted>
  <dcterms:created xsi:type="dcterms:W3CDTF">1996-10-08T23:32:33Z</dcterms:created>
  <dcterms:modified xsi:type="dcterms:W3CDTF">2017-01-16T10:27:18Z</dcterms:modified>
  <cp:category/>
  <cp:version/>
  <cp:contentType/>
  <cp:contentStatus/>
</cp:coreProperties>
</file>